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webskd\"/>
    </mc:Choice>
  </mc:AlternateContent>
  <xr:revisionPtr revIDLastSave="0" documentId="8_{C2679311-422A-4570-9EFB-8D38963BCC37}" xr6:coauthVersionLast="45" xr6:coauthVersionMax="45" xr10:uidLastSave="{00000000-0000-0000-0000-000000000000}"/>
  <bookViews>
    <workbookView xWindow="-120" yWindow="-120" windowWidth="29040" windowHeight="15840" firstSheet="1" activeTab="2" xr2:uid="{FBB5C5CF-3557-47CF-94DC-F5737B3B2270}"/>
  </bookViews>
  <sheets>
    <sheet name="Backup Schedule" sheetId="2" state="hidden" r:id="rId1"/>
    <sheet name="Week View" sheetId="9" r:id="rId2"/>
    <sheet name="Schedule" sheetId="4" r:id="rId3"/>
    <sheet name="AT" sheetId="10" r:id="rId4"/>
    <sheet name="MP" sheetId="12" r:id="rId5"/>
    <sheet name="TH" sheetId="19" r:id="rId6"/>
    <sheet name="PZ" sheetId="18" r:id="rId7"/>
    <sheet name="HTT" sheetId="13" r:id="rId8"/>
    <sheet name="SPL" sheetId="14" r:id="rId9"/>
    <sheet name="KG+RPW" sheetId="16" r:id="rId10"/>
    <sheet name="P2P+STM" sheetId="17" r:id="rId11"/>
    <sheet name="IW+AL" sheetId="15" r:id="rId12"/>
    <sheet name="Lists" sheetId="6" r:id="rId13"/>
  </sheets>
  <functionGroups builtInGroupCount="19"/>
  <definedNames>
    <definedName name="_xlnm.Print_Area" localSheetId="7">HTT!$A$1:$F$24</definedName>
    <definedName name="_xlnm.Print_Area" localSheetId="2">Schedule!$A$1:$AJ$73</definedName>
    <definedName name="_xlnm.Print_Area" localSheetId="5">TH!$B$1:$F$24</definedName>
    <definedName name="SatSunSched">Schedule!$A$63:$AJ$73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5" i="9" l="1"/>
  <c r="CF19" i="4" l="1" a="1"/>
  <c r="CF19" i="4" s="1"/>
  <c r="CG19" i="4" a="1"/>
  <c r="CG19" i="4" s="1"/>
  <c r="CF20" i="4" a="1"/>
  <c r="CF20" i="4" s="1"/>
  <c r="CG20" i="4" a="1"/>
  <c r="CG20" i="4" s="1"/>
  <c r="CF24" i="4" a="1"/>
  <c r="CF24" i="4" s="1"/>
  <c r="CG24" i="4" a="1"/>
  <c r="CG24" i="4" s="1"/>
  <c r="CF25" i="4" a="1"/>
  <c r="CF25" i="4" s="1"/>
  <c r="CG25" i="4" a="1"/>
  <c r="CG25" i="4" s="1"/>
  <c r="CF26" i="4" a="1"/>
  <c r="CF26" i="4"/>
  <c r="CG26" i="4" a="1"/>
  <c r="CG26" i="4" s="1"/>
  <c r="CF27" i="4" a="1"/>
  <c r="CF27" i="4" s="1"/>
  <c r="CG27" i="4" a="1"/>
  <c r="CG27" i="4" s="1"/>
  <c r="CF28" i="4" a="1"/>
  <c r="CF28" i="4" s="1"/>
  <c r="CG28" i="4" a="1"/>
  <c r="CG28" i="4" s="1"/>
  <c r="CF32" i="4" a="1"/>
  <c r="CF32" i="4" s="1"/>
  <c r="CG32" i="4" a="1"/>
  <c r="CG32" i="4" s="1"/>
  <c r="CF33" i="4" a="1"/>
  <c r="CF33" i="4" s="1"/>
  <c r="CG33" i="4" a="1"/>
  <c r="CG33" i="4" s="1"/>
  <c r="CF34" i="4" a="1"/>
  <c r="CF34" i="4" s="1"/>
  <c r="CG34" i="4" a="1"/>
  <c r="CG34" i="4" s="1"/>
  <c r="CF35" i="4" a="1"/>
  <c r="CF35" i="4"/>
  <c r="CG35" i="4" a="1"/>
  <c r="CG35" i="4" s="1"/>
  <c r="CF36" i="4" a="1"/>
  <c r="CF36" i="4" s="1"/>
  <c r="CG36" i="4" a="1"/>
  <c r="CG36" i="4" s="1"/>
  <c r="CF37" i="4" a="1"/>
  <c r="CF37" i="4" s="1"/>
  <c r="CG37" i="4" a="1"/>
  <c r="CG37" i="4" s="1"/>
  <c r="CF38" i="4" a="1"/>
  <c r="CF38" i="4"/>
  <c r="CG38" i="4" a="1"/>
  <c r="CG38" i="4" s="1"/>
  <c r="CF39" i="4" a="1"/>
  <c r="CF39" i="4"/>
  <c r="CG39" i="4" a="1"/>
  <c r="CG39" i="4" s="1"/>
  <c r="CF43" i="4" a="1"/>
  <c r="CF43" i="4"/>
  <c r="CG43" i="4" a="1"/>
  <c r="CG43" i="4" s="1"/>
  <c r="CF44" i="4" a="1"/>
  <c r="CF44" i="4" s="1"/>
  <c r="CG44" i="4" a="1"/>
  <c r="CG44" i="4" s="1"/>
  <c r="CF45" i="4" a="1"/>
  <c r="CF45" i="4" s="1"/>
  <c r="CG45" i="4" a="1"/>
  <c r="CG45" i="4" s="1"/>
  <c r="CF46" i="4" a="1"/>
  <c r="CF46" i="4"/>
  <c r="CG46" i="4" a="1"/>
  <c r="CG46" i="4" s="1"/>
  <c r="CF47" i="4" a="1"/>
  <c r="CF47" i="4" s="1"/>
  <c r="CG47" i="4" a="1"/>
  <c r="CG47" i="4" s="1"/>
  <c r="CF48" i="4" a="1"/>
  <c r="CF48" i="4" s="1"/>
  <c r="CG48" i="4" a="1"/>
  <c r="CG48" i="4" s="1"/>
  <c r="CF49" i="4" a="1"/>
  <c r="CF49" i="4" s="1"/>
  <c r="CG49" i="4" a="1"/>
  <c r="CG49" i="4"/>
  <c r="CF50" i="4" a="1"/>
  <c r="CF50" i="4" s="1"/>
  <c r="CG50" i="4" a="1"/>
  <c r="CG50" i="4" s="1"/>
  <c r="CF54" i="4" a="1"/>
  <c r="CF54" i="4" s="1"/>
  <c r="CG54" i="4" a="1"/>
  <c r="CG54" i="4" s="1"/>
  <c r="CF55" i="4" a="1"/>
  <c r="CF55" i="4" s="1"/>
  <c r="CG55" i="4" a="1"/>
  <c r="CG55" i="4" s="1"/>
  <c r="CF56" i="4" a="1"/>
  <c r="CF56" i="4" s="1"/>
  <c r="CG56" i="4" a="1"/>
  <c r="CG56" i="4" s="1"/>
  <c r="CF57" i="4" a="1"/>
  <c r="CF57" i="4" s="1"/>
  <c r="CG57" i="4" a="1"/>
  <c r="CG57" i="4"/>
  <c r="CF58" i="4" a="1"/>
  <c r="CF58" i="4" s="1"/>
  <c r="CG58" i="4" a="1"/>
  <c r="CG58" i="4" s="1"/>
  <c r="CF59" i="4" a="1"/>
  <c r="CF59" i="4" s="1"/>
  <c r="CG59" i="4" a="1"/>
  <c r="CG59" i="4" s="1"/>
  <c r="CF60" i="4" a="1"/>
  <c r="CF60" i="4" s="1"/>
  <c r="CG60" i="4" a="1"/>
  <c r="CG60" i="4" s="1"/>
  <c r="CF61" i="4" a="1"/>
  <c r="CF61" i="4" s="1"/>
  <c r="CG61" i="4" a="1"/>
  <c r="CG61" i="4" s="1"/>
  <c r="CF66" i="4" a="1"/>
  <c r="CF66" i="4"/>
  <c r="CG66" i="4" a="1"/>
  <c r="CG66" i="4" s="1"/>
  <c r="CF67" i="4" a="1"/>
  <c r="CF67" i="4" s="1"/>
  <c r="CG67" i="4" a="1"/>
  <c r="CG67" i="4" s="1"/>
  <c r="CF68" i="4" a="1"/>
  <c r="CF68" i="4"/>
  <c r="CG68" i="4" a="1"/>
  <c r="CG68" i="4" s="1"/>
  <c r="CF69" i="4" a="1"/>
  <c r="CF69" i="4" s="1"/>
  <c r="CG69" i="4" a="1"/>
  <c r="CG69" i="4" s="1"/>
  <c r="CF70" i="4" a="1"/>
  <c r="CF70" i="4" s="1"/>
  <c r="CG70" i="4" a="1"/>
  <c r="CG70" i="4" s="1"/>
  <c r="CF71" i="4" a="1"/>
  <c r="CF71" i="4" s="1"/>
  <c r="CG71" i="4" a="1"/>
  <c r="CG71" i="4" s="1"/>
  <c r="CF72" i="4" a="1"/>
  <c r="CF72" i="4"/>
  <c r="CG72" i="4" a="1"/>
  <c r="CG72" i="4" s="1"/>
  <c r="CF73" i="4" a="1"/>
  <c r="CF73" i="4" s="1"/>
  <c r="CG73" i="4" a="1"/>
  <c r="CG73" i="4" s="1"/>
  <c r="CF15" i="4" a="1"/>
  <c r="CF15" i="4"/>
  <c r="CG15" i="4" a="1"/>
  <c r="CG15" i="4" s="1"/>
  <c r="CF16" i="4" a="1"/>
  <c r="CF16" i="4" s="1"/>
  <c r="CG16" i="4" a="1"/>
  <c r="CG16" i="4" s="1"/>
  <c r="CF17" i="4" a="1"/>
  <c r="CF17" i="4" s="1"/>
  <c r="CG17" i="4" a="1"/>
  <c r="CG17" i="4" s="1"/>
  <c r="CB19" i="4" a="1"/>
  <c r="CB19" i="4" s="1"/>
  <c r="CB20" i="4" a="1"/>
  <c r="CB20" i="4"/>
  <c r="CB24" i="4" a="1"/>
  <c r="CB24" i="4" s="1"/>
  <c r="CB25" i="4" a="1"/>
  <c r="CB25" i="4" s="1"/>
  <c r="CB26" i="4" a="1"/>
  <c r="CB26" i="4" s="1"/>
  <c r="CB27" i="4" a="1"/>
  <c r="CB27" i="4" s="1"/>
  <c r="CB28" i="4" a="1"/>
  <c r="CB28" i="4" s="1"/>
  <c r="CB32" i="4" a="1"/>
  <c r="CB32" i="4"/>
  <c r="CB33" i="4" a="1"/>
  <c r="CB33" i="4" s="1"/>
  <c r="CB34" i="4" a="1"/>
  <c r="CB34" i="4"/>
  <c r="CB35" i="4" a="1"/>
  <c r="CB35" i="4" s="1"/>
  <c r="CB36" i="4" a="1"/>
  <c r="CB36" i="4"/>
  <c r="CB37" i="4" a="1"/>
  <c r="CB37" i="4" s="1"/>
  <c r="CB38" i="4" a="1"/>
  <c r="CB38" i="4"/>
  <c r="CB39" i="4" a="1"/>
  <c r="CB39" i="4" s="1"/>
  <c r="CB43" i="4" a="1"/>
  <c r="CB43" i="4" s="1"/>
  <c r="CB44" i="4" a="1"/>
  <c r="CB44" i="4" s="1"/>
  <c r="CB45" i="4" a="1"/>
  <c r="CB45" i="4" s="1"/>
  <c r="CB46" i="4" a="1"/>
  <c r="CB46" i="4"/>
  <c r="CB47" i="4" a="1"/>
  <c r="CB47" i="4" s="1"/>
  <c r="CB48" i="4" a="1"/>
  <c r="CB48" i="4"/>
  <c r="CB49" i="4" a="1"/>
  <c r="CB49" i="4" s="1"/>
  <c r="CB50" i="4" a="1"/>
  <c r="CB50" i="4"/>
  <c r="CB54" i="4" a="1"/>
  <c r="CB54" i="4"/>
  <c r="CB55" i="4" a="1"/>
  <c r="CB55" i="4" s="1"/>
  <c r="CB56" i="4" a="1"/>
  <c r="CB56" i="4" s="1"/>
  <c r="CB57" i="4" a="1"/>
  <c r="CB57" i="4" s="1"/>
  <c r="CB58" i="4" a="1"/>
  <c r="CB58" i="4"/>
  <c r="CB59" i="4" a="1"/>
  <c r="CB59" i="4" s="1"/>
  <c r="CB60" i="4" a="1"/>
  <c r="CB60" i="4" s="1"/>
  <c r="CB61" i="4" a="1"/>
  <c r="CB61" i="4" s="1"/>
  <c r="CB66" i="4" a="1"/>
  <c r="CB66" i="4"/>
  <c r="CB67" i="4" a="1"/>
  <c r="CB67" i="4" s="1"/>
  <c r="CB68" i="4" a="1"/>
  <c r="CB68" i="4"/>
  <c r="CB69" i="4" a="1"/>
  <c r="CB69" i="4" s="1"/>
  <c r="CB70" i="4" a="1"/>
  <c r="CB70" i="4" s="1"/>
  <c r="CB71" i="4" a="1"/>
  <c r="CB71" i="4" s="1"/>
  <c r="CB72" i="4" a="1"/>
  <c r="CB72" i="4"/>
  <c r="CB73" i="4" a="1"/>
  <c r="CB73" i="4" s="1"/>
  <c r="CB15" i="4" a="1"/>
  <c r="CB15" i="4" s="1"/>
  <c r="CB16" i="4" a="1"/>
  <c r="CB16" i="4"/>
  <c r="CB17" i="4" a="1"/>
  <c r="CB17" i="4" s="1"/>
  <c r="CA19" i="4" a="1"/>
  <c r="CA19" i="4" s="1"/>
  <c r="CA20" i="4" a="1"/>
  <c r="CA20" i="4"/>
  <c r="CA24" i="4" a="1"/>
  <c r="CA24" i="4" s="1"/>
  <c r="CA25" i="4" a="1"/>
  <c r="CA25" i="4" s="1"/>
  <c r="CA26" i="4" a="1"/>
  <c r="CA26" i="4" s="1"/>
  <c r="CA27" i="4" a="1"/>
  <c r="CA27" i="4" s="1"/>
  <c r="CA28" i="4" a="1"/>
  <c r="CA28" i="4" s="1"/>
  <c r="CA32" i="4" a="1"/>
  <c r="CA32" i="4"/>
  <c r="CA33" i="4" a="1"/>
  <c r="CA33" i="4" s="1"/>
  <c r="CA34" i="4" a="1"/>
  <c r="CA34" i="4" s="1"/>
  <c r="CA35" i="4" a="1"/>
  <c r="CA35" i="4" s="1"/>
  <c r="CA36" i="4" a="1"/>
  <c r="CA36" i="4"/>
  <c r="CA37" i="4" a="1"/>
  <c r="CA37" i="4" s="1"/>
  <c r="CA38" i="4" a="1"/>
  <c r="CA38" i="4"/>
  <c r="CA39" i="4" a="1"/>
  <c r="CA39" i="4" s="1"/>
  <c r="CA43" i="4" a="1"/>
  <c r="CA43" i="4" s="1"/>
  <c r="CA44" i="4" a="1"/>
  <c r="CA44" i="4" s="1"/>
  <c r="CA45" i="4" a="1"/>
  <c r="CA45" i="4" s="1"/>
  <c r="CA46" i="4" a="1"/>
  <c r="CA46" i="4"/>
  <c r="CA47" i="4" a="1"/>
  <c r="CA47" i="4" s="1"/>
  <c r="CA48" i="4" a="1"/>
  <c r="CA48" i="4"/>
  <c r="CA49" i="4" a="1"/>
  <c r="CA49" i="4" s="1"/>
  <c r="CA50" i="4" a="1"/>
  <c r="CA50" i="4"/>
  <c r="CA54" i="4" a="1"/>
  <c r="CA54" i="4"/>
  <c r="CA55" i="4" a="1"/>
  <c r="CA55" i="4" s="1"/>
  <c r="CA56" i="4" a="1"/>
  <c r="CA56" i="4" s="1"/>
  <c r="CA57" i="4" a="1"/>
  <c r="CA57" i="4" s="1"/>
  <c r="CA58" i="4" a="1"/>
  <c r="CA58" i="4"/>
  <c r="CA59" i="4" a="1"/>
  <c r="CA59" i="4" s="1"/>
  <c r="CA60" i="4" a="1"/>
  <c r="CA60" i="4" s="1"/>
  <c r="CA61" i="4" a="1"/>
  <c r="CA61" i="4" s="1"/>
  <c r="CA66" i="4" a="1"/>
  <c r="CA66" i="4"/>
  <c r="CA67" i="4" a="1"/>
  <c r="CA67" i="4" s="1"/>
  <c r="CA68" i="4" a="1"/>
  <c r="CA68" i="4"/>
  <c r="CA69" i="4" a="1"/>
  <c r="CA69" i="4" s="1"/>
  <c r="CA70" i="4" a="1"/>
  <c r="CA70" i="4" s="1"/>
  <c r="CA71" i="4" a="1"/>
  <c r="CA71" i="4" s="1"/>
  <c r="CA72" i="4" a="1"/>
  <c r="CA72" i="4"/>
  <c r="CA73" i="4" a="1"/>
  <c r="CA73" i="4" s="1"/>
  <c r="CA15" i="4" a="1"/>
  <c r="CA15" i="4" s="1"/>
  <c r="CA16" i="4" a="1"/>
  <c r="CA16" i="4" s="1"/>
  <c r="CA17" i="4" a="1"/>
  <c r="CA17" i="4" s="1"/>
  <c r="CE38" i="4" a="1"/>
  <c r="CD37" i="4" a="1"/>
  <c r="CE20" i="4" a="1"/>
  <c r="CE32" i="4" a="1"/>
  <c r="CD46" i="4" a="1"/>
  <c r="CD48" i="4" a="1"/>
  <c r="CD57" i="4" a="1"/>
  <c r="CE37" i="4" a="1"/>
  <c r="CE61" i="4" a="1"/>
  <c r="CE73" i="4" a="1"/>
  <c r="CD35" i="4" a="1"/>
  <c r="CE66" i="4" a="1"/>
  <c r="CE68" i="4" a="1"/>
  <c r="CE67" i="4" a="1"/>
  <c r="CD39" i="4" a="1"/>
  <c r="CE35" i="4" a="1"/>
  <c r="CD61" i="4" a="1"/>
  <c r="CE46" i="4" a="1"/>
  <c r="CE39" i="4" a="1"/>
  <c r="CE36" i="4" a="1"/>
  <c r="CD47" i="4" a="1"/>
  <c r="CD67" i="4" a="1"/>
  <c r="CE59" i="4" a="1"/>
  <c r="CD49" i="4" a="1"/>
  <c r="CD68" i="4" a="1"/>
  <c r="CD69" i="4" a="1"/>
  <c r="CD66" i="4" a="1"/>
  <c r="CD20" i="4" a="1"/>
  <c r="CE47" i="4" a="1"/>
  <c r="CE50" i="4" a="1"/>
  <c r="CD59" i="4" a="1"/>
  <c r="CE54" i="4" a="1"/>
  <c r="CD73" i="4" a="1"/>
  <c r="CE43" i="4" a="1"/>
  <c r="CD38" i="4" a="1"/>
  <c r="CE49" i="4" a="1"/>
  <c r="CE48" i="4" a="1"/>
  <c r="CE57" i="4" a="1"/>
  <c r="CE69" i="4" a="1"/>
  <c r="CE58" i="4" a="1"/>
  <c r="CD50" i="4" a="1"/>
  <c r="CD58" i="4" a="1"/>
  <c r="CE71" i="4" a="1"/>
  <c r="CE72" i="4" a="1"/>
  <c r="CD36" i="4" a="1"/>
  <c r="CD71" i="4" a="1"/>
  <c r="CD72" i="4" a="1"/>
  <c r="CD24" i="4" a="1"/>
  <c r="CE24" i="4" a="1"/>
  <c r="CE26" i="4" a="1"/>
  <c r="CD26" i="4" a="1"/>
  <c r="CE25" i="4" a="1"/>
  <c r="CD25" i="4" a="1"/>
  <c r="CD16" i="4" a="1"/>
  <c r="CD15" i="4" a="1"/>
  <c r="CE16" i="4" a="1"/>
  <c r="CD17" i="4" a="1"/>
  <c r="CE15" i="4" a="1"/>
  <c r="CE17" i="4" a="1"/>
  <c r="CE44" i="4" a="1"/>
  <c r="CE45" i="4" a="1"/>
  <c r="CE34" i="4" a="1"/>
  <c r="CE33" i="4" a="1"/>
  <c r="CE28" i="4" a="1"/>
  <c r="CE19" i="4" a="1"/>
  <c r="CD45" i="4" a="1"/>
  <c r="CE27" i="4" a="1"/>
  <c r="CD34" i="4" a="1"/>
  <c r="CE55" i="4" a="1"/>
  <c r="CD70" i="4" a="1"/>
  <c r="CE70" i="4" a="1"/>
  <c r="CD56" i="4" a="1"/>
  <c r="CD60" i="4" a="1"/>
  <c r="CE60" i="4" a="1"/>
  <c r="CE56" i="4" a="1"/>
  <c r="CD19" i="4" a="1"/>
  <c r="CD32" i="4" a="1"/>
  <c r="CD28" i="4" a="1"/>
  <c r="CD27" i="4" a="1"/>
  <c r="CD33" i="4" a="1"/>
  <c r="CD43" i="4" a="1"/>
  <c r="CD54" i="4" a="1"/>
  <c r="CD44" i="4" a="1"/>
  <c r="CD55" i="4" a="1"/>
  <c r="CE72" i="4" l="1"/>
  <c r="CD66" i="4"/>
  <c r="CD39" i="4"/>
  <c r="CD73" i="4"/>
  <c r="CE71" i="4"/>
  <c r="CD69" i="4"/>
  <c r="CE67" i="4"/>
  <c r="CD61" i="4"/>
  <c r="CD58" i="4"/>
  <c r="CD55" i="4"/>
  <c r="CD70" i="4"/>
  <c r="CE68" i="4"/>
  <c r="CD72" i="4"/>
  <c r="CH72" i="4" s="1" a="1"/>
  <c r="CH72" i="4" s="1"/>
  <c r="CE70" i="4"/>
  <c r="CD68" i="4"/>
  <c r="CE66" i="4"/>
  <c r="CH66" i="4" s="1" a="1"/>
  <c r="CH66" i="4" s="1"/>
  <c r="CE54" i="4"/>
  <c r="CD50" i="4"/>
  <c r="CD49" i="4"/>
  <c r="CD43" i="4"/>
  <c r="CD35" i="4"/>
  <c r="CD60" i="4"/>
  <c r="CE58" i="4"/>
  <c r="CE59" i="4"/>
  <c r="CH59" i="4" s="1" a="1"/>
  <c r="CH59" i="4" s="1"/>
  <c r="CE73" i="4"/>
  <c r="CH73" i="4" s="1" a="1"/>
  <c r="CH73" i="4" s="1"/>
  <c r="CD71" i="4"/>
  <c r="CE69" i="4"/>
  <c r="CD67" i="4"/>
  <c r="CE61" i="4"/>
  <c r="CD59" i="4"/>
  <c r="CE57" i="4"/>
  <c r="CD54" i="4"/>
  <c r="CE45" i="4"/>
  <c r="CE37" i="4"/>
  <c r="CE33" i="4"/>
  <c r="CD27" i="4"/>
  <c r="CH27" i="4" s="1" a="1"/>
  <c r="CH27" i="4" s="1"/>
  <c r="CE25" i="4"/>
  <c r="CE60" i="4"/>
  <c r="CD57" i="4"/>
  <c r="CE56" i="4"/>
  <c r="CE48" i="4"/>
  <c r="CD56" i="4"/>
  <c r="CE55" i="4"/>
  <c r="CD48" i="4"/>
  <c r="CC48" i="4" s="1" a="1"/>
  <c r="CC48" i="4" s="1"/>
  <c r="CE50" i="4"/>
  <c r="CE49" i="4"/>
  <c r="CD47" i="4"/>
  <c r="CD46" i="4"/>
  <c r="CH46" i="4" s="1" a="1"/>
  <c r="CH46" i="4" s="1"/>
  <c r="CE44" i="4"/>
  <c r="CD38" i="4"/>
  <c r="CE36" i="4"/>
  <c r="CD34" i="4"/>
  <c r="CC34" i="4" s="1" a="1"/>
  <c r="CC34" i="4" s="1"/>
  <c r="CE32" i="4"/>
  <c r="CE28" i="4"/>
  <c r="CD26" i="4"/>
  <c r="CE24" i="4"/>
  <c r="CH24" i="4" s="1" a="1"/>
  <c r="CH24" i="4" s="1"/>
  <c r="CE20" i="4"/>
  <c r="CE47" i="4"/>
  <c r="CD45" i="4"/>
  <c r="CE43" i="4"/>
  <c r="CE39" i="4"/>
  <c r="CD37" i="4"/>
  <c r="CE35" i="4"/>
  <c r="CD33" i="4"/>
  <c r="CC33" i="4" s="1" a="1"/>
  <c r="CC33" i="4" s="1"/>
  <c r="CE27" i="4"/>
  <c r="CD25" i="4"/>
  <c r="CH25" i="4" s="1" a="1"/>
  <c r="CH25" i="4" s="1"/>
  <c r="CE46" i="4"/>
  <c r="CD44" i="4"/>
  <c r="CC44" i="4" s="1" a="1"/>
  <c r="CC44" i="4" s="1"/>
  <c r="CE38" i="4"/>
  <c r="CD36" i="4"/>
  <c r="CC36" i="4" s="1" a="1"/>
  <c r="CC36" i="4" s="1"/>
  <c r="CE34" i="4"/>
  <c r="CD32" i="4"/>
  <c r="CC32" i="4" s="1" a="1"/>
  <c r="CC32" i="4" s="1"/>
  <c r="CD28" i="4"/>
  <c r="CC28" i="4" s="1" a="1"/>
  <c r="CC28" i="4" s="1"/>
  <c r="CE26" i="4"/>
  <c r="CD24" i="4"/>
  <c r="CD20" i="4"/>
  <c r="CC20" i="4" s="1" a="1"/>
  <c r="CC20" i="4" s="1"/>
  <c r="CD19" i="4"/>
  <c r="CC19" i="4" s="1" a="1"/>
  <c r="CC19" i="4" s="1"/>
  <c r="CE19" i="4"/>
  <c r="CC72" i="4" a="1"/>
  <c r="CC72" i="4" s="1"/>
  <c r="CH69" i="4" a="1"/>
  <c r="CH69" i="4" s="1"/>
  <c r="CC69" i="4" a="1"/>
  <c r="CC69" i="4" s="1"/>
  <c r="CH61" i="4" a="1"/>
  <c r="CH61" i="4" s="1"/>
  <c r="CC61" i="4" a="1"/>
  <c r="CC61" i="4" s="1"/>
  <c r="CC71" i="4" a="1"/>
  <c r="CC71" i="4" s="1"/>
  <c r="CH71" i="4" a="1"/>
  <c r="CH71" i="4" s="1"/>
  <c r="CH70" i="4" a="1"/>
  <c r="CH70" i="4" s="1"/>
  <c r="CC73" i="4" a="1"/>
  <c r="CC73" i="4" s="1"/>
  <c r="CC60" i="4" a="1"/>
  <c r="CC60" i="4" s="1"/>
  <c r="CC55" i="4" a="1"/>
  <c r="CC55" i="4" s="1"/>
  <c r="CH55" i="4" a="1"/>
  <c r="CH55" i="4" s="1"/>
  <c r="CC70" i="4" a="1"/>
  <c r="CC70" i="4" s="1"/>
  <c r="CC59" i="4" a="1"/>
  <c r="CC59" i="4" s="1"/>
  <c r="CC49" i="4" a="1"/>
  <c r="CC49" i="4" s="1"/>
  <c r="CH48" i="4" a="1"/>
  <c r="CH48" i="4" s="1"/>
  <c r="CC47" i="4" a="1"/>
  <c r="CC47" i="4" s="1"/>
  <c r="CC45" i="4" a="1"/>
  <c r="CC45" i="4" s="1"/>
  <c r="CC39" i="4" a="1"/>
  <c r="CC39" i="4" s="1"/>
  <c r="CH38" i="4" a="1"/>
  <c r="CH38" i="4" s="1"/>
  <c r="CH35" i="4" a="1"/>
  <c r="CH35" i="4" s="1"/>
  <c r="CC35" i="4" a="1"/>
  <c r="CC35" i="4" s="1"/>
  <c r="CH26" i="4" a="1"/>
  <c r="CH26" i="4" s="1"/>
  <c r="CC37" i="4" a="1"/>
  <c r="CC37" i="4" s="1"/>
  <c r="CH36" i="4" a="1"/>
  <c r="CH36" i="4" s="1"/>
  <c r="CH20" i="4" a="1"/>
  <c r="CH20" i="4" s="1"/>
  <c r="CC38" i="4" a="1"/>
  <c r="CC38" i="4" s="1"/>
  <c r="CC26" i="4" a="1"/>
  <c r="CC26" i="4" s="1"/>
  <c r="CE17" i="4"/>
  <c r="CD17" i="4"/>
  <c r="CD16" i="4"/>
  <c r="CD15" i="4"/>
  <c r="CE16" i="4"/>
  <c r="CE15" i="4"/>
  <c r="CH16" i="4" a="1"/>
  <c r="CH16" i="4" s="1"/>
  <c r="CG18" i="4" a="1"/>
  <c r="CG18" i="4" s="1"/>
  <c r="CC16" i="4" l="1" a="1"/>
  <c r="CC16" i="4" s="1"/>
  <c r="CH17" i="4" a="1"/>
  <c r="CH17" i="4" s="1"/>
  <c r="CC68" i="4" a="1"/>
  <c r="CC68" i="4" s="1"/>
  <c r="CC15" i="4" a="1"/>
  <c r="CC15" i="4" s="1"/>
  <c r="CC24" i="4" a="1"/>
  <c r="CC24" i="4" s="1"/>
  <c r="CH45" i="4" a="1"/>
  <c r="CH45" i="4" s="1"/>
  <c r="CC67" i="4" a="1"/>
  <c r="CC67" i="4" s="1"/>
  <c r="CH39" i="4" a="1"/>
  <c r="CH39" i="4" s="1"/>
  <c r="CC56" i="4" a="1"/>
  <c r="CC56" i="4" s="1"/>
  <c r="CH37" i="4" a="1"/>
  <c r="CH37" i="4" s="1"/>
  <c r="CC43" i="4" a="1"/>
  <c r="CC43" i="4" s="1"/>
  <c r="CC17" i="4" a="1"/>
  <c r="CC17" i="4" s="1"/>
  <c r="CC46" i="4" a="1"/>
  <c r="CC46" i="4" s="1"/>
  <c r="CH34" i="4" a="1"/>
  <c r="CH34" i="4" s="1"/>
  <c r="CH19" i="4" a="1"/>
  <c r="CH19" i="4" s="1"/>
  <c r="CH43" i="4" a="1"/>
  <c r="CH43" i="4" s="1"/>
  <c r="CC27" i="4" a="1"/>
  <c r="CC27" i="4" s="1"/>
  <c r="CH56" i="4" a="1"/>
  <c r="CH56" i="4" s="1"/>
  <c r="CH32" i="4" a="1"/>
  <c r="CH32" i="4" s="1"/>
  <c r="CH44" i="4" a="1"/>
  <c r="CH44" i="4" s="1"/>
  <c r="CH28" i="4" a="1"/>
  <c r="CH28" i="4" s="1"/>
  <c r="CH33" i="4" a="1"/>
  <c r="CH33" i="4" s="1"/>
  <c r="CC50" i="4" a="1"/>
  <c r="CC50" i="4" s="1"/>
  <c r="CH50" i="4" a="1"/>
  <c r="CH50" i="4" s="1"/>
  <c r="CC58" i="4" a="1"/>
  <c r="CC58" i="4" s="1"/>
  <c r="CH58" i="4" a="1"/>
  <c r="CH58" i="4" s="1"/>
  <c r="CC25" i="4" a="1"/>
  <c r="CC25" i="4" s="1"/>
  <c r="CC66" i="4" a="1"/>
  <c r="CC66" i="4" s="1"/>
  <c r="CH68" i="4" a="1"/>
  <c r="CH68" i="4" s="1"/>
  <c r="CH67" i="4" a="1"/>
  <c r="CH67" i="4" s="1"/>
  <c r="CH47" i="4" a="1"/>
  <c r="CH47" i="4" s="1"/>
  <c r="CH57" i="4" a="1"/>
  <c r="CH57" i="4" s="1"/>
  <c r="CC57" i="4" a="1"/>
  <c r="CC57" i="4" s="1"/>
  <c r="CC54" i="4" a="1"/>
  <c r="CC54" i="4" s="1"/>
  <c r="CH54" i="4" a="1"/>
  <c r="CH54" i="4" s="1"/>
  <c r="CH60" i="4" a="1"/>
  <c r="CH60" i="4" s="1"/>
  <c r="CH49" i="4" a="1"/>
  <c r="CH49" i="4" s="1"/>
  <c r="CH15" i="4" a="1"/>
  <c r="CH15" i="4" s="1"/>
  <c r="AV20" i="4" l="1"/>
  <c r="AW20" i="4"/>
  <c r="AR20" i="4" l="1"/>
  <c r="AY20" i="4"/>
  <c r="BC20" i="4" s="1"/>
  <c r="BF20" i="4" a="1"/>
  <c r="BF20" i="4" s="1"/>
  <c r="BG20" i="4" a="1"/>
  <c r="BG20" i="4" s="1"/>
  <c r="BH20" i="4" a="1"/>
  <c r="BH20" i="4" s="1"/>
  <c r="BL20" i="4" a="1"/>
  <c r="BL20" i="4" s="1"/>
  <c r="BM20" i="4" a="1"/>
  <c r="BM20" i="4" s="1"/>
  <c r="BP20" i="4" a="1"/>
  <c r="BP20" i="4" s="1"/>
  <c r="BQ20" i="4" a="1"/>
  <c r="BQ20" i="4" s="1"/>
  <c r="BR20" i="4" a="1"/>
  <c r="BR20" i="4" s="1"/>
  <c r="BV20" i="4" a="1"/>
  <c r="BV20" i="4" s="1"/>
  <c r="BW20" i="4" a="1"/>
  <c r="BW20" i="4" s="1"/>
  <c r="BZ20" i="4" a="1"/>
  <c r="BZ20" i="4" s="1"/>
  <c r="AZ20" i="4" a="1"/>
  <c r="BJ20" i="4" a="1"/>
  <c r="BT20" i="4" a="1"/>
  <c r="AS20" i="4" a="1"/>
  <c r="BK20" i="4" a="1"/>
  <c r="BU20" i="4" a="1"/>
  <c r="BJ20" i="4" l="1"/>
  <c r="BN20" i="4" s="1" a="1"/>
  <c r="BN20" i="4" s="1"/>
  <c r="BU20" i="4"/>
  <c r="BT20" i="4"/>
  <c r="BK20" i="4"/>
  <c r="AZ20" i="4"/>
  <c r="BA20" i="4" s="1" a="1"/>
  <c r="BA20" i="4" s="1"/>
  <c r="AS20" i="4"/>
  <c r="AT20" i="4" s="1" a="1"/>
  <c r="AT20" i="4" s="1"/>
  <c r="BI20" i="4" a="1"/>
  <c r="BI20" i="4" s="1"/>
  <c r="BD20" i="4"/>
  <c r="BM15" i="4" a="1"/>
  <c r="BM15" i="4" s="1"/>
  <c r="BM16" i="4" a="1"/>
  <c r="BM16" i="4" s="1"/>
  <c r="BM17" i="4" a="1"/>
  <c r="BM17" i="4" s="1"/>
  <c r="BL15" i="4" a="1"/>
  <c r="BL15" i="4" s="1"/>
  <c r="BL16" i="4" a="1"/>
  <c r="BL16" i="4" s="1"/>
  <c r="BL17" i="4" a="1"/>
  <c r="BL17" i="4" s="1"/>
  <c r="BH15" i="4" a="1"/>
  <c r="BH15" i="4" s="1"/>
  <c r="BH16" i="4" a="1"/>
  <c r="BH16" i="4" s="1"/>
  <c r="BH17" i="4" a="1"/>
  <c r="BH17" i="4" s="1"/>
  <c r="BG15" i="4" a="1"/>
  <c r="BG15" i="4" s="1"/>
  <c r="BG16" i="4" a="1"/>
  <c r="BG16" i="4" s="1"/>
  <c r="BG17" i="4" a="1"/>
  <c r="BG17" i="4" s="1"/>
  <c r="BK16" i="4" a="1"/>
  <c r="BJ16" i="4" a="1"/>
  <c r="BK15" i="4" a="1"/>
  <c r="BJ17" i="4" a="1"/>
  <c r="BJ15" i="4" a="1"/>
  <c r="BK17" i="4" a="1"/>
  <c r="BX20" i="4" l="1" a="1"/>
  <c r="BX20" i="4" s="1"/>
  <c r="BS20" i="4" a="1"/>
  <c r="BS20" i="4" s="1"/>
  <c r="BK16" i="4"/>
  <c r="BK17" i="4"/>
  <c r="BK15" i="4"/>
  <c r="BJ16" i="4"/>
  <c r="BN16" i="4" s="1" a="1"/>
  <c r="BN16" i="4" s="1"/>
  <c r="BJ17" i="4"/>
  <c r="BN17" i="4" s="1" a="1"/>
  <c r="BN17" i="4" s="1"/>
  <c r="BJ15" i="4"/>
  <c r="BW16" i="4" a="1"/>
  <c r="BW16" i="4" s="1"/>
  <c r="BW17" i="4" a="1"/>
  <c r="BW17" i="4" s="1"/>
  <c r="BW18" i="4" a="1"/>
  <c r="BW18" i="4" s="1"/>
  <c r="BW19" i="4" a="1"/>
  <c r="BW19" i="4" s="1"/>
  <c r="BW24" i="4" a="1"/>
  <c r="BW24" i="4" s="1"/>
  <c r="BW25" i="4" a="1"/>
  <c r="BW25" i="4" s="1"/>
  <c r="BW26" i="4" a="1"/>
  <c r="BW26" i="4" s="1"/>
  <c r="BW27" i="4" a="1"/>
  <c r="BW27" i="4" s="1"/>
  <c r="BW28" i="4" a="1"/>
  <c r="BW28" i="4" s="1"/>
  <c r="BW32" i="4" a="1"/>
  <c r="BW32" i="4" s="1"/>
  <c r="BW33" i="4" a="1"/>
  <c r="BW33" i="4" s="1"/>
  <c r="BW34" i="4" a="1"/>
  <c r="BW34" i="4" s="1"/>
  <c r="BW35" i="4" a="1"/>
  <c r="BW35" i="4" s="1"/>
  <c r="BW36" i="4" a="1"/>
  <c r="BW36" i="4" s="1"/>
  <c r="BW37" i="4" a="1"/>
  <c r="BW37" i="4" s="1"/>
  <c r="BW38" i="4" a="1"/>
  <c r="BW38" i="4" s="1"/>
  <c r="BW39" i="4" a="1"/>
  <c r="BW39" i="4" s="1"/>
  <c r="BW43" i="4" a="1"/>
  <c r="BW43" i="4" s="1"/>
  <c r="BW44" i="4" a="1"/>
  <c r="BW44" i="4" s="1"/>
  <c r="BW45" i="4" a="1"/>
  <c r="BW45" i="4" s="1"/>
  <c r="BW46" i="4" a="1"/>
  <c r="BW46" i="4" s="1"/>
  <c r="BW47" i="4" a="1"/>
  <c r="BW47" i="4" s="1"/>
  <c r="BW48" i="4" a="1"/>
  <c r="BW48" i="4" s="1"/>
  <c r="BW49" i="4" a="1"/>
  <c r="BW49" i="4" s="1"/>
  <c r="BW50" i="4" a="1"/>
  <c r="BW50" i="4" s="1"/>
  <c r="BW54" i="4" a="1"/>
  <c r="BW54" i="4" s="1"/>
  <c r="BW55" i="4" a="1"/>
  <c r="BW55" i="4" s="1"/>
  <c r="BW56" i="4" a="1"/>
  <c r="BW56" i="4" s="1"/>
  <c r="BW57" i="4" a="1"/>
  <c r="BW57" i="4" s="1"/>
  <c r="BW58" i="4" a="1"/>
  <c r="BW58" i="4" s="1"/>
  <c r="BW59" i="4" a="1"/>
  <c r="BW59" i="4" s="1"/>
  <c r="BW60" i="4" a="1"/>
  <c r="BW60" i="4" s="1"/>
  <c r="BW61" i="4" a="1"/>
  <c r="BW61" i="4" s="1"/>
  <c r="BW66" i="4" a="1"/>
  <c r="BW66" i="4" s="1"/>
  <c r="BW67" i="4" a="1"/>
  <c r="BW67" i="4" s="1"/>
  <c r="BW68" i="4" a="1"/>
  <c r="BW68" i="4" s="1"/>
  <c r="BW69" i="4" a="1"/>
  <c r="BW69" i="4" s="1"/>
  <c r="BW70" i="4" a="1"/>
  <c r="BW70" i="4" s="1"/>
  <c r="BW71" i="4" a="1"/>
  <c r="BW71" i="4" s="1"/>
  <c r="BW72" i="4" a="1"/>
  <c r="BW72" i="4" s="1"/>
  <c r="BW73" i="4" a="1"/>
  <c r="BW73" i="4" s="1"/>
  <c r="BW15" i="4" a="1"/>
  <c r="BW15" i="4" s="1"/>
  <c r="CF18" i="4" a="1"/>
  <c r="CF18" i="4" s="1"/>
  <c r="CA18" i="4" a="1"/>
  <c r="CA18" i="4" s="1"/>
  <c r="BZ15" i="4" a="1"/>
  <c r="BZ15" i="4" s="1"/>
  <c r="CB18" i="4" a="1"/>
  <c r="CB18" i="4" s="1"/>
  <c r="BZ16" i="4" a="1"/>
  <c r="BZ16" i="4" s="1"/>
  <c r="BZ17" i="4" a="1"/>
  <c r="BZ17" i="4" s="1"/>
  <c r="BZ18" i="4" a="1"/>
  <c r="BZ18" i="4" s="1"/>
  <c r="BZ19" i="4" a="1"/>
  <c r="BZ19" i="4" s="1"/>
  <c r="BZ24" i="4" a="1"/>
  <c r="BZ24" i="4" s="1"/>
  <c r="BZ25" i="4" a="1"/>
  <c r="BZ25" i="4" s="1"/>
  <c r="BZ26" i="4" a="1"/>
  <c r="BZ26" i="4" s="1"/>
  <c r="BZ27" i="4" a="1"/>
  <c r="BZ27" i="4" s="1"/>
  <c r="BZ28" i="4" a="1"/>
  <c r="BZ28" i="4" s="1"/>
  <c r="BZ32" i="4" a="1"/>
  <c r="BZ32" i="4" s="1"/>
  <c r="BZ33" i="4" a="1"/>
  <c r="BZ33" i="4" s="1"/>
  <c r="BZ34" i="4" a="1"/>
  <c r="BZ34" i="4" s="1"/>
  <c r="BZ35" i="4" a="1"/>
  <c r="BZ35" i="4" s="1"/>
  <c r="BZ36" i="4" a="1"/>
  <c r="BZ36" i="4" s="1"/>
  <c r="BZ37" i="4" a="1"/>
  <c r="BZ37" i="4" s="1"/>
  <c r="BZ38" i="4" a="1"/>
  <c r="BZ38" i="4" s="1"/>
  <c r="BZ39" i="4" a="1"/>
  <c r="BZ39" i="4" s="1"/>
  <c r="BZ43" i="4" a="1"/>
  <c r="BZ43" i="4" s="1"/>
  <c r="BZ44" i="4" a="1"/>
  <c r="BZ44" i="4" s="1"/>
  <c r="BZ45" i="4" a="1"/>
  <c r="BZ45" i="4" s="1"/>
  <c r="BZ46" i="4" a="1"/>
  <c r="BZ46" i="4" s="1"/>
  <c r="BZ47" i="4" a="1"/>
  <c r="BZ47" i="4" s="1"/>
  <c r="BZ48" i="4" a="1"/>
  <c r="BZ48" i="4" s="1"/>
  <c r="BZ49" i="4" a="1"/>
  <c r="BZ49" i="4" s="1"/>
  <c r="BZ50" i="4" a="1"/>
  <c r="BZ50" i="4" s="1"/>
  <c r="BZ54" i="4" a="1"/>
  <c r="BZ54" i="4" s="1"/>
  <c r="BZ55" i="4" a="1"/>
  <c r="BZ55" i="4" s="1"/>
  <c r="BZ56" i="4" a="1"/>
  <c r="BZ56" i="4" s="1"/>
  <c r="BZ57" i="4" a="1"/>
  <c r="BZ57" i="4" s="1"/>
  <c r="BZ58" i="4" a="1"/>
  <c r="BZ58" i="4" s="1"/>
  <c r="BZ59" i="4" a="1"/>
  <c r="BZ59" i="4" s="1"/>
  <c r="BZ60" i="4" a="1"/>
  <c r="BZ60" i="4" s="1"/>
  <c r="BZ61" i="4" a="1"/>
  <c r="BZ61" i="4" s="1"/>
  <c r="BZ66" i="4" a="1"/>
  <c r="BZ66" i="4" s="1"/>
  <c r="BZ67" i="4" a="1"/>
  <c r="BZ67" i="4" s="1"/>
  <c r="BZ68" i="4" a="1"/>
  <c r="BZ68" i="4" s="1"/>
  <c r="BZ69" i="4" a="1"/>
  <c r="BZ69" i="4" s="1"/>
  <c r="BZ70" i="4" a="1"/>
  <c r="BZ70" i="4" s="1"/>
  <c r="BZ71" i="4" a="1"/>
  <c r="BZ71" i="4" s="1"/>
  <c r="BZ72" i="4" a="1"/>
  <c r="BZ72" i="4" s="1"/>
  <c r="BZ73" i="4" a="1"/>
  <c r="BZ73" i="4" s="1"/>
  <c r="BP16" i="4" a="1"/>
  <c r="BP16" i="4" s="1"/>
  <c r="BQ16" i="4" a="1"/>
  <c r="BQ16" i="4" s="1"/>
  <c r="BR16" i="4" a="1"/>
  <c r="BR16" i="4" s="1"/>
  <c r="BV16" i="4" a="1"/>
  <c r="BV16" i="4" s="1"/>
  <c r="BP17" i="4" a="1"/>
  <c r="BP17" i="4" s="1"/>
  <c r="BQ17" i="4" a="1"/>
  <c r="BQ17" i="4" s="1"/>
  <c r="BR17" i="4" a="1"/>
  <c r="BR17" i="4" s="1"/>
  <c r="BV17" i="4" a="1"/>
  <c r="BV17" i="4" s="1"/>
  <c r="BP18" i="4" a="1"/>
  <c r="BP18" i="4" s="1"/>
  <c r="BQ18" i="4" a="1"/>
  <c r="BQ18" i="4" s="1"/>
  <c r="BR18" i="4" a="1"/>
  <c r="BR18" i="4" s="1"/>
  <c r="BV18" i="4" a="1"/>
  <c r="BV18" i="4" s="1"/>
  <c r="BP19" i="4" a="1"/>
  <c r="BP19" i="4" s="1"/>
  <c r="BQ19" i="4" a="1"/>
  <c r="BQ19" i="4" s="1"/>
  <c r="BR19" i="4" a="1"/>
  <c r="BR19" i="4" s="1"/>
  <c r="BV19" i="4" a="1"/>
  <c r="BV19" i="4" s="1"/>
  <c r="BP24" i="4" a="1"/>
  <c r="BP24" i="4" s="1"/>
  <c r="BQ24" i="4" a="1"/>
  <c r="BQ24" i="4" s="1"/>
  <c r="BR24" i="4" a="1"/>
  <c r="BR24" i="4" s="1"/>
  <c r="BV24" i="4" a="1"/>
  <c r="BV24" i="4" s="1"/>
  <c r="BP25" i="4" a="1"/>
  <c r="BP25" i="4" s="1"/>
  <c r="BQ25" i="4" a="1"/>
  <c r="BQ25" i="4" s="1"/>
  <c r="BR25" i="4" a="1"/>
  <c r="BR25" i="4" s="1"/>
  <c r="BV25" i="4" a="1"/>
  <c r="BV25" i="4" s="1"/>
  <c r="BP26" i="4" a="1"/>
  <c r="BP26" i="4" s="1"/>
  <c r="BQ26" i="4" a="1"/>
  <c r="BQ26" i="4" s="1"/>
  <c r="BR26" i="4" a="1"/>
  <c r="BR26" i="4" s="1"/>
  <c r="BV26" i="4" a="1"/>
  <c r="BV26" i="4" s="1"/>
  <c r="BP27" i="4" a="1"/>
  <c r="BP27" i="4" s="1"/>
  <c r="BQ27" i="4" a="1"/>
  <c r="BQ27" i="4" s="1"/>
  <c r="BR27" i="4" a="1"/>
  <c r="BR27" i="4" s="1"/>
  <c r="BV27" i="4" a="1"/>
  <c r="BV27" i="4" s="1"/>
  <c r="BP28" i="4" a="1"/>
  <c r="BP28" i="4" s="1"/>
  <c r="BQ28" i="4" a="1"/>
  <c r="BQ28" i="4" s="1"/>
  <c r="BR28" i="4" a="1"/>
  <c r="BR28" i="4" s="1"/>
  <c r="BV28" i="4" a="1"/>
  <c r="BV28" i="4" s="1"/>
  <c r="BP32" i="4" a="1"/>
  <c r="BP32" i="4" s="1"/>
  <c r="BQ32" i="4" a="1"/>
  <c r="BQ32" i="4" s="1"/>
  <c r="BR32" i="4" a="1"/>
  <c r="BR32" i="4" s="1"/>
  <c r="BV32" i="4" a="1"/>
  <c r="BV32" i="4" s="1"/>
  <c r="BP33" i="4" a="1"/>
  <c r="BP33" i="4" s="1"/>
  <c r="BQ33" i="4" a="1"/>
  <c r="BQ33" i="4" s="1"/>
  <c r="BR33" i="4" a="1"/>
  <c r="BR33" i="4" s="1"/>
  <c r="BV33" i="4" a="1"/>
  <c r="BV33" i="4" s="1"/>
  <c r="BP34" i="4" a="1"/>
  <c r="BP34" i="4" s="1"/>
  <c r="BQ34" i="4" a="1"/>
  <c r="BQ34" i="4" s="1"/>
  <c r="BR34" i="4" a="1"/>
  <c r="BR34" i="4" s="1"/>
  <c r="BV34" i="4" a="1"/>
  <c r="BV34" i="4" s="1"/>
  <c r="BP35" i="4" a="1"/>
  <c r="BP35" i="4" s="1"/>
  <c r="BQ35" i="4" a="1"/>
  <c r="BQ35" i="4" s="1"/>
  <c r="BR35" i="4" a="1"/>
  <c r="BR35" i="4" s="1"/>
  <c r="BV35" i="4" a="1"/>
  <c r="BV35" i="4" s="1"/>
  <c r="BP36" i="4" a="1"/>
  <c r="BP36" i="4" s="1"/>
  <c r="BQ36" i="4" a="1"/>
  <c r="BQ36" i="4" s="1"/>
  <c r="BR36" i="4" a="1"/>
  <c r="BR36" i="4" s="1"/>
  <c r="BV36" i="4" a="1"/>
  <c r="BV36" i="4" s="1"/>
  <c r="BP37" i="4" a="1"/>
  <c r="BP37" i="4" s="1"/>
  <c r="BQ37" i="4" a="1"/>
  <c r="BQ37" i="4" s="1"/>
  <c r="BR37" i="4" a="1"/>
  <c r="BR37" i="4" s="1"/>
  <c r="BV37" i="4" a="1"/>
  <c r="BV37" i="4" s="1"/>
  <c r="BP38" i="4" a="1"/>
  <c r="BP38" i="4" s="1"/>
  <c r="BQ38" i="4" a="1"/>
  <c r="BQ38" i="4" s="1"/>
  <c r="BR38" i="4" a="1"/>
  <c r="BR38" i="4" s="1"/>
  <c r="BV38" i="4" a="1"/>
  <c r="BV38" i="4" s="1"/>
  <c r="BP39" i="4" a="1"/>
  <c r="BP39" i="4" s="1"/>
  <c r="BQ39" i="4" a="1"/>
  <c r="BQ39" i="4" s="1"/>
  <c r="BR39" i="4" a="1"/>
  <c r="BR39" i="4" s="1"/>
  <c r="BV39" i="4" a="1"/>
  <c r="BV39" i="4" s="1"/>
  <c r="BP43" i="4" a="1"/>
  <c r="BP43" i="4" s="1"/>
  <c r="BQ43" i="4" a="1"/>
  <c r="BQ43" i="4" s="1"/>
  <c r="BR43" i="4" a="1"/>
  <c r="BR43" i="4" s="1"/>
  <c r="BV43" i="4" a="1"/>
  <c r="BV43" i="4" s="1"/>
  <c r="BP44" i="4" a="1"/>
  <c r="BP44" i="4" s="1"/>
  <c r="BQ44" i="4" a="1"/>
  <c r="BQ44" i="4" s="1"/>
  <c r="BR44" i="4" a="1"/>
  <c r="BR44" i="4" s="1"/>
  <c r="BV44" i="4" a="1"/>
  <c r="BV44" i="4" s="1"/>
  <c r="BP45" i="4" a="1"/>
  <c r="BP45" i="4" s="1"/>
  <c r="BQ45" i="4" a="1"/>
  <c r="BQ45" i="4" s="1"/>
  <c r="BR45" i="4" a="1"/>
  <c r="BR45" i="4" s="1"/>
  <c r="BV45" i="4" a="1"/>
  <c r="BV45" i="4" s="1"/>
  <c r="BP46" i="4" a="1"/>
  <c r="BP46" i="4" s="1"/>
  <c r="BQ46" i="4" a="1"/>
  <c r="BQ46" i="4" s="1"/>
  <c r="BR46" i="4" a="1"/>
  <c r="BR46" i="4" s="1"/>
  <c r="BV46" i="4" a="1"/>
  <c r="BV46" i="4" s="1"/>
  <c r="BP47" i="4" a="1"/>
  <c r="BP47" i="4" s="1"/>
  <c r="BQ47" i="4" a="1"/>
  <c r="BQ47" i="4" s="1"/>
  <c r="BR47" i="4" a="1"/>
  <c r="BR47" i="4" s="1"/>
  <c r="BV47" i="4" a="1"/>
  <c r="BV47" i="4" s="1"/>
  <c r="BP48" i="4" a="1"/>
  <c r="BP48" i="4" s="1"/>
  <c r="BQ48" i="4" a="1"/>
  <c r="BQ48" i="4" s="1"/>
  <c r="BR48" i="4" a="1"/>
  <c r="BR48" i="4" s="1"/>
  <c r="BV48" i="4" a="1"/>
  <c r="BV48" i="4" s="1"/>
  <c r="BP49" i="4" a="1"/>
  <c r="BP49" i="4" s="1"/>
  <c r="BQ49" i="4" a="1"/>
  <c r="BQ49" i="4" s="1"/>
  <c r="BR49" i="4" a="1"/>
  <c r="BR49" i="4" s="1"/>
  <c r="BV49" i="4" a="1"/>
  <c r="BV49" i="4" s="1"/>
  <c r="BP50" i="4" a="1"/>
  <c r="BP50" i="4" s="1"/>
  <c r="BQ50" i="4" a="1"/>
  <c r="BQ50" i="4" s="1"/>
  <c r="BR50" i="4" a="1"/>
  <c r="BR50" i="4" s="1"/>
  <c r="BV50" i="4" a="1"/>
  <c r="BV50" i="4" s="1"/>
  <c r="BP54" i="4" a="1"/>
  <c r="BP54" i="4" s="1"/>
  <c r="BQ54" i="4" a="1"/>
  <c r="BQ54" i="4" s="1"/>
  <c r="BR54" i="4" a="1"/>
  <c r="BR54" i="4" s="1"/>
  <c r="BV54" i="4" a="1"/>
  <c r="BV54" i="4" s="1"/>
  <c r="BP55" i="4" a="1"/>
  <c r="BP55" i="4" s="1"/>
  <c r="BQ55" i="4" a="1"/>
  <c r="BQ55" i="4" s="1"/>
  <c r="BR55" i="4" a="1"/>
  <c r="BR55" i="4" s="1"/>
  <c r="BV55" i="4" a="1"/>
  <c r="BV55" i="4" s="1"/>
  <c r="BP56" i="4" a="1"/>
  <c r="BP56" i="4" s="1"/>
  <c r="BQ56" i="4" a="1"/>
  <c r="BQ56" i="4" s="1"/>
  <c r="BR56" i="4" a="1"/>
  <c r="BR56" i="4" s="1"/>
  <c r="BV56" i="4" a="1"/>
  <c r="BV56" i="4" s="1"/>
  <c r="BP57" i="4" a="1"/>
  <c r="BP57" i="4" s="1"/>
  <c r="BQ57" i="4" a="1"/>
  <c r="BQ57" i="4" s="1"/>
  <c r="BR57" i="4" a="1"/>
  <c r="BR57" i="4" s="1"/>
  <c r="BV57" i="4" a="1"/>
  <c r="BV57" i="4" s="1"/>
  <c r="BP58" i="4" a="1"/>
  <c r="BP58" i="4" s="1"/>
  <c r="BQ58" i="4" a="1"/>
  <c r="BQ58" i="4" s="1"/>
  <c r="BR58" i="4" a="1"/>
  <c r="BR58" i="4" s="1"/>
  <c r="BV58" i="4" a="1"/>
  <c r="BV58" i="4" s="1"/>
  <c r="BP59" i="4" a="1"/>
  <c r="BP59" i="4" s="1"/>
  <c r="BQ59" i="4" a="1"/>
  <c r="BQ59" i="4" s="1"/>
  <c r="BR59" i="4" a="1"/>
  <c r="BR59" i="4" s="1"/>
  <c r="BV59" i="4" a="1"/>
  <c r="BV59" i="4" s="1"/>
  <c r="BP60" i="4" a="1"/>
  <c r="BP60" i="4" s="1"/>
  <c r="BQ60" i="4" a="1"/>
  <c r="BQ60" i="4" s="1"/>
  <c r="BR60" i="4" a="1"/>
  <c r="BR60" i="4" s="1"/>
  <c r="BV60" i="4" a="1"/>
  <c r="BV60" i="4" s="1"/>
  <c r="BP61" i="4" a="1"/>
  <c r="BP61" i="4" s="1"/>
  <c r="BQ61" i="4" a="1"/>
  <c r="BQ61" i="4" s="1"/>
  <c r="BR61" i="4" a="1"/>
  <c r="BR61" i="4" s="1"/>
  <c r="BV61" i="4" a="1"/>
  <c r="BV61" i="4" s="1"/>
  <c r="BP66" i="4" a="1"/>
  <c r="BP66" i="4" s="1"/>
  <c r="BQ66" i="4" a="1"/>
  <c r="BQ66" i="4" s="1"/>
  <c r="BR66" i="4" a="1"/>
  <c r="BR66" i="4" s="1"/>
  <c r="BV66" i="4" a="1"/>
  <c r="BV66" i="4" s="1"/>
  <c r="BP67" i="4" a="1"/>
  <c r="BP67" i="4" s="1"/>
  <c r="BQ67" i="4" a="1"/>
  <c r="BQ67" i="4" s="1"/>
  <c r="BR67" i="4" a="1"/>
  <c r="BR67" i="4" s="1"/>
  <c r="BV67" i="4" a="1"/>
  <c r="BV67" i="4" s="1"/>
  <c r="BP68" i="4" a="1"/>
  <c r="BP68" i="4" s="1"/>
  <c r="BQ68" i="4" a="1"/>
  <c r="BQ68" i="4" s="1"/>
  <c r="BR68" i="4" a="1"/>
  <c r="BR68" i="4" s="1"/>
  <c r="BV68" i="4" a="1"/>
  <c r="BV68" i="4" s="1"/>
  <c r="BP69" i="4" a="1"/>
  <c r="BP69" i="4" s="1"/>
  <c r="BQ69" i="4" a="1"/>
  <c r="BQ69" i="4" s="1"/>
  <c r="BR69" i="4" a="1"/>
  <c r="BR69" i="4" s="1"/>
  <c r="BV69" i="4" a="1"/>
  <c r="BV69" i="4" s="1"/>
  <c r="BP70" i="4" a="1"/>
  <c r="BP70" i="4" s="1"/>
  <c r="BQ70" i="4" a="1"/>
  <c r="BQ70" i="4" s="1"/>
  <c r="BR70" i="4" a="1"/>
  <c r="BR70" i="4" s="1"/>
  <c r="BV70" i="4" a="1"/>
  <c r="BV70" i="4" s="1"/>
  <c r="BP71" i="4" a="1"/>
  <c r="BP71" i="4" s="1"/>
  <c r="BQ71" i="4" a="1"/>
  <c r="BQ71" i="4" s="1"/>
  <c r="BR71" i="4" a="1"/>
  <c r="BR71" i="4" s="1"/>
  <c r="BV71" i="4" a="1"/>
  <c r="BV71" i="4" s="1"/>
  <c r="BP72" i="4" a="1"/>
  <c r="BP72" i="4" s="1"/>
  <c r="BQ72" i="4" a="1"/>
  <c r="BQ72" i="4" s="1"/>
  <c r="BR72" i="4" a="1"/>
  <c r="BR72" i="4" s="1"/>
  <c r="BV72" i="4" a="1"/>
  <c r="BV72" i="4" s="1"/>
  <c r="BP73" i="4" a="1"/>
  <c r="BP73" i="4" s="1"/>
  <c r="BQ73" i="4" a="1"/>
  <c r="BQ73" i="4" s="1"/>
  <c r="BR73" i="4" a="1"/>
  <c r="BR73" i="4" s="1"/>
  <c r="BV73" i="4" a="1"/>
  <c r="BV73" i="4" s="1"/>
  <c r="BV15" i="4" a="1"/>
  <c r="BV15" i="4" s="1"/>
  <c r="BR15" i="4" a="1"/>
  <c r="BR15" i="4" s="1"/>
  <c r="BQ15" i="4" a="1"/>
  <c r="BQ15" i="4" s="1"/>
  <c r="BP15" i="4" a="1"/>
  <c r="BP15" i="4" s="1"/>
  <c r="BF15" i="4" a="1"/>
  <c r="BF15" i="4" s="1"/>
  <c r="BF16" i="4" a="1"/>
  <c r="BF16" i="4" s="1"/>
  <c r="BF17" i="4" a="1"/>
  <c r="BF17" i="4" s="1"/>
  <c r="BG19" i="4" a="1"/>
  <c r="BG19" i="4" s="1"/>
  <c r="BG24" i="4" a="1"/>
  <c r="BG24" i="4" s="1"/>
  <c r="BG25" i="4" a="1"/>
  <c r="BG25" i="4" s="1"/>
  <c r="BG26" i="4" a="1"/>
  <c r="BG26" i="4" s="1"/>
  <c r="BG27" i="4" a="1"/>
  <c r="BG27" i="4" s="1"/>
  <c r="BG28" i="4" a="1"/>
  <c r="BG28" i="4" s="1"/>
  <c r="BG32" i="4" a="1"/>
  <c r="BG32" i="4" s="1"/>
  <c r="BG33" i="4" a="1"/>
  <c r="BG33" i="4" s="1"/>
  <c r="BG34" i="4" a="1"/>
  <c r="BG34" i="4" s="1"/>
  <c r="BG35" i="4" a="1"/>
  <c r="BG35" i="4" s="1"/>
  <c r="BG36" i="4" a="1"/>
  <c r="BG36" i="4" s="1"/>
  <c r="BG37" i="4" a="1"/>
  <c r="BG37" i="4" s="1"/>
  <c r="BG38" i="4" a="1"/>
  <c r="BG38" i="4" s="1"/>
  <c r="BG39" i="4" a="1"/>
  <c r="BG39" i="4" s="1"/>
  <c r="BG43" i="4" a="1"/>
  <c r="BG43" i="4" s="1"/>
  <c r="BG44" i="4" a="1"/>
  <c r="BG44" i="4" s="1"/>
  <c r="BG45" i="4" a="1"/>
  <c r="BG45" i="4" s="1"/>
  <c r="BG46" i="4" a="1"/>
  <c r="BG46" i="4" s="1"/>
  <c r="BG47" i="4" a="1"/>
  <c r="BG47" i="4" s="1"/>
  <c r="BG48" i="4" a="1"/>
  <c r="BG48" i="4" s="1"/>
  <c r="BG49" i="4" a="1"/>
  <c r="BG49" i="4" s="1"/>
  <c r="BG50" i="4" a="1"/>
  <c r="BG50" i="4" s="1"/>
  <c r="BG54" i="4" a="1"/>
  <c r="BG54" i="4" s="1"/>
  <c r="BG55" i="4" a="1"/>
  <c r="BG55" i="4" s="1"/>
  <c r="BG56" i="4" a="1"/>
  <c r="BG56" i="4" s="1"/>
  <c r="BG57" i="4" a="1"/>
  <c r="BG57" i="4" s="1"/>
  <c r="BG58" i="4" a="1"/>
  <c r="BG58" i="4" s="1"/>
  <c r="BG59" i="4" a="1"/>
  <c r="BG59" i="4" s="1"/>
  <c r="BG60" i="4" a="1"/>
  <c r="BG60" i="4" s="1"/>
  <c r="BG61" i="4" a="1"/>
  <c r="BG61" i="4" s="1"/>
  <c r="BG66" i="4" a="1"/>
  <c r="BG66" i="4" s="1"/>
  <c r="BG67" i="4" a="1"/>
  <c r="BG67" i="4" s="1"/>
  <c r="BG68" i="4" a="1"/>
  <c r="BG68" i="4" s="1"/>
  <c r="BG69" i="4" a="1"/>
  <c r="BG69" i="4" s="1"/>
  <c r="BG70" i="4" a="1"/>
  <c r="BG70" i="4" s="1"/>
  <c r="BG71" i="4" a="1"/>
  <c r="BG71" i="4" s="1"/>
  <c r="BG72" i="4" a="1"/>
  <c r="BG72" i="4" s="1"/>
  <c r="BG73" i="4" a="1"/>
  <c r="BG73" i="4" s="1"/>
  <c r="BG18" i="4" a="1"/>
  <c r="BG18" i="4" s="1"/>
  <c r="BH19" i="4" a="1"/>
  <c r="BH19" i="4" s="1"/>
  <c r="BH24" i="4" a="1"/>
  <c r="BH24" i="4" s="1"/>
  <c r="BH25" i="4" a="1"/>
  <c r="BH25" i="4" s="1"/>
  <c r="BH26" i="4" a="1"/>
  <c r="BH26" i="4" s="1"/>
  <c r="BH27" i="4" a="1"/>
  <c r="BH27" i="4" s="1"/>
  <c r="BH28" i="4" a="1"/>
  <c r="BH28" i="4" s="1"/>
  <c r="BH32" i="4" a="1"/>
  <c r="BH32" i="4" s="1"/>
  <c r="BH33" i="4" a="1"/>
  <c r="BH33" i="4" s="1"/>
  <c r="BH34" i="4" a="1"/>
  <c r="BH34" i="4" s="1"/>
  <c r="BH35" i="4" a="1"/>
  <c r="BH35" i="4" s="1"/>
  <c r="BH36" i="4" a="1"/>
  <c r="BH36" i="4" s="1"/>
  <c r="BH37" i="4" a="1"/>
  <c r="BH37" i="4" s="1"/>
  <c r="BH38" i="4" a="1"/>
  <c r="BH38" i="4" s="1"/>
  <c r="BH39" i="4" a="1"/>
  <c r="BH39" i="4" s="1"/>
  <c r="BH43" i="4" a="1"/>
  <c r="BH43" i="4" s="1"/>
  <c r="BH44" i="4" a="1"/>
  <c r="BH44" i="4" s="1"/>
  <c r="BH45" i="4" a="1"/>
  <c r="BH45" i="4" s="1"/>
  <c r="BH46" i="4" a="1"/>
  <c r="BH46" i="4" s="1"/>
  <c r="BH47" i="4" a="1"/>
  <c r="BH47" i="4" s="1"/>
  <c r="BH48" i="4" a="1"/>
  <c r="BH48" i="4" s="1"/>
  <c r="BH49" i="4" a="1"/>
  <c r="BH49" i="4" s="1"/>
  <c r="BH50" i="4" a="1"/>
  <c r="BH50" i="4" s="1"/>
  <c r="BH54" i="4" a="1"/>
  <c r="BH54" i="4" s="1"/>
  <c r="BH55" i="4" a="1"/>
  <c r="BH55" i="4" s="1"/>
  <c r="BH56" i="4" a="1"/>
  <c r="BH56" i="4" s="1"/>
  <c r="BH57" i="4" a="1"/>
  <c r="BH57" i="4" s="1"/>
  <c r="BH58" i="4" a="1"/>
  <c r="BH58" i="4" s="1"/>
  <c r="BH59" i="4" a="1"/>
  <c r="BH59" i="4" s="1"/>
  <c r="BH60" i="4" a="1"/>
  <c r="BH60" i="4" s="1"/>
  <c r="BH61" i="4" a="1"/>
  <c r="BH61" i="4" s="1"/>
  <c r="BH66" i="4" a="1"/>
  <c r="BH66" i="4" s="1"/>
  <c r="BH67" i="4" a="1"/>
  <c r="BH67" i="4"/>
  <c r="BH68" i="4" a="1"/>
  <c r="BH68" i="4" s="1"/>
  <c r="BH69" i="4" a="1"/>
  <c r="BH69" i="4" s="1"/>
  <c r="BH70" i="4" a="1"/>
  <c r="BH70" i="4" s="1"/>
  <c r="BH71" i="4" a="1"/>
  <c r="BH71" i="4" s="1"/>
  <c r="BH72" i="4" a="1"/>
  <c r="BH72" i="4" s="1"/>
  <c r="BH73" i="4" a="1"/>
  <c r="BH73" i="4" s="1"/>
  <c r="BH18" i="4" a="1"/>
  <c r="BH18" i="4" s="1"/>
  <c r="BL19" i="4" a="1"/>
  <c r="BL19" i="4" s="1"/>
  <c r="BM19" i="4" a="1"/>
  <c r="BM19" i="4" s="1"/>
  <c r="BL24" i="4" a="1"/>
  <c r="BL24" i="4" s="1"/>
  <c r="BM24" i="4" a="1"/>
  <c r="BM24" i="4" s="1"/>
  <c r="BL25" i="4" a="1"/>
  <c r="BL25" i="4" s="1"/>
  <c r="BM25" i="4" a="1"/>
  <c r="BM25" i="4" s="1"/>
  <c r="BL26" i="4" a="1"/>
  <c r="BL26" i="4" s="1"/>
  <c r="BM26" i="4" a="1"/>
  <c r="BM26" i="4" s="1"/>
  <c r="BL27" i="4" a="1"/>
  <c r="BL27" i="4" s="1"/>
  <c r="BM27" i="4" a="1"/>
  <c r="BM27" i="4" s="1"/>
  <c r="BL28" i="4" a="1"/>
  <c r="BL28" i="4" s="1"/>
  <c r="BM28" i="4" a="1"/>
  <c r="BM28" i="4" s="1"/>
  <c r="BL32" i="4" a="1"/>
  <c r="BL32" i="4" s="1"/>
  <c r="BM32" i="4" a="1"/>
  <c r="BM32" i="4" s="1"/>
  <c r="BL33" i="4" a="1"/>
  <c r="BL33" i="4" s="1"/>
  <c r="BM33" i="4" a="1"/>
  <c r="BM33" i="4" s="1"/>
  <c r="BL34" i="4" a="1"/>
  <c r="BL34" i="4" s="1"/>
  <c r="BM34" i="4" a="1"/>
  <c r="BM34" i="4" s="1"/>
  <c r="BL35" i="4" a="1"/>
  <c r="BL35" i="4" s="1"/>
  <c r="BM35" i="4" a="1"/>
  <c r="BM35" i="4" s="1"/>
  <c r="BL36" i="4" a="1"/>
  <c r="BL36" i="4" s="1"/>
  <c r="BM36" i="4" a="1"/>
  <c r="BM36" i="4" s="1"/>
  <c r="BL37" i="4" a="1"/>
  <c r="BL37" i="4" s="1"/>
  <c r="BM37" i="4" a="1"/>
  <c r="BM37" i="4" s="1"/>
  <c r="BL38" i="4" a="1"/>
  <c r="BL38" i="4" s="1"/>
  <c r="BM38" i="4" a="1"/>
  <c r="BM38" i="4" s="1"/>
  <c r="BL39" i="4" a="1"/>
  <c r="BL39" i="4" s="1"/>
  <c r="BM39" i="4" a="1"/>
  <c r="BM39" i="4" s="1"/>
  <c r="BL43" i="4" a="1"/>
  <c r="BL43" i="4" s="1"/>
  <c r="BM43" i="4" a="1"/>
  <c r="BM43" i="4" s="1"/>
  <c r="BL44" i="4" a="1"/>
  <c r="BL44" i="4" s="1"/>
  <c r="BM44" i="4" a="1"/>
  <c r="BM44" i="4" s="1"/>
  <c r="BL45" i="4" a="1"/>
  <c r="BL45" i="4" s="1"/>
  <c r="BM45" i="4" a="1"/>
  <c r="BM45" i="4" s="1"/>
  <c r="BL46" i="4" a="1"/>
  <c r="BL46" i="4" s="1"/>
  <c r="BM46" i="4" a="1"/>
  <c r="BM46" i="4" s="1"/>
  <c r="BL47" i="4" a="1"/>
  <c r="BL47" i="4" s="1"/>
  <c r="BM47" i="4" a="1"/>
  <c r="BM47" i="4" s="1"/>
  <c r="BL48" i="4" a="1"/>
  <c r="BL48" i="4" s="1"/>
  <c r="BM48" i="4" a="1"/>
  <c r="BM48" i="4" s="1"/>
  <c r="BL49" i="4" a="1"/>
  <c r="BL49" i="4" s="1"/>
  <c r="BM49" i="4" a="1"/>
  <c r="BM49" i="4" s="1"/>
  <c r="BL50" i="4" a="1"/>
  <c r="BL50" i="4" s="1"/>
  <c r="BM50" i="4" a="1"/>
  <c r="BM50" i="4" s="1"/>
  <c r="BL54" i="4" a="1"/>
  <c r="BL54" i="4" s="1"/>
  <c r="BM54" i="4" a="1"/>
  <c r="BM54" i="4" s="1"/>
  <c r="BL55" i="4" a="1"/>
  <c r="BL55" i="4" s="1"/>
  <c r="BM55" i="4" a="1"/>
  <c r="BM55" i="4" s="1"/>
  <c r="BL56" i="4" a="1"/>
  <c r="BL56" i="4" s="1"/>
  <c r="BM56" i="4" a="1"/>
  <c r="BM56" i="4" s="1"/>
  <c r="BL57" i="4" a="1"/>
  <c r="BL57" i="4" s="1"/>
  <c r="BM57" i="4" a="1"/>
  <c r="BM57" i="4" s="1"/>
  <c r="BL58" i="4" a="1"/>
  <c r="BL58" i="4" s="1"/>
  <c r="BM58" i="4" a="1"/>
  <c r="BM58" i="4" s="1"/>
  <c r="BL59" i="4" a="1"/>
  <c r="BL59" i="4" s="1"/>
  <c r="BM59" i="4" a="1"/>
  <c r="BM59" i="4" s="1"/>
  <c r="BL60" i="4" a="1"/>
  <c r="BL60" i="4" s="1"/>
  <c r="BM60" i="4" a="1"/>
  <c r="BM60" i="4" s="1"/>
  <c r="BL61" i="4" a="1"/>
  <c r="BL61" i="4" s="1"/>
  <c r="BM61" i="4" a="1"/>
  <c r="BM61" i="4" s="1"/>
  <c r="BL66" i="4" a="1"/>
  <c r="BL66" i="4" s="1"/>
  <c r="BM66" i="4" a="1"/>
  <c r="BM66" i="4" s="1"/>
  <c r="BL67" i="4" a="1"/>
  <c r="BL67" i="4" s="1"/>
  <c r="BM67" i="4" a="1"/>
  <c r="BM67" i="4" s="1"/>
  <c r="BL68" i="4" a="1"/>
  <c r="BL68" i="4" s="1"/>
  <c r="BM68" i="4" a="1"/>
  <c r="BM68" i="4" s="1"/>
  <c r="BL69" i="4" a="1"/>
  <c r="BL69" i="4" s="1"/>
  <c r="BM69" i="4" a="1"/>
  <c r="BM69" i="4" s="1"/>
  <c r="BL70" i="4" a="1"/>
  <c r="BL70" i="4" s="1"/>
  <c r="BM70" i="4" a="1"/>
  <c r="BM70" i="4" s="1"/>
  <c r="BL71" i="4" a="1"/>
  <c r="BL71" i="4" s="1"/>
  <c r="BM71" i="4" a="1"/>
  <c r="BM71" i="4" s="1"/>
  <c r="BL72" i="4" a="1"/>
  <c r="BL72" i="4" s="1"/>
  <c r="BM72" i="4" a="1"/>
  <c r="BM72" i="4" s="1"/>
  <c r="BL73" i="4" a="1"/>
  <c r="BL73" i="4" s="1"/>
  <c r="BM73" i="4" a="1"/>
  <c r="BM73" i="4" s="1"/>
  <c r="BL18" i="4" a="1"/>
  <c r="BL18" i="4" s="1"/>
  <c r="BM18" i="4" a="1"/>
  <c r="BM18" i="4" s="1"/>
  <c r="BF19" i="4" a="1"/>
  <c r="BF19" i="4" s="1"/>
  <c r="BF24" i="4" a="1"/>
  <c r="BF24" i="4" s="1"/>
  <c r="BF25" i="4" a="1"/>
  <c r="BF25" i="4" s="1"/>
  <c r="BF26" i="4" a="1"/>
  <c r="BF26" i="4" s="1"/>
  <c r="BF27" i="4" a="1"/>
  <c r="BF27" i="4" s="1"/>
  <c r="BF28" i="4" a="1"/>
  <c r="BF28" i="4" s="1"/>
  <c r="BF32" i="4" a="1"/>
  <c r="BF32" i="4" s="1"/>
  <c r="BF33" i="4" a="1"/>
  <c r="BF33" i="4" s="1"/>
  <c r="BF34" i="4" a="1"/>
  <c r="BF34" i="4" s="1"/>
  <c r="BF35" i="4" a="1"/>
  <c r="BF35" i="4" s="1"/>
  <c r="BF36" i="4" a="1"/>
  <c r="BF36" i="4" s="1"/>
  <c r="BF37" i="4" a="1"/>
  <c r="BF37" i="4" s="1"/>
  <c r="BF38" i="4" a="1"/>
  <c r="BF38" i="4" s="1"/>
  <c r="BF39" i="4" a="1"/>
  <c r="BF39" i="4" s="1"/>
  <c r="BF43" i="4" a="1"/>
  <c r="BF43" i="4" s="1"/>
  <c r="BF44" i="4" a="1"/>
  <c r="BF44" i="4" s="1"/>
  <c r="BF45" i="4" a="1"/>
  <c r="BF45" i="4" s="1"/>
  <c r="BF46" i="4" a="1"/>
  <c r="BF46" i="4" s="1"/>
  <c r="BF47" i="4" a="1"/>
  <c r="BF47" i="4" s="1"/>
  <c r="BF48" i="4" a="1"/>
  <c r="BF48" i="4" s="1"/>
  <c r="BF49" i="4" a="1"/>
  <c r="BF49" i="4" s="1"/>
  <c r="BF50" i="4" a="1"/>
  <c r="BF50" i="4" s="1"/>
  <c r="BF54" i="4" a="1"/>
  <c r="BF54" i="4" s="1"/>
  <c r="BF55" i="4" a="1"/>
  <c r="BF55" i="4" s="1"/>
  <c r="BF56" i="4" a="1"/>
  <c r="BF56" i="4" s="1"/>
  <c r="BF57" i="4" a="1"/>
  <c r="BF57" i="4" s="1"/>
  <c r="BF58" i="4" a="1"/>
  <c r="BF58" i="4" s="1"/>
  <c r="BF59" i="4" a="1"/>
  <c r="BF59" i="4" s="1"/>
  <c r="BF60" i="4" a="1"/>
  <c r="BF60" i="4" s="1"/>
  <c r="BF61" i="4" a="1"/>
  <c r="BF61" i="4" s="1"/>
  <c r="BF66" i="4" a="1"/>
  <c r="BF66" i="4" s="1"/>
  <c r="BF67" i="4" a="1"/>
  <c r="BF67" i="4" s="1"/>
  <c r="BF68" i="4" a="1"/>
  <c r="BF68" i="4" s="1"/>
  <c r="BF69" i="4" a="1"/>
  <c r="BF69" i="4" s="1"/>
  <c r="BF70" i="4" a="1"/>
  <c r="BF70" i="4" s="1"/>
  <c r="BF71" i="4" a="1"/>
  <c r="BF71" i="4" s="1"/>
  <c r="BF72" i="4" a="1"/>
  <c r="BF72" i="4" s="1"/>
  <c r="BF73" i="4" a="1"/>
  <c r="BF73" i="4" s="1"/>
  <c r="BF18" i="4" a="1"/>
  <c r="BF18" i="4" s="1"/>
  <c r="BK35" i="4" a="1"/>
  <c r="BK67" i="4" a="1"/>
  <c r="BU56" i="4" a="1"/>
  <c r="BK50" i="4" a="1"/>
  <c r="BU36" i="4" a="1"/>
  <c r="BK49" i="4" a="1"/>
  <c r="BT43" i="4" a="1"/>
  <c r="BU34" i="4" a="1"/>
  <c r="BU43" i="4" a="1"/>
  <c r="BU35" i="4" a="1"/>
  <c r="BJ54" i="4" a="1"/>
  <c r="BT48" i="4" a="1"/>
  <c r="BK37" i="4" a="1"/>
  <c r="BU71" i="4" a="1"/>
  <c r="BT73" i="4" a="1"/>
  <c r="BU33" i="4" a="1"/>
  <c r="BU66" i="4" a="1"/>
  <c r="BU55" i="4" a="1"/>
  <c r="BU61" i="4" a="1"/>
  <c r="BU19" i="4" a="1"/>
  <c r="BK43" i="4" a="1"/>
  <c r="BT47" i="4" a="1"/>
  <c r="BT67" i="4" a="1"/>
  <c r="BU58" i="4" a="1"/>
  <c r="BK54" i="4" a="1"/>
  <c r="BU54" i="4" a="1"/>
  <c r="BU26" i="4" a="1"/>
  <c r="BU44" i="4" a="1"/>
  <c r="BK36" i="4" a="1"/>
  <c r="BK73" i="4" a="1"/>
  <c r="BK72" i="4" a="1"/>
  <c r="BU45" i="4" a="1"/>
  <c r="BK68" i="4" a="1"/>
  <c r="BT49" i="4" a="1"/>
  <c r="BT59" i="4" a="1"/>
  <c r="BT39" i="4" a="1"/>
  <c r="BU72" i="4" a="1"/>
  <c r="BK46" i="4" a="1"/>
  <c r="BK47" i="4" a="1"/>
  <c r="BK59" i="4" a="1"/>
  <c r="BK66" i="4" a="1"/>
  <c r="BU47" i="4" a="1"/>
  <c r="BT50" i="4" a="1"/>
  <c r="BT46" i="4" a="1"/>
  <c r="BK32" i="4" a="1"/>
  <c r="BK71" i="4" a="1"/>
  <c r="BU68" i="4" a="1"/>
  <c r="BT58" i="4" a="1"/>
  <c r="BT57" i="4" a="1"/>
  <c r="BU49" i="4" a="1"/>
  <c r="BU37" i="4" a="1"/>
  <c r="BU27" i="4" a="1"/>
  <c r="BU17" i="4" a="1"/>
  <c r="BU50" i="4" a="1"/>
  <c r="BT36" i="4" a="1"/>
  <c r="BU69" i="4" a="1"/>
  <c r="BT69" i="4" a="1"/>
  <c r="BU60" i="4" a="1"/>
  <c r="BU18" i="4" a="1"/>
  <c r="BK39" i="4" a="1"/>
  <c r="BU46" i="4" a="1"/>
  <c r="BT35" i="4" a="1"/>
  <c r="BT32" i="4" a="1"/>
  <c r="BT37" i="4" a="1"/>
  <c r="BK61" i="4" a="1"/>
  <c r="BU32" i="4" a="1"/>
  <c r="BU70" i="4" a="1"/>
  <c r="BT54" i="4" a="1"/>
  <c r="BT72" i="4" a="1"/>
  <c r="BT61" i="4" a="1"/>
  <c r="BK38" i="4" a="1"/>
  <c r="BJ43" i="4" a="1"/>
  <c r="BT71" i="4" a="1"/>
  <c r="BK58" i="4" a="1"/>
  <c r="BK57" i="4" a="1"/>
  <c r="BU59" i="4" a="1"/>
  <c r="BU48" i="4" a="1"/>
  <c r="BU39" i="4" a="1"/>
  <c r="BU28" i="4" a="1"/>
  <c r="BK48" i="4" a="1"/>
  <c r="BT68" i="4" a="1"/>
  <c r="BT38" i="4" a="1"/>
  <c r="BJ32" i="4" a="1"/>
  <c r="BT66" i="4" a="1"/>
  <c r="BU73" i="4" a="1"/>
  <c r="BK69" i="4" a="1"/>
  <c r="BU38" i="4" a="1"/>
  <c r="BT24" i="4" a="1"/>
  <c r="BT26" i="4" a="1"/>
  <c r="BK24" i="4" a="1"/>
  <c r="BJ26" i="4" a="1"/>
  <c r="BK26" i="4" a="1"/>
  <c r="BK25" i="4" a="1"/>
  <c r="BJ24" i="4" a="1"/>
  <c r="BJ25" i="4" a="1"/>
  <c r="BT25" i="4" a="1"/>
  <c r="BT17" i="4" a="1"/>
  <c r="BT16" i="4" a="1"/>
  <c r="BT15" i="4" a="1"/>
  <c r="BK44" i="4" a="1"/>
  <c r="BJ44" i="4" a="1"/>
  <c r="BK45" i="4" a="1"/>
  <c r="BT45" i="4" a="1"/>
  <c r="BK34" i="4" a="1"/>
  <c r="BT34" i="4" a="1"/>
  <c r="BJ33" i="4" a="1"/>
  <c r="BK33" i="4" a="1"/>
  <c r="BT27" i="4" a="1"/>
  <c r="BU24" i="4" a="1"/>
  <c r="BK27" i="4" a="1"/>
  <c r="BK28" i="4" a="1"/>
  <c r="BU25" i="4" a="1"/>
  <c r="BT28" i="4" a="1"/>
  <c r="BT18" i="4" a="1"/>
  <c r="BK18" i="4" a="1"/>
  <c r="BU15" i="4" a="1"/>
  <c r="BT19" i="4" a="1"/>
  <c r="BK19" i="4" a="1"/>
  <c r="BU16" i="4" a="1"/>
  <c r="CE18" i="4" a="1"/>
  <c r="BJ55" i="4" a="1"/>
  <c r="BK55" i="4" a="1"/>
  <c r="BK70" i="4" a="1"/>
  <c r="BU67" i="4" a="1"/>
  <c r="BT70" i="4" a="1"/>
  <c r="BT56" i="4" a="1"/>
  <c r="BU57" i="4" a="1"/>
  <c r="BK60" i="4" a="1"/>
  <c r="BT60" i="4" a="1"/>
  <c r="BK56" i="4" a="1"/>
  <c r="BJ46" i="4" a="1"/>
  <c r="BJ47" i="4" a="1"/>
  <c r="BJ50" i="4" a="1"/>
  <c r="BJ18" i="4" a="1"/>
  <c r="BT55" i="4" a="1"/>
  <c r="BJ28" i="4" a="1"/>
  <c r="BJ45" i="4" a="1"/>
  <c r="BJ57" i="4" a="1"/>
  <c r="BJ59" i="4" a="1"/>
  <c r="BJ56" i="4" a="1"/>
  <c r="BJ37" i="4" a="1"/>
  <c r="BJ71" i="4" a="1"/>
  <c r="BJ49" i="4" a="1"/>
  <c r="BJ19" i="4" a="1"/>
  <c r="BJ34" i="4" a="1"/>
  <c r="BJ61" i="4" a="1"/>
  <c r="BT44" i="4" a="1"/>
  <c r="BJ38" i="4" a="1"/>
  <c r="BT33" i="4" a="1"/>
  <c r="BJ60" i="4" a="1"/>
  <c r="BJ48" i="4" a="1"/>
  <c r="BJ70" i="4" a="1"/>
  <c r="BJ66" i="4" a="1"/>
  <c r="BJ73" i="4" a="1"/>
  <c r="CD18" i="4" a="1"/>
  <c r="BJ36" i="4" a="1"/>
  <c r="BJ39" i="4" a="1"/>
  <c r="BJ72" i="4" a="1"/>
  <c r="BJ68" i="4" a="1"/>
  <c r="BJ69" i="4" a="1"/>
  <c r="BJ27" i="4" a="1"/>
  <c r="BJ58" i="4" a="1"/>
  <c r="BJ35" i="4" a="1"/>
  <c r="BJ67" i="4" a="1"/>
  <c r="O7" i="6" a="1"/>
  <c r="O6" i="6" a="1"/>
  <c r="O5" i="6" a="1"/>
  <c r="O3" i="6" a="1"/>
  <c r="N2" i="6" a="1"/>
  <c r="O2" i="6" a="1"/>
  <c r="N5" i="6" a="1"/>
  <c r="N4" i="6" a="1"/>
  <c r="N3" i="6" a="1"/>
  <c r="N7" i="6" a="1"/>
  <c r="O4" i="6" a="1"/>
  <c r="N6" i="6" a="1"/>
  <c r="BN15" i="4" l="1" a="1"/>
  <c r="BN15" i="4" s="1"/>
  <c r="BI16" i="4" a="1"/>
  <c r="BI16" i="4" s="1"/>
  <c r="BI17" i="4" a="1"/>
  <c r="BI17" i="4" s="1"/>
  <c r="BI15" i="4" a="1"/>
  <c r="BI15" i="4" s="1"/>
  <c r="O7" i="6"/>
  <c r="O6" i="6"/>
  <c r="O5" i="6"/>
  <c r="O4" i="6"/>
  <c r="O3" i="6"/>
  <c r="N7" i="6"/>
  <c r="N6" i="6"/>
  <c r="N5" i="6"/>
  <c r="N4" i="6"/>
  <c r="N3" i="6"/>
  <c r="O2" i="6"/>
  <c r="N2" i="6"/>
  <c r="CE18" i="4"/>
  <c r="CD18" i="4"/>
  <c r="BU72" i="4"/>
  <c r="BU69" i="4"/>
  <c r="BU61" i="4"/>
  <c r="BT56" i="4"/>
  <c r="BT50" i="4"/>
  <c r="BU48" i="4"/>
  <c r="BU46" i="4"/>
  <c r="BT44" i="4"/>
  <c r="BU43" i="4"/>
  <c r="BU39" i="4"/>
  <c r="BU38" i="4"/>
  <c r="BT36" i="4"/>
  <c r="BU71" i="4"/>
  <c r="BU68" i="4"/>
  <c r="BU66" i="4"/>
  <c r="BU60" i="4"/>
  <c r="BT72" i="4"/>
  <c r="BT70" i="4"/>
  <c r="BT68" i="4"/>
  <c r="BT66" i="4"/>
  <c r="BT60" i="4"/>
  <c r="BS60" i="4" s="1" a="1"/>
  <c r="BS60" i="4" s="1"/>
  <c r="BU56" i="4"/>
  <c r="BU55" i="4"/>
  <c r="BU54" i="4"/>
  <c r="BU50" i="4"/>
  <c r="BU49" i="4"/>
  <c r="BU47" i="4"/>
  <c r="BU45" i="4"/>
  <c r="BT32" i="4"/>
  <c r="BU73" i="4"/>
  <c r="BU70" i="4"/>
  <c r="BX70" i="4" s="1" a="1"/>
  <c r="BX70" i="4" s="1"/>
  <c r="BU67" i="4"/>
  <c r="BU59" i="4"/>
  <c r="BU58" i="4"/>
  <c r="BT57" i="4"/>
  <c r="BT55" i="4"/>
  <c r="BT54" i="4"/>
  <c r="BX54" i="4" s="1" a="1"/>
  <c r="BX54" i="4" s="1"/>
  <c r="BT73" i="4"/>
  <c r="BT71" i="4"/>
  <c r="BS71" i="4" s="1" a="1"/>
  <c r="BS71" i="4" s="1"/>
  <c r="BT69" i="4"/>
  <c r="BS69" i="4" s="1" a="1"/>
  <c r="BS69" i="4" s="1"/>
  <c r="BT67" i="4"/>
  <c r="BX67" i="4" s="1" a="1"/>
  <c r="BX67" i="4" s="1"/>
  <c r="BT61" i="4"/>
  <c r="BT59" i="4"/>
  <c r="BT58" i="4"/>
  <c r="BU57" i="4"/>
  <c r="BX57" i="4" s="1" a="1"/>
  <c r="BX57" i="4" s="1"/>
  <c r="BT45" i="4"/>
  <c r="BU44" i="4"/>
  <c r="BT28" i="4"/>
  <c r="BT43" i="4"/>
  <c r="BT39" i="4"/>
  <c r="BT38" i="4"/>
  <c r="BT35" i="4"/>
  <c r="BT49" i="4"/>
  <c r="BT48" i="4"/>
  <c r="BT47" i="4"/>
  <c r="BT46" i="4"/>
  <c r="BS46" i="4" s="1" a="1"/>
  <c r="BS46" i="4" s="1"/>
  <c r="BT34" i="4"/>
  <c r="BT37" i="4"/>
  <c r="BT33" i="4"/>
  <c r="BU37" i="4"/>
  <c r="BU36" i="4"/>
  <c r="BX36" i="4" s="1" a="1"/>
  <c r="BX36" i="4" s="1"/>
  <c r="BU35" i="4"/>
  <c r="BU34" i="4"/>
  <c r="BU33" i="4"/>
  <c r="BU32" i="4"/>
  <c r="BU28" i="4"/>
  <c r="BU27" i="4"/>
  <c r="BU26" i="4"/>
  <c r="BU25" i="4"/>
  <c r="BU24" i="4"/>
  <c r="BU19" i="4"/>
  <c r="BU18" i="4"/>
  <c r="BU17" i="4"/>
  <c r="BU16" i="4"/>
  <c r="BT27" i="4"/>
  <c r="BT26" i="4"/>
  <c r="BT25" i="4"/>
  <c r="BT24" i="4"/>
  <c r="BT19" i="4"/>
  <c r="BT18" i="4"/>
  <c r="BT17" i="4"/>
  <c r="BT16" i="4"/>
  <c r="BX46" i="4" a="1"/>
  <c r="BX46" i="4" s="1"/>
  <c r="BU15" i="4"/>
  <c r="BT15" i="4"/>
  <c r="BJ73" i="4"/>
  <c r="BJ69" i="4"/>
  <c r="BJ61" i="4"/>
  <c r="BJ57" i="4"/>
  <c r="BJ55" i="4"/>
  <c r="BJ47" i="4"/>
  <c r="BJ43" i="4"/>
  <c r="BJ39" i="4"/>
  <c r="BJ35" i="4"/>
  <c r="BJ33" i="4"/>
  <c r="BJ27" i="4"/>
  <c r="BJ25" i="4"/>
  <c r="BJ70" i="4"/>
  <c r="BJ66" i="4"/>
  <c r="BJ58" i="4"/>
  <c r="BJ54" i="4"/>
  <c r="BJ50" i="4"/>
  <c r="BJ71" i="4"/>
  <c r="BN71" i="4" s="1" a="1"/>
  <c r="BN71" i="4" s="1"/>
  <c r="BJ67" i="4"/>
  <c r="BJ59" i="4"/>
  <c r="BJ49" i="4"/>
  <c r="BJ45" i="4"/>
  <c r="BN45" i="4" s="1" a="1"/>
  <c r="BN45" i="4" s="1"/>
  <c r="BJ37" i="4"/>
  <c r="BJ72" i="4"/>
  <c r="BJ68" i="4"/>
  <c r="BN68" i="4" s="1" a="1"/>
  <c r="BN68" i="4" s="1"/>
  <c r="BJ60" i="4"/>
  <c r="BJ56" i="4"/>
  <c r="BJ48" i="4"/>
  <c r="BN48" i="4" s="1" a="1"/>
  <c r="BN48" i="4" s="1"/>
  <c r="BJ46" i="4"/>
  <c r="BN46" i="4" s="1" a="1"/>
  <c r="BN46" i="4" s="1"/>
  <c r="BJ44" i="4"/>
  <c r="BJ38" i="4"/>
  <c r="BJ36" i="4"/>
  <c r="BN36" i="4" s="1" a="1"/>
  <c r="BN36" i="4" s="1"/>
  <c r="BJ34" i="4"/>
  <c r="BN34" i="4" s="1" a="1"/>
  <c r="BN34" i="4" s="1"/>
  <c r="BJ32" i="4"/>
  <c r="BN32" i="4" s="1" a="1"/>
  <c r="BN32" i="4" s="1"/>
  <c r="BJ28" i="4"/>
  <c r="BJ26" i="4"/>
  <c r="BN26" i="4" s="1" a="1"/>
  <c r="BN26" i="4" s="1"/>
  <c r="BJ24" i="4"/>
  <c r="BN24" i="4" s="1" a="1"/>
  <c r="BN24" i="4" s="1"/>
  <c r="BJ19" i="4"/>
  <c r="BN19" i="4" s="1" a="1"/>
  <c r="BN19" i="4" s="1"/>
  <c r="BJ18" i="4"/>
  <c r="BK70" i="4"/>
  <c r="BK58" i="4"/>
  <c r="BK69" i="4"/>
  <c r="BK61" i="4"/>
  <c r="BK57" i="4"/>
  <c r="BK55" i="4"/>
  <c r="BK47" i="4"/>
  <c r="BK43" i="4"/>
  <c r="BK39" i="4"/>
  <c r="BK35" i="4"/>
  <c r="BK33" i="4"/>
  <c r="BK27" i="4"/>
  <c r="BK25" i="4"/>
  <c r="BK72" i="4"/>
  <c r="BK66" i="4"/>
  <c r="BK56" i="4"/>
  <c r="BK73" i="4"/>
  <c r="BK71" i="4"/>
  <c r="BK67" i="4"/>
  <c r="BK59" i="4"/>
  <c r="BK49" i="4"/>
  <c r="BK45" i="4"/>
  <c r="BK37" i="4"/>
  <c r="BK68" i="4"/>
  <c r="BK60" i="4"/>
  <c r="BK54" i="4"/>
  <c r="BK50" i="4"/>
  <c r="BK48" i="4"/>
  <c r="BK46" i="4"/>
  <c r="BK44" i="4"/>
  <c r="BK38" i="4"/>
  <c r="BK36" i="4"/>
  <c r="BK34" i="4"/>
  <c r="BK32" i="4"/>
  <c r="BK28" i="4"/>
  <c r="BK26" i="4"/>
  <c r="BK24" i="4"/>
  <c r="BK19" i="4"/>
  <c r="BK18" i="4"/>
  <c r="AX11" i="4"/>
  <c r="AX12" i="4"/>
  <c r="AX13" i="4"/>
  <c r="AX14" i="4"/>
  <c r="BN60" i="4" l="1" a="1"/>
  <c r="BN60" i="4" s="1"/>
  <c r="BX60" i="4" a="1"/>
  <c r="BX60" i="4" s="1"/>
  <c r="BN44" i="4" a="1"/>
  <c r="BN44" i="4" s="1"/>
  <c r="BN18" i="4" a="1"/>
  <c r="BN18" i="4" s="1"/>
  <c r="BN28" i="4" a="1"/>
  <c r="BN28" i="4" s="1"/>
  <c r="BN38" i="4" a="1"/>
  <c r="BN38" i="4" s="1"/>
  <c r="BN37" i="4" a="1"/>
  <c r="BN37" i="4" s="1"/>
  <c r="BN67" i="4" a="1"/>
  <c r="BN67" i="4" s="1"/>
  <c r="BN27" i="4" a="1"/>
  <c r="BN27" i="4" s="1"/>
  <c r="BN43" i="4" a="1"/>
  <c r="BN43" i="4" s="1"/>
  <c r="BN61" i="4" a="1"/>
  <c r="BN61" i="4" s="1"/>
  <c r="BX28" i="4" a="1"/>
  <c r="BX28" i="4" s="1"/>
  <c r="BX68" i="4" a="1"/>
  <c r="BX68" i="4" s="1"/>
  <c r="BN66" i="4" a="1"/>
  <c r="BN66" i="4" s="1"/>
  <c r="BN33" i="4" a="1"/>
  <c r="BN33" i="4" s="1"/>
  <c r="BN47" i="4" a="1"/>
  <c r="BN47" i="4" s="1"/>
  <c r="BN69" i="4" a="1"/>
  <c r="BN69" i="4" s="1"/>
  <c r="BX17" i="4" a="1"/>
  <c r="BX17" i="4" s="1"/>
  <c r="BX50" i="4" a="1"/>
  <c r="BX50" i="4" s="1"/>
  <c r="BN49" i="4" a="1"/>
  <c r="BN49" i="4" s="1"/>
  <c r="BN50" i="4" a="1"/>
  <c r="BN50" i="4" s="1"/>
  <c r="BN70" i="4" a="1"/>
  <c r="BN70" i="4" s="1"/>
  <c r="BN35" i="4" a="1"/>
  <c r="BN35" i="4" s="1"/>
  <c r="BN55" i="4" a="1"/>
  <c r="BN55" i="4" s="1"/>
  <c r="BN73" i="4" a="1"/>
  <c r="BN73" i="4" s="1"/>
  <c r="BX26" i="4" a="1"/>
  <c r="BX26" i="4" s="1"/>
  <c r="BN72" i="4" a="1"/>
  <c r="BN72" i="4" s="1"/>
  <c r="BN59" i="4" a="1"/>
  <c r="BN59" i="4" s="1"/>
  <c r="BN54" i="4" a="1"/>
  <c r="BN54" i="4" s="1"/>
  <c r="BN25" i="4" a="1"/>
  <c r="BN25" i="4" s="1"/>
  <c r="BN39" i="4" a="1"/>
  <c r="BN39" i="4" s="1"/>
  <c r="BN57" i="4" a="1"/>
  <c r="BN57" i="4" s="1"/>
  <c r="CC18" i="4" a="1"/>
  <c r="CC18" i="4" s="1"/>
  <c r="CH18" i="4" a="1"/>
  <c r="CH18" i="4" s="1"/>
  <c r="BN56" i="4" a="1"/>
  <c r="BN56" i="4" s="1"/>
  <c r="BX56" i="4" a="1"/>
  <c r="BX56" i="4" s="1"/>
  <c r="BN58" i="4" a="1"/>
  <c r="BN58" i="4" s="1"/>
  <c r="BS49" i="4" a="1"/>
  <c r="BS49" i="4" s="1"/>
  <c r="BX73" i="4" a="1"/>
  <c r="BX73" i="4" s="1"/>
  <c r="BI34" i="4" a="1"/>
  <c r="BI34" i="4" s="1"/>
  <c r="BX32" i="4" a="1"/>
  <c r="BX32" i="4" s="1"/>
  <c r="BX16" i="4" a="1"/>
  <c r="BX16" i="4" s="1"/>
  <c r="BX71" i="4" a="1"/>
  <c r="BX71" i="4" s="1"/>
  <c r="BS47" i="4" a="1"/>
  <c r="BS47" i="4" s="1"/>
  <c r="BX66" i="4" a="1"/>
  <c r="BX66" i="4" s="1"/>
  <c r="BX49" i="4" a="1"/>
  <c r="BX49" i="4" s="1"/>
  <c r="BX61" i="4" a="1"/>
  <c r="BX61" i="4" s="1"/>
  <c r="BS16" i="4" a="1"/>
  <c r="BS16" i="4" s="1"/>
  <c r="BS25" i="4" a="1"/>
  <c r="BS25" i="4" s="1"/>
  <c r="BS68" i="4" a="1"/>
  <c r="BS68" i="4" s="1"/>
  <c r="BI33" i="4" a="1"/>
  <c r="BI33" i="4" s="1"/>
  <c r="BX47" i="4" a="1"/>
  <c r="BX47" i="4" s="1"/>
  <c r="BS48" i="4" a="1"/>
  <c r="BS48" i="4" s="1"/>
  <c r="BS38" i="4" a="1"/>
  <c r="BS38" i="4" s="1"/>
  <c r="BS61" i="4" a="1"/>
  <c r="BS61" i="4" s="1"/>
  <c r="BS70" i="4" a="1"/>
  <c r="BS70" i="4" s="1"/>
  <c r="BS15" i="4" a="1"/>
  <c r="BS15" i="4" s="1"/>
  <c r="BX34" i="4" a="1"/>
  <c r="BX34" i="4" s="1"/>
  <c r="BS17" i="4" a="1"/>
  <c r="BS17" i="4" s="1"/>
  <c r="BX25" i="4" a="1"/>
  <c r="BX25" i="4" s="1"/>
  <c r="BX69" i="4" a="1"/>
  <c r="BX69" i="4" s="1"/>
  <c r="BS67" i="4" a="1"/>
  <c r="BS67" i="4" s="1"/>
  <c r="BS73" i="4" a="1"/>
  <c r="BS73" i="4" s="1"/>
  <c r="BS26" i="4" a="1"/>
  <c r="BS26" i="4" s="1"/>
  <c r="BX24" i="4" a="1"/>
  <c r="BX24" i="4" s="1"/>
  <c r="BX58" i="4" a="1"/>
  <c r="BX58" i="4" s="1"/>
  <c r="BX45" i="4" a="1"/>
  <c r="BX45" i="4" s="1"/>
  <c r="BX48" i="4" a="1"/>
  <c r="BX48" i="4" s="1"/>
  <c r="BS19" i="4" a="1"/>
  <c r="BS19" i="4" s="1"/>
  <c r="BS28" i="4" a="1"/>
  <c r="BS28" i="4" s="1"/>
  <c r="BS57" i="4" a="1"/>
  <c r="BS57" i="4" s="1"/>
  <c r="BX18" i="4" a="1"/>
  <c r="BX18" i="4" s="1"/>
  <c r="BS18" i="4" a="1"/>
  <c r="BS18" i="4" s="1"/>
  <c r="BX27" i="4" a="1"/>
  <c r="BX27" i="4" s="1"/>
  <c r="BS27" i="4" a="1"/>
  <c r="BS27" i="4" s="1"/>
  <c r="BX37" i="4" a="1"/>
  <c r="BX37" i="4" s="1"/>
  <c r="BS37" i="4" a="1"/>
  <c r="BS37" i="4" s="1"/>
  <c r="BX35" i="4" a="1"/>
  <c r="BX35" i="4" s="1"/>
  <c r="BS35" i="4" a="1"/>
  <c r="BS35" i="4" s="1"/>
  <c r="BX72" i="4" a="1"/>
  <c r="BX72" i="4" s="1"/>
  <c r="BS72" i="4" a="1"/>
  <c r="BS72" i="4" s="1"/>
  <c r="BI32" i="4" a="1"/>
  <c r="BI32" i="4" s="1"/>
  <c r="BI25" i="4" a="1"/>
  <c r="BI25" i="4" s="1"/>
  <c r="BI55" i="4" a="1"/>
  <c r="BI55" i="4" s="1"/>
  <c r="BS45" i="4" a="1"/>
  <c r="BS45" i="4" s="1"/>
  <c r="BS50" i="4" a="1"/>
  <c r="BS50" i="4" s="1"/>
  <c r="BI24" i="4" a="1"/>
  <c r="BI24" i="4" s="1"/>
  <c r="BI54" i="4" a="1"/>
  <c r="BI54" i="4" s="1"/>
  <c r="BI26" i="4" a="1"/>
  <c r="BI26" i="4" s="1"/>
  <c r="BI44" i="4" a="1"/>
  <c r="BI44" i="4" s="1"/>
  <c r="BS34" i="4" a="1"/>
  <c r="BS34" i="4" s="1"/>
  <c r="BX39" i="4" a="1"/>
  <c r="BX39" i="4" s="1"/>
  <c r="BS39" i="4" a="1"/>
  <c r="BS39" i="4" s="1"/>
  <c r="BI43" i="4" a="1"/>
  <c r="BI43" i="4" s="1"/>
  <c r="BS58" i="4" a="1"/>
  <c r="BS58" i="4" s="1"/>
  <c r="BS56" i="4" a="1"/>
  <c r="BS56" i="4" s="1"/>
  <c r="BX19" i="4" a="1"/>
  <c r="BX19" i="4" s="1"/>
  <c r="BX59" i="4" a="1"/>
  <c r="BX59" i="4" s="1"/>
  <c r="BS59" i="4" a="1"/>
  <c r="BS59" i="4" s="1"/>
  <c r="BX15" i="4" a="1"/>
  <c r="BX15" i="4" s="1"/>
  <c r="BS24" i="4" a="1"/>
  <c r="BS24" i="4" s="1"/>
  <c r="BS54" i="4" a="1"/>
  <c r="BS54" i="4" s="1"/>
  <c r="BS66" i="4" a="1"/>
  <c r="BS66" i="4" s="1"/>
  <c r="BX43" i="4" a="1"/>
  <c r="BX43" i="4" s="1"/>
  <c r="BS43" i="4" a="1"/>
  <c r="BS43" i="4" s="1"/>
  <c r="BS55" i="4" a="1"/>
  <c r="BS55" i="4" s="1"/>
  <c r="BS44" i="4" a="1"/>
  <c r="BS44" i="4" s="1"/>
  <c r="BS32" i="4" a="1"/>
  <c r="BS32" i="4" s="1"/>
  <c r="BS36" i="4" a="1"/>
  <c r="BS36" i="4" s="1"/>
  <c r="BI18" i="4" a="1"/>
  <c r="BI18" i="4" s="1"/>
  <c r="BI27" i="4" a="1"/>
  <c r="BI27" i="4" s="1"/>
  <c r="BX33" i="4" a="1"/>
  <c r="BX33" i="4" s="1"/>
  <c r="BS33" i="4" a="1"/>
  <c r="BS33" i="4" s="1"/>
  <c r="BI68" i="4" a="1"/>
  <c r="BI68" i="4" s="1"/>
  <c r="BI49" i="4" a="1"/>
  <c r="BI49" i="4" s="1"/>
  <c r="BI67" i="4" a="1"/>
  <c r="BI67" i="4" s="1"/>
  <c r="BI58" i="4" a="1"/>
  <c r="BI58" i="4" s="1"/>
  <c r="BI35" i="4" a="1"/>
  <c r="BI35" i="4" s="1"/>
  <c r="BI19" i="4" a="1"/>
  <c r="BI19" i="4" s="1"/>
  <c r="BI28" i="4" a="1"/>
  <c r="BI28" i="4" s="1"/>
  <c r="BI36" i="4" a="1"/>
  <c r="BI36" i="4" s="1"/>
  <c r="BI56" i="4" a="1"/>
  <c r="BI56" i="4" s="1"/>
  <c r="BI72" i="4" a="1"/>
  <c r="BI72" i="4" s="1"/>
  <c r="BI37" i="4" a="1"/>
  <c r="BI37" i="4" s="1"/>
  <c r="BI71" i="4" a="1"/>
  <c r="BI71" i="4" s="1"/>
  <c r="BI39" i="4" a="1"/>
  <c r="BI39" i="4" s="1"/>
  <c r="BI69" i="4" a="1"/>
  <c r="BI69" i="4" s="1"/>
  <c r="BI48" i="4" a="1"/>
  <c r="BI48" i="4" s="1"/>
  <c r="BI45" i="4" a="1"/>
  <c r="BI45" i="4" s="1"/>
  <c r="BI70" i="4" a="1"/>
  <c r="BI70" i="4" s="1"/>
  <c r="BI47" i="4" a="1"/>
  <c r="BI47" i="4" s="1"/>
  <c r="BI61" i="4" a="1"/>
  <c r="BI61" i="4" s="1"/>
  <c r="BI38" i="4" a="1"/>
  <c r="BI38" i="4" s="1"/>
  <c r="BI46" i="4" a="1"/>
  <c r="BI46" i="4" s="1"/>
  <c r="BI60" i="4" a="1"/>
  <c r="BI60" i="4" s="1"/>
  <c r="BI59" i="4" a="1"/>
  <c r="BI59" i="4" s="1"/>
  <c r="BI50" i="4" a="1"/>
  <c r="BI50" i="4" s="1"/>
  <c r="BI66" i="4" a="1"/>
  <c r="BI66" i="4" s="1"/>
  <c r="BI57" i="4" a="1"/>
  <c r="BI57" i="4" s="1"/>
  <c r="BI73" i="4" a="1"/>
  <c r="BI73" i="4" s="1"/>
  <c r="BX55" i="4" a="1"/>
  <c r="BX55" i="4" s="1"/>
  <c r="BX38" i="4" a="1"/>
  <c r="BX38" i="4" s="1"/>
  <c r="BX44" i="4" a="1"/>
  <c r="BX44" i="4" s="1"/>
  <c r="AY16" i="4"/>
  <c r="BD16" i="4" s="1"/>
  <c r="AY17" i="4"/>
  <c r="BD17" i="4" s="1"/>
  <c r="AY18" i="4"/>
  <c r="BD18" i="4" s="1"/>
  <c r="AY19" i="4"/>
  <c r="BD19" i="4" s="1"/>
  <c r="AY24" i="4"/>
  <c r="AY25" i="4"/>
  <c r="BD25" i="4" s="1"/>
  <c r="AY26" i="4"/>
  <c r="BD26" i="4" s="1"/>
  <c r="AY27" i="4"/>
  <c r="BD27" i="4" s="1"/>
  <c r="AY28" i="4"/>
  <c r="BD28" i="4" s="1"/>
  <c r="AY32" i="4"/>
  <c r="AY33" i="4"/>
  <c r="AY34" i="4"/>
  <c r="AY35" i="4"/>
  <c r="BD35" i="4" s="1"/>
  <c r="AY36" i="4"/>
  <c r="BD36" i="4" s="1"/>
  <c r="AY37" i="4"/>
  <c r="BD37" i="4" s="1"/>
  <c r="AY38" i="4"/>
  <c r="AY39" i="4"/>
  <c r="AY43" i="4"/>
  <c r="AY44" i="4"/>
  <c r="AY45" i="4"/>
  <c r="AY46" i="4"/>
  <c r="BD46" i="4" s="1"/>
  <c r="AY47" i="4"/>
  <c r="BD47" i="4" s="1"/>
  <c r="AY48" i="4"/>
  <c r="BD48" i="4" s="1"/>
  <c r="AY49" i="4"/>
  <c r="AY50" i="4"/>
  <c r="AY54" i="4"/>
  <c r="AY55" i="4"/>
  <c r="AY56" i="4"/>
  <c r="AY57" i="4"/>
  <c r="BD57" i="4" s="1"/>
  <c r="AY58" i="4"/>
  <c r="BD58" i="4" s="1"/>
  <c r="AY59" i="4"/>
  <c r="BD59" i="4" s="1"/>
  <c r="AY60" i="4"/>
  <c r="AY61" i="4"/>
  <c r="AY66" i="4"/>
  <c r="AY67" i="4"/>
  <c r="AY68" i="4"/>
  <c r="BD68" i="4" s="1"/>
  <c r="AY69" i="4"/>
  <c r="BD69" i="4" s="1"/>
  <c r="AY70" i="4"/>
  <c r="BD70" i="4" s="1"/>
  <c r="AY71" i="4"/>
  <c r="BD71" i="4" s="1"/>
  <c r="AY72" i="4"/>
  <c r="AY73" i="4"/>
  <c r="AY15" i="4"/>
  <c r="BD15" i="4" s="1"/>
  <c r="AZ46" i="4" a="1"/>
  <c r="AZ69" i="4" a="1"/>
  <c r="AZ37" i="4" a="1"/>
  <c r="AZ71" i="4" a="1"/>
  <c r="AZ57" i="4" a="1"/>
  <c r="AZ48" i="4" a="1"/>
  <c r="AZ47" i="4" a="1"/>
  <c r="AZ36" i="4" a="1"/>
  <c r="AZ59" i="4" a="1"/>
  <c r="AZ35" i="4" a="1"/>
  <c r="AZ58" i="4" a="1"/>
  <c r="AZ68" i="4" a="1"/>
  <c r="AZ24" i="4" a="1"/>
  <c r="AZ25" i="4" a="1"/>
  <c r="AZ26" i="4" a="1"/>
  <c r="AZ17" i="4" a="1"/>
  <c r="AZ15" i="4" a="1"/>
  <c r="AZ16" i="4" a="1"/>
  <c r="AZ27" i="4" a="1"/>
  <c r="AZ28" i="4" a="1"/>
  <c r="AZ18" i="4" a="1"/>
  <c r="AZ19" i="4" a="1"/>
  <c r="AZ70" i="4" a="1"/>
  <c r="AZ56" i="4" a="1"/>
  <c r="AZ39" i="4" a="1"/>
  <c r="AZ38" i="4" a="1"/>
  <c r="AZ44" i="4" a="1"/>
  <c r="AZ34" i="4" a="1"/>
  <c r="AZ72" i="4" a="1"/>
  <c r="AZ66" i="4" a="1"/>
  <c r="AZ33" i="4" a="1"/>
  <c r="AZ49" i="4" a="1"/>
  <c r="AZ61" i="4" a="1"/>
  <c r="AZ67" i="4" a="1"/>
  <c r="AZ55" i="4" a="1"/>
  <c r="AZ54" i="4" a="1"/>
  <c r="AZ43" i="4" a="1"/>
  <c r="AZ50" i="4" a="1"/>
  <c r="AZ45" i="4" a="1"/>
  <c r="AZ60" i="4" a="1"/>
  <c r="AZ32" i="4" a="1"/>
  <c r="AZ73" i="4" a="1"/>
  <c r="AX20" i="4" l="1"/>
  <c r="CI20" i="4"/>
  <c r="BC25" i="4"/>
  <c r="BC16" i="4"/>
  <c r="BC24" i="4"/>
  <c r="BD24" i="4"/>
  <c r="AZ26" i="4"/>
  <c r="BA26" i="4" s="1" a="1"/>
  <c r="BA26" i="4" s="1"/>
  <c r="AZ24" i="4"/>
  <c r="BA24" i="4" s="1" a="1"/>
  <c r="BA24" i="4" s="1"/>
  <c r="AZ19" i="4"/>
  <c r="BA19" i="4" s="1" a="1"/>
  <c r="BA19" i="4" s="1"/>
  <c r="AZ17" i="4"/>
  <c r="BA17" i="4" s="1" a="1"/>
  <c r="BA17" i="4" s="1"/>
  <c r="AZ72" i="4"/>
  <c r="BA72" i="4" s="1" a="1"/>
  <c r="BA72" i="4" s="1"/>
  <c r="BD72" i="4" s="1"/>
  <c r="AZ70" i="4"/>
  <c r="BA70" i="4" s="1" a="1"/>
  <c r="BA70" i="4" s="1"/>
  <c r="AZ68" i="4"/>
  <c r="BA68" i="4" s="1" a="1"/>
  <c r="BA68" i="4" s="1"/>
  <c r="AZ66" i="4"/>
  <c r="BA66" i="4" s="1" a="1"/>
  <c r="BA66" i="4" s="1"/>
  <c r="BD66" i="4" s="1"/>
  <c r="AZ60" i="4"/>
  <c r="BA60" i="4" s="1" a="1"/>
  <c r="BA60" i="4" s="1"/>
  <c r="BD60" i="4" s="1"/>
  <c r="AZ58" i="4"/>
  <c r="BA58" i="4" s="1" a="1"/>
  <c r="BA58" i="4" s="1"/>
  <c r="AZ56" i="4"/>
  <c r="BA56" i="4" s="1" a="1"/>
  <c r="BA56" i="4" s="1"/>
  <c r="BD56" i="4" s="1"/>
  <c r="AZ54" i="4"/>
  <c r="BA54" i="4" s="1" a="1"/>
  <c r="BA54" i="4" s="1"/>
  <c r="AZ50" i="4"/>
  <c r="BA50" i="4" s="1" a="1"/>
  <c r="BA50" i="4" s="1"/>
  <c r="BD50" i="4" s="1"/>
  <c r="AZ48" i="4"/>
  <c r="BA48" i="4" s="1" a="1"/>
  <c r="BA48" i="4" s="1"/>
  <c r="AZ46" i="4"/>
  <c r="BA46" i="4" s="1" a="1"/>
  <c r="BA46" i="4" s="1"/>
  <c r="AZ44" i="4"/>
  <c r="BA44" i="4" s="1" a="1"/>
  <c r="BA44" i="4" s="1"/>
  <c r="AZ38" i="4"/>
  <c r="BA38" i="4" s="1" a="1"/>
  <c r="BA38" i="4" s="1"/>
  <c r="BD38" i="4" s="1"/>
  <c r="AZ36" i="4"/>
  <c r="BA36" i="4" s="1" a="1"/>
  <c r="BA36" i="4" s="1"/>
  <c r="AZ34" i="4"/>
  <c r="BA34" i="4" s="1" a="1"/>
  <c r="BA34" i="4" s="1"/>
  <c r="BD34" i="4" s="1"/>
  <c r="AZ32" i="4"/>
  <c r="BA32" i="4" s="1" a="1"/>
  <c r="BA32" i="4" s="1"/>
  <c r="AZ28" i="4"/>
  <c r="BA28" i="4" s="1" a="1"/>
  <c r="BA28" i="4" s="1"/>
  <c r="AZ73" i="4"/>
  <c r="BA73" i="4" s="1" a="1"/>
  <c r="BA73" i="4" s="1"/>
  <c r="BD73" i="4" s="1"/>
  <c r="AZ71" i="4"/>
  <c r="BA71" i="4" s="1" a="1"/>
  <c r="BA71" i="4" s="1"/>
  <c r="AZ69" i="4"/>
  <c r="BA69" i="4" s="1" a="1"/>
  <c r="BA69" i="4" s="1"/>
  <c r="AZ67" i="4"/>
  <c r="BA67" i="4" s="1" a="1"/>
  <c r="BA67" i="4" s="1"/>
  <c r="BD67" i="4" s="1"/>
  <c r="AZ61" i="4"/>
  <c r="BA61" i="4" s="1" a="1"/>
  <c r="BA61" i="4" s="1"/>
  <c r="BD61" i="4" s="1"/>
  <c r="AZ59" i="4"/>
  <c r="BA59" i="4" s="1" a="1"/>
  <c r="BA59" i="4" s="1"/>
  <c r="AZ57" i="4"/>
  <c r="BA57" i="4" s="1" a="1"/>
  <c r="BA57" i="4" s="1"/>
  <c r="AZ55" i="4"/>
  <c r="BA55" i="4" s="1" a="1"/>
  <c r="BA55" i="4" s="1"/>
  <c r="BD55" i="4" s="1"/>
  <c r="AZ49" i="4"/>
  <c r="BA49" i="4" s="1" a="1"/>
  <c r="BA49" i="4" s="1"/>
  <c r="BD49" i="4" s="1"/>
  <c r="AZ47" i="4"/>
  <c r="BA47" i="4" s="1" a="1"/>
  <c r="BA47" i="4" s="1"/>
  <c r="AZ45" i="4"/>
  <c r="BA45" i="4" s="1" a="1"/>
  <c r="BA45" i="4" s="1"/>
  <c r="BD45" i="4" s="1"/>
  <c r="AZ43" i="4"/>
  <c r="BA43" i="4" s="1" a="1"/>
  <c r="BA43" i="4" s="1"/>
  <c r="BD43" i="4" s="1"/>
  <c r="AZ39" i="4"/>
  <c r="BA39" i="4" s="1" a="1"/>
  <c r="BA39" i="4" s="1"/>
  <c r="BD39" i="4" s="1"/>
  <c r="AZ37" i="4"/>
  <c r="BA37" i="4" s="1" a="1"/>
  <c r="BA37" i="4" s="1"/>
  <c r="AZ35" i="4"/>
  <c r="BA35" i="4" s="1" a="1"/>
  <c r="BA35" i="4" s="1"/>
  <c r="AZ33" i="4"/>
  <c r="BA33" i="4" s="1" a="1"/>
  <c r="BA33" i="4" s="1"/>
  <c r="AZ27" i="4"/>
  <c r="BA27" i="4" s="1" a="1"/>
  <c r="BA27" i="4" s="1"/>
  <c r="AZ25" i="4"/>
  <c r="BA25" i="4" s="1" a="1"/>
  <c r="BA25" i="4" s="1"/>
  <c r="AZ18" i="4"/>
  <c r="BA18" i="4" s="1" a="1"/>
  <c r="BA18" i="4" s="1"/>
  <c r="AZ16" i="4"/>
  <c r="BA16" i="4" s="1" a="1"/>
  <c r="BA16" i="4" s="1"/>
  <c r="AZ15" i="4"/>
  <c r="BA15" i="4" s="1" a="1"/>
  <c r="BA15" i="4" s="1"/>
  <c r="BC15" i="4"/>
  <c r="BC26" i="4"/>
  <c r="BC17" i="4"/>
  <c r="AR34" i="4"/>
  <c r="AR35" i="4"/>
  <c r="AR36" i="4"/>
  <c r="AR37" i="4"/>
  <c r="AR38" i="4"/>
  <c r="AR39" i="4"/>
  <c r="AR43" i="4"/>
  <c r="AR44" i="4"/>
  <c r="AR45" i="4"/>
  <c r="AR46" i="4"/>
  <c r="AR47" i="4"/>
  <c r="AR48" i="4"/>
  <c r="AR49" i="4"/>
  <c r="AR50" i="4"/>
  <c r="AR54" i="4"/>
  <c r="AR55" i="4"/>
  <c r="AR56" i="4"/>
  <c r="AR57" i="4"/>
  <c r="AR58" i="4"/>
  <c r="AR59" i="4"/>
  <c r="AR60" i="4"/>
  <c r="AR61" i="4"/>
  <c r="AR66" i="4"/>
  <c r="AR67" i="4"/>
  <c r="AR68" i="4"/>
  <c r="AR69" i="4"/>
  <c r="AR70" i="4"/>
  <c r="AR71" i="4"/>
  <c r="AR72" i="4"/>
  <c r="AR73" i="4"/>
  <c r="AR16" i="4"/>
  <c r="AR17" i="4"/>
  <c r="AR18" i="4"/>
  <c r="AR19" i="4"/>
  <c r="AR24" i="4"/>
  <c r="AR25" i="4"/>
  <c r="AR26" i="4"/>
  <c r="AR27" i="4"/>
  <c r="AR28" i="4"/>
  <c r="AR32" i="4"/>
  <c r="AR33" i="4"/>
  <c r="AR15" i="4"/>
  <c r="AL15" i="4"/>
  <c r="AQ15" i="4" s="1"/>
  <c r="AS47" i="4" a="1"/>
  <c r="AS61" i="4" a="1"/>
  <c r="AS35" i="4" a="1"/>
  <c r="AS68" i="4" a="1"/>
  <c r="AS58" i="4" a="1"/>
  <c r="AS39" i="4" a="1"/>
  <c r="AS59" i="4" a="1"/>
  <c r="AS50" i="4" a="1"/>
  <c r="AS73" i="4" a="1"/>
  <c r="AS67" i="4" a="1"/>
  <c r="AS38" i="4" a="1"/>
  <c r="AS66" i="4" a="1"/>
  <c r="AS72" i="4" a="1"/>
  <c r="AS46" i="4" a="1"/>
  <c r="AS49" i="4" a="1"/>
  <c r="AS37" i="4" a="1"/>
  <c r="AS71" i="4" a="1"/>
  <c r="AS57" i="4" a="1"/>
  <c r="AS36" i="4" a="1"/>
  <c r="AS48" i="4" a="1"/>
  <c r="AS69" i="4" a="1"/>
  <c r="AS24" i="4" a="1"/>
  <c r="AS26" i="4" a="1"/>
  <c r="AS25" i="4" a="1"/>
  <c r="AS15" i="4" a="1"/>
  <c r="AS17" i="4" a="1"/>
  <c r="AS16" i="4" a="1"/>
  <c r="AM15" i="4" a="1"/>
  <c r="AS45" i="4" a="1"/>
  <c r="AS34" i="4" a="1"/>
  <c r="AS27" i="4" a="1"/>
  <c r="AS28" i="4" a="1"/>
  <c r="AS18" i="4" a="1"/>
  <c r="AS19" i="4" a="1"/>
  <c r="AS70" i="4" a="1"/>
  <c r="AS60" i="4" a="1"/>
  <c r="AS56" i="4" a="1"/>
  <c r="AS44" i="4" a="1"/>
  <c r="AS43" i="4" a="1"/>
  <c r="AS55" i="4" a="1"/>
  <c r="AS33" i="4" a="1"/>
  <c r="AS54" i="4" a="1"/>
  <c r="AS32" i="4" a="1"/>
  <c r="G2" i="6" a="1"/>
  <c r="L6" i="6" a="1"/>
  <c r="F3" i="6" a="1"/>
  <c r="H2" i="6" a="1"/>
  <c r="F2" i="6" a="1"/>
  <c r="I7" i="6" a="1"/>
  <c r="G5" i="6" a="1"/>
  <c r="G4" i="6" a="1"/>
  <c r="H7" i="6" a="1"/>
  <c r="L2" i="6" a="1"/>
  <c r="M2" i="6" a="1"/>
  <c r="K2" i="6" a="1"/>
  <c r="K3" i="6" a="1"/>
  <c r="K7" i="6" a="1"/>
  <c r="F5" i="6" a="1"/>
  <c r="K5" i="6" a="1"/>
  <c r="K4" i="6" a="1"/>
  <c r="L4" i="6" a="1"/>
  <c r="J3" i="6" a="1"/>
  <c r="G7" i="6" a="1"/>
  <c r="M5" i="6" a="1"/>
  <c r="G3" i="6" a="1"/>
  <c r="M7" i="6" a="1"/>
  <c r="K6" i="6" a="1"/>
  <c r="J6" i="6" a="1"/>
  <c r="I4" i="6" a="1"/>
  <c r="G6" i="6" a="1"/>
  <c r="M6" i="6" a="1"/>
  <c r="L5" i="6" a="1"/>
  <c r="I3" i="6" a="1"/>
  <c r="I6" i="6" a="1"/>
  <c r="F4" i="6" a="1"/>
  <c r="J2" i="6" a="1"/>
  <c r="I2" i="6" a="1"/>
  <c r="J5" i="6" a="1"/>
  <c r="H5" i="6" a="1"/>
  <c r="L3" i="6" a="1"/>
  <c r="J4" i="6" a="1"/>
  <c r="J7" i="6" a="1"/>
  <c r="I5" i="6" a="1"/>
  <c r="H3" i="6" a="1"/>
  <c r="F6" i="6" a="1"/>
  <c r="H4" i="6" a="1"/>
  <c r="M3" i="6" a="1"/>
  <c r="L7" i="6" a="1"/>
  <c r="M4" i="6" a="1"/>
  <c r="H6" i="6" a="1"/>
  <c r="F7" i="6" a="1"/>
  <c r="AW15" i="4" l="1"/>
  <c r="AV15" i="4"/>
  <c r="AV69" i="4"/>
  <c r="AW69" i="4"/>
  <c r="AV56" i="4"/>
  <c r="AW56" i="4"/>
  <c r="AV48" i="4"/>
  <c r="AW48" i="4"/>
  <c r="AV36" i="4"/>
  <c r="AW36" i="4"/>
  <c r="AV68" i="4"/>
  <c r="AW68" i="4"/>
  <c r="AV59" i="4"/>
  <c r="AW59" i="4"/>
  <c r="AV47" i="4"/>
  <c r="AW47" i="4"/>
  <c r="AV39" i="4"/>
  <c r="AW39" i="4"/>
  <c r="AV35" i="4"/>
  <c r="AW35" i="4"/>
  <c r="AV73" i="4"/>
  <c r="AW73" i="4"/>
  <c r="AV60" i="4"/>
  <c r="AW60" i="4"/>
  <c r="AV72" i="4"/>
  <c r="AW72" i="4"/>
  <c r="AV71" i="4"/>
  <c r="AW71" i="4"/>
  <c r="AV67" i="4"/>
  <c r="AW67" i="4"/>
  <c r="AV58" i="4"/>
  <c r="AW58" i="4"/>
  <c r="AV50" i="4"/>
  <c r="AW50" i="4"/>
  <c r="AV46" i="4"/>
  <c r="AW46" i="4"/>
  <c r="AV38" i="4"/>
  <c r="AW38" i="4"/>
  <c r="AV34" i="4"/>
  <c r="AW34" i="4"/>
  <c r="AV70" i="4"/>
  <c r="AW70" i="4"/>
  <c r="AV66" i="4"/>
  <c r="AW66" i="4"/>
  <c r="AV61" i="4"/>
  <c r="AW61" i="4"/>
  <c r="AV57" i="4"/>
  <c r="AW57" i="4"/>
  <c r="AV49" i="4"/>
  <c r="AW49" i="4"/>
  <c r="AV45" i="4"/>
  <c r="AW45" i="4"/>
  <c r="AV37" i="4"/>
  <c r="AW37" i="4"/>
  <c r="AV26" i="4"/>
  <c r="AW26" i="4"/>
  <c r="AV17" i="4"/>
  <c r="AW17" i="4"/>
  <c r="AV28" i="4"/>
  <c r="AW28" i="4"/>
  <c r="AV19" i="4"/>
  <c r="AW19" i="4"/>
  <c r="AV24" i="4"/>
  <c r="AW24" i="4"/>
  <c r="AV27" i="4"/>
  <c r="AW27" i="4"/>
  <c r="AV18" i="4"/>
  <c r="AW18" i="4"/>
  <c r="AV25" i="4"/>
  <c r="AW25" i="4"/>
  <c r="AV16" i="4"/>
  <c r="AW16" i="4"/>
  <c r="CI15" i="4"/>
  <c r="BC55" i="4"/>
  <c r="BC54" i="4"/>
  <c r="BD54" i="4"/>
  <c r="BC44" i="4"/>
  <c r="BD44" i="4"/>
  <c r="BC33" i="4"/>
  <c r="BD33" i="4"/>
  <c r="BC32" i="4"/>
  <c r="BD32" i="4"/>
  <c r="BC43" i="4"/>
  <c r="AP15" i="4"/>
  <c r="AX15" i="4"/>
  <c r="M4" i="6"/>
  <c r="M7" i="6"/>
  <c r="M6" i="6"/>
  <c r="M5" i="6"/>
  <c r="M3" i="6"/>
  <c r="L7" i="6"/>
  <c r="L6" i="6"/>
  <c r="L5" i="6"/>
  <c r="L4" i="6"/>
  <c r="L3" i="6"/>
  <c r="L2" i="6"/>
  <c r="M2" i="6"/>
  <c r="J2" i="6"/>
  <c r="AS73" i="4"/>
  <c r="AT73" i="4" s="1" a="1"/>
  <c r="AT73" i="4" s="1"/>
  <c r="AS69" i="4"/>
  <c r="AT69" i="4" s="1" a="1"/>
  <c r="AT69" i="4" s="1"/>
  <c r="AS61" i="4"/>
  <c r="AT61" i="4" s="1" a="1"/>
  <c r="AT61" i="4" s="1"/>
  <c r="AS49" i="4"/>
  <c r="AT49" i="4" s="1" a="1"/>
  <c r="AT49" i="4" s="1"/>
  <c r="AS43" i="4"/>
  <c r="AS39" i="4"/>
  <c r="AT39" i="4" s="1" a="1"/>
  <c r="AT39" i="4" s="1"/>
  <c r="AS37" i="4"/>
  <c r="AT37" i="4" s="1" a="1"/>
  <c r="AT37" i="4" s="1"/>
  <c r="AS35" i="4"/>
  <c r="AT35" i="4" s="1" a="1"/>
  <c r="AT35" i="4" s="1"/>
  <c r="AS71" i="4"/>
  <c r="AT71" i="4" s="1" a="1"/>
  <c r="AT71" i="4" s="1"/>
  <c r="AS67" i="4"/>
  <c r="AT67" i="4" s="1" a="1"/>
  <c r="AT67" i="4" s="1"/>
  <c r="AS59" i="4"/>
  <c r="AT59" i="4" s="1" a="1"/>
  <c r="AT59" i="4" s="1"/>
  <c r="AS57" i="4"/>
  <c r="AT57" i="4" s="1" a="1"/>
  <c r="AT57" i="4" s="1"/>
  <c r="AS55" i="4"/>
  <c r="AS47" i="4"/>
  <c r="AT47" i="4" s="1" a="1"/>
  <c r="AT47" i="4" s="1"/>
  <c r="AS45" i="4"/>
  <c r="AT45" i="4" s="1" a="1"/>
  <c r="AT45" i="4" s="1"/>
  <c r="AS70" i="4"/>
  <c r="AT70" i="4" s="1" a="1"/>
  <c r="AT70" i="4" s="1"/>
  <c r="AS44" i="4"/>
  <c r="AS38" i="4"/>
  <c r="AT38" i="4" s="1" a="1"/>
  <c r="AT38" i="4" s="1"/>
  <c r="AS36" i="4"/>
  <c r="AT36" i="4" s="1" a="1"/>
  <c r="AT36" i="4" s="1"/>
  <c r="AS34" i="4"/>
  <c r="AT34" i="4" s="1" a="1"/>
  <c r="AT34" i="4" s="1"/>
  <c r="AS72" i="4"/>
  <c r="AT72" i="4" s="1" a="1"/>
  <c r="AT72" i="4" s="1"/>
  <c r="AS68" i="4"/>
  <c r="AT68" i="4" s="1" a="1"/>
  <c r="AT68" i="4" s="1"/>
  <c r="AS66" i="4"/>
  <c r="AT66" i="4" s="1" a="1"/>
  <c r="AT66" i="4" s="1"/>
  <c r="AS60" i="4"/>
  <c r="AT60" i="4" s="1" a="1"/>
  <c r="AT60" i="4" s="1"/>
  <c r="AS58" i="4"/>
  <c r="AT58" i="4" s="1" a="1"/>
  <c r="AT58" i="4" s="1"/>
  <c r="AS56" i="4"/>
  <c r="AT56" i="4" s="1" a="1"/>
  <c r="AT56" i="4" s="1"/>
  <c r="AS54" i="4"/>
  <c r="AS50" i="4"/>
  <c r="AT50" i="4" s="1" a="1"/>
  <c r="AT50" i="4" s="1"/>
  <c r="AS48" i="4"/>
  <c r="AT48" i="4" s="1" a="1"/>
  <c r="AT48" i="4" s="1"/>
  <c r="AS46" i="4"/>
  <c r="AT46" i="4" s="1" a="1"/>
  <c r="AT46" i="4" s="1"/>
  <c r="AS32" i="4"/>
  <c r="AS28" i="4"/>
  <c r="AT28" i="4" s="1" a="1"/>
  <c r="AT28" i="4" s="1"/>
  <c r="AS26" i="4"/>
  <c r="AT26" i="4" s="1" a="1"/>
  <c r="AT26" i="4" s="1"/>
  <c r="AS24" i="4"/>
  <c r="AT24" i="4" s="1" a="1"/>
  <c r="AT24" i="4" s="1"/>
  <c r="AS19" i="4"/>
  <c r="AT19" i="4" s="1" a="1"/>
  <c r="AT19" i="4" s="1"/>
  <c r="AS17" i="4"/>
  <c r="AT17" i="4" s="1" a="1"/>
  <c r="AT17" i="4" s="1"/>
  <c r="AS33" i="4"/>
  <c r="AS27" i="4"/>
  <c r="AT27" i="4" s="1" a="1"/>
  <c r="AT27" i="4" s="1"/>
  <c r="AS25" i="4"/>
  <c r="AT25" i="4" s="1" a="1"/>
  <c r="AT25" i="4" s="1"/>
  <c r="AS18" i="4"/>
  <c r="AT18" i="4" s="1" a="1"/>
  <c r="AT18" i="4" s="1"/>
  <c r="AS16" i="4"/>
  <c r="AT16" i="4" s="1" a="1"/>
  <c r="AT16" i="4" s="1"/>
  <c r="AS15" i="4"/>
  <c r="AT15" i="4" s="1" a="1"/>
  <c r="AT15" i="4" s="1"/>
  <c r="AM15" i="4"/>
  <c r="AN15" i="4" s="1" a="1"/>
  <c r="AN15" i="4" s="1"/>
  <c r="K7" i="6"/>
  <c r="I7" i="6"/>
  <c r="K6" i="6"/>
  <c r="I6" i="6"/>
  <c r="I5" i="6"/>
  <c r="K4" i="6"/>
  <c r="I4" i="6"/>
  <c r="K3" i="6"/>
  <c r="I3" i="6"/>
  <c r="K5" i="6"/>
  <c r="J7" i="6"/>
  <c r="H7" i="6"/>
  <c r="J6" i="6"/>
  <c r="H6" i="6"/>
  <c r="J5" i="6"/>
  <c r="H5" i="6"/>
  <c r="J4" i="6"/>
  <c r="H4" i="6"/>
  <c r="J3" i="6"/>
  <c r="H3" i="6"/>
  <c r="K2" i="6"/>
  <c r="I2" i="6"/>
  <c r="H2" i="6"/>
  <c r="G7" i="6"/>
  <c r="G5" i="6"/>
  <c r="G3" i="6"/>
  <c r="G6" i="6"/>
  <c r="G4" i="6"/>
  <c r="G2" i="6"/>
  <c r="F6" i="6"/>
  <c r="F4" i="6"/>
  <c r="F7" i="6"/>
  <c r="F5" i="6"/>
  <c r="F3" i="6"/>
  <c r="F2" i="6"/>
  <c r="AT44" i="4" l="1" a="1"/>
  <c r="AT44" i="4" s="1"/>
  <c r="AT43" i="4" a="1"/>
  <c r="AT43" i="4" s="1"/>
  <c r="AT33" i="4" a="1"/>
  <c r="AT33" i="4" s="1"/>
  <c r="AT32" i="4" a="1"/>
  <c r="AT32" i="4" s="1"/>
  <c r="AT54" i="4" a="1"/>
  <c r="AT54" i="4" s="1"/>
  <c r="AT55" i="4" a="1"/>
  <c r="AT55" i="4" s="1"/>
  <c r="AV54" i="4" l="1"/>
  <c r="AW54" i="4"/>
  <c r="AV32" i="4"/>
  <c r="AW32" i="4"/>
  <c r="AV43" i="4"/>
  <c r="AW43" i="4"/>
  <c r="AV55" i="4"/>
  <c r="AW55" i="4"/>
  <c r="AW44" i="4"/>
  <c r="AV44" i="4"/>
  <c r="AV33" i="4"/>
  <c r="AW33" i="4"/>
  <c r="AX26" i="4"/>
  <c r="CI26" i="4"/>
  <c r="CI25" i="4"/>
  <c r="AX25" i="4"/>
  <c r="AX17" i="4"/>
  <c r="CI17" i="4"/>
  <c r="AX24" i="4"/>
  <c r="CI24" i="4"/>
  <c r="AX16" i="4"/>
  <c r="CI16" i="4"/>
  <c r="BC38" i="4"/>
  <c r="BC39" i="4"/>
  <c r="BC34" i="4"/>
  <c r="AX44" i="4" l="1"/>
  <c r="AX54" i="4"/>
  <c r="AX55" i="4"/>
  <c r="AX33" i="4"/>
  <c r="CI44" i="4"/>
  <c r="CI33" i="4"/>
  <c r="AX43" i="4"/>
  <c r="AX32" i="4"/>
  <c r="CI32" i="4"/>
  <c r="CI54" i="4"/>
  <c r="CI43" i="4"/>
  <c r="CI55" i="4"/>
  <c r="AX37" i="4"/>
  <c r="AX38" i="4"/>
  <c r="CI38" i="4"/>
  <c r="AX56" i="4"/>
  <c r="BC60" i="4"/>
  <c r="BC68" i="4"/>
  <c r="BC18" i="4"/>
  <c r="BC19" i="4"/>
  <c r="BC56" i="4"/>
  <c r="BC45" i="4"/>
  <c r="BC49" i="4"/>
  <c r="BC61" i="4"/>
  <c r="BC50" i="4"/>
  <c r="BC36" i="4"/>
  <c r="BC71" i="4"/>
  <c r="BC47" i="4"/>
  <c r="BC70" i="4"/>
  <c r="BC69" i="4"/>
  <c r="BC57" i="4"/>
  <c r="BC73" i="4"/>
  <c r="BC37" i="4"/>
  <c r="BC27" i="4"/>
  <c r="BC46" i="4"/>
  <c r="CI56" i="4" l="1"/>
  <c r="CI37" i="4"/>
  <c r="AX36" i="4"/>
  <c r="CI36" i="4"/>
  <c r="AX27" i="4"/>
  <c r="CI27" i="4"/>
  <c r="AX71" i="4"/>
  <c r="CI71" i="4"/>
  <c r="AX47" i="4"/>
  <c r="CI47" i="4"/>
  <c r="AX19" i="4"/>
  <c r="CI19" i="4"/>
  <c r="AX70" i="4"/>
  <c r="CI70" i="4"/>
  <c r="AX66" i="4"/>
  <c r="AX58" i="4"/>
  <c r="AX49" i="4"/>
  <c r="CI49" i="4"/>
  <c r="AX39" i="4"/>
  <c r="CI39" i="4"/>
  <c r="AX57" i="4"/>
  <c r="CI57" i="4"/>
  <c r="AX67" i="4"/>
  <c r="AX50" i="4"/>
  <c r="CI50" i="4"/>
  <c r="AX18" i="4"/>
  <c r="CI18" i="4"/>
  <c r="AX72" i="4"/>
  <c r="AX46" i="4"/>
  <c r="CI46" i="4"/>
  <c r="AX68" i="4"/>
  <c r="CI68" i="4"/>
  <c r="AX48" i="4"/>
  <c r="AX69" i="4"/>
  <c r="CI69" i="4"/>
  <c r="AX45" i="4"/>
  <c r="CI45" i="4"/>
  <c r="AX28" i="4"/>
  <c r="AX35" i="4"/>
  <c r="AX61" i="4"/>
  <c r="CI61" i="4"/>
  <c r="AX34" i="4"/>
  <c r="CI34" i="4"/>
  <c r="AX60" i="4"/>
  <c r="CI60" i="4"/>
  <c r="AX73" i="4"/>
  <c r="CI73" i="4"/>
  <c r="AX59" i="4"/>
  <c r="BC66" i="4"/>
  <c r="BC72" i="4"/>
  <c r="BC35" i="4"/>
  <c r="BC48" i="4"/>
  <c r="BC59" i="4"/>
  <c r="BC28" i="4"/>
  <c r="BC58" i="4"/>
  <c r="BC67" i="4"/>
  <c r="C10" i="9"/>
  <c r="B6" i="12" a="1"/>
  <c r="A4" i="9"/>
  <c r="B6" i="16" a="1"/>
  <c r="A10" i="9"/>
  <c r="A7" i="9"/>
  <c r="A13" i="9"/>
  <c r="B6" i="10" a="1"/>
  <c r="C13" i="9"/>
  <c r="B6" i="16" l="1"/>
  <c r="B6" i="12"/>
  <c r="B6" i="10"/>
  <c r="CI59" i="4"/>
  <c r="CI35" i="4"/>
  <c r="CI48" i="4"/>
  <c r="CI28" i="4"/>
  <c r="CI58" i="4"/>
  <c r="CI66" i="4"/>
  <c r="CI67" i="4"/>
  <c r="CI72" i="4"/>
  <c r="B6" i="15" a="1"/>
  <c r="B9" i="10" a="1"/>
  <c r="B9" i="12" a="1"/>
  <c r="B6" i="17" a="1"/>
  <c r="B18" i="17" a="1"/>
  <c r="B18" i="19" a="1"/>
  <c r="B21" i="18" a="1"/>
  <c r="B9" i="16" a="1"/>
  <c r="B12" i="17" a="1"/>
  <c r="B12" i="19" a="1"/>
  <c r="B21" i="10" a="1"/>
  <c r="B15" i="18" a="1"/>
  <c r="B15" i="19" a="1"/>
  <c r="B6" i="13" a="1"/>
  <c r="B12" i="16" a="1"/>
  <c r="B9" i="18" a="1"/>
  <c r="B6" i="19" a="1"/>
  <c r="B15" i="10" a="1"/>
  <c r="B15" i="13" a="1"/>
  <c r="B15" i="15" a="1"/>
  <c r="B21" i="16" a="1"/>
  <c r="B21" i="17" a="1"/>
  <c r="B6" i="18" a="1"/>
  <c r="B18" i="16" a="1"/>
  <c r="B15" i="17" a="1"/>
  <c r="B12" i="10" a="1"/>
  <c r="B21" i="19" a="1"/>
  <c r="B12" i="15" a="1"/>
  <c r="B21" i="13" a="1"/>
  <c r="B18" i="10" a="1"/>
  <c r="B6" i="14" a="1"/>
  <c r="B9" i="17" a="1"/>
  <c r="B19" i="15" a="1"/>
  <c r="B9" i="19" a="1"/>
  <c r="B15" i="16" a="1"/>
  <c r="B18" i="14" a="1"/>
  <c r="B15" i="14" a="1"/>
  <c r="B22" i="15" a="1"/>
  <c r="B18" i="18" a="1"/>
  <c r="B12" i="18" a="1"/>
  <c r="B22" i="15" l="1"/>
  <c r="B12" i="15"/>
  <c r="B15" i="15"/>
  <c r="B21" i="17"/>
  <c r="B18" i="17"/>
  <c r="B15" i="17"/>
  <c r="B9" i="16"/>
  <c r="B15" i="16"/>
  <c r="B21" i="16"/>
  <c r="B18" i="16"/>
  <c r="B19" i="15"/>
  <c r="B12" i="17"/>
  <c r="B12" i="16"/>
  <c r="B18" i="14"/>
  <c r="B15" i="14"/>
  <c r="B21" i="13"/>
  <c r="B15" i="13"/>
  <c r="B21" i="18"/>
  <c r="B21" i="19"/>
  <c r="B9" i="12"/>
  <c r="B21" i="10"/>
  <c r="B18" i="10"/>
  <c r="B15" i="10"/>
  <c r="B12" i="10"/>
  <c r="B9" i="10"/>
  <c r="B6" i="19"/>
  <c r="B6" i="18"/>
  <c r="B6" i="17"/>
  <c r="B6" i="14"/>
  <c r="B6" i="13"/>
  <c r="B6" i="15"/>
  <c r="B15" i="19"/>
  <c r="B9" i="19"/>
  <c r="B12" i="19"/>
  <c r="B18" i="19"/>
  <c r="B18" i="18"/>
  <c r="B15" i="18"/>
  <c r="B9" i="18"/>
  <c r="B12" i="18"/>
  <c r="B9" i="17"/>
  <c r="B12" i="13" a="1"/>
  <c r="B18" i="13" a="1"/>
  <c r="B12" i="14" a="1"/>
  <c r="B9" i="13" a="1"/>
  <c r="B18" i="12" a="1"/>
  <c r="B21" i="12" a="1"/>
  <c r="B9" i="15" a="1"/>
  <c r="B15" i="12" a="1"/>
  <c r="B21" i="14" a="1"/>
  <c r="B9" i="14" a="1"/>
  <c r="B12" i="12" a="1"/>
  <c r="B9" i="14" l="1"/>
  <c r="B9" i="13"/>
  <c r="B18" i="13"/>
  <c r="B15" i="12"/>
  <c r="B9" i="15"/>
  <c r="B21" i="14"/>
  <c r="B12" i="14"/>
  <c r="B12" i="13"/>
  <c r="B12" i="12"/>
  <c r="B21" i="12"/>
  <c r="B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<sst xmlns="http://schemas.openxmlformats.org/spreadsheetml/2006/main" count="829" uniqueCount="190">
  <si>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</si>
  <si>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</si>
  <si>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</si>
  <si>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</si>
  <si>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</si>
  <si>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</si>
  <si>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</si>
  <si>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</si>
  <si>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</si>
  <si>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</si>
  <si>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</si>
  <si>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</si>
  <si>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</si>
  <si>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</si>
  <si>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</si>
  <si>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</si>
  <si>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</si>
  <si>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</si>
  <si>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</si>
  <si>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</si>
  <si>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</si>
  <si>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</si>
  <si>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</si>
  <si>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</si>
  <si>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</si>
  <si>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</si>
  <si>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</si>
  <si>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</si>
  <si>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</si>
  <si>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</si>
  <si>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</si>
  <si>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</si>
  <si>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</si>
  <si>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</si>
  <si>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</si>
  <si>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</si>
  <si>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</si>
  <si>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</si>
  <si>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</si>
  <si>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</si>
  <si>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</si>
  <si>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</si>
  <si>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</si>
  <si>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</si>
  <si>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</si>
  <si>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</si>
  <si>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</si>
  <si>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</si>
  <si>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</si>
  <si>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</si>
  <si>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</si>
  <si>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</si>
  <si>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</si>
  <si>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</si>
  <si>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</si>
  <si>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</si>
  <si>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</si>
  <si>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</si>
  <si>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</si>
  <si>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</si>
  <si>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</si>
  <si>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</si>
  <si>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</si>
  <si>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Calculation Area Below, please do not edit.</t>
  </si>
  <si>
    <t xml:space="preserve"> </t>
  </si>
  <si>
    <t>Prop Swap</t>
  </si>
  <si>
    <t>DPS Start</t>
  </si>
  <si>
    <t>Len</t>
  </si>
  <si>
    <t>DPS End</t>
  </si>
  <si>
    <t>Cart Schedule Format</t>
  </si>
  <si>
    <t>Daily Schedule Format</t>
  </si>
  <si>
    <t>Wipe down</t>
  </si>
  <si>
    <t>Monday</t>
  </si>
  <si>
    <t>Wednesday</t>
  </si>
  <si>
    <t>Thursday</t>
  </si>
  <si>
    <t>Friday</t>
  </si>
  <si>
    <t>Saturday &amp; Sunday</t>
  </si>
  <si>
    <t>Exhibit Cart Choices</t>
  </si>
  <si>
    <t>Days</t>
  </si>
  <si>
    <t>Row First</t>
  </si>
  <si>
    <t>Row Last</t>
  </si>
  <si>
    <t>Computed First</t>
  </si>
  <si>
    <t>Computed Last</t>
  </si>
  <si>
    <t>Prop Swap First</t>
  </si>
  <si>
    <t>Prop Swap Last</t>
  </si>
  <si>
    <t>DPS First</t>
  </si>
  <si>
    <t>DPS Last</t>
  </si>
  <si>
    <t>Both First</t>
  </si>
  <si>
    <t>Both Last</t>
  </si>
  <si>
    <t>Sat &amp; Sun</t>
  </si>
  <si>
    <t>TH</t>
  </si>
  <si>
    <t>PZ</t>
  </si>
  <si>
    <t>Splash</t>
  </si>
  <si>
    <t>P2P</t>
  </si>
  <si>
    <t>Kid Grid</t>
  </si>
  <si>
    <t>RPW</t>
  </si>
  <si>
    <t>Times for Cart Schedule Generation</t>
  </si>
  <si>
    <t>Notes</t>
  </si>
  <si>
    <t>First</t>
  </si>
  <si>
    <t>Second</t>
  </si>
  <si>
    <t>Both</t>
  </si>
  <si>
    <t>Up to two Closed per exhibit per day</t>
  </si>
  <si>
    <t>Up to two DPS Shifts per exhibit per Day:</t>
  </si>
  <si>
    <t>Wipe Down</t>
  </si>
  <si>
    <t>Cart Format</t>
  </si>
  <si>
    <t>Daily Format</t>
  </si>
  <si>
    <t>Both, Daily Format</t>
  </si>
  <si>
    <t>Cart Format Concatenation</t>
  </si>
  <si>
    <t>Cart Format First</t>
  </si>
  <si>
    <t>Cart Format Last</t>
  </si>
  <si>
    <t>Pull &amp; Swap</t>
  </si>
  <si>
    <t>Stay &amp; Spray</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</si>
  <si>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</si>
  <si>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
• Return cart to Putting Zoo and add damp towels to “Dirty” laundry bins in Beehive. </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</si>
  <si>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</si>
  <si>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</si>
  <si>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</si>
  <si>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</si>
  <si>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</si>
  <si>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</si>
  <si>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all hard props
    - Clubs
    - Balls
    - Obstacles, Ramps, &amp; Holes
• Reset and stage clean props in respective areas.
* Park cart full of dirty items in Beehive along rail to pit</t>
  </si>
  <si>
    <t xml:space="preserve">
• Spray Elephant and her blanket</t>
  </si>
  <si>
    <t>• Collect plush, soft props and costumes in laundry baskets (leave hard props staged for spray).
    - Plush animals
    - Costumes
• Reset and stage clean props in respective areas.
• Park cart full of dirty items in Beehive along rail to pit</t>
  </si>
  <si>
    <t>• Spray all touchable hard surfaces and props. Lifting props when necessary to spray all sides. 
    - Peekaboo doors and sensory patches on walls
    - Vinyl stairs, railings, nest disk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</si>
  <si>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</si>
  <si>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</si>
  <si>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</si>
  <si>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</si>
  <si>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</si>
  <si>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 Collect soft props and costumes in laundry baskets (leave hard props staged for spray).
    - Kid Grid Vests
    - RPW Beaver Costumes
    - RPW Logs
• Reset and stage clean props in respective areas.
• Park cart full of dirty items in Beehive along rail to pit</t>
  </si>
  <si>
    <t>Morning Shift 1 person team</t>
  </si>
  <si>
    <t>Afternoon Shift 1 person team</t>
  </si>
  <si>
    <t>3:00pm - 5:00pm Afternoon Exhibits Clean Humanity Shift</t>
  </si>
  <si>
    <t>10:00am - 1:00pm Weekend Morning Humanity Shift</t>
  </si>
  <si>
    <t>1:00pm - 4:00pm Weekend Afternoon Humanity Shift</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</si>
  <si>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</si>
  <si>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 Spray all touchable hard surfaces and props. Lifting props when necessary to spray all sides.
• Stir-and-spray bins of material and fabric.
• Spray Manequins and stage
• Restage props and wipe damp areas as needed.</t>
  </si>
  <si>
    <t>11:15am - 1:30pm Weekday Morning Humanity Shift</t>
  </si>
  <si>
    <t>1:30pm - 3:45pm Weekday Afternoon Humanity Shift</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</si>
  <si>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</si>
  <si>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 "Prop Swap While Open" means that the exhibit remains open to guests. No spraying takes place.
• Wipe Downs are performed with alcohol wipes while the exhibit is open to guests.
• Don't forget to swap bricks and clean a cart of bricks (dump cart, layout rightsideup on floor, spray, wait 10m, flip upside down, spray, reload cart, mark as clean) when you clean Ideaworks.
• W-F Cleaning shifts are 11:15-1:30 &amp; 1:30-3:45.
• Sat &amp; Sun Cleaning shifts are 10-1 and 1-4.
• AL: Art Loft, AT: Around Town, IW: Ideaworks, HTT: Hit the Trail, MP: Moneypalooza, TH: Toddlers Hollow, PZ: Putting Zoo, KG: Kid Grid, RPW: River Playway, UW: Under the Waves, SS: Sun Sprouts, TT: TreeTunes</t>
  </si>
  <si>
    <t>Dishwasher Pull list</t>
  </si>
  <si>
    <t>Flat</t>
  </si>
  <si>
    <t>Day</t>
  </si>
  <si>
    <t>Dishwasher Tray</t>
  </si>
  <si>
    <t>Pronged</t>
  </si>
  <si>
    <t>Plates</t>
  </si>
  <si>
    <t>Pet Vet</t>
  </si>
  <si>
    <t>Ambulance</t>
  </si>
  <si>
    <t>RSS</t>
  </si>
  <si>
    <t>Kitchen</t>
  </si>
  <si>
    <t>Cutting Boards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</si>
  <si>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</si>
  <si>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</si>
  <si>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</si>
  <si>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</si>
  <si>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</si>
  <si>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</si>
  <si>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</si>
  <si>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</si>
  <si>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</si>
  <si>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</si>
  <si>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</si>
  <si>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</si>
  <si>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</si>
  <si>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</si>
  <si>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</si>
  <si>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Ice Cube Trays</t>
  </si>
  <si>
    <t>Area</t>
  </si>
  <si>
    <t>Food Bowls</t>
  </si>
  <si>
    <t>Syringes</t>
  </si>
  <si>
    <t>Tweezers</t>
  </si>
  <si>
    <t>Combs</t>
  </si>
  <si>
    <t>Babies</t>
  </si>
  <si>
    <t>Light Table Pieces</t>
  </si>
  <si>
    <t>Sensory Table Pieces</t>
  </si>
  <si>
    <t>Pollys</t>
  </si>
  <si>
    <t>Brushes/combs</t>
  </si>
  <si>
    <t>Dog Toys</t>
  </si>
  <si>
    <t>Spoons</t>
  </si>
  <si>
    <t>Collanders</t>
  </si>
  <si>
    <t>Pitchers</t>
  </si>
  <si>
    <t>Cups</t>
  </si>
  <si>
    <t>Pizza Pans</t>
  </si>
  <si>
    <t>Ellie's Lemonade</t>
  </si>
  <si>
    <t>Vitos</t>
  </si>
  <si>
    <t>Hit the Trail</t>
  </si>
  <si>
    <t>Blue dishes</t>
  </si>
  <si>
    <t>Schedule from 10-26 through 11-1</t>
  </si>
  <si>
    <t>Exhibit Cleaning Schedule 10/31 through 11/8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</si>
</sst>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8"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b/>
      <sz val="12"/>
      <color theme="1"/>
      <name val="Gilroy"/>
      <family val="3"/>
    </font>
    <font>
      <sz val="28"/>
      <color theme="1"/>
      <name val="Gilroy ExtraBold"/>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s>
  <fills count="20">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9" tint="0.39997558519241921"/>
        <bgColor rgb="FF000000"/>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39997558519241921"/>
        <bgColor indexed="64"/>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top style="thin">
        <color rgb="FF000000"/>
      </top>
      <bottom style="thin">
        <color rgb="FF000000"/>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rgb="FF000000"/>
      </left>
      <right/>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11">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0" fontId="4" fillId="0" borderId="15" xfId="0" applyFont="1" applyBorder="1" applyAlignment="1">
      <alignment horizontal="left"/>
    </xf>
    <xf numFmtId="0" fontId="4" fillId="0" borderId="15" xfId="0" applyFont="1" applyBorder="1" applyAlignment="1">
      <alignment horizontal="left" vertical="center"/>
    </xf>
    <xf numFmtId="0" fontId="0" fillId="0" borderId="15" xfId="0" applyBorder="1"/>
    <xf numFmtId="0" fontId="0" fillId="0" borderId="16" xfId="0" applyBorder="1"/>
    <xf numFmtId="0" fontId="12" fillId="0" borderId="17" xfId="0" applyFont="1" applyBorder="1"/>
    <xf numFmtId="0" fontId="0" fillId="0" borderId="19" xfId="0" applyBorder="1"/>
    <xf numFmtId="0" fontId="0" fillId="0" borderId="20" xfId="0" applyBorder="1"/>
    <xf numFmtId="0" fontId="12" fillId="0" borderId="24" xfId="0" applyFont="1" applyBorder="1"/>
    <xf numFmtId="0" fontId="0" fillId="0" borderId="25" xfId="0" applyBorder="1"/>
    <xf numFmtId="20" fontId="4" fillId="0" borderId="0" xfId="0" applyNumberFormat="1" applyFont="1" applyBorder="1"/>
    <xf numFmtId="0" fontId="0" fillId="0" borderId="26" xfId="0" applyBorder="1"/>
    <xf numFmtId="0" fontId="0" fillId="0" borderId="27" xfId="0" applyBorder="1"/>
    <xf numFmtId="0" fontId="0" fillId="13" borderId="19" xfId="0" applyFill="1" applyBorder="1"/>
    <xf numFmtId="0" fontId="0" fillId="13" borderId="0" xfId="0" applyFill="1" applyBorder="1"/>
    <xf numFmtId="164" fontId="0" fillId="0" borderId="26" xfId="0" applyNumberFormat="1" applyBorder="1"/>
    <xf numFmtId="164" fontId="0" fillId="0" borderId="0" xfId="0" applyNumberFormat="1" applyBorder="1"/>
    <xf numFmtId="164" fontId="0" fillId="0" borderId="22" xfId="0" applyNumberFormat="1" applyBorder="1"/>
    <xf numFmtId="0" fontId="0" fillId="8" borderId="0" xfId="0" applyFill="1" applyBorder="1"/>
    <xf numFmtId="0" fontId="0" fillId="8" borderId="19" xfId="0" applyFill="1" applyBorder="1"/>
    <xf numFmtId="0" fontId="0" fillId="8" borderId="26" xfId="0" applyFill="1" applyBorder="1"/>
    <xf numFmtId="0" fontId="0" fillId="0" borderId="10" xfId="0" applyBorder="1"/>
    <xf numFmtId="0" fontId="0" fillId="0" borderId="29" xfId="0" applyBorder="1"/>
    <xf numFmtId="0" fontId="0" fillId="0" borderId="30" xfId="0" applyBorder="1"/>
    <xf numFmtId="0" fontId="0" fillId="0" borderId="30" xfId="0" applyFill="1" applyBorder="1"/>
    <xf numFmtId="0" fontId="0" fillId="0" borderId="31" xfId="0" applyFill="1" applyBorder="1"/>
    <xf numFmtId="0" fontId="0" fillId="0" borderId="32" xfId="0" applyBorder="1"/>
    <xf numFmtId="0" fontId="0" fillId="0" borderId="33" xfId="0" applyBorder="1"/>
    <xf numFmtId="0" fontId="0" fillId="0" borderId="34" xfId="0" applyBorder="1"/>
    <xf numFmtId="0" fontId="0" fillId="0" borderId="28" xfId="0"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164" fontId="0" fillId="0" borderId="43" xfId="0" applyNumberFormat="1" applyBorder="1"/>
    <xf numFmtId="0" fontId="0" fillId="0" borderId="7" xfId="0" applyBorder="1"/>
    <xf numFmtId="164" fontId="0" fillId="0" borderId="7" xfId="0" applyNumberFormat="1" applyBorder="1"/>
    <xf numFmtId="0" fontId="0" fillId="0" borderId="44" xfId="0" applyBorder="1"/>
    <xf numFmtId="0" fontId="0" fillId="0" borderId="12" xfId="0" applyBorder="1"/>
    <xf numFmtId="0" fontId="0" fillId="0" borderId="18" xfId="0" applyBorder="1"/>
    <xf numFmtId="0" fontId="13" fillId="0" borderId="0" xfId="0" applyFont="1" applyAlignment="1">
      <alignment horizontal="left" vertical="center" indent="1"/>
    </xf>
    <xf numFmtId="0" fontId="13" fillId="0" borderId="0" xfId="0" applyFont="1" applyAlignment="1">
      <alignment horizontal="left" vertical="center" wrapText="1" indent="1"/>
    </xf>
    <xf numFmtId="164" fontId="4" fillId="0" borderId="21" xfId="0" applyNumberFormat="1" applyFont="1" applyBorder="1"/>
    <xf numFmtId="164" fontId="4" fillId="0" borderId="22" xfId="0" applyNumberFormat="1" applyFont="1" applyBorder="1"/>
    <xf numFmtId="164" fontId="4" fillId="0" borderId="22" xfId="0" applyNumberFormat="1" applyFont="1" applyBorder="1" applyAlignment="1"/>
    <xf numFmtId="164" fontId="4" fillId="0" borderId="22" xfId="0" applyNumberFormat="1" applyFont="1" applyBorder="1" applyAlignment="1">
      <alignment horizontal="center"/>
    </xf>
    <xf numFmtId="164" fontId="0" fillId="0" borderId="23" xfId="0" applyNumberFormat="1" applyBorder="1"/>
    <xf numFmtId="0" fontId="0" fillId="0" borderId="18" xfId="0" applyFont="1" applyBorder="1"/>
    <xf numFmtId="0" fontId="0" fillId="0" borderId="19" xfId="0" applyFont="1" applyBorder="1"/>
    <xf numFmtId="0" fontId="0" fillId="0" borderId="14" xfId="0" applyFill="1" applyBorder="1"/>
    <xf numFmtId="0" fontId="0" fillId="0" borderId="9" xfId="0" applyFill="1" applyBorder="1"/>
    <xf numFmtId="0" fontId="16" fillId="0" borderId="0" xfId="0" applyFont="1"/>
    <xf numFmtId="0" fontId="17" fillId="0" borderId="0" xfId="0" applyFont="1" applyBorder="1" applyAlignment="1">
      <alignment horizontal="center" vertical="center"/>
    </xf>
    <xf numFmtId="0" fontId="19" fillId="0" borderId="0" xfId="0" applyFont="1" applyBorder="1" applyAlignment="1">
      <alignment horizontal="center" vertical="center"/>
    </xf>
    <xf numFmtId="0" fontId="18" fillId="0" borderId="0" xfId="0" applyFont="1" applyBorder="1" applyAlignment="1">
      <alignment vertical="center" wrapText="1"/>
    </xf>
    <xf numFmtId="0" fontId="18" fillId="0" borderId="0" xfId="0" applyFont="1" applyBorder="1"/>
    <xf numFmtId="0" fontId="16" fillId="0" borderId="0" xfId="0" applyFont="1" applyAlignment="1">
      <alignment vertical="top"/>
    </xf>
    <xf numFmtId="0" fontId="18" fillId="13" borderId="0" xfId="0" applyFont="1" applyFill="1" applyAlignment="1">
      <alignment vertical="top" wrapText="1"/>
    </xf>
    <xf numFmtId="0" fontId="18" fillId="0" borderId="0" xfId="0" applyFont="1" applyFill="1" applyAlignment="1">
      <alignment vertical="top" wrapText="1"/>
    </xf>
    <xf numFmtId="0" fontId="18" fillId="0" borderId="0" xfId="0" applyFont="1" applyFill="1" applyAlignment="1">
      <alignment vertical="top"/>
    </xf>
    <xf numFmtId="0" fontId="18" fillId="15" borderId="0" xfId="0" applyFont="1" applyFill="1" applyBorder="1" applyAlignment="1">
      <alignment horizontal="left"/>
    </xf>
    <xf numFmtId="0" fontId="20" fillId="15" borderId="0" xfId="0" applyFont="1" applyFill="1" applyAlignment="1">
      <alignment horizontal="center"/>
    </xf>
    <xf numFmtId="0" fontId="21" fillId="15" borderId="0" xfId="0" applyFont="1" applyFill="1" applyBorder="1" applyAlignment="1">
      <alignment horizontal="left" vertical="center" wrapText="1"/>
    </xf>
    <xf numFmtId="0" fontId="16" fillId="15" borderId="0" xfId="0" applyFont="1" applyFill="1"/>
    <xf numFmtId="0" fontId="22" fillId="15" borderId="0" xfId="0" applyFont="1" applyFill="1" applyBorder="1" applyAlignment="1">
      <alignment horizontal="left" vertical="center"/>
    </xf>
    <xf numFmtId="0" fontId="16" fillId="16" borderId="0" xfId="0" applyFont="1" applyFill="1"/>
    <xf numFmtId="0" fontId="18" fillId="16" borderId="0" xfId="0" applyFont="1" applyFill="1" applyBorder="1" applyAlignment="1">
      <alignment horizontal="left"/>
    </xf>
    <xf numFmtId="0" fontId="23" fillId="16" borderId="0" xfId="0" applyFont="1" applyFill="1" applyBorder="1" applyAlignment="1">
      <alignment horizontal="left" vertical="center" wrapText="1"/>
    </xf>
    <xf numFmtId="0" fontId="24" fillId="16" borderId="0" xfId="0" applyFont="1" applyFill="1" applyBorder="1" applyAlignment="1">
      <alignment horizontal="left" vertical="center"/>
    </xf>
    <xf numFmtId="0" fontId="25" fillId="16" borderId="0" xfId="0" applyFont="1" applyFill="1" applyAlignment="1">
      <alignment horizontal="center"/>
    </xf>
    <xf numFmtId="0" fontId="27" fillId="16" borderId="0" xfId="0" applyFont="1" applyFill="1" applyBorder="1" applyAlignment="1">
      <alignment horizontal="left" vertical="center"/>
    </xf>
    <xf numFmtId="0" fontId="16" fillId="0" borderId="0" xfId="0" applyFont="1" applyFill="1"/>
    <xf numFmtId="0" fontId="23" fillId="0" borderId="0" xfId="0" applyFont="1" applyFill="1" applyAlignment="1">
      <alignment vertical="center" wrapText="1"/>
    </xf>
    <xf numFmtId="0" fontId="26" fillId="0" borderId="0" xfId="0" applyFont="1" applyFill="1" applyAlignment="1">
      <alignment horizontal="center"/>
    </xf>
    <xf numFmtId="0" fontId="16" fillId="9" borderId="0" xfId="0" applyFont="1" applyFill="1"/>
    <xf numFmtId="0" fontId="18" fillId="9" borderId="0" xfId="0" applyFont="1" applyFill="1" applyBorder="1" applyAlignment="1">
      <alignment horizontal="left"/>
    </xf>
    <xf numFmtId="0" fontId="26" fillId="9" borderId="0" xfId="0" applyFont="1" applyFill="1" applyAlignment="1">
      <alignment horizontal="center"/>
    </xf>
    <xf numFmtId="0" fontId="27" fillId="9" borderId="0" xfId="0" applyFont="1" applyFill="1" applyBorder="1" applyAlignment="1">
      <alignment horizontal="left" vertical="center"/>
    </xf>
    <xf numFmtId="0" fontId="29" fillId="9" borderId="0" xfId="0" applyFont="1" applyFill="1" applyBorder="1" applyAlignment="1">
      <alignment horizontal="left" vertical="center" wrapText="1"/>
    </xf>
    <xf numFmtId="0" fontId="25" fillId="16" borderId="0" xfId="0" applyFont="1" applyFill="1" applyAlignment="1">
      <alignment horizontal="center"/>
    </xf>
    <xf numFmtId="0" fontId="26" fillId="9" borderId="0" xfId="0" applyFont="1" applyFill="1" applyAlignment="1">
      <alignment horizontal="center"/>
    </xf>
    <xf numFmtId="0" fontId="16" fillId="11" borderId="0" xfId="0" applyFont="1" applyFill="1"/>
    <xf numFmtId="0" fontId="18" fillId="11" borderId="0" xfId="0" applyFont="1" applyFill="1" applyBorder="1" applyAlignment="1">
      <alignment horizontal="left"/>
    </xf>
    <xf numFmtId="0" fontId="29" fillId="11" borderId="0" xfId="0" applyFont="1" applyFill="1" applyBorder="1" applyAlignment="1">
      <alignment horizontal="left" vertical="center" wrapText="1"/>
    </xf>
    <xf numFmtId="0" fontId="30" fillId="11" borderId="0" xfId="0" applyFont="1" applyFill="1" applyBorder="1" applyAlignment="1">
      <alignment horizontal="left" vertical="center"/>
    </xf>
    <xf numFmtId="0" fontId="32" fillId="0" borderId="0" xfId="0" applyFont="1" applyFill="1" applyAlignment="1">
      <alignment vertical="top" wrapText="1"/>
    </xf>
    <xf numFmtId="0" fontId="29" fillId="0" borderId="0" xfId="0" applyFont="1" applyFill="1" applyAlignment="1">
      <alignment vertical="center" wrapText="1"/>
    </xf>
    <xf numFmtId="0" fontId="29" fillId="0" borderId="0" xfId="0" applyFont="1" applyFill="1" applyAlignment="1">
      <alignment vertical="center"/>
    </xf>
    <xf numFmtId="0" fontId="13" fillId="0" borderId="16" xfId="0" applyFont="1" applyBorder="1" applyAlignment="1">
      <alignment horizontal="left" vertical="top" wrapText="1" indent="1"/>
    </xf>
    <xf numFmtId="0" fontId="13" fillId="0" borderId="36" xfId="0" applyFont="1" applyBorder="1" applyAlignment="1">
      <alignment horizontal="left" vertical="top" wrapText="1" indent="1"/>
    </xf>
    <xf numFmtId="0" fontId="21" fillId="0" borderId="0" xfId="0" applyFont="1" applyFill="1" applyBorder="1" applyAlignment="1">
      <alignment horizontal="left" vertical="center" wrapText="1"/>
    </xf>
    <xf numFmtId="0" fontId="22" fillId="0" borderId="0" xfId="0" applyFont="1" applyFill="1" applyBorder="1" applyAlignment="1">
      <alignment horizontal="left" vertical="center"/>
    </xf>
    <xf numFmtId="0" fontId="18" fillId="0" borderId="0" xfId="0" applyFont="1" applyFill="1" applyBorder="1" applyAlignment="1">
      <alignment horizontal="left"/>
    </xf>
    <xf numFmtId="0" fontId="4" fillId="10" borderId="2" xfId="0" applyFont="1" applyFill="1" applyBorder="1" applyAlignment="1">
      <alignment vertical="center"/>
    </xf>
    <xf numFmtId="0" fontId="0" fillId="10" borderId="2" xfId="0" applyFill="1" applyBorder="1"/>
    <xf numFmtId="0" fontId="4" fillId="17" borderId="2" xfId="0" applyFont="1" applyFill="1" applyBorder="1" applyAlignment="1"/>
    <xf numFmtId="0" fontId="4" fillId="0" borderId="46" xfId="0" applyFont="1" applyBorder="1" applyAlignment="1">
      <alignment horizontal="center"/>
    </xf>
    <xf numFmtId="0" fontId="1" fillId="0" borderId="47" xfId="0" applyFont="1" applyBorder="1" applyAlignment="1">
      <alignment horizontal="center"/>
    </xf>
    <xf numFmtId="0" fontId="0" fillId="0" borderId="47" xfId="0" applyBorder="1"/>
    <xf numFmtId="0" fontId="4" fillId="0" borderId="47" xfId="0" applyFont="1" applyBorder="1" applyAlignment="1">
      <alignment horizontal="center"/>
    </xf>
    <xf numFmtId="0" fontId="5" fillId="0" borderId="47" xfId="0" applyFont="1" applyBorder="1" applyAlignment="1">
      <alignment horizontal="center"/>
    </xf>
    <xf numFmtId="0" fontId="0" fillId="0" borderId="48" xfId="0" applyBorder="1"/>
    <xf numFmtId="0" fontId="0" fillId="0" borderId="43" xfId="0" applyBorder="1"/>
    <xf numFmtId="0" fontId="6" fillId="0" borderId="47" xfId="0" applyFont="1" applyBorder="1"/>
    <xf numFmtId="0" fontId="4" fillId="0" borderId="47" xfId="0" applyFont="1" applyBorder="1"/>
    <xf numFmtId="0" fontId="9" fillId="0" borderId="47" xfId="0" applyFont="1" applyBorder="1"/>
    <xf numFmtId="0" fontId="10" fillId="0" borderId="47"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xf numFmtId="0" fontId="0" fillId="0" borderId="0" xfId="0" applyFill="1" applyBorder="1"/>
    <xf numFmtId="0" fontId="4" fillId="0" borderId="0" xfId="0" applyFont="1" applyFill="1" applyBorder="1" applyAlignment="1"/>
    <xf numFmtId="0" fontId="0" fillId="0" borderId="50" xfId="0" applyBorder="1"/>
    <xf numFmtId="0" fontId="0" fillId="0" borderId="51" xfId="0" applyBorder="1"/>
    <xf numFmtId="0" fontId="0" fillId="0" borderId="52" xfId="0" applyBorder="1"/>
    <xf numFmtId="0" fontId="5" fillId="0" borderId="4" xfId="0" applyFont="1" applyBorder="1" applyAlignment="1"/>
    <xf numFmtId="0" fontId="31" fillId="11" borderId="0" xfId="0" applyFont="1" applyFill="1" applyAlignment="1">
      <alignment horizontal="center"/>
    </xf>
    <xf numFmtId="0" fontId="4" fillId="0" borderId="53" xfId="0" applyFont="1" applyBorder="1" applyAlignment="1">
      <alignment horizontal="center"/>
    </xf>
    <xf numFmtId="0" fontId="7" fillId="0" borderId="53" xfId="0" applyFont="1" applyBorder="1" applyAlignment="1">
      <alignment horizontal="center"/>
    </xf>
    <xf numFmtId="0" fontId="1" fillId="0" borderId="53" xfId="0" applyFont="1" applyBorder="1" applyAlignment="1">
      <alignment horizontal="center"/>
    </xf>
    <xf numFmtId="0" fontId="1" fillId="0" borderId="53" xfId="0" applyFont="1" applyFill="1" applyBorder="1" applyAlignment="1">
      <alignment horizontal="center"/>
    </xf>
    <xf numFmtId="0" fontId="0" fillId="0" borderId="53" xfId="0" applyBorder="1"/>
    <xf numFmtId="0" fontId="4" fillId="6" borderId="53" xfId="0" applyFont="1" applyFill="1" applyBorder="1" applyAlignment="1">
      <alignment horizontal="center"/>
    </xf>
    <xf numFmtId="0" fontId="0" fillId="0" borderId="22" xfId="0" applyBorder="1"/>
    <xf numFmtId="0" fontId="0" fillId="0" borderId="23" xfId="0" applyBorder="1"/>
    <xf numFmtId="0" fontId="7" fillId="0" borderId="47" xfId="0" applyFont="1" applyBorder="1" applyAlignment="1">
      <alignment horizontal="center"/>
    </xf>
    <xf numFmtId="0" fontId="4" fillId="0" borderId="47" xfId="0" applyFont="1" applyFill="1" applyBorder="1" applyAlignment="1"/>
    <xf numFmtId="0" fontId="4" fillId="0" borderId="47" xfId="0" applyFont="1" applyFill="1" applyBorder="1" applyAlignment="1">
      <alignment horizontal="center"/>
    </xf>
    <xf numFmtId="0" fontId="4" fillId="6" borderId="47" xfId="0" applyFont="1" applyFill="1" applyBorder="1" applyAlignment="1">
      <alignment horizontal="center"/>
    </xf>
    <xf numFmtId="0" fontId="4" fillId="5" borderId="3" xfId="0" applyFont="1" applyFill="1" applyBorder="1" applyAlignment="1"/>
    <xf numFmtId="0" fontId="4" fillId="5" borderId="2" xfId="0" applyFont="1" applyFill="1" applyBorder="1" applyAlignment="1"/>
    <xf numFmtId="0" fontId="4" fillId="0" borderId="54" xfId="0" applyFont="1" applyFill="1" applyBorder="1" applyAlignment="1">
      <alignment horizontal="center"/>
    </xf>
    <xf numFmtId="0" fontId="34" fillId="0" borderId="2" xfId="0" applyFont="1" applyBorder="1" applyAlignment="1">
      <alignment horizontal="center"/>
    </xf>
    <xf numFmtId="0" fontId="34" fillId="0" borderId="2" xfId="0" quotePrefix="1" applyFont="1" applyBorder="1" applyAlignment="1">
      <alignment horizontal="right"/>
    </xf>
    <xf numFmtId="0" fontId="4" fillId="0" borderId="7" xfId="0" applyFont="1" applyBorder="1"/>
    <xf numFmtId="0" fontId="14" fillId="19" borderId="35" xfId="0" applyFont="1" applyFill="1" applyBorder="1" applyAlignment="1">
      <alignment horizontal="left" vertical="center" wrapText="1" indent="1"/>
    </xf>
    <xf numFmtId="0" fontId="14" fillId="19" borderId="17" xfId="0" applyFont="1" applyFill="1" applyBorder="1" applyAlignment="1">
      <alignment horizontal="left" vertical="center" wrapText="1" indent="1"/>
    </xf>
    <xf numFmtId="0" fontId="14" fillId="19" borderId="39" xfId="0" applyFont="1" applyFill="1" applyBorder="1" applyAlignment="1">
      <alignment horizontal="left" vertical="center" indent="1"/>
    </xf>
    <xf numFmtId="0" fontId="0" fillId="10" borderId="0" xfId="0" applyFill="1" applyBorder="1"/>
    <xf numFmtId="0" fontId="3" fillId="3" borderId="3" xfId="2" applyBorder="1" applyAlignment="1"/>
    <xf numFmtId="0" fontId="3" fillId="3" borderId="5" xfId="2" applyBorder="1" applyAlignment="1"/>
    <xf numFmtId="0" fontId="3" fillId="3" borderId="4" xfId="2" applyBorder="1" applyAlignment="1"/>
    <xf numFmtId="0" fontId="5" fillId="0" borderId="2" xfId="0" applyFont="1" applyBorder="1"/>
    <xf numFmtId="0" fontId="37" fillId="0" borderId="2" xfId="0" applyFont="1" applyBorder="1"/>
    <xf numFmtId="0" fontId="13" fillId="0" borderId="2" xfId="0" applyFont="1" applyBorder="1"/>
    <xf numFmtId="0" fontId="16" fillId="0" borderId="2" xfId="0" applyFont="1" applyBorder="1"/>
    <xf numFmtId="0" fontId="0" fillId="0" borderId="27" xfId="0" applyBorder="1" applyAlignment="1"/>
    <xf numFmtId="0" fontId="0" fillId="0" borderId="44" xfId="0" applyBorder="1" applyAlignment="1"/>
    <xf numFmtId="0" fontId="35" fillId="0" borderId="7" xfId="0" applyFont="1" applyFill="1" applyBorder="1"/>
    <xf numFmtId="0" fontId="4" fillId="10" borderId="47" xfId="0" applyFont="1" applyFill="1" applyBorder="1" applyAlignment="1">
      <alignment horizontal="center" vertical="center"/>
    </xf>
    <xf numFmtId="0" fontId="4" fillId="0" borderId="47"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47" xfId="0" applyNumberFormat="1" applyFont="1" applyBorder="1"/>
    <xf numFmtId="0" fontId="5" fillId="0" borderId="7" xfId="0" applyFont="1" applyBorder="1"/>
    <xf numFmtId="0" fontId="0" fillId="0" borderId="21" xfId="0" applyBorder="1"/>
    <xf numFmtId="0" fontId="0" fillId="0" borderId="23" xfId="0" applyBorder="1" applyAlignment="1"/>
    <xf numFmtId="0" fontId="13" fillId="0" borderId="0" xfId="0" applyFont="1" applyAlignment="1">
      <alignment vertical="center"/>
    </xf>
    <xf numFmtId="49" fontId="11" fillId="0" borderId="0" xfId="0" applyNumberFormat="1" applyFont="1" applyAlignment="1">
      <alignment wrapText="1"/>
    </xf>
    <xf numFmtId="0" fontId="36" fillId="14" borderId="0" xfId="0" applyFont="1" applyFill="1" applyAlignment="1">
      <alignment horizontal="center" vertical="center"/>
    </xf>
    <xf numFmtId="0" fontId="16" fillId="14" borderId="0" xfId="0" applyFont="1" applyFill="1"/>
    <xf numFmtId="0" fontId="4" fillId="0" borderId="49"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0" fillId="0" borderId="55" xfId="0" applyBorder="1"/>
    <xf numFmtId="0" fontId="0" fillId="0" borderId="45" xfId="0" applyBorder="1"/>
    <xf numFmtId="0" fontId="0" fillId="0" borderId="55" xfId="0" applyFont="1" applyBorder="1"/>
    <xf numFmtId="0" fontId="0" fillId="0" borderId="1" xfId="0" applyFont="1" applyBorder="1"/>
    <xf numFmtId="0" fontId="0" fillId="0" borderId="17" xfId="0" applyBorder="1"/>
    <xf numFmtId="164" fontId="0" fillId="0" borderId="1" xfId="0" applyNumberFormat="1" applyBorder="1"/>
    <xf numFmtId="164" fontId="0" fillId="0" borderId="55" xfId="0" applyNumberFormat="1" applyBorder="1"/>
    <xf numFmtId="0" fontId="0" fillId="0" borderId="45" xfId="0" applyBorder="1" applyAlignment="1"/>
    <xf numFmtId="0" fontId="0" fillId="0" borderId="56" xfId="0" applyBorder="1"/>
    <xf numFmtId="0" fontId="4" fillId="10" borderId="3" xfId="0" applyFont="1" applyFill="1" applyBorder="1" applyAlignment="1">
      <alignment horizontal="center" vertical="center"/>
    </xf>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15" fillId="19" borderId="40" xfId="0" applyFont="1" applyFill="1" applyBorder="1" applyAlignment="1">
      <alignment horizontal="center" vertical="center"/>
    </xf>
    <xf numFmtId="0" fontId="15" fillId="19" borderId="41" xfId="0" applyFont="1" applyFill="1" applyBorder="1" applyAlignment="1">
      <alignment horizontal="center" vertical="center"/>
    </xf>
    <xf numFmtId="0" fontId="15" fillId="19" borderId="42" xfId="0" applyFont="1" applyFill="1" applyBorder="1" applyAlignment="1">
      <alignment horizontal="center" vertical="center"/>
    </xf>
    <xf numFmtId="0" fontId="13" fillId="0" borderId="37" xfId="0" applyFont="1" applyBorder="1" applyAlignment="1">
      <alignment horizontal="left" vertical="top" wrapText="1" indent="1"/>
    </xf>
    <xf numFmtId="0" fontId="13" fillId="0" borderId="38" xfId="0" applyFont="1" applyBorder="1" applyAlignment="1">
      <alignment horizontal="left" vertical="top" wrapText="1" indent="1"/>
    </xf>
    <xf numFmtId="0" fontId="3" fillId="18" borderId="2" xfId="0" applyFont="1" applyFill="1" applyBorder="1" applyAlignment="1">
      <alignment horizontal="center"/>
    </xf>
    <xf numFmtId="0" fontId="12" fillId="14" borderId="0" xfId="0" applyFont="1" applyFill="1" applyAlignment="1">
      <alignment horizontal="center"/>
    </xf>
    <xf numFmtId="0" fontId="4" fillId="5" borderId="47" xfId="0" applyFont="1" applyFill="1" applyBorder="1" applyAlignment="1">
      <alignment horizontal="center"/>
    </xf>
    <xf numFmtId="0" fontId="4" fillId="7" borderId="3" xfId="0" applyFont="1" applyFill="1" applyBorder="1" applyAlignment="1">
      <alignment horizontal="center"/>
    </xf>
    <xf numFmtId="0" fontId="4" fillId="7" borderId="5" xfId="0" applyFont="1" applyFill="1" applyBorder="1" applyAlignment="1">
      <alignment horizontal="center"/>
    </xf>
    <xf numFmtId="0" fontId="4" fillId="7" borderId="4" xfId="0" applyFont="1" applyFill="1" applyBorder="1" applyAlignment="1">
      <alignment horizontal="center"/>
    </xf>
    <xf numFmtId="0" fontId="0" fillId="10" borderId="3" xfId="0" applyFill="1" applyBorder="1" applyAlignment="1">
      <alignment horizontal="center"/>
    </xf>
    <xf numFmtId="0" fontId="0" fillId="10" borderId="4" xfId="0" applyFill="1" applyBorder="1" applyAlignment="1">
      <alignment horizontal="center"/>
    </xf>
    <xf numFmtId="0" fontId="4" fillId="9" borderId="47" xfId="0" applyFont="1" applyFill="1" applyBorder="1" applyAlignment="1">
      <alignment horizontal="center" wrapText="1"/>
    </xf>
    <xf numFmtId="0" fontId="8" fillId="9" borderId="47" xfId="0" applyFont="1" applyFill="1" applyBorder="1" applyAlignment="1">
      <alignment horizontal="center"/>
    </xf>
    <xf numFmtId="0" fontId="0" fillId="0" borderId="20" xfId="0" applyFont="1" applyBorder="1" applyAlignment="1">
      <alignment horizontal="center"/>
    </xf>
    <xf numFmtId="0" fontId="0" fillId="0" borderId="45" xfId="0" applyFont="1" applyBorder="1" applyAlignment="1">
      <alignment horizontal="center"/>
    </xf>
    <xf numFmtId="0" fontId="4" fillId="12" borderId="18" xfId="0" applyFont="1" applyFill="1" applyBorder="1" applyAlignment="1">
      <alignment horizontal="center"/>
    </xf>
    <xf numFmtId="0" fontId="4" fillId="12" borderId="19" xfId="0" applyFont="1" applyFill="1" applyBorder="1" applyAlignment="1">
      <alignment horizontal="center"/>
    </xf>
    <xf numFmtId="0" fontId="0" fillId="0" borderId="19" xfId="0" applyFont="1" applyBorder="1" applyAlignment="1">
      <alignment horizontal="center"/>
    </xf>
    <xf numFmtId="0" fontId="0" fillId="0" borderId="1" xfId="0" applyFont="1" applyBorder="1" applyAlignment="1">
      <alignment horizontal="center"/>
    </xf>
    <xf numFmtId="0" fontId="4" fillId="4" borderId="14"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1" xfId="0" applyFont="1" applyFill="1" applyBorder="1" applyAlignment="1">
      <alignment horizontal="center" vertical="center"/>
    </xf>
    <xf numFmtId="0" fontId="4" fillId="4" borderId="11" xfId="0" applyFont="1" applyFill="1" applyBorder="1" applyAlignment="1">
      <alignment horizontal="center" vertical="center"/>
    </xf>
    <xf numFmtId="0" fontId="4" fillId="5" borderId="14"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3" xfId="0" applyFont="1" applyFill="1" applyBorder="1" applyAlignment="1">
      <alignment horizontal="center"/>
    </xf>
    <xf numFmtId="0" fontId="4" fillId="5" borderId="1" xfId="0" applyFont="1" applyFill="1" applyBorder="1" applyAlignment="1">
      <alignment horizontal="center"/>
    </xf>
    <xf numFmtId="0" fontId="4" fillId="5" borderId="11" xfId="0" applyFont="1" applyFill="1" applyBorder="1" applyAlignment="1">
      <alignment horizontal="center"/>
    </xf>
    <xf numFmtId="0" fontId="4" fillId="9" borderId="14" xfId="0" applyFont="1" applyFill="1" applyBorder="1" applyAlignment="1">
      <alignment horizontal="center" wrapText="1"/>
    </xf>
    <xf numFmtId="0" fontId="8" fillId="9" borderId="9" xfId="0" applyFont="1" applyFill="1" applyBorder="1" applyAlignment="1">
      <alignment horizontal="center"/>
    </xf>
    <xf numFmtId="0" fontId="20" fillId="15" borderId="0" xfId="0" applyFont="1" applyFill="1" applyAlignment="1">
      <alignment horizontal="center" wrapText="1"/>
    </xf>
    <xf numFmtId="0" fontId="20" fillId="15" borderId="0" xfId="0" applyFont="1" applyFill="1" applyAlignment="1">
      <alignment horizontal="center"/>
    </xf>
    <xf numFmtId="0" fontId="21" fillId="15" borderId="0" xfId="0" applyFont="1" applyFill="1" applyAlignment="1">
      <alignment horizontal="left"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3" fillId="16" borderId="0" xfId="0" applyFont="1" applyFill="1" applyAlignment="1">
      <alignment horizontal="left" vertical="center" wrapText="1"/>
    </xf>
    <xf numFmtId="0" fontId="23" fillId="16" borderId="0" xfId="0" applyFont="1" applyFill="1" applyAlignment="1">
      <alignment horizontal="left" vertical="center"/>
    </xf>
    <xf numFmtId="0" fontId="25" fillId="16" borderId="0" xfId="0" applyFont="1" applyFill="1" applyAlignment="1">
      <alignment horizontal="center" wrapText="1"/>
    </xf>
    <xf numFmtId="0" fontId="25" fillId="16" borderId="0" xfId="0" applyFont="1" applyFill="1" applyAlignment="1">
      <alignment horizontal="center"/>
    </xf>
    <xf numFmtId="0" fontId="33" fillId="16" borderId="0" xfId="0" applyFont="1" applyFill="1" applyAlignment="1">
      <alignment horizontal="center" vertical="center" wrapText="1"/>
    </xf>
    <xf numFmtId="0" fontId="23" fillId="16" borderId="0" xfId="0" applyFont="1" applyFill="1" applyAlignment="1">
      <alignment horizontal="left" vertical="top" wrapText="1"/>
    </xf>
    <xf numFmtId="0" fontId="23" fillId="16" borderId="0" xfId="0" applyFont="1" applyFill="1" applyAlignment="1">
      <alignment horizontal="left" vertical="top"/>
    </xf>
    <xf numFmtId="0" fontId="26" fillId="16" borderId="0" xfId="0" applyFont="1" applyFill="1" applyAlignment="1">
      <alignment horizontal="center" wrapText="1"/>
    </xf>
    <xf numFmtId="0" fontId="26" fillId="16" borderId="0" xfId="0" applyFont="1" applyFill="1" applyAlignment="1">
      <alignment horizontal="center"/>
    </xf>
    <xf numFmtId="0" fontId="28" fillId="16" borderId="0" xfId="0" applyFont="1" applyFill="1" applyAlignment="1">
      <alignment horizontal="center" vertical="center" wrapText="1"/>
    </xf>
    <xf numFmtId="0" fontId="29" fillId="9" borderId="0" xfId="0" applyFont="1" applyFill="1" applyAlignment="1">
      <alignment horizontal="left" vertical="top" wrapText="1"/>
    </xf>
    <xf numFmtId="0" fontId="21" fillId="9" borderId="0" xfId="0" applyFont="1" applyFill="1" applyAlignment="1">
      <alignment horizontal="left" vertical="top"/>
    </xf>
    <xf numFmtId="0" fontId="26" fillId="9" borderId="0" xfId="0" applyFont="1" applyFill="1" applyAlignment="1">
      <alignment horizontal="center" wrapText="1"/>
    </xf>
    <xf numFmtId="0" fontId="26" fillId="9" borderId="0" xfId="0" applyFont="1" applyFill="1" applyAlignment="1">
      <alignment horizontal="center"/>
    </xf>
    <xf numFmtId="0" fontId="16" fillId="14" borderId="0" xfId="0" applyFont="1" applyFill="1"/>
    <xf numFmtId="0" fontId="29" fillId="14" borderId="0" xfId="0" applyFont="1" applyFill="1" applyAlignment="1">
      <alignment horizontal="left" vertical="top" wrapText="1"/>
    </xf>
    <xf numFmtId="0" fontId="31" fillId="11" borderId="0" xfId="0" applyFont="1" applyFill="1" applyAlignment="1">
      <alignment horizontal="center" wrapText="1"/>
    </xf>
    <xf numFmtId="0" fontId="31" fillId="11" borderId="0" xfId="0" applyFont="1" applyFill="1" applyAlignment="1">
      <alignment horizontal="center"/>
    </xf>
    <xf numFmtId="0" fontId="29" fillId="11" borderId="0" xfId="0" applyFont="1" applyFill="1" applyAlignment="1">
      <alignment horizontal="left" vertical="center" wrapText="1"/>
    </xf>
    <xf numFmtId="0" fontId="29" fillId="11" borderId="0" xfId="0" applyFont="1" applyFill="1" applyAlignment="1">
      <alignment horizontal="left" vertical="top" wrapText="1"/>
    </xf>
    <xf numFmtId="0" fontId="4" fillId="0" borderId="3" xfId="0" applyFont="1" applyBorder="1" applyAlignment="1">
      <alignment horizont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drawing9.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1</xdr:col>
      <xdr:colOff>1989455</xdr:colOff>
      <xdr:row>0</xdr:row>
      <xdr:rowOff>0</xdr:rowOff>
    </xdr:from>
    <xdr:to>
      <xdr:col>4</xdr:col>
      <xdr:colOff>573190</xdr:colOff>
      <xdr:row>3</xdr:row>
      <xdr:rowOff>104775</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65655" y="0"/>
          <a:ext cx="1536485" cy="1438275"/>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5</xdr:col>
      <xdr:colOff>47625</xdr:colOff>
      <xdr:row>9</xdr:row>
      <xdr:rowOff>107685</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71800" y="0"/>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1495425</xdr:colOff>
      <xdr:row>0</xdr:row>
      <xdr:rowOff>0</xdr:rowOff>
    </xdr:from>
    <xdr:to>
      <xdr:col>4</xdr:col>
      <xdr:colOff>1104900</xdr:colOff>
      <xdr:row>3</xdr:row>
      <xdr:rowOff>170572</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71625" y="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262890</xdr:colOff>
      <xdr:row>0</xdr:row>
      <xdr:rowOff>0</xdr:rowOff>
    </xdr:from>
    <xdr:to>
      <xdr:col>4</xdr:col>
      <xdr:colOff>2276475</xdr:colOff>
      <xdr:row>10</xdr:row>
      <xdr:rowOff>202536</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3244215" y="0"/>
          <a:ext cx="2013585" cy="2231361"/>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1724025</xdr:colOff>
      <xdr:row>0</xdr:row>
      <xdr:rowOff>0</xdr:rowOff>
    </xdr:from>
    <xdr:to>
      <xdr:col>4</xdr:col>
      <xdr:colOff>866775</xdr:colOff>
      <xdr:row>3</xdr:row>
      <xdr:rowOff>175063</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1800225" y="0"/>
          <a:ext cx="2190750" cy="1337113"/>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209550</xdr:colOff>
      <xdr:row>0</xdr:row>
      <xdr:rowOff>0</xdr:rowOff>
    </xdr:from>
    <xdr:to>
      <xdr:col>1</xdr:col>
      <xdr:colOff>2362200</xdr:colOff>
      <xdr:row>3</xdr:row>
      <xdr:rowOff>127066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 y="0"/>
          <a:ext cx="2152650" cy="1289116"/>
        </a:xfrm>
        <a:prstGeom prst="rect">
          <a:avLst/>
        </a:prstGeom>
        <a:noFill/>
        <a:ln>
          <a:noFill/>
        </a:ln>
      </xdr:spPr>
    </xdr:pic>
    <xdr:clientData/>
  </xdr:twoCellAnchor>
  <xdr:twoCellAnchor editAs="oneCell">
    <xdr:from>
      <xdr:col>3</xdr:col>
      <xdr:colOff>9525</xdr:colOff>
      <xdr:row>0</xdr:row>
      <xdr:rowOff>0</xdr:rowOff>
    </xdr:from>
    <xdr:to>
      <xdr:col>5</xdr:col>
      <xdr:colOff>28575</xdr:colOff>
      <xdr:row>2</xdr:row>
      <xdr:rowOff>152399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924175" y="0"/>
          <a:ext cx="27432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217171</xdr:colOff>
      <xdr:row>0</xdr:row>
      <xdr:rowOff>0</xdr:rowOff>
    </xdr:from>
    <xdr:to>
      <xdr:col>4</xdr:col>
      <xdr:colOff>2514601</xdr:colOff>
      <xdr:row>3</xdr:row>
      <xdr:rowOff>43436</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3246121" y="0"/>
          <a:ext cx="2297430" cy="1148336"/>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0</xdr:rowOff>
    </xdr:from>
    <xdr:to>
      <xdr:col>2</xdr:col>
      <xdr:colOff>0</xdr:colOff>
      <xdr:row>3</xdr:row>
      <xdr:rowOff>83820</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0"/>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70598</xdr:rowOff>
    </xdr:from>
    <xdr:to>
      <xdr:col>1</xdr:col>
      <xdr:colOff>2689087</xdr:colOff>
      <xdr:row>3</xdr:row>
      <xdr:rowOff>67236</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0" y="70598"/>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4</xdr:col>
      <xdr:colOff>352202</xdr:colOff>
      <xdr:row>0</xdr:row>
      <xdr:rowOff>0</xdr:rowOff>
    </xdr:from>
    <xdr:to>
      <xdr:col>4</xdr:col>
      <xdr:colOff>2229972</xdr:colOff>
      <xdr:row>3</xdr:row>
      <xdr:rowOff>191310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366584" y="0"/>
          <a:ext cx="1877770" cy="1042957"/>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31" t="s">
        <v>1</v>
      </c>
      <c r="K2" s="231"/>
      <c r="L2" s="231"/>
      <c r="M2" s="231"/>
      <c r="N2" s="231"/>
      <c r="O2" s="231"/>
      <c r="P2" s="231"/>
      <c r="Q2" s="231"/>
      <c r="R2" s="231"/>
      <c r="S2" s="231"/>
      <c r="T2" s="231"/>
      <c r="U2" s="231"/>
      <c r="V2" s="231"/>
      <c r="W2" s="231"/>
      <c r="X2" s="231"/>
      <c r="Y2" s="231"/>
      <c r="Z2" s="231"/>
      <c r="AA2" s="231"/>
      <c r="AB2" s="231"/>
      <c r="AC2" s="231"/>
      <c r="AD2" s="231"/>
      <c r="AE2" s="231"/>
      <c r="AF2" s="231"/>
      <c r="AG2" s="231"/>
      <c r="AH2" s="1"/>
      <c r="AI2" s="1"/>
      <c r="AJ2" s="1"/>
    </row>
    <row r="3" spans="1:36" ht="18" customHeight="1" x14ac:dyDescent="0.25">
      <c r="A3" s="1"/>
      <c r="B3" s="1"/>
      <c r="C3" s="1"/>
      <c r="D3" s="69"/>
      <c r="E3" s="223" t="s">
        <v>2</v>
      </c>
      <c r="F3" s="223"/>
      <c r="G3" s="223"/>
      <c r="H3" s="223"/>
      <c r="I3" s="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1"/>
      <c r="AI3" s="1"/>
      <c r="AJ3" s="1"/>
    </row>
    <row r="4" spans="1:36" ht="18" customHeight="1" x14ac:dyDescent="0.25">
      <c r="A4" s="1"/>
      <c r="B4" s="1"/>
      <c r="C4" s="1"/>
      <c r="D4" s="70"/>
      <c r="E4" s="223" t="s">
        <v>3</v>
      </c>
      <c r="F4" s="223"/>
      <c r="G4" s="223"/>
      <c r="H4" s="223"/>
      <c r="I4" s="1"/>
      <c r="J4" s="231"/>
      <c r="K4" s="231"/>
      <c r="L4" s="231"/>
      <c r="M4" s="231"/>
      <c r="N4" s="231"/>
      <c r="O4" s="231"/>
      <c r="P4" s="231"/>
      <c r="Q4" s="231"/>
      <c r="R4" s="231"/>
      <c r="S4" s="231"/>
      <c r="T4" s="231"/>
      <c r="U4" s="231"/>
      <c r="V4" s="231"/>
      <c r="W4" s="231"/>
      <c r="X4" s="231"/>
      <c r="Y4" s="231"/>
      <c r="Z4" s="231"/>
      <c r="AA4" s="231"/>
      <c r="AB4" s="231"/>
      <c r="AC4" s="231"/>
      <c r="AD4" s="231"/>
      <c r="AE4" s="231"/>
      <c r="AF4" s="231"/>
      <c r="AG4" s="231"/>
      <c r="AH4" s="1"/>
      <c r="AI4" s="1"/>
      <c r="AJ4" s="1"/>
    </row>
    <row r="5" spans="1:36" ht="18" customHeight="1" x14ac:dyDescent="0.25">
      <c r="A5" s="1"/>
      <c r="B5" s="1"/>
      <c r="C5" s="1"/>
      <c r="D5" s="26"/>
      <c r="E5" s="223" t="s">
        <v>4</v>
      </c>
      <c r="F5" s="223"/>
      <c r="G5" s="223"/>
      <c r="H5" s="223"/>
      <c r="I5" s="1"/>
      <c r="J5" s="231"/>
      <c r="K5" s="231"/>
      <c r="L5" s="231"/>
      <c r="M5" s="231"/>
      <c r="N5" s="231"/>
      <c r="O5" s="231"/>
      <c r="P5" s="231"/>
      <c r="Q5" s="231"/>
      <c r="R5" s="231"/>
      <c r="S5" s="231"/>
      <c r="T5" s="231"/>
      <c r="U5" s="231"/>
      <c r="V5" s="231"/>
      <c r="W5" s="231"/>
      <c r="X5" s="231"/>
      <c r="Y5" s="231"/>
      <c r="Z5" s="231"/>
      <c r="AA5" s="231"/>
      <c r="AB5" s="231"/>
      <c r="AC5" s="231"/>
      <c r="AD5" s="231"/>
      <c r="AE5" s="231"/>
      <c r="AF5" s="231"/>
      <c r="AG5" s="231"/>
      <c r="AH5" s="1"/>
      <c r="AI5" s="1"/>
      <c r="AJ5" s="1"/>
    </row>
    <row r="6" spans="1:36" ht="18" customHeight="1" x14ac:dyDescent="0.25">
      <c r="A6" s="1"/>
      <c r="B6" s="1"/>
      <c r="C6" s="1"/>
      <c r="D6" s="27"/>
      <c r="E6" s="223" t="s">
        <v>5</v>
      </c>
      <c r="F6" s="223"/>
      <c r="G6" s="223"/>
      <c r="H6" s="223"/>
      <c r="I6" s="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1"/>
      <c r="AI6" s="1"/>
      <c r="AJ6" s="1"/>
    </row>
    <row r="7" spans="1:36" ht="18" customHeight="1" x14ac:dyDescent="0.25">
      <c r="A7" s="1"/>
      <c r="B7" s="1"/>
      <c r="C7" s="1"/>
      <c r="D7" s="71"/>
      <c r="E7" s="223" t="s">
        <v>6</v>
      </c>
      <c r="F7" s="223"/>
      <c r="G7" s="223"/>
      <c r="H7" s="223"/>
      <c r="I7" s="1"/>
      <c r="J7" s="231"/>
      <c r="K7" s="231"/>
      <c r="L7" s="231"/>
      <c r="M7" s="231"/>
      <c r="N7" s="231"/>
      <c r="O7" s="231"/>
      <c r="P7" s="231"/>
      <c r="Q7" s="231"/>
      <c r="R7" s="231"/>
      <c r="S7" s="231"/>
      <c r="T7" s="231"/>
      <c r="U7" s="231"/>
      <c r="V7" s="231"/>
      <c r="W7" s="231"/>
      <c r="X7" s="231"/>
      <c r="Y7" s="231"/>
      <c r="Z7" s="231"/>
      <c r="AA7" s="231"/>
      <c r="AB7" s="231"/>
      <c r="AC7" s="231"/>
      <c r="AD7" s="231"/>
      <c r="AE7" s="231"/>
      <c r="AF7" s="231"/>
      <c r="AG7" s="231"/>
      <c r="AH7" s="1"/>
      <c r="AI7" s="1"/>
      <c r="AJ7" s="1"/>
    </row>
    <row r="8" spans="1:36" ht="18" customHeight="1" x14ac:dyDescent="0.25">
      <c r="A8" s="1"/>
      <c r="B8" s="1"/>
      <c r="C8" s="1"/>
      <c r="D8" s="28"/>
      <c r="E8" s="223" t="s">
        <v>7</v>
      </c>
      <c r="F8" s="223"/>
      <c r="G8" s="223"/>
      <c r="H8" s="223"/>
      <c r="I8" s="1"/>
      <c r="J8" s="231"/>
      <c r="K8" s="231"/>
      <c r="L8" s="231"/>
      <c r="M8" s="231"/>
      <c r="N8" s="231"/>
      <c r="O8" s="231"/>
      <c r="P8" s="231"/>
      <c r="Q8" s="231"/>
      <c r="R8" s="231"/>
      <c r="S8" s="231"/>
      <c r="T8" s="231"/>
      <c r="U8" s="231"/>
      <c r="V8" s="231"/>
      <c r="W8" s="231"/>
      <c r="X8" s="231"/>
      <c r="Y8" s="231"/>
      <c r="Z8" s="231"/>
      <c r="AA8" s="231"/>
      <c r="AB8" s="231"/>
      <c r="AC8" s="231"/>
      <c r="AD8" s="231"/>
      <c r="AE8" s="231"/>
      <c r="AF8" s="231"/>
      <c r="AG8" s="231"/>
      <c r="AH8" s="1"/>
      <c r="AI8" s="1"/>
      <c r="AJ8" s="1"/>
    </row>
    <row r="9" spans="1:36" ht="18" customHeight="1" x14ac:dyDescent="0.25">
      <c r="A9" s="1"/>
      <c r="B9" s="1"/>
      <c r="C9" s="1"/>
      <c r="D9" s="29"/>
      <c r="E9" s="234" t="s">
        <v>8</v>
      </c>
      <c r="F9" s="234"/>
      <c r="G9" s="234"/>
      <c r="H9" s="234"/>
      <c r="I9" s="30"/>
      <c r="J9" s="231"/>
      <c r="K9" s="231"/>
      <c r="L9" s="231"/>
      <c r="M9" s="231"/>
      <c r="N9" s="231"/>
      <c r="O9" s="231"/>
      <c r="P9" s="231"/>
      <c r="Q9" s="231"/>
      <c r="R9" s="231"/>
      <c r="S9" s="231"/>
      <c r="T9" s="231"/>
      <c r="U9" s="231"/>
      <c r="V9" s="231"/>
      <c r="W9" s="231"/>
      <c r="X9" s="231"/>
      <c r="Y9" s="231"/>
      <c r="Z9" s="231"/>
      <c r="AA9" s="231"/>
      <c r="AB9" s="231"/>
      <c r="AC9" s="231"/>
      <c r="AD9" s="231"/>
      <c r="AE9" s="231"/>
      <c r="AF9" s="231"/>
      <c r="AG9" s="231"/>
      <c r="AH9" s="1"/>
      <c r="AI9" s="1"/>
      <c r="AJ9" s="1"/>
    </row>
    <row r="10" spans="1:36" ht="18" customHeight="1" x14ac:dyDescent="0.25">
      <c r="A10" s="1"/>
      <c r="B10" s="1"/>
      <c r="C10" s="1"/>
      <c r="D10" s="32"/>
      <c r="E10" s="235" t="s">
        <v>9</v>
      </c>
      <c r="F10" s="235"/>
      <c r="G10" s="235"/>
      <c r="H10" s="235"/>
      <c r="I10" s="31"/>
      <c r="J10" s="231"/>
      <c r="K10" s="231"/>
      <c r="L10" s="231"/>
      <c r="M10" s="231"/>
      <c r="N10" s="231"/>
      <c r="O10" s="231"/>
      <c r="P10" s="231"/>
      <c r="Q10" s="231"/>
      <c r="R10" s="231"/>
      <c r="S10" s="231"/>
      <c r="T10" s="231"/>
      <c r="U10" s="231"/>
      <c r="V10" s="231"/>
      <c r="W10" s="231"/>
      <c r="X10" s="231"/>
      <c r="Y10" s="231"/>
      <c r="Z10" s="231"/>
      <c r="AA10" s="231"/>
      <c r="AB10" s="231"/>
      <c r="AC10" s="231"/>
      <c r="AD10" s="231"/>
      <c r="AE10" s="231"/>
      <c r="AF10" s="231"/>
      <c r="AG10" s="231"/>
      <c r="AH10" s="1"/>
      <c r="AI10" s="1"/>
      <c r="AJ10" s="1"/>
    </row>
    <row r="12" spans="1:36" x14ac:dyDescent="0.25">
      <c r="A12" s="1"/>
      <c r="B12" s="1"/>
      <c r="C12" s="1"/>
      <c r="D12" s="1"/>
      <c r="E12" s="1"/>
      <c r="F12" s="224" t="s">
        <v>10</v>
      </c>
      <c r="G12" s="224"/>
      <c r="H12" s="224"/>
      <c r="I12" s="224"/>
      <c r="J12" s="224"/>
      <c r="K12" s="224"/>
      <c r="L12" s="224"/>
      <c r="M12" s="224"/>
      <c r="N12" s="224"/>
      <c r="O12" s="224"/>
      <c r="P12" s="224"/>
      <c r="Q12" s="224"/>
      <c r="R12" s="224"/>
      <c r="S12" s="230" t="s">
        <v>11</v>
      </c>
      <c r="T12" s="230"/>
      <c r="U12" s="230"/>
      <c r="V12" s="230"/>
      <c r="W12" s="230"/>
      <c r="X12" s="230"/>
      <c r="Y12" s="230"/>
      <c r="Z12" s="230"/>
      <c r="AA12" s="230"/>
      <c r="AB12" s="230"/>
      <c r="AC12" s="230"/>
      <c r="AD12" s="230"/>
      <c r="AE12" s="1"/>
      <c r="AF12" s="1"/>
      <c r="AG12" s="1"/>
      <c r="AH12" s="1"/>
      <c r="AI12" s="1"/>
      <c r="AJ12" s="1"/>
    </row>
    <row r="13" spans="1:36" x14ac:dyDescent="0.25">
      <c r="A13" s="225" t="s">
        <v>12</v>
      </c>
      <c r="B13" s="226"/>
      <c r="C13" s="226"/>
      <c r="D13" s="226"/>
      <c r="E13" s="226"/>
      <c r="F13" s="226"/>
      <c r="G13" s="226"/>
      <c r="H13" s="226"/>
      <c r="I13" s="226"/>
      <c r="J13" s="226"/>
      <c r="K13" s="226"/>
      <c r="L13" s="226"/>
      <c r="M13" s="226"/>
      <c r="N13" s="226"/>
      <c r="O13" s="226"/>
      <c r="P13" s="226"/>
      <c r="Q13" s="226"/>
      <c r="R13" s="226"/>
      <c r="S13" s="226"/>
      <c r="T13" s="226"/>
      <c r="U13" s="226"/>
      <c r="V13" s="226"/>
      <c r="W13" s="226"/>
      <c r="X13" s="226"/>
      <c r="Y13" s="226"/>
      <c r="Z13" s="226"/>
      <c r="AA13" s="226"/>
      <c r="AB13" s="226"/>
      <c r="AC13" s="226"/>
      <c r="AD13" s="226"/>
      <c r="AE13" s="226"/>
      <c r="AF13" s="226"/>
      <c r="AG13" s="226"/>
      <c r="AH13" s="226"/>
      <c r="AI13" s="226"/>
      <c r="AJ13" s="226"/>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221" t="s">
        <v>33</v>
      </c>
      <c r="C15" s="221"/>
      <c r="D15" s="221"/>
      <c r="E15" s="221"/>
      <c r="F15" s="221"/>
      <c r="G15" s="221"/>
      <c r="H15" s="221"/>
      <c r="I15" s="221"/>
      <c r="J15" s="221"/>
      <c r="K15" s="221"/>
      <c r="L15" s="221"/>
      <c r="M15" s="221"/>
      <c r="N15" s="221"/>
      <c r="O15" s="221"/>
      <c r="P15" s="221"/>
      <c r="Q15" s="221"/>
      <c r="R15" s="221"/>
      <c r="S15" s="221"/>
      <c r="T15" s="221"/>
      <c r="U15" s="221"/>
      <c r="V15" s="221"/>
      <c r="W15" s="221"/>
      <c r="X15" s="221"/>
      <c r="Y15" s="221"/>
      <c r="Z15" s="221"/>
      <c r="AA15" s="221"/>
      <c r="AB15" s="222" t="s">
        <v>34</v>
      </c>
      <c r="AC15" s="222"/>
      <c r="AD15" s="222"/>
      <c r="AE15" s="222"/>
      <c r="AF15" s="7"/>
      <c r="AG15" s="7"/>
      <c r="AH15" s="7"/>
      <c r="AI15" s="7"/>
      <c r="AJ15" s="7"/>
    </row>
    <row r="16" spans="1:36" ht="15" customHeight="1" x14ac:dyDescent="0.25">
      <c r="A16" s="8" t="s">
        <v>35</v>
      </c>
      <c r="B16" s="221" t="s">
        <v>36</v>
      </c>
      <c r="C16" s="221"/>
      <c r="D16" s="221"/>
      <c r="E16" s="221"/>
      <c r="F16" s="221"/>
      <c r="G16" s="221"/>
      <c r="H16" s="7"/>
      <c r="I16" s="7"/>
      <c r="J16" s="7"/>
      <c r="K16" s="7"/>
      <c r="L16" s="221" t="s">
        <v>37</v>
      </c>
      <c r="M16" s="221"/>
      <c r="N16" s="221"/>
      <c r="O16" s="221"/>
      <c r="P16" s="222" t="s">
        <v>34</v>
      </c>
      <c r="Q16" s="222"/>
      <c r="R16" s="222"/>
      <c r="S16" s="222"/>
      <c r="T16" s="7"/>
      <c r="U16" s="7"/>
      <c r="V16" s="7"/>
      <c r="W16" s="7"/>
      <c r="X16" s="7"/>
      <c r="Y16" s="7"/>
      <c r="Z16" s="7"/>
      <c r="AA16" s="7"/>
      <c r="AB16" s="7"/>
      <c r="AC16" s="7"/>
      <c r="AD16" s="3"/>
      <c r="AE16" s="7"/>
      <c r="AF16" s="10"/>
      <c r="AG16" s="10"/>
      <c r="AH16" s="10"/>
      <c r="AI16" s="10"/>
      <c r="AJ16" s="10"/>
    </row>
    <row r="17" spans="1:36" x14ac:dyDescent="0.25">
      <c r="A17" s="8" t="s">
        <v>38</v>
      </c>
      <c r="B17" s="221" t="s">
        <v>39</v>
      </c>
      <c r="C17" s="221"/>
      <c r="D17" s="221"/>
      <c r="E17" s="221"/>
      <c r="F17" s="221"/>
      <c r="G17" s="221"/>
      <c r="H17" s="221"/>
      <c r="I17" s="221"/>
      <c r="J17" s="221"/>
      <c r="K17" s="221"/>
      <c r="L17" s="221"/>
      <c r="M17" s="221"/>
      <c r="N17" s="221"/>
      <c r="O17" s="221"/>
      <c r="P17" s="221"/>
      <c r="Q17" s="221"/>
      <c r="R17" s="221"/>
      <c r="S17" s="221"/>
      <c r="T17" s="221"/>
      <c r="U17" s="221"/>
      <c r="V17" s="221"/>
      <c r="W17" s="221"/>
      <c r="X17" s="221"/>
      <c r="Y17" s="221"/>
      <c r="Z17" s="221"/>
      <c r="AA17" s="221"/>
      <c r="AB17" s="222" t="s">
        <v>34</v>
      </c>
      <c r="AC17" s="222"/>
      <c r="AD17" s="222"/>
      <c r="AE17" s="222"/>
      <c r="AF17" s="10"/>
      <c r="AG17" s="10"/>
      <c r="AH17" s="10"/>
      <c r="AI17" s="10"/>
      <c r="AJ17" s="10"/>
    </row>
    <row r="18" spans="1:36" ht="15" customHeight="1" x14ac:dyDescent="0.25">
      <c r="A18" s="8" t="s">
        <v>40</v>
      </c>
      <c r="B18" s="10"/>
      <c r="C18" s="10"/>
      <c r="D18" s="221" t="s">
        <v>41</v>
      </c>
      <c r="E18" s="221"/>
      <c r="F18" s="221"/>
      <c r="G18" s="221"/>
      <c r="H18" s="222" t="s">
        <v>42</v>
      </c>
      <c r="I18" s="222"/>
      <c r="J18" s="222"/>
      <c r="K18" s="9"/>
      <c r="L18" s="10"/>
      <c r="M18" s="10"/>
      <c r="N18" s="10"/>
      <c r="O18" s="10"/>
      <c r="P18" s="221" t="s">
        <v>41</v>
      </c>
      <c r="Q18" s="221"/>
      <c r="R18" s="221"/>
      <c r="S18" s="221"/>
      <c r="T18" s="10"/>
      <c r="U18" s="10"/>
      <c r="V18" s="10"/>
      <c r="W18" s="7"/>
      <c r="X18" s="7"/>
      <c r="Y18" s="10"/>
      <c r="Z18" s="10"/>
      <c r="AA18" s="10"/>
      <c r="AB18" s="222" t="s">
        <v>42</v>
      </c>
      <c r="AC18" s="222"/>
      <c r="AD18" s="222"/>
      <c r="AE18" s="10"/>
      <c r="AF18" s="10"/>
      <c r="AG18" s="10"/>
      <c r="AH18" s="7"/>
      <c r="AI18" s="7"/>
      <c r="AJ18" s="7"/>
    </row>
    <row r="19" spans="1:36" x14ac:dyDescent="0.25">
      <c r="A19" s="6" t="s">
        <v>43</v>
      </c>
      <c r="B19" s="10"/>
      <c r="C19" s="10"/>
      <c r="D19" s="10"/>
      <c r="E19" s="10"/>
      <c r="F19" s="10"/>
      <c r="G19" s="10"/>
      <c r="H19" s="10"/>
      <c r="I19" s="10"/>
      <c r="J19" s="10"/>
      <c r="K19" s="10"/>
      <c r="L19" s="221" t="s">
        <v>41</v>
      </c>
      <c r="M19" s="221"/>
      <c r="N19" s="221"/>
      <c r="O19" s="221"/>
      <c r="P19" s="10"/>
      <c r="Q19" s="10"/>
      <c r="R19" s="10"/>
      <c r="S19" s="3"/>
      <c r="T19" s="3"/>
      <c r="U19" s="3"/>
      <c r="V19" s="7"/>
      <c r="W19" s="7"/>
      <c r="X19" s="10"/>
      <c r="Y19" s="10"/>
      <c r="Z19" s="10"/>
      <c r="AA19" s="10"/>
      <c r="AB19" s="10"/>
      <c r="AC19" s="10"/>
      <c r="AD19" s="10"/>
      <c r="AE19" s="222" t="s">
        <v>42</v>
      </c>
      <c r="AF19" s="222"/>
      <c r="AG19" s="222"/>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220" t="s">
        <v>44</v>
      </c>
      <c r="B21" s="220"/>
      <c r="C21" s="220"/>
      <c r="D21" s="220"/>
      <c r="E21" s="220"/>
      <c r="F21" s="220"/>
      <c r="G21" s="220"/>
      <c r="H21" s="220"/>
      <c r="I21" s="220"/>
      <c r="J21" s="220"/>
      <c r="K21" s="220"/>
      <c r="L21" s="220"/>
      <c r="M21" s="220"/>
      <c r="N21" s="220"/>
      <c r="O21" s="220"/>
      <c r="P21" s="220"/>
      <c r="Q21" s="220"/>
      <c r="R21" s="220"/>
      <c r="S21" s="220"/>
      <c r="T21" s="220"/>
      <c r="U21" s="220"/>
      <c r="V21" s="220"/>
      <c r="W21" s="220"/>
      <c r="X21" s="220"/>
      <c r="Y21" s="220"/>
      <c r="Z21" s="220"/>
      <c r="AA21" s="220"/>
      <c r="AB21" s="220"/>
      <c r="AC21" s="220"/>
      <c r="AD21" s="220"/>
      <c r="AE21" s="220"/>
      <c r="AF21" s="220"/>
      <c r="AG21" s="220"/>
      <c r="AH21" s="220"/>
      <c r="AI21" s="220"/>
      <c r="AJ21" s="220"/>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221" t="s">
        <v>33</v>
      </c>
      <c r="C23" s="221"/>
      <c r="D23" s="221"/>
      <c r="E23" s="221"/>
      <c r="F23" s="221"/>
      <c r="G23" s="221"/>
      <c r="H23" s="221"/>
      <c r="I23" s="221"/>
      <c r="J23" s="221"/>
      <c r="K23" s="221"/>
      <c r="L23" s="221"/>
      <c r="M23" s="221"/>
      <c r="N23" s="221"/>
      <c r="O23" s="221"/>
      <c r="P23" s="221"/>
      <c r="Q23" s="221"/>
      <c r="R23" s="221"/>
      <c r="S23" s="221"/>
      <c r="T23" s="221"/>
      <c r="U23" s="221"/>
      <c r="V23" s="221"/>
      <c r="W23" s="221"/>
      <c r="X23" s="221"/>
      <c r="Y23" s="221"/>
      <c r="Z23" s="221"/>
      <c r="AA23" s="221"/>
      <c r="AB23" s="222" t="s">
        <v>34</v>
      </c>
      <c r="AC23" s="222"/>
      <c r="AD23" s="222"/>
      <c r="AE23" s="222"/>
      <c r="AF23" s="7"/>
      <c r="AG23" s="7"/>
      <c r="AH23" s="7"/>
      <c r="AI23" s="7"/>
      <c r="AJ23" s="7"/>
    </row>
    <row r="24" spans="1:36" ht="15" customHeight="1" x14ac:dyDescent="0.25">
      <c r="A24" s="7" t="s">
        <v>35</v>
      </c>
      <c r="B24" s="221" t="s">
        <v>36</v>
      </c>
      <c r="C24" s="221"/>
      <c r="D24" s="221"/>
      <c r="E24" s="221"/>
      <c r="F24" s="221"/>
      <c r="G24" s="221"/>
      <c r="H24" s="7"/>
      <c r="I24" s="7"/>
      <c r="J24" s="7"/>
      <c r="K24" s="7"/>
      <c r="L24" s="221" t="s">
        <v>37</v>
      </c>
      <c r="M24" s="221"/>
      <c r="N24" s="221"/>
      <c r="O24" s="221"/>
      <c r="P24" s="222" t="s">
        <v>34</v>
      </c>
      <c r="Q24" s="222"/>
      <c r="R24" s="222"/>
      <c r="S24" s="222"/>
      <c r="T24" s="7"/>
      <c r="U24" s="7"/>
      <c r="V24" s="7"/>
      <c r="W24" s="7"/>
      <c r="X24" s="7"/>
      <c r="Y24" s="7"/>
      <c r="Z24" s="7"/>
      <c r="AA24" s="7"/>
      <c r="AB24" s="7"/>
      <c r="AC24" s="7"/>
      <c r="AD24" s="3"/>
      <c r="AE24" s="7"/>
      <c r="AF24" s="10"/>
      <c r="AG24" s="10"/>
      <c r="AH24" s="10"/>
      <c r="AI24" s="10"/>
      <c r="AJ24" s="10"/>
    </row>
    <row r="25" spans="1:36" x14ac:dyDescent="0.25">
      <c r="A25" s="7" t="s">
        <v>38</v>
      </c>
      <c r="B25" s="221" t="s">
        <v>39</v>
      </c>
      <c r="C25" s="221"/>
      <c r="D25" s="221"/>
      <c r="E25" s="221"/>
      <c r="F25" s="221"/>
      <c r="G25" s="221"/>
      <c r="H25" s="221"/>
      <c r="I25" s="221"/>
      <c r="J25" s="221"/>
      <c r="K25" s="221"/>
      <c r="L25" s="221"/>
      <c r="M25" s="221"/>
      <c r="N25" s="221"/>
      <c r="O25" s="221"/>
      <c r="P25" s="221"/>
      <c r="Q25" s="221"/>
      <c r="R25" s="221"/>
      <c r="S25" s="221"/>
      <c r="T25" s="221"/>
      <c r="U25" s="221"/>
      <c r="V25" s="221"/>
      <c r="W25" s="221"/>
      <c r="X25" s="221"/>
      <c r="Y25" s="221"/>
      <c r="Z25" s="221"/>
      <c r="AA25" s="221"/>
      <c r="AB25" s="222" t="s">
        <v>34</v>
      </c>
      <c r="AC25" s="222"/>
      <c r="AD25" s="222"/>
      <c r="AE25" s="222"/>
      <c r="AF25" s="10"/>
      <c r="AG25" s="10"/>
      <c r="AH25" s="10"/>
      <c r="AI25" s="10"/>
      <c r="AJ25" s="10"/>
    </row>
    <row r="26" spans="1:36" ht="15" customHeight="1" x14ac:dyDescent="0.25">
      <c r="A26" s="7" t="s">
        <v>43</v>
      </c>
      <c r="B26" s="10"/>
      <c r="C26" s="10"/>
      <c r="D26" s="221" t="s">
        <v>41</v>
      </c>
      <c r="E26" s="221"/>
      <c r="F26" s="221"/>
      <c r="G26" s="221"/>
      <c r="H26" s="222" t="s">
        <v>42</v>
      </c>
      <c r="I26" s="222"/>
      <c r="J26" s="222"/>
      <c r="K26" s="9"/>
      <c r="L26" s="10"/>
      <c r="M26" s="10"/>
      <c r="N26" s="10"/>
      <c r="O26" s="10"/>
      <c r="P26" s="221" t="s">
        <v>41</v>
      </c>
      <c r="Q26" s="221"/>
      <c r="R26" s="221"/>
      <c r="S26" s="221"/>
      <c r="T26" s="10"/>
      <c r="U26" s="10"/>
      <c r="V26" s="10"/>
      <c r="W26" s="7"/>
      <c r="X26" s="7"/>
      <c r="Y26" s="10"/>
      <c r="Z26" s="10"/>
      <c r="AA26" s="10"/>
      <c r="AB26" s="222" t="s">
        <v>42</v>
      </c>
      <c r="AC26" s="222"/>
      <c r="AD26" s="222"/>
      <c r="AE26" s="10"/>
      <c r="AF26" s="10"/>
      <c r="AG26" s="10"/>
      <c r="AH26" s="7"/>
      <c r="AI26" s="7"/>
      <c r="AJ26" s="7"/>
    </row>
    <row r="27" spans="1:36" x14ac:dyDescent="0.25">
      <c r="A27" s="7" t="s">
        <v>40</v>
      </c>
      <c r="B27" s="10"/>
      <c r="C27" s="10"/>
      <c r="D27" s="10"/>
      <c r="E27" s="10"/>
      <c r="F27" s="10"/>
      <c r="G27" s="10"/>
      <c r="H27" s="10"/>
      <c r="I27" s="10"/>
      <c r="J27" s="10"/>
      <c r="K27" s="10"/>
      <c r="L27" s="221" t="s">
        <v>41</v>
      </c>
      <c r="M27" s="221"/>
      <c r="N27" s="221"/>
      <c r="O27" s="221"/>
      <c r="P27" s="10"/>
      <c r="Q27" s="10"/>
      <c r="R27" s="10"/>
      <c r="S27" s="3"/>
      <c r="T27" s="3"/>
      <c r="U27" s="3"/>
      <c r="V27" s="7"/>
      <c r="W27" s="7"/>
      <c r="X27" s="10"/>
      <c r="Y27" s="10"/>
      <c r="Z27" s="10"/>
      <c r="AA27" s="10"/>
      <c r="AB27" s="10"/>
      <c r="AC27" s="10"/>
      <c r="AD27" s="10"/>
      <c r="AE27" s="222" t="s">
        <v>42</v>
      </c>
      <c r="AF27" s="222"/>
      <c r="AG27" s="222"/>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220" t="s">
        <v>45</v>
      </c>
      <c r="B29" s="220"/>
      <c r="C29" s="220"/>
      <c r="D29" s="220"/>
      <c r="E29" s="220"/>
      <c r="F29" s="220"/>
      <c r="G29" s="220"/>
      <c r="H29" s="220"/>
      <c r="I29" s="220"/>
      <c r="J29" s="220"/>
      <c r="K29" s="220"/>
      <c r="L29" s="220"/>
      <c r="M29" s="220"/>
      <c r="N29" s="220"/>
      <c r="O29" s="220"/>
      <c r="P29" s="220"/>
      <c r="Q29" s="220"/>
      <c r="R29" s="220"/>
      <c r="S29" s="220"/>
      <c r="T29" s="220"/>
      <c r="U29" s="220"/>
      <c r="V29" s="220"/>
      <c r="W29" s="220"/>
      <c r="X29" s="220"/>
      <c r="Y29" s="220"/>
      <c r="Z29" s="220"/>
      <c r="AA29" s="220"/>
      <c r="AB29" s="220"/>
      <c r="AC29" s="220"/>
      <c r="AD29" s="220"/>
      <c r="AE29" s="220"/>
      <c r="AF29" s="220"/>
      <c r="AG29" s="220"/>
      <c r="AH29" s="220"/>
      <c r="AI29" s="220"/>
      <c r="AJ29" s="220"/>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222" t="s">
        <v>48</v>
      </c>
      <c r="C31" s="222"/>
      <c r="D31" s="221" t="s">
        <v>4</v>
      </c>
      <c r="E31" s="221"/>
      <c r="F31" s="221"/>
      <c r="G31" s="221"/>
      <c r="H31" s="10"/>
      <c r="I31" s="10"/>
      <c r="J31" s="10"/>
      <c r="K31" s="10"/>
      <c r="L31" s="9"/>
      <c r="M31" s="9"/>
      <c r="N31" s="9"/>
      <c r="O31" s="9"/>
      <c r="P31" s="9"/>
      <c r="Q31" s="9"/>
      <c r="R31" s="9"/>
      <c r="S31" s="9"/>
      <c r="T31" s="218" t="s">
        <v>49</v>
      </c>
      <c r="U31" s="219"/>
      <c r="V31" s="7"/>
      <c r="W31" s="7"/>
      <c r="X31" s="3"/>
      <c r="Y31" s="3"/>
      <c r="Z31" s="7"/>
      <c r="AA31" s="7"/>
      <c r="AB31" s="7"/>
      <c r="AC31" s="7"/>
      <c r="AD31" s="7"/>
      <c r="AE31" s="7"/>
      <c r="AF31" s="7"/>
      <c r="AG31" s="7"/>
      <c r="AH31" s="7"/>
      <c r="AI31" s="7"/>
      <c r="AJ31" s="21" t="s">
        <v>7</v>
      </c>
    </row>
    <row r="32" spans="1:36" x14ac:dyDescent="0.25">
      <c r="A32" s="7" t="s">
        <v>50</v>
      </c>
      <c r="B32" s="34"/>
      <c r="C32" s="34"/>
      <c r="D32" s="222" t="s">
        <v>48</v>
      </c>
      <c r="E32" s="222"/>
      <c r="F32" s="227" t="s">
        <v>2</v>
      </c>
      <c r="G32" s="228"/>
      <c r="H32" s="228"/>
      <c r="I32" s="228"/>
      <c r="J32" s="228"/>
      <c r="K32" s="229"/>
      <c r="L32" s="221" t="s">
        <v>4</v>
      </c>
      <c r="M32" s="221"/>
      <c r="N32" s="221"/>
      <c r="O32" s="221"/>
      <c r="P32" s="10"/>
      <c r="Q32" s="10"/>
      <c r="R32" s="10"/>
      <c r="S32" s="10"/>
      <c r="T32" s="7"/>
      <c r="U32" s="7"/>
      <c r="V32" s="7"/>
      <c r="W32" s="7"/>
      <c r="X32" s="7"/>
      <c r="Y32" s="7"/>
      <c r="Z32" s="218" t="s">
        <v>49</v>
      </c>
      <c r="AA32" s="219"/>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222" t="s">
        <v>42</v>
      </c>
      <c r="N33" s="222"/>
      <c r="O33" s="222"/>
      <c r="P33" s="221" t="s">
        <v>4</v>
      </c>
      <c r="Q33" s="221"/>
      <c r="R33" s="221"/>
      <c r="S33" s="221"/>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222" t="s">
        <v>42</v>
      </c>
      <c r="Q34" s="222"/>
      <c r="R34" s="222"/>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222" t="s">
        <v>42</v>
      </c>
      <c r="T35" s="222"/>
      <c r="U35" s="222"/>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222" t="s">
        <v>42</v>
      </c>
      <c r="W36" s="222"/>
      <c r="X36" s="222"/>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218" t="s">
        <v>49</v>
      </c>
      <c r="N37" s="219"/>
      <c r="O37" s="10"/>
      <c r="P37" s="7"/>
      <c r="Q37" s="7"/>
      <c r="R37" s="7"/>
      <c r="S37" s="7"/>
      <c r="T37" s="7"/>
      <c r="U37" s="7"/>
      <c r="V37" s="7"/>
      <c r="W37" s="7"/>
      <c r="X37" s="7"/>
      <c r="Y37" s="222" t="s">
        <v>42</v>
      </c>
      <c r="Z37" s="222"/>
      <c r="AA37" s="222"/>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218" t="s">
        <v>49</v>
      </c>
      <c r="R38" s="219"/>
      <c r="S38" s="7"/>
      <c r="T38" s="7"/>
      <c r="U38" s="7"/>
      <c r="V38" s="7"/>
      <c r="W38" s="7"/>
      <c r="X38" s="7"/>
      <c r="Y38" s="3"/>
      <c r="Z38" s="3"/>
      <c r="AA38" s="3"/>
      <c r="AB38" s="222" t="s">
        <v>42</v>
      </c>
      <c r="AC38" s="222"/>
      <c r="AD38" s="222"/>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220" t="s">
        <v>55</v>
      </c>
      <c r="B40" s="220"/>
      <c r="C40" s="220"/>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20"/>
      <c r="AB40" s="220"/>
      <c r="AC40" s="220"/>
      <c r="AD40" s="220"/>
      <c r="AE40" s="220"/>
      <c r="AF40" s="220"/>
      <c r="AG40" s="220"/>
      <c r="AH40" s="220"/>
      <c r="AI40" s="220"/>
      <c r="AJ40" s="220"/>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222" t="s">
        <v>48</v>
      </c>
      <c r="C42" s="222"/>
      <c r="D42" s="221" t="s">
        <v>4</v>
      </c>
      <c r="E42" s="221"/>
      <c r="F42" s="221"/>
      <c r="G42" s="221"/>
      <c r="H42" s="10"/>
      <c r="I42" s="10"/>
      <c r="J42" s="10"/>
      <c r="K42" s="10"/>
      <c r="L42" s="9"/>
      <c r="M42" s="9"/>
      <c r="N42" s="9"/>
      <c r="O42" s="9"/>
      <c r="P42" s="9"/>
      <c r="Q42" s="9"/>
      <c r="R42" s="9"/>
      <c r="S42" s="9"/>
      <c r="T42" s="218" t="s">
        <v>49</v>
      </c>
      <c r="U42" s="219"/>
      <c r="V42" s="7"/>
      <c r="W42" s="7"/>
      <c r="X42" s="3"/>
      <c r="Y42" s="3"/>
      <c r="Z42" s="7"/>
      <c r="AA42" s="7"/>
      <c r="AB42" s="7"/>
      <c r="AC42" s="7"/>
      <c r="AD42" s="7"/>
      <c r="AE42" s="7"/>
      <c r="AF42" s="7"/>
      <c r="AG42" s="7"/>
      <c r="AH42" s="7"/>
      <c r="AI42" s="7"/>
      <c r="AJ42" s="21" t="s">
        <v>7</v>
      </c>
    </row>
    <row r="43" spans="1:36" x14ac:dyDescent="0.25">
      <c r="A43" s="7" t="s">
        <v>51</v>
      </c>
      <c r="B43" s="34"/>
      <c r="C43" s="34"/>
      <c r="D43" s="222" t="s">
        <v>48</v>
      </c>
      <c r="E43" s="222"/>
      <c r="F43" s="227" t="s">
        <v>2</v>
      </c>
      <c r="G43" s="228"/>
      <c r="H43" s="228"/>
      <c r="I43" s="228"/>
      <c r="J43" s="228"/>
      <c r="K43" s="229"/>
      <c r="L43" s="221" t="s">
        <v>4</v>
      </c>
      <c r="M43" s="221"/>
      <c r="N43" s="221"/>
      <c r="O43" s="221"/>
      <c r="P43" s="10"/>
      <c r="Q43" s="10"/>
      <c r="R43" s="10"/>
      <c r="S43" s="10"/>
      <c r="T43" s="7"/>
      <c r="U43" s="7"/>
      <c r="V43" s="7"/>
      <c r="W43" s="7"/>
      <c r="X43" s="7"/>
      <c r="Y43" s="7"/>
      <c r="Z43" s="218" t="s">
        <v>49</v>
      </c>
      <c r="AA43" s="219"/>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222" t="s">
        <v>42</v>
      </c>
      <c r="N44" s="222"/>
      <c r="O44" s="222"/>
      <c r="P44" s="221" t="s">
        <v>4</v>
      </c>
      <c r="Q44" s="221"/>
      <c r="R44" s="221"/>
      <c r="S44" s="221"/>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222" t="s">
        <v>42</v>
      </c>
      <c r="Q45" s="222"/>
      <c r="R45" s="222"/>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222" t="s">
        <v>42</v>
      </c>
      <c r="T46" s="222"/>
      <c r="U46" s="222"/>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222" t="s">
        <v>42</v>
      </c>
      <c r="W47" s="222"/>
      <c r="X47" s="222"/>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218" t="s">
        <v>49</v>
      </c>
      <c r="N48" s="219"/>
      <c r="O48" s="10"/>
      <c r="P48" s="7"/>
      <c r="Q48" s="7"/>
      <c r="R48" s="7"/>
      <c r="S48" s="7"/>
      <c r="T48" s="7"/>
      <c r="U48" s="7"/>
      <c r="V48" s="7"/>
      <c r="W48" s="7"/>
      <c r="X48" s="7"/>
      <c r="Y48" s="222" t="s">
        <v>42</v>
      </c>
      <c r="Z48" s="222"/>
      <c r="AA48" s="222"/>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218" t="s">
        <v>49</v>
      </c>
      <c r="R49" s="219"/>
      <c r="S49" s="7"/>
      <c r="T49" s="7"/>
      <c r="U49" s="7"/>
      <c r="V49" s="7"/>
      <c r="W49" s="7"/>
      <c r="X49" s="7"/>
      <c r="Y49" s="3"/>
      <c r="Z49" s="3"/>
      <c r="AA49" s="3"/>
      <c r="AB49" s="222" t="s">
        <v>42</v>
      </c>
      <c r="AC49" s="222"/>
      <c r="AD49" s="222"/>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220" t="s">
        <v>56</v>
      </c>
      <c r="B51" s="220"/>
      <c r="C51" s="220"/>
      <c r="D51" s="220"/>
      <c r="E51" s="220"/>
      <c r="F51" s="220"/>
      <c r="G51" s="220"/>
      <c r="H51" s="220"/>
      <c r="I51" s="220"/>
      <c r="J51" s="220"/>
      <c r="K51" s="220"/>
      <c r="L51" s="220"/>
      <c r="M51" s="220"/>
      <c r="N51" s="220"/>
      <c r="O51" s="220"/>
      <c r="P51" s="220"/>
      <c r="Q51" s="220"/>
      <c r="R51" s="220"/>
      <c r="S51" s="220"/>
      <c r="T51" s="220"/>
      <c r="U51" s="220"/>
      <c r="V51" s="220"/>
      <c r="W51" s="220"/>
      <c r="X51" s="220"/>
      <c r="Y51" s="220"/>
      <c r="Z51" s="220"/>
      <c r="AA51" s="220"/>
      <c r="AB51" s="220"/>
      <c r="AC51" s="220"/>
      <c r="AD51" s="220"/>
      <c r="AE51" s="220"/>
      <c r="AF51" s="220"/>
      <c r="AG51" s="220"/>
      <c r="AH51" s="220"/>
      <c r="AI51" s="220"/>
      <c r="AJ51" s="220"/>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222" t="s">
        <v>48</v>
      </c>
      <c r="C53" s="222"/>
      <c r="D53" s="221" t="s">
        <v>4</v>
      </c>
      <c r="E53" s="221"/>
      <c r="F53" s="221"/>
      <c r="G53" s="221"/>
      <c r="H53" s="10"/>
      <c r="I53" s="10"/>
      <c r="J53" s="10"/>
      <c r="K53" s="10"/>
      <c r="L53" s="9"/>
      <c r="M53" s="9"/>
      <c r="N53" s="9"/>
      <c r="O53" s="9"/>
      <c r="P53" s="9"/>
      <c r="Q53" s="9"/>
      <c r="R53" s="9"/>
      <c r="S53" s="9"/>
      <c r="T53" s="218" t="s">
        <v>49</v>
      </c>
      <c r="U53" s="219"/>
      <c r="V53" s="7"/>
      <c r="W53" s="7"/>
      <c r="X53" s="3"/>
      <c r="Y53" s="3"/>
      <c r="Z53" s="7"/>
      <c r="AA53" s="7"/>
      <c r="AB53" s="7"/>
      <c r="AC53" s="7"/>
      <c r="AD53" s="7"/>
      <c r="AE53" s="7"/>
      <c r="AF53" s="7"/>
      <c r="AG53" s="7"/>
      <c r="AH53" s="7"/>
      <c r="AI53" s="7"/>
      <c r="AJ53" s="21" t="s">
        <v>7</v>
      </c>
    </row>
    <row r="54" spans="1:36" x14ac:dyDescent="0.25">
      <c r="A54" s="7" t="s">
        <v>53</v>
      </c>
      <c r="B54" s="34"/>
      <c r="C54" s="34"/>
      <c r="D54" s="222" t="s">
        <v>48</v>
      </c>
      <c r="E54" s="222"/>
      <c r="F54" s="227" t="s">
        <v>2</v>
      </c>
      <c r="G54" s="228"/>
      <c r="H54" s="228"/>
      <c r="I54" s="228"/>
      <c r="J54" s="228"/>
      <c r="K54" s="229"/>
      <c r="L54" s="221" t="s">
        <v>4</v>
      </c>
      <c r="M54" s="221"/>
      <c r="N54" s="221"/>
      <c r="O54" s="221"/>
      <c r="P54" s="10"/>
      <c r="Q54" s="10"/>
      <c r="R54" s="10"/>
      <c r="S54" s="10"/>
      <c r="T54" s="7"/>
      <c r="U54" s="7"/>
      <c r="V54" s="7"/>
      <c r="W54" s="7"/>
      <c r="X54" s="7"/>
      <c r="Y54" s="7"/>
      <c r="Z54" s="218" t="s">
        <v>49</v>
      </c>
      <c r="AA54" s="219"/>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222" t="s">
        <v>42</v>
      </c>
      <c r="N55" s="222"/>
      <c r="O55" s="222"/>
      <c r="P55" s="221" t="s">
        <v>4</v>
      </c>
      <c r="Q55" s="221"/>
      <c r="R55" s="221"/>
      <c r="S55" s="221"/>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222" t="s">
        <v>42</v>
      </c>
      <c r="Q56" s="222"/>
      <c r="R56" s="222"/>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222" t="s">
        <v>42</v>
      </c>
      <c r="T57" s="222"/>
      <c r="U57" s="222"/>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222" t="s">
        <v>42</v>
      </c>
      <c r="W58" s="222"/>
      <c r="X58" s="222"/>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218" t="s">
        <v>49</v>
      </c>
      <c r="N59" s="219"/>
      <c r="O59" s="10"/>
      <c r="P59" s="7"/>
      <c r="Q59" s="7"/>
      <c r="R59" s="7"/>
      <c r="S59" s="7"/>
      <c r="T59" s="7"/>
      <c r="U59" s="7"/>
      <c r="V59" s="7"/>
      <c r="W59" s="7"/>
      <c r="X59" s="7"/>
      <c r="Y59" s="222" t="s">
        <v>42</v>
      </c>
      <c r="Z59" s="222"/>
      <c r="AA59" s="222"/>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218" t="s">
        <v>49</v>
      </c>
      <c r="R60" s="219"/>
      <c r="S60" s="7"/>
      <c r="T60" s="7"/>
      <c r="U60" s="7"/>
      <c r="V60" s="7"/>
      <c r="W60" s="7"/>
      <c r="X60" s="7"/>
      <c r="Y60" s="3"/>
      <c r="Z60" s="3"/>
      <c r="AA60" s="3"/>
      <c r="AB60" s="222" t="s">
        <v>42</v>
      </c>
      <c r="AC60" s="222"/>
      <c r="AD60" s="222"/>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32" t="s">
        <v>10</v>
      </c>
      <c r="I62" s="232"/>
      <c r="J62" s="232"/>
      <c r="K62" s="232"/>
      <c r="L62" s="232"/>
      <c r="M62" s="232"/>
      <c r="N62" s="232"/>
      <c r="O62" s="232"/>
      <c r="P62" s="232"/>
      <c r="Q62" s="232"/>
      <c r="R62" s="232"/>
      <c r="S62" s="232"/>
      <c r="T62" s="233" t="s">
        <v>11</v>
      </c>
      <c r="U62" s="233"/>
      <c r="V62" s="233"/>
      <c r="W62" s="233"/>
      <c r="X62" s="233"/>
      <c r="Y62" s="233"/>
      <c r="Z62" s="233"/>
      <c r="AA62" s="233"/>
      <c r="AB62" s="233"/>
      <c r="AC62" s="233"/>
      <c r="AD62" s="233"/>
      <c r="AE62" s="233"/>
      <c r="AG62" s="1"/>
      <c r="AH62" s="1"/>
      <c r="AI62" s="1"/>
      <c r="AJ62" s="1"/>
    </row>
    <row r="63" spans="1:36" x14ac:dyDescent="0.25">
      <c r="A63" s="240" t="s">
        <v>58</v>
      </c>
      <c r="B63" s="241"/>
      <c r="C63" s="241"/>
      <c r="D63" s="241"/>
      <c r="E63" s="241"/>
      <c r="F63" s="241"/>
      <c r="G63" s="241"/>
      <c r="H63" s="241"/>
      <c r="I63" s="241"/>
      <c r="J63" s="241"/>
      <c r="K63" s="241"/>
      <c r="L63" s="241"/>
      <c r="M63" s="241"/>
      <c r="N63" s="241"/>
      <c r="O63" s="241"/>
      <c r="P63" s="241"/>
      <c r="Q63" s="241"/>
      <c r="R63" s="241"/>
      <c r="S63" s="241"/>
      <c r="T63" s="241"/>
      <c r="U63" s="241"/>
      <c r="V63" s="241"/>
      <c r="W63" s="241"/>
      <c r="X63" s="241"/>
      <c r="Y63" s="241"/>
      <c r="Z63" s="241"/>
      <c r="AA63" s="241"/>
      <c r="AB63" s="241"/>
      <c r="AC63" s="241"/>
      <c r="AD63" s="241"/>
      <c r="AE63" s="241"/>
      <c r="AF63" s="241"/>
      <c r="AG63" s="241"/>
      <c r="AH63" s="241"/>
      <c r="AI63" s="241"/>
      <c r="AJ63" s="241"/>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36" t="s">
        <v>60</v>
      </c>
      <c r="E65" s="236"/>
      <c r="F65" s="236"/>
      <c r="G65" s="236"/>
      <c r="H65" s="222" t="s">
        <v>42</v>
      </c>
      <c r="I65" s="222"/>
      <c r="J65" s="222"/>
      <c r="K65" s="9"/>
      <c r="L65" s="9"/>
      <c r="M65" s="9"/>
      <c r="N65" s="9"/>
      <c r="O65" s="9"/>
      <c r="P65" s="9"/>
      <c r="Q65" s="9"/>
      <c r="R65" s="9"/>
      <c r="S65" s="10"/>
      <c r="T65" s="10"/>
      <c r="U65" s="218" t="s">
        <v>49</v>
      </c>
      <c r="V65" s="218"/>
      <c r="W65" s="3"/>
      <c r="X65" s="3"/>
      <c r="Y65" s="7"/>
      <c r="Z65" s="7"/>
      <c r="AA65" s="7"/>
      <c r="AB65" s="7"/>
      <c r="AC65" s="7"/>
      <c r="AD65" s="7"/>
      <c r="AE65" s="7"/>
      <c r="AF65" s="7"/>
      <c r="AG65" s="7"/>
      <c r="AH65" s="7"/>
      <c r="AI65" s="7"/>
      <c r="AJ65" s="21" t="s">
        <v>7</v>
      </c>
    </row>
    <row r="66" spans="1:36" ht="15" customHeight="1" x14ac:dyDescent="0.25">
      <c r="A66" s="7" t="s">
        <v>54</v>
      </c>
      <c r="B66" s="7"/>
      <c r="C66" s="7"/>
      <c r="D66" s="236"/>
      <c r="E66" s="236"/>
      <c r="F66" s="236"/>
      <c r="G66" s="236"/>
      <c r="H66" s="3"/>
      <c r="I66" s="3"/>
      <c r="J66" s="3"/>
      <c r="K66" s="222" t="s">
        <v>42</v>
      </c>
      <c r="L66" s="222"/>
      <c r="M66" s="222"/>
      <c r="N66" s="14"/>
      <c r="O66" s="10"/>
      <c r="P66" s="10"/>
      <c r="Q66" s="10"/>
      <c r="R66" s="10"/>
      <c r="S66" s="7"/>
      <c r="T66" s="7"/>
      <c r="U66" s="7"/>
      <c r="V66" s="7"/>
      <c r="W66" s="7"/>
      <c r="X66" s="7"/>
      <c r="Y66" s="218" t="s">
        <v>49</v>
      </c>
      <c r="Z66" s="218"/>
      <c r="AA66" s="7"/>
      <c r="AB66" s="7"/>
      <c r="AC66" s="3"/>
      <c r="AD66" s="7"/>
      <c r="AE66" s="10"/>
      <c r="AF66" s="10"/>
      <c r="AG66" s="10"/>
      <c r="AH66" s="10"/>
      <c r="AI66" s="10"/>
      <c r="AJ66" s="21" t="s">
        <v>7</v>
      </c>
    </row>
    <row r="67" spans="1:36" x14ac:dyDescent="0.25">
      <c r="A67" s="7" t="s">
        <v>43</v>
      </c>
      <c r="B67" s="7"/>
      <c r="C67" s="7"/>
      <c r="D67" s="236"/>
      <c r="E67" s="236"/>
      <c r="F67" s="236"/>
      <c r="G67" s="236"/>
      <c r="H67" s="7"/>
      <c r="I67" s="7"/>
      <c r="J67" s="7"/>
      <c r="K67" s="9"/>
      <c r="L67" s="16"/>
      <c r="M67" s="16"/>
      <c r="N67" s="222" t="s">
        <v>42</v>
      </c>
      <c r="O67" s="222"/>
      <c r="P67" s="222"/>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36"/>
      <c r="E68" s="236"/>
      <c r="F68" s="236"/>
      <c r="G68" s="236"/>
      <c r="H68" s="10"/>
      <c r="I68" s="10"/>
      <c r="J68" s="10"/>
      <c r="K68" s="7"/>
      <c r="L68" s="14"/>
      <c r="M68" s="14"/>
      <c r="N68" s="7"/>
      <c r="O68" s="7"/>
      <c r="P68" s="7"/>
      <c r="Q68" s="222" t="s">
        <v>42</v>
      </c>
      <c r="R68" s="222"/>
      <c r="S68" s="222"/>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36"/>
      <c r="E69" s="236"/>
      <c r="F69" s="236"/>
      <c r="G69" s="236"/>
      <c r="H69" s="9"/>
      <c r="I69" s="9"/>
      <c r="J69" s="9" t="s">
        <v>62</v>
      </c>
      <c r="K69" s="10"/>
      <c r="L69" s="72"/>
      <c r="M69" s="72"/>
      <c r="N69" s="10"/>
      <c r="O69" s="10"/>
      <c r="P69" s="10"/>
      <c r="Q69" s="7"/>
      <c r="R69" s="7"/>
      <c r="S69" s="7"/>
      <c r="T69" s="222" t="s">
        <v>42</v>
      </c>
      <c r="U69" s="222"/>
      <c r="V69" s="222"/>
      <c r="W69" s="3"/>
      <c r="X69" s="3"/>
      <c r="Y69" s="3"/>
      <c r="Z69" s="7"/>
      <c r="AA69" s="7"/>
      <c r="AB69" s="7"/>
      <c r="AC69" s="10"/>
      <c r="AD69" s="10"/>
      <c r="AE69" s="10"/>
      <c r="AF69" s="10"/>
      <c r="AG69" s="7"/>
      <c r="AH69" s="7"/>
      <c r="AI69" s="7"/>
      <c r="AJ69" s="21" t="s">
        <v>7</v>
      </c>
    </row>
    <row r="70" spans="1:36" x14ac:dyDescent="0.25">
      <c r="A70" s="7" t="s">
        <v>53</v>
      </c>
      <c r="B70" s="7"/>
      <c r="C70" s="7"/>
      <c r="D70" s="236"/>
      <c r="E70" s="236"/>
      <c r="F70" s="236"/>
      <c r="G70" s="236"/>
      <c r="H70" s="10"/>
      <c r="I70" s="10"/>
      <c r="J70" s="10"/>
      <c r="K70" s="7"/>
      <c r="L70" s="14"/>
      <c r="M70" s="14"/>
      <c r="N70" s="7"/>
      <c r="O70" s="7"/>
      <c r="P70" s="7"/>
      <c r="Q70" s="7"/>
      <c r="R70" s="7"/>
      <c r="S70" s="7"/>
      <c r="T70" s="7"/>
      <c r="U70" s="7"/>
      <c r="V70" s="7"/>
      <c r="W70" s="222" t="s">
        <v>42</v>
      </c>
      <c r="X70" s="222"/>
      <c r="Y70" s="222"/>
      <c r="Z70" s="3"/>
      <c r="AA70" s="3"/>
      <c r="AB70" s="10"/>
      <c r="AC70" s="7"/>
      <c r="AD70" s="7"/>
      <c r="AE70" s="7"/>
      <c r="AF70" s="7"/>
      <c r="AG70" s="7"/>
      <c r="AH70" s="7"/>
      <c r="AI70" s="7"/>
      <c r="AJ70" s="21" t="s">
        <v>7</v>
      </c>
    </row>
    <row r="71" spans="1:36" ht="15" customHeight="1" x14ac:dyDescent="0.25">
      <c r="A71" s="7" t="s">
        <v>50</v>
      </c>
      <c r="B71" s="7"/>
      <c r="C71" s="7"/>
      <c r="D71" s="236"/>
      <c r="E71" s="236"/>
      <c r="F71" s="236"/>
      <c r="G71" s="236"/>
      <c r="H71" s="9"/>
      <c r="I71" s="9"/>
      <c r="J71" s="9"/>
      <c r="K71" s="10"/>
      <c r="L71" s="35"/>
      <c r="M71" s="36"/>
      <c r="N71" s="218" t="s">
        <v>49</v>
      </c>
      <c r="O71" s="218"/>
      <c r="P71" s="10"/>
      <c r="Q71" s="7"/>
      <c r="R71" s="7"/>
      <c r="S71" s="7"/>
      <c r="T71" s="7"/>
      <c r="U71" s="7"/>
      <c r="V71" s="7"/>
      <c r="W71" s="7"/>
      <c r="X71" s="7"/>
      <c r="Y71" s="7"/>
      <c r="Z71" s="222" t="s">
        <v>42</v>
      </c>
      <c r="AA71" s="222"/>
      <c r="AB71" s="222"/>
      <c r="AC71" s="10"/>
      <c r="AD71" s="10"/>
      <c r="AE71" s="10"/>
      <c r="AF71" s="10"/>
      <c r="AG71" s="7"/>
      <c r="AH71" s="7"/>
      <c r="AI71" s="7"/>
      <c r="AJ71" s="21" t="s">
        <v>7</v>
      </c>
    </row>
    <row r="72" spans="1:36" ht="15" customHeight="1" x14ac:dyDescent="0.25">
      <c r="A72" s="7" t="s">
        <v>47</v>
      </c>
      <c r="B72" s="7"/>
      <c r="C72" s="7"/>
      <c r="D72" s="236"/>
      <c r="E72" s="236"/>
      <c r="F72" s="236"/>
      <c r="G72" s="236"/>
      <c r="H72" s="9"/>
      <c r="I72" s="9"/>
      <c r="J72" s="9"/>
      <c r="K72" s="10"/>
      <c r="L72" s="10"/>
      <c r="M72" s="10"/>
      <c r="N72" s="10"/>
      <c r="O72" s="10"/>
      <c r="P72" s="3"/>
      <c r="Q72" s="3"/>
      <c r="R72" s="218" t="s">
        <v>49</v>
      </c>
      <c r="S72" s="218"/>
      <c r="T72" s="7"/>
      <c r="U72" s="7"/>
      <c r="V72" s="7"/>
      <c r="W72" s="7"/>
      <c r="X72" s="7"/>
      <c r="Y72" s="7"/>
      <c r="Z72" s="3"/>
      <c r="AA72" s="3"/>
      <c r="AB72" s="3"/>
      <c r="AC72" s="222" t="s">
        <v>42</v>
      </c>
      <c r="AD72" s="222"/>
      <c r="AE72" s="222"/>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237"/>
      <c r="Q78" s="238"/>
      <c r="R78" s="239"/>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FA47-5436-4A63-9093-B86EF6FBF425}">
  <sheetPr codeName="Sheet6">
    <pageSetUpPr fitToPage="1"/>
  </sheetPr>
  <dimension ref="A1:G19"/>
  <sheetViews>
    <sheetView zoomScale="70" zoomScaleNormal="70" workbookViewId="0">
      <selection activeCell="G10" sqref="G10"/>
    </sheetView>
  </sheetViews>
  <sheetFormatPr defaultColWidth="9.140625" defaultRowHeight="15.75" x14ac:dyDescent="0.25"/>
  <cols>
    <col min="1" max="1" width="63.85546875" style="79" customWidth="1"/>
    <col min="2" max="2" width="3.85546875" style="79" customWidth="1"/>
    <col min="3" max="3" width="64" style="79" customWidth="1"/>
    <col min="4" max="4" width="9.140625" style="79"/>
    <col min="5" max="5" width="12.42578125" style="79" customWidth="1"/>
    <col min="6" max="6" width="12.7109375" style="79" customWidth="1"/>
    <col min="7" max="7" width="11.42578125" style="79" customWidth="1"/>
    <col min="8" max="16384" width="9.140625" style="79"/>
  </cols>
  <sheetData>
    <row r="1" spans="1:7" ht="51.75" customHeight="1" x14ac:dyDescent="0.25">
      <c r="A1" s="242" t="s">
        <v>189</v>
      </c>
      <c r="B1" s="243"/>
      <c r="C1" s="244"/>
    </row>
    <row r="2" spans="1:7" ht="18.75" customHeight="1" thickBot="1" x14ac:dyDescent="0.3"/>
    <row r="3" spans="1:7" x14ac:dyDescent="0.25">
      <c r="A3" s="175" t="s">
        <v>72</v>
      </c>
      <c r="B3" s="80"/>
      <c r="C3" s="177" t="s">
        <v>97</v>
      </c>
    </row>
    <row r="4" spans="1:7" ht="100.5" customHeight="1" thickBot="1" x14ac:dyDescent="0.3">
      <c r="A4" s="128" t="str">
        <f ca="1">SUBSTITUTE(SUBSTITUTE(SUBSTITUTE(SUBSTITUTE(SUBSTITUTE(SUBSTITUTE(_xlfn.TEXTJOIN(CHAR(10),TRUE,_xlfn._xlws.SORT(SplitLines(INDIRECT(Lists!L2):INDIRECT(Lists!M2)))),"08:", "8:"),"09:", "9:"), "13:", "1:"), "14:", "2:"), "15:", "3:"), "16:","4:")</f>
        <v>9:00 to 10:00 Moneypalooza: Learn &amp; Play
10:30 to 11:30 Around Town: Learn &amp; Play
3:00 to 3:45 Moneypalooza: Disinfect &amp; Prop Swap
3:45 to 4:30 Around Town: Disinfect &amp; Prop Swap</v>
      </c>
      <c r="C4" s="245" t="s">
        <v>140</v>
      </c>
    </row>
    <row r="5" spans="1:7" ht="16.5" thickBot="1" x14ac:dyDescent="0.3">
      <c r="A5" s="80"/>
      <c r="B5" s="80"/>
      <c r="C5" s="245"/>
    </row>
    <row r="6" spans="1:7" x14ac:dyDescent="0.25">
      <c r="A6" s="176" t="s">
        <v>44</v>
      </c>
      <c r="B6" s="80"/>
      <c r="C6" s="245"/>
    </row>
    <row r="7" spans="1:7" ht="102" customHeight="1" thickBot="1" x14ac:dyDescent="0.3">
      <c r="A7" s="127" t="str">
        <f ca="1">SUBSTITUTE(SUBSTITUTE(SUBSTITUTE(SUBSTITUTE(SUBSTITUTE(SUBSTITUTE(_xlfn.TEXTJOIN(CHAR(10),TRUE,_xlfn._xlws.SORT(SplitLines(INDIRECT(Lists!L3):INDIRECT(Lists!M3)))),"08:", "8:"),"09:", "9:"), "13:", "1:"), "14:", "2:"), "15:", "3:"), "16:","4:")</f>
        <v>9:00 to 10:00 Around Town: Learn &amp; Play
10:30 to 11:30 Moneypalooza: Learn &amp; Play
3:00 to 3:45 Around Town: Disinfect &amp; Prop Swap
3:45 to 4:30 Moneypalooza: Disinfect &amp; Prop Swap</v>
      </c>
      <c r="C7" s="246"/>
    </row>
    <row r="8" spans="1:7" ht="16.5" thickBot="1" x14ac:dyDescent="0.3">
      <c r="A8" s="80"/>
      <c r="B8" s="80"/>
    </row>
    <row r="9" spans="1:7" x14ac:dyDescent="0.25">
      <c r="A9" s="176" t="s">
        <v>73</v>
      </c>
      <c r="B9" s="80"/>
      <c r="C9" s="176" t="s">
        <v>75</v>
      </c>
    </row>
    <row r="10" spans="1:7" ht="282" customHeight="1" thickBot="1" x14ac:dyDescent="0.3">
      <c r="A10" s="127" t="str">
        <f ca="1">SUBSTITUTE(SUBSTITUTE(SUBSTITUTE(SUBSTITUTE(SUBSTITUTE(SUBSTITUTE(_xlfn.TEXTJOIN(CHAR(10),TRUE,_xlfn._xlws.SORT(SplitLines(INDIRECT(Lists!L4):INDIRECT(Lists!M4)))),"08:", "8:"),"09:", "9:"), "13:", "1:"), "14:", "2:"), "15:", "3:"), "16:","4:")
&amp;CHAR(10)&amp;"5:00 to 5:30 All Exhibits: Virex Everything"</f>
        <v>9:00 to 10:00 Kid Grid &amp; RPW: Learn &amp; Play
9:45 to 10:00 P2P &amp; STEMosphere: Prop Swap While Open
10:00 to 10:15 Kid Grid &amp; RPW: Prop Swap While Open
10:00 to 10:30 P2P &amp; STEMosphere: Closed to Public
10:30 to 11:30 P2P &amp; STEMosphere: Learn &amp; Play
11:15 to 11:45 Ideaworks &amp; Art Loft: Wipe down 
11:15 to 12:00 Splash (UW - SS): Disinfect &amp; Prop Swap
12:00 to 12:45 HTT: Disinfect &amp; Prop Swap
12:15 to 12:45 TH &amp; PZ: Wipe down 
12:45 to 1:30 Around Town: Disinfect &amp; Prop Swap
1:00 to 1:30 Kid Grid &amp; RPW: Wipe down 
1:30 to 2:15 Moneypalooza: Disinfect &amp; Prop Swap
1:45 to 2:15 Splash (UW - SS): Wipe down 
2:15 to 3:00 Ideaworks &amp; Art Loft: Disinfect &amp; Prop Swap
2:30 to 3:00 P2P &amp; STEMosphere: Wipe down 
3:00 to 3:45 TH &amp; PZ: Disinfect &amp; Prop Swap
5:00 to 5:30 All Exhibits: Virex Everything</v>
      </c>
      <c r="C10" s="127" t="str">
        <f ca="1">SUBSTITUTE(SUBSTITUTE(SUBSTITUTE(SUBSTITUTE(SUBSTITUTE(SUBSTITUTE(_xlfn.TEXTJOIN(CHAR(10),TRUE,_xlfn._xlws.SORT(SplitLines(INDIRECT(Lists!L6):INDIRECT(Lists!M6)))),"08:", "8:"),"09:", "9:"), "13:", "1:"), "14:", "2:"), "15:", "3:"), "16:","4:")
&amp;CHAR(10)&amp;"5:00 to 5:30 All Exhibits: Virex Everything"</f>
        <v>9:00 to 10:00 Splash (UW - SS): Learn &amp; Play
9:45 to 10:00 Ideaworks &amp; Art Loft: Prop Swap While Open
10:00 to 10:15 Splash (UW - SS): Prop Swap While Open
10:00 to 10:30 Ideaworks &amp; Art Loft: Closed to Public
10:30 to 11:30 Ideaworks &amp; Art Loft: Learn &amp; Play
11:15 to 11:45 Kid Grid &amp; RPW: Wipe down 
11:15 to 12:00 P2P &amp; STEMosphere: Disinfect &amp; Prop Swap
12:00 to 12:45 HTT: Disinfect &amp; Prop Swap
12:15 to 12:45 TH &amp; PZ: Wipe down 
12:45 to 1:30 Around Town: Disinfect &amp; Prop Swap
1:00 to 1:30 Splash (UW - SS): Wipe down 
1:30 to 2:15 Moneypalooza: Disinfect &amp; Prop Swap
1:45 to 2:15 P2P &amp; STEMosphere: Wipe down 
2:15 to 3:00 Kid Grid &amp; RPW: Disinfect &amp; Prop Swap
2:30 to 3:00 Ideaworks &amp; Art Loft: Wipe down 
3:00 to 3:45 TH &amp; PZ: Disinfect &amp; Prop Swap
5:00 to 5:30 All Exhibits: Virex Everything</v>
      </c>
      <c r="E10" s="80"/>
      <c r="G10" s="80"/>
    </row>
    <row r="11" spans="1:7" ht="16.5" thickBot="1" x14ac:dyDescent="0.3">
      <c r="A11" s="80"/>
      <c r="B11" s="80"/>
    </row>
    <row r="12" spans="1:7" x14ac:dyDescent="0.25">
      <c r="A12" s="176" t="s">
        <v>74</v>
      </c>
      <c r="B12" s="80"/>
      <c r="C12" s="176" t="s">
        <v>76</v>
      </c>
    </row>
    <row r="13" spans="1:7" ht="283.5" customHeight="1" thickBot="1" x14ac:dyDescent="0.3">
      <c r="A13" s="127" t="str">
        <f ca="1">SUBSTITUTE(SUBSTITUTE(SUBSTITUTE(SUBSTITUTE(SUBSTITUTE(SUBSTITUTE(_xlfn.TEXTJOIN(CHAR(10),TRUE,_xlfn._xlws.SORT(SplitLines(INDIRECT(Lists!L5):INDIRECT(Lists!M5)))),"08:", "8:"),"09:", "9:"), "13:", "1:"), "14:", "2:"), "15:", "3:"), "16:","4:")
&amp;CHAR(10)&amp;"5:00 to 5:30 All Exhibits: Virex Everything"</f>
        <v>9:00 to 10:00 HTT: Learn &amp; Play
9:45 to 10:00 Splash (UW - SS): Prop Swap While Open
10:00 to 10:15 HTT: Prop Swap While Open
10:00 to 10:30 Splash (UW - SS): Closed to Public
10:30 to 11:30 Splash (UW - SS): Learn &amp; Play
11:15 to 11:45 Kid Grid &amp; RPW: Wipe down 
11:15 to 12:00 Ideaworks &amp; Art Loft: Disinfect &amp; Prop Swap
12:00 to 12:45 Around Town: Disinfect &amp; Prop Swap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13" s="127" t="str">
        <f ca="1">SUBSTITUTE(SUBSTITUTE(SUBSTITUTE(SUBSTITUTE(SUBSTITUTE(SUBSTITUTE(_xlfn.TEXTJOIN(CHAR(10),TRUE,_xlfn._xlws.SORT(SplitLines(INDIRECT(Lists!L7):INDIRECT(Lists!M7)))),"08:", "8:"),"09:", "9:"), "13:", "1:"), "14:", "2:"), "15:", "3:"), "16:","4:")
&amp;CHAR(10)&amp;"5:00 to 5:30 All Exhibits: Virex Everything"</f>
        <v>10:00 to 10:45 HTT: Disinfect &amp; Prop Swap
10:45 to 11:30 TH &amp; PZ: Disinfect &amp; Prop Swap
11:30 to 12:00 P2P &amp; STEMosphere: Wipe down 
11:30 to 12:15 Around Town: Disinfect &amp; Prop Swap
12:15 to 1:00 Splash (TT - SS): Disinfect &amp; Prop Swap
12:30 to 1:00 Kid Grid &amp; RPW: Wipe down 
1:00 to 1:45 Moneypalooza: Disinfect &amp; Prop Swap
1:15 to 1:45 HTT: Wipe down 
1:45 to 2:30 Ideaworks &amp; Art Loft: Disinfect &amp; Prop Swap
2:15 to 2:45 TH &amp; PZ: Wipe down 
2:30 to 3:15 P2P &amp; STEMosphere: Disinfect &amp; Prop Swap
3:15 to 4:00 Kid Grid &amp; RPW: Disinfect &amp; Prop Swap
5:00 to 5:30 All Exhibits: Virex Everything</v>
      </c>
    </row>
    <row r="14" spans="1:7" x14ac:dyDescent="0.25">
      <c r="A14" s="80"/>
      <c r="B14" s="80"/>
    </row>
    <row r="15" spans="1:7" x14ac:dyDescent="0.25">
      <c r="A15" s="197" t="str">
        <f ca="1">CONCATENATE("Revised ", TEXT(TODAY(), "mmmm dd, yyyy"))</f>
        <v>Revised October 30, 2020</v>
      </c>
      <c r="B15" s="197"/>
      <c r="C15" s="197"/>
    </row>
    <row r="16" spans="1:7" ht="196.5" customHeight="1" x14ac:dyDescent="0.25"/>
    <row r="17" spans="1:2" x14ac:dyDescent="0.25">
      <c r="A17" s="80"/>
      <c r="B17" s="80"/>
    </row>
    <row r="18" spans="1:2" x14ac:dyDescent="0.25">
      <c r="B18" s="80"/>
    </row>
    <row r="19" spans="1:2" ht="198.75" customHeight="1" x14ac:dyDescent="0.25"/>
  </sheetData>
  <mergeCells count="2">
    <mergeCell ref="A1:C1"/>
    <mergeCell ref="C4:C7"/>
  </mergeCells>
  <pageMargins left="0.7" right="0.7" top="0.75" bottom="0.75" header="0.3" footer="0.3"/>
  <pageSetup scale="68"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I255"/>
  <sheetViews>
    <sheetView tabSelected="1" topLeftCell="A18" zoomScale="70" zoomScaleNormal="70" workbookViewId="0">
      <selection activeCell="AE55" sqref="AE55"/>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7" ht="12.75" customHeight="1" x14ac:dyDescent="0.25"/>
    <row r="2" spans="1:87" ht="24.75" customHeight="1" x14ac:dyDescent="0.3">
      <c r="A2" s="1"/>
      <c r="B2" s="1"/>
      <c r="C2" s="1"/>
      <c r="D2" s="5" t="s">
        <v>0</v>
      </c>
      <c r="E2" s="1"/>
      <c r="F2" s="1"/>
      <c r="G2" s="1"/>
      <c r="H2" s="1"/>
      <c r="I2" s="1"/>
      <c r="J2" s="231" t="s">
        <v>139</v>
      </c>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31"/>
      <c r="AJ2" s="198"/>
    </row>
    <row r="3" spans="1:87" ht="21" customHeight="1" x14ac:dyDescent="0.3">
      <c r="A3" s="1" t="s">
        <v>188</v>
      </c>
      <c r="B3" s="1"/>
      <c r="C3" s="1"/>
      <c r="D3" s="69"/>
      <c r="E3" s="223" t="s">
        <v>2</v>
      </c>
      <c r="F3" s="223"/>
      <c r="G3" s="223"/>
      <c r="H3" s="223"/>
      <c r="I3" s="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198"/>
    </row>
    <row r="4" spans="1:87" ht="18" customHeight="1" x14ac:dyDescent="0.3">
      <c r="A4" s="1"/>
      <c r="B4" s="1"/>
      <c r="C4" s="1"/>
      <c r="D4" s="70"/>
      <c r="E4" s="223" t="s">
        <v>3</v>
      </c>
      <c r="F4" s="223"/>
      <c r="G4" s="223"/>
      <c r="H4" s="223"/>
      <c r="I4" s="1"/>
      <c r="J4" s="231"/>
      <c r="K4" s="231"/>
      <c r="L4" s="231"/>
      <c r="M4" s="231"/>
      <c r="N4" s="231"/>
      <c r="O4" s="231"/>
      <c r="P4" s="231"/>
      <c r="Q4" s="231"/>
      <c r="R4" s="231"/>
      <c r="S4" s="231"/>
      <c r="T4" s="231"/>
      <c r="U4" s="231"/>
      <c r="V4" s="231"/>
      <c r="W4" s="231"/>
      <c r="X4" s="231"/>
      <c r="Y4" s="231"/>
      <c r="Z4" s="231"/>
      <c r="AA4" s="231"/>
      <c r="AB4" s="231"/>
      <c r="AC4" s="231"/>
      <c r="AD4" s="231"/>
      <c r="AE4" s="231"/>
      <c r="AF4" s="231"/>
      <c r="AG4" s="231"/>
      <c r="AH4" s="231"/>
      <c r="AI4" s="231"/>
      <c r="AJ4" s="198"/>
    </row>
    <row r="5" spans="1:87" ht="18" customHeight="1" x14ac:dyDescent="0.3">
      <c r="A5" s="1"/>
      <c r="B5" s="1"/>
      <c r="C5" s="1"/>
      <c r="D5" s="26"/>
      <c r="E5" s="223" t="s">
        <v>4</v>
      </c>
      <c r="F5" s="223"/>
      <c r="G5" s="223"/>
      <c r="H5" s="223"/>
      <c r="I5" s="1"/>
      <c r="J5" s="231"/>
      <c r="K5" s="231"/>
      <c r="L5" s="231"/>
      <c r="M5" s="231"/>
      <c r="N5" s="231"/>
      <c r="O5" s="231"/>
      <c r="P5" s="231"/>
      <c r="Q5" s="231"/>
      <c r="R5" s="231"/>
      <c r="S5" s="231"/>
      <c r="T5" s="231"/>
      <c r="U5" s="231"/>
      <c r="V5" s="231"/>
      <c r="W5" s="231"/>
      <c r="X5" s="231"/>
      <c r="Y5" s="231"/>
      <c r="Z5" s="231"/>
      <c r="AA5" s="231"/>
      <c r="AB5" s="231"/>
      <c r="AC5" s="231"/>
      <c r="AD5" s="231"/>
      <c r="AE5" s="231"/>
      <c r="AF5" s="231"/>
      <c r="AG5" s="231"/>
      <c r="AH5" s="231"/>
      <c r="AI5" s="231"/>
      <c r="AJ5" s="198"/>
    </row>
    <row r="6" spans="1:87" ht="18" customHeight="1" x14ac:dyDescent="0.3">
      <c r="A6" s="1"/>
      <c r="B6" s="1"/>
      <c r="C6" s="1"/>
      <c r="D6" s="27"/>
      <c r="E6" s="223" t="s">
        <v>5</v>
      </c>
      <c r="F6" s="223"/>
      <c r="G6" s="223"/>
      <c r="H6" s="223"/>
      <c r="I6" s="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198"/>
    </row>
    <row r="7" spans="1:87" ht="18" customHeight="1" x14ac:dyDescent="0.3">
      <c r="A7" s="1"/>
      <c r="B7" s="1"/>
      <c r="C7" s="1"/>
      <c r="D7" s="71"/>
      <c r="E7" s="223" t="s">
        <v>6</v>
      </c>
      <c r="F7" s="223"/>
      <c r="G7" s="223"/>
      <c r="H7" s="223"/>
      <c r="I7" s="1"/>
      <c r="J7" s="231"/>
      <c r="K7" s="231"/>
      <c r="L7" s="231"/>
      <c r="M7" s="231"/>
      <c r="N7" s="231"/>
      <c r="O7" s="231"/>
      <c r="P7" s="231"/>
      <c r="Q7" s="231"/>
      <c r="R7" s="231"/>
      <c r="S7" s="231"/>
      <c r="T7" s="231"/>
      <c r="U7" s="231"/>
      <c r="V7" s="231"/>
      <c r="W7" s="231"/>
      <c r="X7" s="231"/>
      <c r="Y7" s="231"/>
      <c r="Z7" s="231"/>
      <c r="AA7" s="231"/>
      <c r="AB7" s="231"/>
      <c r="AC7" s="231"/>
      <c r="AD7" s="231"/>
      <c r="AE7" s="231"/>
      <c r="AF7" s="231"/>
      <c r="AG7" s="231"/>
      <c r="AH7" s="231"/>
      <c r="AI7" s="231"/>
      <c r="AJ7" s="198"/>
    </row>
    <row r="8" spans="1:87" ht="18" customHeight="1" x14ac:dyDescent="0.3">
      <c r="A8" s="1"/>
      <c r="B8" s="1"/>
      <c r="C8" s="1"/>
      <c r="D8" s="28"/>
      <c r="E8" s="223" t="s">
        <v>7</v>
      </c>
      <c r="F8" s="223"/>
      <c r="G8" s="223"/>
      <c r="H8" s="223"/>
      <c r="I8" s="1"/>
      <c r="J8" s="231"/>
      <c r="K8" s="231"/>
      <c r="L8" s="231"/>
      <c r="M8" s="231"/>
      <c r="N8" s="231"/>
      <c r="O8" s="231"/>
      <c r="P8" s="231"/>
      <c r="Q8" s="231"/>
      <c r="R8" s="231"/>
      <c r="S8" s="231"/>
      <c r="T8" s="231"/>
      <c r="U8" s="231"/>
      <c r="V8" s="231"/>
      <c r="W8" s="231"/>
      <c r="X8" s="231"/>
      <c r="Y8" s="231"/>
      <c r="Z8" s="231"/>
      <c r="AA8" s="231"/>
      <c r="AB8" s="231"/>
      <c r="AC8" s="231"/>
      <c r="AD8" s="231"/>
      <c r="AE8" s="231"/>
      <c r="AF8" s="231"/>
      <c r="AG8" s="231"/>
      <c r="AH8" s="231"/>
      <c r="AI8" s="231"/>
      <c r="AJ8" s="198"/>
    </row>
    <row r="9" spans="1:87" ht="18" customHeight="1" x14ac:dyDescent="0.3">
      <c r="A9" s="1"/>
      <c r="B9" s="1"/>
      <c r="C9" s="1"/>
      <c r="D9" s="29"/>
      <c r="E9" s="234" t="s">
        <v>130</v>
      </c>
      <c r="F9" s="234"/>
      <c r="G9" s="234"/>
      <c r="H9" s="234"/>
      <c r="I9" s="30"/>
      <c r="J9" s="231"/>
      <c r="K9" s="231"/>
      <c r="L9" s="231"/>
      <c r="M9" s="231"/>
      <c r="N9" s="231"/>
      <c r="O9" s="231"/>
      <c r="P9" s="231"/>
      <c r="Q9" s="231"/>
      <c r="R9" s="231"/>
      <c r="S9" s="231"/>
      <c r="T9" s="231"/>
      <c r="U9" s="231"/>
      <c r="V9" s="231"/>
      <c r="W9" s="231"/>
      <c r="X9" s="231"/>
      <c r="Y9" s="231"/>
      <c r="Z9" s="231"/>
      <c r="AA9" s="231"/>
      <c r="AB9" s="231"/>
      <c r="AC9" s="231"/>
      <c r="AD9" s="231"/>
      <c r="AE9" s="231"/>
      <c r="AF9" s="231"/>
      <c r="AG9" s="231"/>
      <c r="AH9" s="231"/>
      <c r="AI9" s="231"/>
      <c r="AJ9" s="198"/>
    </row>
    <row r="10" spans="1:87" ht="18" customHeight="1" x14ac:dyDescent="0.3">
      <c r="A10" s="1"/>
      <c r="B10" s="1"/>
      <c r="C10" s="1"/>
      <c r="D10" s="32"/>
      <c r="E10" s="235" t="s">
        <v>131</v>
      </c>
      <c r="F10" s="235"/>
      <c r="G10" s="235"/>
      <c r="H10" s="235"/>
      <c r="I10" s="31"/>
      <c r="J10" s="231"/>
      <c r="K10" s="231"/>
      <c r="L10" s="231"/>
      <c r="M10" s="231"/>
      <c r="N10" s="231"/>
      <c r="O10" s="231"/>
      <c r="P10" s="231"/>
      <c r="Q10" s="231"/>
      <c r="R10" s="231"/>
      <c r="S10" s="231"/>
      <c r="T10" s="231"/>
      <c r="U10" s="231"/>
      <c r="V10" s="231"/>
      <c r="W10" s="231"/>
      <c r="X10" s="231"/>
      <c r="Y10" s="231"/>
      <c r="Z10" s="231"/>
      <c r="AA10" s="231"/>
      <c r="AB10" s="231"/>
      <c r="AC10" s="231"/>
      <c r="AD10" s="231"/>
      <c r="AE10" s="231"/>
      <c r="AF10" s="231"/>
      <c r="AG10" s="231"/>
      <c r="AH10" s="231"/>
      <c r="AI10" s="231"/>
      <c r="AJ10" s="198"/>
      <c r="AR10" s="248" t="s">
        <v>63</v>
      </c>
      <c r="AS10" s="248"/>
      <c r="AT10" s="248"/>
      <c r="AU10" s="248"/>
      <c r="AV10" s="248"/>
    </row>
    <row r="11" spans="1:87" ht="12" customHeight="1" thickBot="1" x14ac:dyDescent="0.3">
      <c r="A11" t="s">
        <v>64</v>
      </c>
      <c r="AL11" s="149"/>
      <c r="AM11" s="149"/>
      <c r="AN11" s="149"/>
      <c r="AO11" s="149"/>
      <c r="AP11" s="149"/>
      <c r="AQ11" s="149"/>
      <c r="AX11" t="str">
        <f t="shared" ref="AX11:AX14" si="0">_xlfn.TEXTJOIN(CHAR(10),TRUE,AQ11,AW11,BD11)</f>
        <v/>
      </c>
    </row>
    <row r="12" spans="1:87" ht="10.5" customHeight="1" thickBot="1" x14ac:dyDescent="0.3">
      <c r="A12" s="1"/>
      <c r="B12" s="1"/>
      <c r="C12" s="1"/>
      <c r="D12" s="1"/>
      <c r="E12" s="1"/>
      <c r="G12" s="1"/>
      <c r="AE12" s="1"/>
      <c r="AF12" s="1"/>
      <c r="AG12" s="1"/>
      <c r="AH12" s="1"/>
      <c r="AI12" s="1"/>
      <c r="AJ12" s="1"/>
      <c r="AL12" s="151"/>
      <c r="AM12" s="151"/>
      <c r="AN12" s="151"/>
      <c r="AO12" s="150"/>
      <c r="AP12" s="150"/>
      <c r="AQ12" s="150"/>
      <c r="AR12" s="259" t="s">
        <v>65</v>
      </c>
      <c r="AS12" s="260"/>
      <c r="AT12" s="260"/>
      <c r="AU12" s="52"/>
      <c r="AV12" s="58" t="s">
        <v>65</v>
      </c>
      <c r="AW12" s="46"/>
      <c r="AX12" s="46" t="str">
        <f t="shared" si="0"/>
        <v/>
      </c>
      <c r="AY12" s="45" t="s">
        <v>103</v>
      </c>
      <c r="AZ12" s="45"/>
      <c r="BA12" s="45"/>
      <c r="BB12" s="45"/>
      <c r="BC12" s="45"/>
      <c r="BD12" s="45"/>
      <c r="BE12" s="152" t="s">
        <v>102</v>
      </c>
      <c r="BF12" s="153"/>
      <c r="BG12" s="153"/>
      <c r="BH12" s="153"/>
      <c r="BI12" s="153"/>
      <c r="BJ12" s="153"/>
      <c r="BK12" s="153"/>
      <c r="BL12" s="153"/>
      <c r="BM12" s="153"/>
      <c r="BN12" s="154"/>
      <c r="BO12" s="153" t="s">
        <v>101</v>
      </c>
      <c r="BP12" s="153"/>
      <c r="BQ12" s="153"/>
      <c r="BR12" s="153"/>
      <c r="BS12" s="153"/>
      <c r="BT12" s="153"/>
      <c r="BU12" s="153"/>
      <c r="BV12" s="153"/>
      <c r="BW12" s="153"/>
      <c r="BX12" s="153"/>
      <c r="BY12" s="152" t="s">
        <v>4</v>
      </c>
      <c r="BZ12" s="153"/>
      <c r="CA12" s="153"/>
      <c r="CB12" s="153"/>
      <c r="CC12" s="153"/>
      <c r="CD12" s="153"/>
      <c r="CE12" s="153"/>
      <c r="CF12" s="153"/>
      <c r="CG12" s="153"/>
      <c r="CH12" s="154"/>
      <c r="CI12" s="46"/>
    </row>
    <row r="13" spans="1:87" ht="15.75" thickBot="1" x14ac:dyDescent="0.3">
      <c r="A13" s="147" t="s">
        <v>12</v>
      </c>
      <c r="B13" s="148"/>
      <c r="C13" s="148"/>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48"/>
      <c r="AB13" s="247" t="s">
        <v>132</v>
      </c>
      <c r="AC13" s="247"/>
      <c r="AD13" s="247"/>
      <c r="AE13" s="247"/>
      <c r="AF13" s="247"/>
      <c r="AG13" s="247"/>
      <c r="AH13" s="247"/>
      <c r="AI13" s="247"/>
      <c r="AJ13" s="146"/>
      <c r="AL13" s="150"/>
      <c r="AM13" s="150"/>
      <c r="AN13" s="150"/>
      <c r="AO13" s="150"/>
      <c r="AP13" s="150"/>
      <c r="AQ13" s="150"/>
      <c r="AR13" s="59" t="s">
        <v>66</v>
      </c>
      <c r="AS13" s="57" t="s">
        <v>67</v>
      </c>
      <c r="AT13" s="57" t="s">
        <v>68</v>
      </c>
      <c r="AU13" s="53"/>
      <c r="AV13" s="57" t="s">
        <v>69</v>
      </c>
      <c r="AW13" s="51" t="s">
        <v>70</v>
      </c>
      <c r="AX13" s="51" t="str">
        <f t="shared" si="0"/>
        <v>Daily Schedule Format</v>
      </c>
      <c r="AY13" s="78"/>
      <c r="AZ13" s="45"/>
      <c r="BA13" s="45"/>
      <c r="BB13" s="45"/>
      <c r="BC13" s="45"/>
      <c r="BD13" s="45"/>
      <c r="BE13" s="86"/>
      <c r="BF13" s="87" t="s">
        <v>42</v>
      </c>
      <c r="BG13" s="87"/>
      <c r="BH13" s="87"/>
      <c r="BI13" s="87"/>
      <c r="BJ13" s="87"/>
      <c r="BK13" s="87"/>
      <c r="BL13" s="261" t="s">
        <v>98</v>
      </c>
      <c r="BM13" s="261" t="s">
        <v>99</v>
      </c>
      <c r="BN13" s="257" t="s">
        <v>106</v>
      </c>
      <c r="BO13" s="87"/>
      <c r="BP13" s="87" t="s">
        <v>2</v>
      </c>
      <c r="BQ13" s="87"/>
      <c r="BR13" s="87"/>
      <c r="BS13" s="87"/>
      <c r="BT13" s="87"/>
      <c r="BU13" s="87"/>
      <c r="BV13" s="261" t="s">
        <v>98</v>
      </c>
      <c r="BW13" s="261" t="s">
        <v>99</v>
      </c>
      <c r="BX13" s="261" t="s">
        <v>100</v>
      </c>
      <c r="BY13" s="86"/>
      <c r="BZ13" s="87" t="s">
        <v>4</v>
      </c>
      <c r="CA13" s="87"/>
      <c r="CB13" s="87"/>
      <c r="CC13" s="87"/>
      <c r="CD13" s="87"/>
      <c r="CE13" s="87"/>
      <c r="CF13" s="261" t="s">
        <v>98</v>
      </c>
      <c r="CG13" s="261" t="s">
        <v>99</v>
      </c>
      <c r="CH13" s="257" t="s">
        <v>100</v>
      </c>
      <c r="CI13" s="51"/>
    </row>
    <row r="14" spans="1:87" s="204" customFormat="1" x14ac:dyDescent="0.25">
      <c r="A14" s="2" t="s">
        <v>46</v>
      </c>
      <c r="B14" s="37">
        <v>0.35416666666666669</v>
      </c>
      <c r="C14" s="37">
        <v>0.36458333333333331</v>
      </c>
      <c r="D14" s="37">
        <v>0.375</v>
      </c>
      <c r="E14" s="37">
        <v>0.38541666666666669</v>
      </c>
      <c r="F14" s="37">
        <v>0.39583333333333331</v>
      </c>
      <c r="G14" s="37">
        <v>0.40625</v>
      </c>
      <c r="H14" s="37">
        <v>0.41666666666666669</v>
      </c>
      <c r="I14" s="37">
        <v>0.42708333333333331</v>
      </c>
      <c r="J14" s="37">
        <v>0.4375</v>
      </c>
      <c r="K14" s="37">
        <v>0.44791666666666669</v>
      </c>
      <c r="L14" s="37">
        <v>0.45833333333333331</v>
      </c>
      <c r="M14" s="37">
        <v>0.46875</v>
      </c>
      <c r="N14" s="33">
        <v>0.47916666666666669</v>
      </c>
      <c r="O14" s="49">
        <v>0.48958333333333331</v>
      </c>
      <c r="P14" s="39">
        <v>0.5</v>
      </c>
      <c r="Q14" s="39">
        <v>0.51041666666666663</v>
      </c>
      <c r="R14" s="39">
        <v>0.52083333333333337</v>
      </c>
      <c r="S14" s="38">
        <v>0.53125</v>
      </c>
      <c r="T14" s="37">
        <v>0.54166666666666663</v>
      </c>
      <c r="U14" s="37">
        <v>0.55208333333333337</v>
      </c>
      <c r="V14" s="37">
        <v>0.5625</v>
      </c>
      <c r="W14" s="37">
        <v>0.57291666666666663</v>
      </c>
      <c r="X14" s="37">
        <v>0.58333333333333337</v>
      </c>
      <c r="Y14" s="37">
        <v>0.59375</v>
      </c>
      <c r="Z14" s="37">
        <v>0.60416666666666663</v>
      </c>
      <c r="AA14" s="37">
        <v>0.61458333333333337</v>
      </c>
      <c r="AB14" s="37">
        <v>0.625</v>
      </c>
      <c r="AC14" s="37">
        <v>0.63541666666666663</v>
      </c>
      <c r="AD14" s="37">
        <v>0.64583333333333337</v>
      </c>
      <c r="AE14" s="37">
        <v>0.65625</v>
      </c>
      <c r="AF14" s="37">
        <v>0.66666666666666663</v>
      </c>
      <c r="AG14" s="37">
        <v>0.67708333333333337</v>
      </c>
      <c r="AH14" s="37">
        <v>0.6875</v>
      </c>
      <c r="AI14" s="37">
        <v>0.69791666666666663</v>
      </c>
      <c r="AJ14" s="193">
        <v>0.70833333333333337</v>
      </c>
      <c r="AK14" s="215">
        <v>0.71875</v>
      </c>
      <c r="AR14" s="205"/>
      <c r="AW14" s="206"/>
      <c r="AX14" s="206" t="str">
        <f t="shared" si="0"/>
        <v>Daily Format</v>
      </c>
      <c r="AY14" s="205"/>
      <c r="BC14" s="204" t="s">
        <v>104</v>
      </c>
      <c r="BD14" s="204" t="s">
        <v>105</v>
      </c>
      <c r="BE14" s="207"/>
      <c r="BF14" s="208"/>
      <c r="BG14" s="208"/>
      <c r="BH14" s="208"/>
      <c r="BI14" s="208" t="s">
        <v>104</v>
      </c>
      <c r="BJ14" s="208"/>
      <c r="BK14" s="208"/>
      <c r="BL14" s="262"/>
      <c r="BM14" s="262"/>
      <c r="BN14" s="258"/>
      <c r="BO14" s="208"/>
      <c r="BP14" s="208"/>
      <c r="BQ14" s="208"/>
      <c r="BR14" s="208"/>
      <c r="BS14" s="208" t="s">
        <v>104</v>
      </c>
      <c r="BT14" s="208"/>
      <c r="BU14" s="208"/>
      <c r="BV14" s="262"/>
      <c r="BW14" s="262"/>
      <c r="BX14" s="262"/>
      <c r="BY14" s="207"/>
      <c r="BZ14" s="208"/>
      <c r="CA14" s="208"/>
      <c r="CB14" s="208"/>
      <c r="CC14" s="208"/>
      <c r="CD14" s="208"/>
      <c r="CE14" s="208"/>
      <c r="CF14" s="262"/>
      <c r="CG14" s="262"/>
      <c r="CH14" s="258"/>
      <c r="CI14" s="209" t="s">
        <v>107</v>
      </c>
    </row>
    <row r="15" spans="1:87" s="74" customFormat="1" hidden="1" x14ac:dyDescent="0.25">
      <c r="A15" s="201"/>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7"/>
      <c r="AG15" s="7"/>
      <c r="AH15" s="7"/>
      <c r="AI15" s="7"/>
      <c r="AJ15" s="7"/>
      <c r="AL15" s="75" t="str">
        <f>IFERROR(INDEX($B$79:$AJ$79,MATCH("Disinfect &amp; Prop Swap",B15:AI15,0)),"")</f>
        <v/>
      </c>
      <c r="AM15" s="74" t="str" cm="1">
        <f t="array" ref="AM15">IFERROR(MergedCellsCount(INDEX(B15:AI15,MATCH("Disinfect &amp; Prop Swap",B15:AI15,0))),"")</f>
        <v/>
      </c>
      <c r="AN15" s="75" t="str" cm="1">
        <f t="array" ref="AN15">IFERROR(INDEX($B$79:$AJ$79,(MATCH("Disinfect &amp; Prop Swap",B15:AI15,0)+AM15)),"")</f>
        <v/>
      </c>
      <c r="AP15" s="74" t="str">
        <f>IF(ISNUMBER(AL15),CONCATENATE(TEXT(AL15,"HH:MM")," to ",TEXT(AN15,"HH:MM"), " Disinfect &amp; Prop Swap "),"")</f>
        <v/>
      </c>
      <c r="AQ15" s="74" t="str">
        <f>IF(ISNUMBER(AL15),CONCATENATE(TEXT(AL15,"HH:MM")," to ",TEXT(AN15,"HH:MM"), " ",A15,": Disinfect &amp; Prop Swap "),"")</f>
        <v/>
      </c>
      <c r="AR15" s="73" t="str">
        <f>IFERROR(INDEX($B$79:$AJ$79,MATCH("Prop Swap Only",B15:AI15,0)),"")</f>
        <v/>
      </c>
      <c r="AS15" s="74" t="str" cm="1">
        <f t="array" ref="AS15">IFERROR(MergedCellsCount(INDEX(B15:AI15,MATCH("Prop Swap Only",B15:AI15,0))),"")</f>
        <v/>
      </c>
      <c r="AT15" s="75" t="str" cm="1">
        <f t="array" ref="AT15">IFERROR(INDEX($B$79:$AJ$79,(MATCH("Prop Swap Only",B15:AI15,0)+AS15)),"")</f>
        <v/>
      </c>
      <c r="AV15" s="74" t="str">
        <f>IF(ISNUMBER(AR15),CONCATENATE(TEXT(AR15,"HH:MM")," to ",TEXT(AT15,"HH:MM"), " Prop Swap While Open "),"")</f>
        <v/>
      </c>
      <c r="AW15" s="76" t="str">
        <f>IF(ISNUMBER(AR15),CONCATENATE(TEXT(AR15,"HH:MM")," to ",TEXT(AT15,"HH:MM"), " ",A15,": Prop Swap While Open"),"")</f>
        <v/>
      </c>
      <c r="AX15" s="76" t="str">
        <f t="shared" ref="AX15:AX73" si="1">_xlfn.TEXTJOIN(CHAR(10),TRUE,BN15,AW15,BD15,BX15,CH15)</f>
        <v/>
      </c>
      <c r="AY15" s="75" t="str">
        <f>IFERROR(INDEX($B$79:$AJ$79,MATCH("Wipe down",B15:AI15,0)),"")</f>
        <v/>
      </c>
      <c r="AZ15" s="74" t="str" cm="1">
        <f t="array" ref="AZ15">IFERROR(MergedCellsCount(INDEX(B15:AI15,MATCH("Wipe down",B15:AI15,0))),"")</f>
        <v/>
      </c>
      <c r="BA15" s="75" t="str" cm="1">
        <f t="array" ref="BA15">IFERROR(INDEX($B$79:$AJ$79,(MATCH("Wipe down",B15:AI15,0)+AZ15)),"")</f>
        <v/>
      </c>
      <c r="BC15" s="74" t="str">
        <f>IF(ISNUMBER(AY15),CONCATENATE(TEXT(AY15,"HH:MM")," to ",TEXT(BA15,"HH:MM"), " Wipe down"),"")</f>
        <v/>
      </c>
      <c r="BD15" s="74" t="str">
        <f t="shared" ref="BD15:BD73" si="2">IF(ISNUMBER(AY15),CONCATENATE(TEXT(AY15,"HH:MM")," to ",TEXT(BA15,"HH:MM"), " ",A15,": Wipe down "),"")</f>
        <v/>
      </c>
      <c r="BE15" s="141"/>
      <c r="BF15" s="74" t="e" cm="1">
        <f t="array" ref="BF15">_xlfn.SINGLE(INDEX(B15:AJ15,0, _xlfn.AGGREGATE(15, 3, (B15:AI15 = $BF$13)/(B15:AI15 = $BF$13)*COLUMN(B15:AI15)-COLUMN(B15),COLUMNS($BF15:BF15))))</f>
        <v>#NUM!</v>
      </c>
      <c r="BG15" s="74" t="str" cm="1">
        <f t="array" ref="BG15">IFERROR(_xlfn.AGGREGATE(15, 3, (B15:AI15 = $BF$13)/(B15:AI15 = $BF$13)*COLUMN(B15:AI15)-COLUMN(B15),COLUMNS($BG15:BG15)),"")</f>
        <v/>
      </c>
      <c r="BH15" s="74" t="str" cm="1">
        <f t="array" ref="BH15">IFERROR(_xlfn.AGGREGATE(15, 3, (D15:AK15 = $BF$13)/(D15:AK15 = $BF$13)*COLUMN(D15:AK15)-COLUMN(D15),COLUMNS($BG15:BH15)),"")</f>
        <v/>
      </c>
      <c r="BI15" s="74" t="str" cm="1">
        <f t="array" ref="BI15">_xlfn.TEXTJOIN(CHAR(10),TRUE, IFERROR((TEXT(BL15,"HH:MM")&amp;" to "&amp;TEXT(INDEX(Lists!$L$24:$AX$24,0,_xlfn.AGGREGATE(15,3,(B15:AI15=$BF$13)/(B15:AI15=$BF$13)*COLUMN(B15:AI15)-COLUMN(B15),COLUMNS($BG15:BG15))+1+BJ15),"HH:MM")&amp;" "&amp;$BF$13),""),
IFERROR((TEXT(BM15,"HH:MM")&amp;" to "&amp;TEXT(INDEX(Lists!$L$24:$AX$24,0,_xlfn.AGGREGATE(15,3,(B15:AI15=$BF$13)/(B15:AI15=$BF$13)*COLUMN(B15:AI15)-COLUMN(B15),COLUMNS($BG15:BH15))+1+BK15),"HH:MM")&amp;" "&amp;$BF$13),""))</f>
        <v/>
      </c>
      <c r="BJ15" s="74" t="str" cm="1">
        <f t="array" ref="BJ15">IFERROR(MergedCellsCount(INDEX(B15:AI15,_xlfn.AGGREGATE(15, 3, (B15:AI15 = $BF$13)/(B15:AI15 = $BF$13)*COLUMN(B15:AI15)-COLUMN(B15),COLUMNS($BG15:BG15))+1)),"")</f>
        <v/>
      </c>
      <c r="BK15" s="74" t="str" cm="1">
        <f t="array" ref="BK15">IFERROR(MergedCellsCount(INDEX(B15:AI15,_xlfn.AGGREGATE(15, 3, (B15:AI15 = $BF$13)/(B15:AI15 = $BF$13)*COLUMN(B15:AI15)-COLUMN(B15),COLUMNS($BG15:BH15))+1)),"")</f>
        <v/>
      </c>
      <c r="BL15" s="75" t="str" cm="1">
        <f t="array" ref="BL15">IFERROR(INDEX(Lists!$L$24:$AX$24,  0, _xlfn.AGGREGATE(15, 3, (B15:AI15 = $BF$13)/(B15:AI15 = $BF$13)*COLUMN(B15:AI15)-COLUMN(B15),COLUMNS($BG15:BG15))+1),"")</f>
        <v/>
      </c>
      <c r="BM15" s="75" t="str" cm="1">
        <f t="array" ref="BM15">IFERROR(INDEX(Lists!$L$24:$AX$24,  0, _xlfn.AGGREGATE(15, 3, (B15:AI15 = $BF$13)/(B15:AI15 = $BF$13)*COLUMN(B15:AI15)-COLUMN(B15),COLUMNS($BG15:BH15))+1),"")</f>
        <v/>
      </c>
      <c r="BN15" s="76" t="str" cm="1">
        <f t="array" ref="BN15">_xlfn.TEXTJOIN(CHAR(10),TRUE, IFERROR((TEXT(BL15,"HH:MM")&amp;" to "&amp;TEXT(INDEX(Lists!$L$24:$AX$24,0,_xlfn.AGGREGATE(15,3,(B15:AI15=$BF$13)/(B15:AI15=$BF$13)*COLUMN(B15:AI15)-COLUMN(B15),COLUMNS($BG15:BG15))+1+BJ15),"HH:MM")&amp;" "&amp;A15&amp;": "&amp;$BF$13),""),
IFERROR((TEXT(BM15,"HH:MM")&amp;" to "&amp;TEXT(INDEX(Lists!$L$24:$AX$24,0,_xlfn.AGGREGATE(15,3,(B15:AI15=$BF$13)/(B15:AI15=$BF$13)*COLUMN(B15:AI15)-COLUMN(B15),COLUMNS($BG15:BH15))+1+BK15),"HH:MM")&amp;" "&amp;A15&amp;": "&amp;$BF$13),""))</f>
        <v/>
      </c>
      <c r="BP15" s="74" t="e" cm="1">
        <f t="array" ref="BP15">_xlfn.SINGLE(INDEX(B15:AJ15,0, _xlfn.AGGREGATE(15, 3, (B15:AI15 = $BP$13)/(B15:AI15 = $BP$13)*COLUMN(B15:AI15)-COLUMN(B15),COLUMNS($BP15:BP15))))</f>
        <v>#NUM!</v>
      </c>
      <c r="BQ15" s="74" t="str" cm="1">
        <f t="array" ref="BQ15">IFERROR(_xlfn.AGGREGATE(15, 3, (B15:AI15 = $BP$13)/(B15:AI15 = $BP$13)*COLUMN(B15:AI15)-COLUMN(B15),COLUMNS($BP15:BQ15)),"")</f>
        <v/>
      </c>
      <c r="BR15" s="74" t="str" cm="1">
        <f t="array" ref="BR15">IFERROR(_xlfn.AGGREGATE(15, 3, (B15:AI15 = $BP$13)/(B15:AI15 = $BP$13)*COLUMN(B15:AI15)-COLUMN(B15),COLUMNS($BP15:BR15)),"")</f>
        <v/>
      </c>
      <c r="BS15" s="74" t="str" cm="1">
        <f t="array" ref="BS15">_xlfn.TEXTJOIN(CHAR(10),TRUE, IFERROR((TEXT(BV15,"HH:MM")&amp;" to "&amp;TEXT(INDEX(Lists!$L$24:$AX$24,0,_xlfn.AGGREGATE(15,3,(B15:AI15=$BP$13)/(B15:AI15=$BP$13)*COLUMN(B15:AI15)-COLUMN(B15),COLUMNS($BQ15:BQ15))+1+BT15),"HH:MM")&amp;" "&amp;$BP$13),""),
IFERROR((TEXT(BW15,"HH:MM")&amp;" to "&amp;TEXT(INDEX(Lists!$L$24:$AX$24,0,_xlfn.AGGREGATE(15,3,(B15:AI15=$BP$13)/(B15:AI15=$BP$13)*COLUMN(B15:AI15)-COLUMN(B15),COLUMNS($BQ15:BR15))+1+BU15),"HH:MM")&amp;" "&amp;$BP$13),""))</f>
        <v/>
      </c>
      <c r="BT15" s="74" t="str" cm="1">
        <f t="array" ref="BT15">IFERROR(MergedCellsCount(INDEX(B15:AI15,_xlfn.AGGREGATE(15, 3, (B15:AI15 = $BP$13)/(B15:AI15 = $BP$13)*COLUMN(B15:AI15)-COLUMN(B15),COLUMNS($BP15:BP15))+1)),"")</f>
        <v/>
      </c>
      <c r="BU15" s="74" t="str" cm="1">
        <f t="array" ref="BU15">IFERROR(MergedCellsCount(INDEX(B18:AI18,_xlfn.AGGREGATE(15, 3, (B18:AI18 = $BP$13)/(B18:AI18 = $BP$13)*COLUMN(B18:AI18)-COLUMN(B18),COLUMNS($BP18:BQ18))+1)),"")</f>
        <v/>
      </c>
      <c r="BV15" s="75" t="str" cm="1">
        <f t="array" ref="BV15">IFERROR(INDEX(Lists!$L$24:$AX$24,  0, _xlfn.AGGREGATE(15, 3, (B15:AI15 = $BP$13)/(B15:AI15 = $BP$13)*COLUMN(B15:AI15)-COLUMN(B15),COLUMNS($BP15:BP15))+1),"")</f>
        <v/>
      </c>
      <c r="BW15" s="75" t="str" cm="1">
        <f t="array" ref="BW15">IFERROR(INDEX(Lists!$L$24:$AX$24,  0, _xlfn.AGGREGATE(15, 3, (B15:AI15 = $BP$13)/(B15:AI15 = $BP$13)*COLUMN(B15:AI15)-COLUMN(B15),COLUMNS($BP15:BQ15))+1),"")</f>
        <v/>
      </c>
      <c r="BX15" s="74" t="str" cm="1">
        <f t="array" ref="BX15">_xlfn.TEXTJOIN(CHAR(10),TRUE, IFERROR((TEXT(BV15,"HH:MM")&amp;" to "&amp;TEXT(INDEX(Lists!$L$24:$AX$24,0,_xlfn.AGGREGATE(15,3,(B15:AI15=$BP$13)/(B15:AI15=$BP$13)*COLUMN(B15:AI15)-COLUMN(B15),COLUMNS($BQ15:BQ15))+1+BT15),"HH:MM")&amp;" "&amp;A15&amp;": "&amp;$BP$13),""),
IFERROR((TEXT(BW15,"HH:MM")&amp;" to "&amp;TEXT(INDEX(Lists!$L$24:$AX$24,0,_xlfn.AGGREGATE(15,3,(B15:AI15=$BP$13)/(B15:AI15=$BP$13)*COLUMN(B15:AI15)-COLUMN(B15),COLUMNS($BQ15:BR15))+1+BU15),"HH:MM")&amp;" "&amp;A15&amp;": "&amp;$BP$13),""))</f>
        <v/>
      </c>
      <c r="BY15" s="141"/>
      <c r="BZ15" s="74" t="e" cm="1">
        <f t="array" ref="BZ15">_xlfn.SINGLE(INDEX(B15:AI15,0, _xlfn.AGGREGATE(15, 3, (B15:AI15 = $BZ$13)/(B15:AI15 = $BZ$13)*COLUMN(B15:AI15)-COLUMN(B15),COLUMNS($BZ15:BZ15))))</f>
        <v>#NUM!</v>
      </c>
      <c r="CA15" s="74" t="str" cm="1">
        <f t="array" ref="CA15">IFERROR(_xlfn.AGGREGATE(15, 3, (B15:AI15 = $BZ$13)/(B15:AI15 = $BZ$13)*COLUMN(B15:AI15)-COLUMN(B15),COLUMNS($BZ15:CA15)),"")</f>
        <v/>
      </c>
      <c r="CB15" s="74" t="str" cm="1">
        <f t="array" ref="CB15">IFERROR(_xlfn.AGGREGATE(15, 3, (B15:AI15 = $BZ$13)/(B15:AI15 = $BZ$13)*COLUMN(B15:AI15)-COLUMN(B15),COLUMNS($BZ15:CB15)),"")</f>
        <v/>
      </c>
      <c r="CC15" s="74" t="str" cm="1">
        <f t="array" ref="CC15">_xlfn.TEXTJOIN(CHAR(10),TRUE, IFERROR((TEXT(CF15,"HH:MM")&amp;" to "&amp;TEXT(INDEX(Lists!$L$24:$AX$24,0,_xlfn.AGGREGATE(15,3,(B15:AI15=$BZ$13)/(B15:AI15=$BZ$13)*COLUMN(B15:AI15)-COLUMN(B15),COLUMNS($BZ15:BZ15))+1+CD15),"HH:MM")&amp;" "&amp;$BZ$13),""),
                                                        IFERROR((TEXT(CG15,"HH:MM")&amp;" to "&amp;TEXT(INDEX(Lists!$L$24:$AX$24,0,_xlfn.AGGREGATE(15,3,(B15:AI15=$BZ$13)/(B15:AI15=$BZ$13)*COLUMN(B15:AI15)-COLUMN(B15),COLUMNS($BZ15:CA15))+1+CE15),"HH:MM")&amp;" "&amp;$BZ$13),""))</f>
        <v/>
      </c>
      <c r="CD15" s="74" t="str" cm="1">
        <f t="array" ref="CD15">IFERROR(MergedCellsCount(INDEX(B15:AI15,_xlfn.AGGREGATE(15, 3, (B15:AI15 = $BZ$13)/(B15:AI15 = $BZ$13)*COLUMN(B15:AI15)-COLUMN(B15),COLUMNS($BZ15:BZ15))+1)),"")</f>
        <v/>
      </c>
      <c r="CE15" s="74" t="str" cm="1">
        <f t="array" ref="CE15">IFERROR(MergedCellsCount(INDEX(B15:AI15,_xlfn.AGGREGATE(15, 3, (B15:AI15 = $BZ$13)/(B15:AI15 = $BZ$13)*COLUMN(B15:AI15)-COLUMN(B15),COLUMNS($BZ15:CA15))+1)),"")</f>
        <v/>
      </c>
      <c r="CF15" s="75" t="str" cm="1">
        <f t="array" ref="CF15">IFERROR(INDEX(Lists!$L$24:$AX$24,  0, _xlfn.AGGREGATE(15, 3, (B15:AI15 = $BZ$13)/(B15:AI15 = $BZ$13)*COLUMN(B15:AI15)-COLUMN(B15),COLUMNS($BZ15:BZ15))+1),"")</f>
        <v/>
      </c>
      <c r="CG15" s="75" t="str" cm="1">
        <f t="array" ref="CG15">IFERROR(INDEX(Lists!$L$24:$AX$24,  0, _xlfn.AGGREGATE(15, 3, (B15:AI15 = $BZ$13)/(B15:AI15 = $BZ$13)*COLUMN(B15:AI15)-COLUMN(B15),COLUMNS($BZ15:CA15))+1),"")</f>
        <v/>
      </c>
      <c r="CH15" s="187" t="str" cm="1">
        <f t="array" ref="CH15">_xlfn.TEXTJOIN(CHAR(10),TRUE, IFERROR((TEXT(CF15,"HH:MM")&amp;" to "&amp;TEXT(INDEX(Lists!$L$24:$AX$24,0,_xlfn.AGGREGATE(15,3,(B15:AI15=$BZ$13)/(B15:AI15=$BZ$13)*COLUMN(B15:AI15)-COLUMN(B15),COLUMNS($BZ15:BZ15))+1+CD15),"HH:MM")&amp;" "&amp;A15&amp;": "&amp;$BZ$13),""),
                                                        IFERROR((TEXT(CG15,"HH:MM")&amp;" to "&amp;TEXT(INDEX(Lists!$L$24:$AX$24,0,_xlfn.AGGREGATE(15,3,(B15:AI15=$BZ$13)/(B15:AI15=$BZ$13)*COLUMN(B15:AI15)-COLUMN(B15),COLUMNS($BZ15:CA15))+1+CE15),"HH:MM")&amp;" "&amp;A15&amp;": "&amp;$BZ$13),""))</f>
        <v/>
      </c>
      <c r="CI15" s="140" t="str">
        <f>_xlfn.TEXTJOIN(CHAR(10),TRUE,AV15,BC15,BI15,BS15,CC15)</f>
        <v/>
      </c>
    </row>
    <row r="16" spans="1:87" s="25" customFormat="1" ht="15" hidden="1" customHeight="1" x14ac:dyDescent="0.25">
      <c r="A16" s="202"/>
      <c r="B16" s="16"/>
      <c r="C16" s="16"/>
      <c r="D16" s="16"/>
      <c r="E16" s="16"/>
      <c r="F16" s="16"/>
      <c r="G16" s="16"/>
      <c r="H16" s="14"/>
      <c r="I16" s="14"/>
      <c r="J16" s="14"/>
      <c r="K16" s="14"/>
      <c r="L16" s="16"/>
      <c r="M16" s="16"/>
      <c r="N16" s="16"/>
      <c r="O16" s="16"/>
      <c r="P16" s="16"/>
      <c r="Q16" s="16"/>
      <c r="R16" s="16"/>
      <c r="S16" s="16"/>
      <c r="T16" s="14"/>
      <c r="U16" s="14"/>
      <c r="V16" s="14"/>
      <c r="W16" s="14"/>
      <c r="X16" s="14"/>
      <c r="Y16" s="14"/>
      <c r="Z16" s="14"/>
      <c r="AA16" s="14"/>
      <c r="AB16" s="14"/>
      <c r="AC16" s="14"/>
      <c r="AD16" s="203"/>
      <c r="AE16" s="14"/>
      <c r="AF16" s="10"/>
      <c r="AG16" s="10"/>
      <c r="AH16" s="10"/>
      <c r="AI16" s="10"/>
      <c r="AJ16" s="10"/>
      <c r="AL16" s="55"/>
      <c r="AN16" s="55"/>
      <c r="AR16" s="54" t="str">
        <f t="shared" ref="AR16:AR33" si="3">IFERROR(INDEX($B$79:$AJ$79,MATCH("Prop Swap Only",B16:AI16,0)),"")</f>
        <v/>
      </c>
      <c r="AS16" s="25" t="str" cm="1">
        <f t="array" ref="AS16">IFERROR(MergedCellsCount(INDEX(B16:AI16,MATCH("Prop Swap Only",B16:AI16,0))),"")</f>
        <v/>
      </c>
      <c r="AT16" s="55" t="str" cm="1">
        <f t="array" ref="AT16">IFERROR(INDEX($B$79:$AJ$79,(MATCH("Prop Swap Only",B16:AI16,0)+AS16)),"")</f>
        <v/>
      </c>
      <c r="AV16" s="25" t="str">
        <f>IF(ISNUMBER(AR16),CONCATENATE(TEXT(AR16,"HH:MM")," to ",TEXT(AT16,"HH:MM"), " Prop Swap While Open "),"")</f>
        <v/>
      </c>
      <c r="AW16" s="51" t="str">
        <f>IF(ISNUMBER(AR16),CONCATENATE(TEXT(AR16,"HH:MM")," to ",TEXT(AT16,"HH:MM"), " ",A16,": Prop Swap While Open"),"")</f>
        <v/>
      </c>
      <c r="AX16" s="51" t="str">
        <f t="shared" si="1"/>
        <v/>
      </c>
      <c r="AY16" s="55" t="str">
        <f t="shared" ref="AY16:AY73" si="4">IFERROR(INDEX($B$79:$AJ$79,MATCH("Wipe down",B16:AI16,0)),"")</f>
        <v/>
      </c>
      <c r="AZ16" s="25" t="str" cm="1">
        <f t="array" ref="AZ16">IFERROR(MergedCellsCount(INDEX(B16:AI16,MATCH("Wipe down",B16:AI16,0))),"")</f>
        <v/>
      </c>
      <c r="BA16" s="55" t="str" cm="1">
        <f t="array" ref="BA16">IFERROR(INDEX($B$79:$AJ$79,(MATCH("Wipe down",B16:AI16,0)+AZ16)),"")</f>
        <v/>
      </c>
      <c r="BC16" s="25" t="str">
        <f t="shared" ref="BC16:BC73" si="5">IF(ISNUMBER(AY16),CONCATENATE(TEXT(AY16,"HH:MM")," to ",TEXT(BA16,"HH:MM"), " Wipe down"),"")</f>
        <v/>
      </c>
      <c r="BD16" s="25" t="str">
        <f t="shared" si="2"/>
        <v/>
      </c>
      <c r="BE16" s="50"/>
      <c r="BF16" s="25" t="e" cm="1">
        <f t="array" ref="BF16">_xlfn.SINGLE(INDEX(B16:AJ16,0, _xlfn.AGGREGATE(15, 3, (B16:AI16 = $BF$13)/(B16:AI16 = $BF$13)*COLUMN(B16:AI16)-COLUMN(B16),COLUMNS($BF16:BF16))))</f>
        <v>#NUM!</v>
      </c>
      <c r="BG16" s="25" t="str" cm="1">
        <f t="array" ref="BG16">IFERROR(_xlfn.AGGREGATE(15, 3, (B16:AI16 = $BF$13)/(B16:AI16 = $BF$13)*COLUMN(B16:AI16)-COLUMN(B16),COLUMNS($BG16:BG16)),"")</f>
        <v/>
      </c>
      <c r="BH16" s="25" t="str" cm="1">
        <f t="array" ref="BH16">IFERROR(_xlfn.AGGREGATE(15, 3, (D16:AK16 = $BF$13)/(D16:AK16 = $BF$13)*COLUMN(D16:AK16)-COLUMN(D16),COLUMNS($BG16:BH16)),"")</f>
        <v/>
      </c>
      <c r="BI16" s="25" t="str" cm="1">
        <f t="array" ref="BI16">_xlfn.TEXTJOIN(CHAR(10),TRUE, IFERROR((TEXT(BL16,"HH:MM")&amp;" to "&amp;TEXT(INDEX(Lists!$L$24:$AX$24,0,_xlfn.AGGREGATE(15,3,(B16:AI16=$BF$13)/(B16:AI16=$BF$13)*COLUMN(B16:AI16)-COLUMN(B16),COLUMNS($BG16:BG16))+1+BJ16),"HH:MM")&amp;" "&amp;$BF$13),""),
IFERROR((TEXT(BM16,"HH:MM")&amp;" to "&amp;TEXT(INDEX(Lists!$L$24:$AX$24,0,_xlfn.AGGREGATE(15,3,(B16:AI16=$BF$13)/(B16:AI16=$BF$13)*COLUMN(B16:AI16)-COLUMN(B16),COLUMNS($BG16:BH16))+1+BK16),"HH:MM")&amp;" "&amp;$BF$13),""))</f>
        <v/>
      </c>
      <c r="BJ16" s="25" t="str" cm="1">
        <f t="array" ref="BJ16">IFERROR(MergedCellsCount(INDEX(B16:AI16,_xlfn.AGGREGATE(15, 3, (B16:AI16 = $BF$13)/(B16:AI16 = $BF$13)*COLUMN(B16:AI16)-COLUMN(B16),COLUMNS($BG16:BG16))+1)),"")</f>
        <v/>
      </c>
      <c r="BK16" s="25" t="str" cm="1">
        <f t="array" ref="BK16">IFERROR(MergedCellsCount(INDEX(B16:AI16,_xlfn.AGGREGATE(15, 3, (B16:AI16 = $BF$13)/(B16:AI16 = $BF$13)*COLUMN(B16:AI16)-COLUMN(B16),COLUMNS($BG16:BH16))+1)),"")</f>
        <v/>
      </c>
      <c r="BL16" s="55" t="str" cm="1">
        <f t="array" ref="BL16">IFERROR(INDEX(Lists!$L$24:$AX$24,  0, _xlfn.AGGREGATE(15, 3, (B16:AI16 = $BF$13)/(B16:AI16 = $BF$13)*COLUMN(B16:AI16)-COLUMN(B16),COLUMNS($BG16:BG16))+1),"")</f>
        <v/>
      </c>
      <c r="BM16" s="55" t="str" cm="1">
        <f t="array" ref="BM16">IFERROR(INDEX(Lists!$L$24:$AX$24,  0, _xlfn.AGGREGATE(15, 3, (B16:AI16 = $BF$13)/(B16:AI16 = $BF$13)*COLUMN(B16:AI16)-COLUMN(B16),COLUMNS($BG16:BH16))+1),"")</f>
        <v/>
      </c>
      <c r="BN16" s="51" t="str" cm="1">
        <f t="array" ref="BN16">_xlfn.TEXTJOIN(CHAR(10),TRUE, IFERROR((TEXT(BL16,"HH:MM")&amp;" to "&amp;TEXT(INDEX(Lists!$L$24:$AX$24,0,_xlfn.AGGREGATE(15,3,(B16:AI16=$BF$13)/(B16:AI16=$BF$13)*COLUMN(B16:AI16)-COLUMN(B16),COLUMNS($BG16:BG16))+1+BJ16),"HH:MM")&amp;" "&amp;A16&amp;": "&amp;$BF$13),""),
IFERROR((TEXT(BM16,"HH:MM")&amp;" to "&amp;TEXT(INDEX(Lists!$L$24:$AX$24,0,_xlfn.AGGREGATE(15,3,(B16:AI16=$BF$13)/(B16:AI16=$BF$13)*COLUMN(B16:AI16)-COLUMN(B16),COLUMNS($BG16:BH16))+1+BK16),"HH:MM")&amp;" "&amp;A16&amp;": "&amp;$BF$13),""))</f>
        <v/>
      </c>
      <c r="BP16" s="25" t="e" cm="1">
        <f t="array" ref="BP16">_xlfn.SINGLE(INDEX(B16:AJ16,0, _xlfn.AGGREGATE(15, 3, (B16:AI16 = $BP$13)/(B16:AI16 = $BP$13)*COLUMN(B16:AI16)-COLUMN(B16),COLUMNS($BP16:BP16))))</f>
        <v>#NUM!</v>
      </c>
      <c r="BQ16" s="25" t="str" cm="1">
        <f t="array" ref="BQ16">IFERROR(_xlfn.AGGREGATE(15, 3, (B16:AI16 = $BP$13)/(B16:AI16 = $BP$13)*COLUMN(B16:AI16)-COLUMN(B16),COLUMNS($BP16:BQ16)),"")</f>
        <v/>
      </c>
      <c r="BR16" s="25" t="str" cm="1">
        <f t="array" ref="BR16">IFERROR(_xlfn.AGGREGATE(15, 3, (B16:AI16 = $BP$13)/(B16:AI16 = $BP$13)*COLUMN(B16:AI16)-COLUMN(B16),COLUMNS($BP16:BR16)),"")</f>
        <v/>
      </c>
      <c r="BS16" s="25" t="str" cm="1">
        <f t="array" ref="BS16">_xlfn.TEXTJOIN(CHAR(10),TRUE, IFERROR((TEXT(BV16,"HH:MM")&amp;" to "&amp;TEXT(INDEX(Lists!$L$24:$AX$24,0,_xlfn.AGGREGATE(15,3,(B16:AI16=$BP$13)/(B16:AI16=$BP$13)*COLUMN(B16:AI16)-COLUMN(B16),COLUMNS($BQ16:BQ16))+1+BT16),"HH:MM")&amp;" "&amp;$BP$13),""),
IFERROR((TEXT(BW16,"HH:MM")&amp;" to "&amp;TEXT(INDEX(Lists!$L$24:$AX$24,0,_xlfn.AGGREGATE(15,3,(B16:AI16=$BP$13)/(B16:AI16=$BP$13)*COLUMN(B16:AI16)-COLUMN(B16),COLUMNS($BQ16:BR16))+1+BU16),"HH:MM")&amp;" "&amp;$BP$13),""))</f>
        <v/>
      </c>
      <c r="BT16" s="25" t="str" cm="1">
        <f t="array" ref="BT16">IFERROR(MergedCellsCount(INDEX(B16:AI16,_xlfn.AGGREGATE(15, 3, (B16:AI16 = $BP$13)/(B16:AI16 = $BP$13)*COLUMN(B16:AI16)-COLUMN(B16),COLUMNS($BP16:BP16))+1)),"")</f>
        <v/>
      </c>
      <c r="BU16" s="25" t="str" cm="1">
        <f t="array" ref="BU16">IFERROR(MergedCellsCount(INDEX(B19:AI19,_xlfn.AGGREGATE(15, 3, (B19:AI19 = $BP$13)/(B19:AI19 = $BP$13)*COLUMN(B19:AI19)-COLUMN(B19),COLUMNS($BP19:BQ19))+1)),"")</f>
        <v/>
      </c>
      <c r="BV16" s="55" t="str" cm="1">
        <f t="array" ref="BV16">IFERROR(INDEX(Lists!$L$24:$AX$24,  0, _xlfn.AGGREGATE(15, 3, (B16:AI16 = $BP$13)/(B16:AI16 = $BP$13)*COLUMN(B16:AI16)-COLUMN(B16),COLUMNS($BP16:BP16))+1),"")</f>
        <v/>
      </c>
      <c r="BW16" s="55" t="str" cm="1">
        <f t="array" ref="BW16">IFERROR(INDEX(Lists!$L$24:$AX$24,  0, _xlfn.AGGREGATE(15, 3, (B16:AI16 = $BP$13)/(B16:AI16 = $BP$13)*COLUMN(B16:AI16)-COLUMN(B16),COLUMNS($BP16:BQ16))+1),"")</f>
        <v/>
      </c>
      <c r="BX16" s="25" t="str" cm="1">
        <f t="array" ref="BX16">_xlfn.TEXTJOIN(CHAR(10),TRUE, IFERROR((TEXT(BV16,"HH:MM")&amp;" to "&amp;TEXT(INDEX(Lists!$L$24:$AX$24,0,_xlfn.AGGREGATE(15,3,(B16:AI16=$BP$13)/(B16:AI16=$BP$13)*COLUMN(B16:AI16)-COLUMN(B16),COLUMNS($BQ16:BQ16))+1+BT16),"HH:MM")&amp;" "&amp;A16&amp;": "&amp;$BP$13),""),
IFERROR((TEXT(BW16,"HH:MM")&amp;" to "&amp;TEXT(INDEX(Lists!$L$24:$AX$24,0,_xlfn.AGGREGATE(15,3,(B16:AI16=$BP$13)/(B16:AI16=$BP$13)*COLUMN(B16:AI16)-COLUMN(B16),COLUMNS($BQ16:BR16))+1+BU16),"HH:MM")&amp;" "&amp;A16&amp;": "&amp;$BP$13),""))</f>
        <v/>
      </c>
      <c r="BY16" s="50"/>
      <c r="BZ16" s="25" t="e" cm="1">
        <f t="array" ref="BZ16">_xlfn.SINGLE(INDEX(B16:AJ16,0, _xlfn.AGGREGATE(15, 3, (B16:AI16 = $BZ$13)/(B16:AI16 = $BZ$13)*COLUMN(B16:AI16)-COLUMN(B16),COLUMNS($BZ16:BZ16))))</f>
        <v>#NUM!</v>
      </c>
      <c r="CA16" s="25" t="str" cm="1">
        <f t="array" ref="CA16">IFERROR(_xlfn.AGGREGATE(15, 3, (B16:AI16 = $BZ$13)/(B16:AI16 = $BZ$13)*COLUMN(B16:AI16)-COLUMN(B16),COLUMNS($BZ16:CA16)),"")</f>
        <v/>
      </c>
      <c r="CB16" s="25" t="str" cm="1">
        <f t="array" ref="CB16">IFERROR(_xlfn.AGGREGATE(15, 3, (B16:AI16 = $BZ$13)/(B16:AI16 = $BZ$13)*COLUMN(B16:AI16)-COLUMN(B16),COLUMNS($BZ16:CB16)),"")</f>
        <v/>
      </c>
      <c r="CC16" s="25" t="str" cm="1">
        <f t="array" ref="CC16">_xlfn.TEXTJOIN(CHAR(10),TRUE, IFERROR((TEXT(CF16,"HH:MM")&amp;" to "&amp;TEXT(INDEX(Lists!$L$24:$AX$24,0,_xlfn.AGGREGATE(15,3,(B16:AI16=$BZ$13)/(B16:AI16=$BZ$13)*COLUMN(B16:AI16)-COLUMN(B16),COLUMNS($BZ16:BZ16))+1+CD16),"HH:MM")&amp;" "&amp;$BZ$13),""),
                                                        IFERROR((TEXT(CG16,"HH:MM")&amp;" to "&amp;TEXT(INDEX(Lists!$L$24:$AX$24,0,_xlfn.AGGREGATE(15,3,(B16:AI16=$BZ$13)/(B16:AI16=$BZ$13)*COLUMN(B16:AI16)-COLUMN(B16),COLUMNS($BZ16:CA16))+1+CE16),"HH:MM")&amp;" "&amp;$BZ$13),""))</f>
        <v/>
      </c>
      <c r="CD16" s="25" t="str" cm="1">
        <f t="array" ref="CD16">IFERROR(MergedCellsCount(INDEX(B16:AI16,_xlfn.AGGREGATE(15, 3, (B16:AI16 = $BZ$13)/(B16:AI16 = $BZ$13)*COLUMN(B16:AI16)-COLUMN(B16),COLUMNS($BZ16:BZ16))+1)),"")</f>
        <v/>
      </c>
      <c r="CE16" s="25" t="str" cm="1">
        <f t="array" ref="CE16">IFERROR(MergedCellsCount(INDEX(B16:AI16,_xlfn.AGGREGATE(15, 3, (B16:AI16 = $BZ$13)/(B16:AI16 = $BZ$13)*COLUMN(B16:AI16)-COLUMN(B16),COLUMNS($BZ16:CA16))+1)),"")</f>
        <v/>
      </c>
      <c r="CF16" s="55" t="str" cm="1">
        <f t="array" ref="CF16">IFERROR(INDEX(Lists!$L$24:$AX$24,  0, _xlfn.AGGREGATE(15, 3, (B16:AI16 = $BZ$13)/(B16:AI16 = $BZ$13)*COLUMN(B16:AI16)-COLUMN(B16),COLUMNS($BZ16:BZ16))+1),"")</f>
        <v/>
      </c>
      <c r="CG16" s="55" t="str" cm="1">
        <f t="array" ref="CG16">IFERROR(INDEX(Lists!$L$24:$AX$24,  0, _xlfn.AGGREGATE(15, 3, (B16:AI16 = $BZ$13)/(B16:AI16 = $BZ$13)*COLUMN(B16:AI16)-COLUMN(B16),COLUMNS($BZ16:CA16))+1),"")</f>
        <v/>
      </c>
      <c r="CH16" s="186" t="str" cm="1">
        <f t="array" ref="CH16">_xlfn.TEXTJOIN(CHAR(10),TRUE, IFERROR((TEXT(CF16,"HH:MM")&amp;" to "&amp;TEXT(INDEX(Lists!$L$24:$AX$24,0,_xlfn.AGGREGATE(15,3,(B16:AI16=$BZ$13)/(B16:AI16=$BZ$13)*COLUMN(B16:AI16)-COLUMN(B16),COLUMNS($BZ16:BZ16))+1+CD16),"HH:MM")&amp;" "&amp;A16&amp;": "&amp;$BZ$13),""),
                                                        IFERROR((TEXT(CG16,"HH:MM")&amp;" to "&amp;TEXT(INDEX(Lists!$L$24:$AX$24,0,_xlfn.AGGREGATE(15,3,(B16:AI16=$BZ$13)/(B16:AI16=$BZ$13)*COLUMN(B16:AI16)-COLUMN(B16),COLUMNS($BZ16:CA16))+1+CE16),"HH:MM")&amp;" "&amp;A16&amp;": "&amp;$BZ$13),""))</f>
        <v/>
      </c>
      <c r="CI16" s="42" t="str">
        <f t="shared" ref="CI16:CI73" si="6">_xlfn.TEXTJOIN(CHAR(10),TRUE,AV16,BC16,BI16,BS16,CC16)</f>
        <v/>
      </c>
    </row>
    <row r="17" spans="1:87" s="25" customFormat="1" hidden="1" x14ac:dyDescent="0.25">
      <c r="A17" s="202"/>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0"/>
      <c r="AG17" s="10"/>
      <c r="AH17" s="10"/>
      <c r="AI17" s="10"/>
      <c r="AJ17" s="10"/>
      <c r="AL17" s="55"/>
      <c r="AN17" s="55"/>
      <c r="AR17" s="54" t="str">
        <f t="shared" si="3"/>
        <v/>
      </c>
      <c r="AS17" s="25" t="str" cm="1">
        <f t="array" ref="AS17">IFERROR(MergedCellsCount(INDEX(B17:AI17,MATCH("Prop Swap Only",B17:AI17,0))),"")</f>
        <v/>
      </c>
      <c r="AT17" s="55" t="str" cm="1">
        <f t="array" ref="AT17">IFERROR(INDEX($B$79:$AJ$79,(MATCH("Prop Swap Only",B17:AI17,0)+AS17)),"")</f>
        <v/>
      </c>
      <c r="AV17" s="25" t="str">
        <f t="shared" ref="AV17:AV73" si="7">IF(ISNUMBER(AR17),CONCATENATE(TEXT(AR17,"HH:MM")," to ",TEXT(AT17,"HH:MM"), " Prop Swap While Open "),"")</f>
        <v/>
      </c>
      <c r="AW17" s="51" t="str">
        <f t="shared" ref="AW17:AW73" si="8">IF(ISNUMBER(AR17),CONCATENATE(TEXT(AR17,"HH:MM")," to ",TEXT(AT17,"HH:MM"), " ",A17,": Prop Swap While Open"),"")</f>
        <v/>
      </c>
      <c r="AX17" s="51" t="str">
        <f t="shared" si="1"/>
        <v/>
      </c>
      <c r="AY17" s="55" t="str">
        <f t="shared" si="4"/>
        <v/>
      </c>
      <c r="AZ17" s="25" t="str" cm="1">
        <f t="array" ref="AZ17">IFERROR(MergedCellsCount(INDEX(B17:AI17,MATCH("Wipe down",B17:AI17,0))),"")</f>
        <v/>
      </c>
      <c r="BA17" s="55" t="str" cm="1">
        <f t="array" ref="BA17">IFERROR(INDEX($B$79:$AJ$79,(MATCH("Wipe down",B17:AI17,0)+AZ17)),"")</f>
        <v/>
      </c>
      <c r="BC17" s="25" t="str">
        <f t="shared" si="5"/>
        <v/>
      </c>
      <c r="BD17" s="25" t="str">
        <f t="shared" si="2"/>
        <v/>
      </c>
      <c r="BE17" s="50"/>
      <c r="BF17" s="25" t="e" cm="1">
        <f t="array" ref="BF17">_xlfn.SINGLE(INDEX(B17:AJ17,0, _xlfn.AGGREGATE(15, 3, (B17:AI17 = $BF$13)/(B17:AI17 = $BF$13)*COLUMN(B17:AI17)-COLUMN(B17),COLUMNS($BF17:BF17))))</f>
        <v>#NUM!</v>
      </c>
      <c r="BG17" s="25" t="str" cm="1">
        <f t="array" ref="BG17">IFERROR(_xlfn.AGGREGATE(15, 3, (B17:AI17 = $BF$13)/(B17:AI17 = $BF$13)*COLUMN(B17:AI17)-COLUMN(B17),COLUMNS($BG17:BG17)),"")</f>
        <v/>
      </c>
      <c r="BH17" s="25" t="str" cm="1">
        <f t="array" ref="BH17">IFERROR(_xlfn.AGGREGATE(15, 3, (D17:AK17 = $BF$13)/(D17:AK17 = $BF$13)*COLUMN(D17:AK17)-COLUMN(D17),COLUMNS($BG17:BH17)),"")</f>
        <v/>
      </c>
      <c r="BI17" s="25" t="str" cm="1">
        <f t="array" ref="BI17">_xlfn.TEXTJOIN(CHAR(10),TRUE, IFERROR((TEXT(BL17,"HH:MM")&amp;" to "&amp;TEXT(INDEX(Lists!$L$24:$AX$24,0,_xlfn.AGGREGATE(15,3,(B17:AI17=$BF$13)/(B17:AI17=$BF$13)*COLUMN(B17:AI17)-COLUMN(B17),COLUMNS($BG17:BG17))+1+BJ17),"HH:MM")&amp;" "&amp;$BF$13),""),
IFERROR((TEXT(BM17,"HH:MM")&amp;" to "&amp;TEXT(INDEX(Lists!$L$24:$AX$24,0,_xlfn.AGGREGATE(15,3,(B17:AI17=$BF$13)/(B17:AI17=$BF$13)*COLUMN(B17:AI17)-COLUMN(B17),COLUMNS($BG17:BH17))+1+BK17),"HH:MM")&amp;" "&amp;$BF$13),""))</f>
        <v/>
      </c>
      <c r="BJ17" s="25" t="str" cm="1">
        <f t="array" ref="BJ17">IFERROR(MergedCellsCount(INDEX(B17:AI17,_xlfn.AGGREGATE(15, 3, (B17:AI17 = $BF$13)/(B17:AI17 = $BF$13)*COLUMN(B17:AI17)-COLUMN(B17),COLUMNS($BG17:BG17))+1)),"")</f>
        <v/>
      </c>
      <c r="BK17" s="25" t="str" cm="1">
        <f t="array" ref="BK17">IFERROR(MergedCellsCount(INDEX(B17:AI17,_xlfn.AGGREGATE(15, 3, (B17:AI17 = $BF$13)/(B17:AI17 = $BF$13)*COLUMN(B17:AI17)-COLUMN(B17),COLUMNS($BG17:BH17))+1)),"")</f>
        <v/>
      </c>
      <c r="BL17" s="55" t="str" cm="1">
        <f t="array" ref="BL17">IFERROR(INDEX(Lists!$L$24:$AX$24,  0, _xlfn.AGGREGATE(15, 3, (B17:AI17 = $BF$13)/(B17:AI17 = $BF$13)*COLUMN(B17:AI17)-COLUMN(B17),COLUMNS($BG17:BG17))+1),"")</f>
        <v/>
      </c>
      <c r="BM17" s="55" t="str" cm="1">
        <f t="array" ref="BM17">IFERROR(INDEX(Lists!$L$24:$AX$24,  0, _xlfn.AGGREGATE(15, 3, (B17:AI17 = $BF$13)/(B17:AI17 = $BF$13)*COLUMN(B17:AI17)-COLUMN(B17),COLUMNS($BG17:BH17))+1),"")</f>
        <v/>
      </c>
      <c r="BN17" s="51" t="str" cm="1">
        <f t="array" ref="BN17">_xlfn.TEXTJOIN(CHAR(10),TRUE, IFERROR((TEXT(BL17,"HH:MM")&amp;" to "&amp;TEXT(INDEX(Lists!$L$24:$AX$24,0,_xlfn.AGGREGATE(15,3,(B17:AI17=$BF$13)/(B17:AI17=$BF$13)*COLUMN(B17:AI17)-COLUMN(B17),COLUMNS($BG17:BG17))+1+BJ17),"HH:MM")&amp;" "&amp;A17&amp;": "&amp;$BF$13),""),
IFERROR((TEXT(BM17,"HH:MM")&amp;" to "&amp;TEXT(INDEX(Lists!$L$24:$AX$24,0,_xlfn.AGGREGATE(15,3,(B17:AI17=$BF$13)/(B17:AI17=$BF$13)*COLUMN(B17:AI17)-COLUMN(B17),COLUMNS($BG17:BH17))+1+BK17),"HH:MM")&amp;" "&amp;A17&amp;": "&amp;$BF$13),""))</f>
        <v/>
      </c>
      <c r="BP17" s="25" t="e" cm="1">
        <f t="array" ref="BP17">_xlfn.SINGLE(INDEX(B17:AJ17,0, _xlfn.AGGREGATE(15, 3, (B17:AI17 = $BP$13)/(B17:AI17 = $BP$13)*COLUMN(B17:AI17)-COLUMN(B17),COLUMNS($BP17:BP17))))</f>
        <v>#NUM!</v>
      </c>
      <c r="BQ17" s="25" t="str" cm="1">
        <f t="array" ref="BQ17">IFERROR(_xlfn.AGGREGATE(15, 3, (B17:AI17 = $BP$13)/(B17:AI17 = $BP$13)*COLUMN(B17:AI17)-COLUMN(B17),COLUMNS($BP17:BQ17)),"")</f>
        <v/>
      </c>
      <c r="BR17" s="25" t="str" cm="1">
        <f t="array" ref="BR17">IFERROR(_xlfn.AGGREGATE(15, 3, (B17:AI17 = $BP$13)/(B17:AI17 = $BP$13)*COLUMN(B17:AI17)-COLUMN(B17),COLUMNS($BP17:BR17)),"")</f>
        <v/>
      </c>
      <c r="BS17" s="25" t="str" cm="1">
        <f t="array" ref="BS17">_xlfn.TEXTJOIN(CHAR(10),TRUE, IFERROR((TEXT(BV17,"HH:MM")&amp;" to "&amp;TEXT(INDEX(Lists!$L$24:$AX$24,0,_xlfn.AGGREGATE(15,3,(B17:AI17=$BP$13)/(B17:AI17=$BP$13)*COLUMN(B17:AI17)-COLUMN(B17),COLUMNS($BQ17:BQ17))+1+BT17),"HH:MM")&amp;" "&amp;$BP$13),""),
IFERROR((TEXT(BW17,"HH:MM")&amp;" to "&amp;TEXT(INDEX(Lists!$L$24:$AX$24,0,_xlfn.AGGREGATE(15,3,(B17:AI17=$BP$13)/(B17:AI17=$BP$13)*COLUMN(B17:AI17)-COLUMN(B17),COLUMNS($BQ17:BR17))+1+BU17),"HH:MM")&amp;" "&amp;$BP$13),""))</f>
        <v/>
      </c>
      <c r="BT17" s="25" t="str" cm="1">
        <f t="array" ref="BT17">IFERROR(MergedCellsCount(INDEX(B17:AI17,_xlfn.AGGREGATE(15, 3, (B17:AI17 = $BP$13)/(B17:AI17 = $BP$13)*COLUMN(B17:AI17)-COLUMN(B17),COLUMNS($BP17:BP17))+1)),"")</f>
        <v/>
      </c>
      <c r="BU17" s="25" t="str" cm="1">
        <f t="array" ref="BU17">IFERROR(MergedCellsCount(INDEX(B21:AI21,_xlfn.AGGREGATE(15, 3, (B21:AI21 = $BP$13)/(B21:AI21 = $BP$13)*COLUMN(B21:AI21)-COLUMN(B21),COLUMNS($BP21:BQ21))+1)),"")</f>
        <v/>
      </c>
      <c r="BV17" s="55" t="str" cm="1">
        <f t="array" ref="BV17">IFERROR(INDEX(Lists!$L$24:$AX$24,  0, _xlfn.AGGREGATE(15, 3, (B17:AI17 = $BP$13)/(B17:AI17 = $BP$13)*COLUMN(B17:AI17)-COLUMN(B17),COLUMNS($BP17:BP17))+1),"")</f>
        <v/>
      </c>
      <c r="BW17" s="55" t="str" cm="1">
        <f t="array" ref="BW17">IFERROR(INDEX(Lists!$L$24:$AX$24,  0, _xlfn.AGGREGATE(15, 3, (B17:AI17 = $BP$13)/(B17:AI17 = $BP$13)*COLUMN(B17:AI17)-COLUMN(B17),COLUMNS($BP17:BQ17))+1),"")</f>
        <v/>
      </c>
      <c r="BX17" s="25" t="str" cm="1">
        <f t="array" ref="BX17">_xlfn.TEXTJOIN(CHAR(10),TRUE, IFERROR((TEXT(BV17,"HH:MM")&amp;" to "&amp;TEXT(INDEX(Lists!$L$24:$AX$24,0,_xlfn.AGGREGATE(15,3,(B17:AI17=$BP$13)/(B17:AI17=$BP$13)*COLUMN(B17:AI17)-COLUMN(B17),COLUMNS($BQ17:BQ17))+1+BT17),"HH:MM")&amp;" "&amp;A17&amp;": "&amp;$BP$13),""),
IFERROR((TEXT(BW17,"HH:MM")&amp;" to "&amp;TEXT(INDEX(Lists!$L$24:$AX$24,0,_xlfn.AGGREGATE(15,3,(B17:AI17=$BP$13)/(B17:AI17=$BP$13)*COLUMN(B17:AI17)-COLUMN(B17),COLUMNS($BQ17:BR17))+1+BU17),"HH:MM")&amp;" "&amp;A17&amp;": "&amp;$BP$13),""))</f>
        <v/>
      </c>
      <c r="BY17" s="50"/>
      <c r="BZ17" s="25" t="e" cm="1">
        <f t="array" ref="BZ17">_xlfn.SINGLE(INDEX(B17:AJ17,0, _xlfn.AGGREGATE(15, 3, (B17:AI17 = $BZ$13)/(B17:AI17 = $BZ$13)*COLUMN(B17:AI17)-COLUMN(B17),COLUMNS($BZ17:BZ17))))</f>
        <v>#NUM!</v>
      </c>
      <c r="CA17" s="25" t="str" cm="1">
        <f t="array" ref="CA17">IFERROR(_xlfn.AGGREGATE(15, 3, (B17:AI17 = $BZ$13)/(B17:AI17 = $BZ$13)*COLUMN(B17:AI17)-COLUMN(B17),COLUMNS($BZ17:CA17)),"")</f>
        <v/>
      </c>
      <c r="CB17" s="25" t="str" cm="1">
        <f t="array" ref="CB17">IFERROR(_xlfn.AGGREGATE(15, 3, (B17:AI17 = $BZ$13)/(B17:AI17 = $BZ$13)*COLUMN(B17:AI17)-COLUMN(B17),COLUMNS($BZ17:CB17)),"")</f>
        <v/>
      </c>
      <c r="CC17" s="25" t="str" cm="1">
        <f t="array" ref="CC17">_xlfn.TEXTJOIN(CHAR(10),TRUE, IFERROR((TEXT(CF17,"HH:MM")&amp;" to "&amp;TEXT(INDEX(Lists!$L$24:$AX$24,0,_xlfn.AGGREGATE(15,3,(B17:AI17=$BZ$13)/(B17:AI17=$BZ$13)*COLUMN(B17:AI17)-COLUMN(B17),COLUMNS($BZ17:BZ17))+1+CD17),"HH:MM")&amp;" "&amp;$BZ$13),""),
                                                        IFERROR((TEXT(CG17,"HH:MM")&amp;" to "&amp;TEXT(INDEX(Lists!$L$24:$AX$24,0,_xlfn.AGGREGATE(15,3,(B17:AI17=$BZ$13)/(B17:AI17=$BZ$13)*COLUMN(B17:AI17)-COLUMN(B17),COLUMNS($BZ17:CA17))+1+CE17),"HH:MM")&amp;" "&amp;$BZ$13),""))</f>
        <v/>
      </c>
      <c r="CD17" s="25" t="str" cm="1">
        <f t="array" ref="CD17">IFERROR(MergedCellsCount(INDEX(B17:AI17,_xlfn.AGGREGATE(15, 3, (B17:AI17 = $BZ$13)/(B17:AI17 = $BZ$13)*COLUMN(B17:AI17)-COLUMN(B17),COLUMNS($BZ17:BZ17))+1)),"")</f>
        <v/>
      </c>
      <c r="CE17" s="25" t="str" cm="1">
        <f t="array" ref="CE17">IFERROR(MergedCellsCount(INDEX(B17:AI17,_xlfn.AGGREGATE(15, 3, (B17:AI17 = $BZ$13)/(B17:AI17 = $BZ$13)*COLUMN(B17:AI17)-COLUMN(B17),COLUMNS($BZ17:CA17))+1)),"")</f>
        <v/>
      </c>
      <c r="CF17" s="55" t="str" cm="1">
        <f t="array" ref="CF17">IFERROR(INDEX(Lists!$L$24:$AX$24,  0, _xlfn.AGGREGATE(15, 3, (B17:AI17 = $BZ$13)/(B17:AI17 = $BZ$13)*COLUMN(B17:AI17)-COLUMN(B17),COLUMNS($BZ17:BZ17))+1),"")</f>
        <v/>
      </c>
      <c r="CG17" s="55" t="str" cm="1">
        <f t="array" ref="CG17">IFERROR(INDEX(Lists!$L$24:$AX$24,  0, _xlfn.AGGREGATE(15, 3, (B17:AI17 = $BZ$13)/(B17:AI17 = $BZ$13)*COLUMN(B17:AI17)-COLUMN(B17),COLUMNS($BZ17:CA17))+1),"")</f>
        <v/>
      </c>
      <c r="CH17" s="186" t="str" cm="1">
        <f t="array" ref="CH17">_xlfn.TEXTJOIN(CHAR(10),TRUE, IFERROR((TEXT(CF17,"HH:MM")&amp;" to "&amp;TEXT(INDEX(Lists!$L$24:$AX$24,0,_xlfn.AGGREGATE(15,3,(B17:AI17=$BZ$13)/(B17:AI17=$BZ$13)*COLUMN(B17:AI17)-COLUMN(B17),COLUMNS($BZ17:BZ17))+1+CD17),"HH:MM")&amp;" "&amp;A17&amp;": "&amp;$BZ$13),""),
                                                        IFERROR((TEXT(CG17,"HH:MM")&amp;" to "&amp;TEXT(INDEX(Lists!$L$24:$AX$24,0,_xlfn.AGGREGATE(15,3,(B17:AI17=$BZ$13)/(B17:AI17=$BZ$13)*COLUMN(B17:AI17)-COLUMN(B17),COLUMNS($BZ17:CA17))+1+CE17),"HH:MM")&amp;" "&amp;A17&amp;": "&amp;$BZ$13),""))</f>
        <v/>
      </c>
      <c r="CI17" s="42" t="str">
        <f t="shared" si="6"/>
        <v/>
      </c>
    </row>
    <row r="18" spans="1:87" s="25" customFormat="1" x14ac:dyDescent="0.25">
      <c r="A18" s="8" t="s">
        <v>40</v>
      </c>
      <c r="B18" s="10"/>
      <c r="C18" s="10"/>
      <c r="D18" s="221" t="s">
        <v>4</v>
      </c>
      <c r="E18" s="221"/>
      <c r="F18" s="221"/>
      <c r="G18" s="221"/>
      <c r="H18" s="16"/>
      <c r="I18" s="16"/>
      <c r="J18" s="16"/>
      <c r="K18" s="16"/>
      <c r="L18" s="16"/>
      <c r="M18" s="16"/>
      <c r="N18" s="16"/>
      <c r="O18" s="16"/>
      <c r="P18" s="16"/>
      <c r="Q18" s="16"/>
      <c r="R18" s="16"/>
      <c r="S18" s="16"/>
      <c r="T18" s="10"/>
      <c r="U18" s="10"/>
      <c r="V18" s="10"/>
      <c r="W18" s="7"/>
      <c r="X18" s="7"/>
      <c r="Y18" s="10"/>
      <c r="Z18" s="10"/>
      <c r="AA18" s="10"/>
      <c r="AB18" s="222" t="s">
        <v>42</v>
      </c>
      <c r="AC18" s="222"/>
      <c r="AD18" s="222"/>
      <c r="AE18" s="10"/>
      <c r="AF18" s="10"/>
      <c r="AG18" s="10"/>
      <c r="AH18" s="7"/>
      <c r="AI18" s="7"/>
      <c r="AJ18" s="7"/>
      <c r="AL18" s="55"/>
      <c r="AN18" s="55"/>
      <c r="AR18" s="54" t="str">
        <f t="shared" si="3"/>
        <v/>
      </c>
      <c r="AS18" s="25" t="str" cm="1">
        <f t="array" ref="AS18">IFERROR(MergedCellsCount(INDEX(B18:AI18,MATCH("Prop Swap Only",B18:AI18,0))),"")</f>
        <v/>
      </c>
      <c r="AT18" s="55" t="str" cm="1">
        <f t="array" ref="AT18">IFERROR(INDEX($B$79:$AJ$79,(MATCH("Prop Swap Only",B18:AI18,0)+AS18)),"")</f>
        <v/>
      </c>
      <c r="AV18" s="25" t="str">
        <f t="shared" si="7"/>
        <v/>
      </c>
      <c r="AW18" s="51" t="str">
        <f t="shared" si="8"/>
        <v/>
      </c>
      <c r="AX18" s="51" t="str">
        <f t="shared" ca="1" si="1"/>
        <v>15:00 to 15:45 Moneypalooza: Disinfect &amp; Prop Swap
09:00 to 10:00 Moneypalooza: Learn &amp; Play</v>
      </c>
      <c r="AY18" s="55" t="str">
        <f t="shared" si="4"/>
        <v/>
      </c>
      <c r="AZ18" s="25" t="str" cm="1">
        <f t="array" ref="AZ18">IFERROR(MergedCellsCount(INDEX(B18:AI18,MATCH("Wipe down",B18:AI18,0))),"")</f>
        <v/>
      </c>
      <c r="BA18" s="55" t="str" cm="1">
        <f t="array" ref="BA18">IFERROR(INDEX($B$79:$AJ$79,(MATCH("Wipe down",B18:AI18,0)+AZ18)),"")</f>
        <v/>
      </c>
      <c r="BC18" s="25" t="str">
        <f t="shared" si="5"/>
        <v/>
      </c>
      <c r="BD18" s="25" t="str">
        <f t="shared" si="2"/>
        <v/>
      </c>
      <c r="BE18" s="50"/>
      <c r="BF18" s="25" cm="1">
        <f t="array" ref="BF18">_xlfn.SINGLE(INDEX(B18:AJ18,0, _xlfn.AGGREGATE(15, 3, (B18:AI18 = $BF$13)/(B18:AI18 = $BF$13)*COLUMN(B18:AI18)-COLUMN(B18),COLUMNS($BF18:BF18))))</f>
        <v>0</v>
      </c>
      <c r="BG18" s="25" cm="1">
        <f t="array" ref="BG18">IFERROR(_xlfn.AGGREGATE(15, 3, (B18:AI18 = $BF$13)/(B18:AI18 = $BF$13)*COLUMN(B18:AI18)-COLUMN(B18),COLUMNS($BG18:BG18)),"")</f>
        <v>26</v>
      </c>
      <c r="BH18" s="25" t="str" cm="1">
        <f t="array" ref="BH18">IFERROR(_xlfn.AGGREGATE(15, 3, (H18:AK18 = $BF$13)/(H18:AK18 = $BF$13)*COLUMN(H18:AK18)-COLUMN(#REF!),COLUMNS($BG18:BH18)),"")</f>
        <v/>
      </c>
      <c r="BI18" s="25" t="str" cm="1">
        <f t="array" aca="1" ref="BI18" ca="1">_xlfn.TEXTJOIN(CHAR(10),TRUE, IFERROR((TEXT(BL18,"HH:MM")&amp;" to "&amp;TEXT(INDEX(Lists!$L$24:$AX$24,0,_xlfn.AGGREGATE(15,3,(B18:AI18=$BF$13)/(B18:AI18=$BF$13)*COLUMN(B18:AI18)-COLUMN(B18),COLUMNS($BG18:BG18))+1+BJ18),"HH:MM")&amp;" "&amp;$BF$13),""),
IFERROR((TEXT(BM18,"HH:MM")&amp;" to "&amp;TEXT(INDEX(Lists!$L$24:$AX$24,0,_xlfn.AGGREGATE(15,3,(B18:AI18=$BF$13)/(B18:AI18=$BF$13)*COLUMN(B18:AI18)-COLUMN(B18),COLUMNS($BG18:BH18))+1+BK18),"HH:MM")&amp;" "&amp;$BF$13),""))</f>
        <v>15:00 to 15:45 Disinfect &amp; Prop Swap</v>
      </c>
      <c r="BJ18" s="25" cm="1">
        <f t="array" aca="1" ref="BJ18" ca="1">IFERROR(MergedCellsCount(INDEX(B18:AI18,_xlfn.AGGREGATE(15, 3, (B18:AI18 = $BF$13)/(B18:AI18 = $BF$13)*COLUMN(B18:AI18)-COLUMN(B18),COLUMNS($BG18:BG18))+1)),"")</f>
        <v>3</v>
      </c>
      <c r="BK18" s="25" t="str" cm="1">
        <f t="array" ref="BK18">IFERROR(MergedCellsCount(INDEX(B18:AI18,_xlfn.AGGREGATE(15, 3, (B18:AI18 = $BF$13)/(B18:AI18 = $BF$13)*COLUMN(B18:AI18)-COLUMN(B18),COLUMNS($BG18:BH18))+1)),"")</f>
        <v/>
      </c>
      <c r="BL18" s="55" cm="1">
        <f t="array" ref="BL18">IFERROR(INDEX(Lists!$L$24:$AX$24,  0, _xlfn.AGGREGATE(15, 3, (B18:AI18 = $BF$13)/(B18:AI18 = $BF$13)*COLUMN(B18:AI18)-COLUMN(B18),COLUMNS($BG18:BG18))+1),"")</f>
        <v>0.625</v>
      </c>
      <c r="BM18" s="55" t="str" cm="1">
        <f t="array" ref="BM18">IFERROR(INDEX(Lists!$L$24:$AX$24,  0, _xlfn.AGGREGATE(15, 3, (B18:AI18 = $BF$13)/(B18:AI18 = $BF$13)*COLUMN(B18:AI18)-COLUMN(B18),COLUMNS($BG18:BH18))+1),"")</f>
        <v/>
      </c>
      <c r="BN18" s="51" t="str" cm="1">
        <f t="array" aca="1" ref="BN18" ca="1">_xlfn.TEXTJOIN(CHAR(10),TRUE, IFERROR((TEXT(BL18,"HH:MM")&amp;" to "&amp;TEXT(INDEX(Lists!$L$24:$AX$24,0,_xlfn.AGGREGATE(15,3,(B18:AI18=$BF$13)/(B18:AI18=$BF$13)*COLUMN(B18:AI18)-COLUMN(B18),COLUMNS($BG18:BG18))+1+BJ18),"HH:MM")&amp;" "&amp;A18&amp;": "&amp;$BF$13),""),
IFERROR((TEXT(BM18,"HH:MM")&amp;" to "&amp;TEXT(INDEX(Lists!$L$24:$AX$24,0,_xlfn.AGGREGATE(15,3,(B18:AI18=$BF$13)/(B18:AI18=$BF$13)*COLUMN(B18:AI18)-COLUMN(B18),COLUMNS($BG18:BH18))+1+BK18),"HH:MM")&amp;" "&amp;A18&amp;": "&amp;$BF$13),""))</f>
        <v>15:00 to 15:45 Moneypalooza: Disinfect &amp; Prop Swap</v>
      </c>
      <c r="BP18" s="25" t="e" cm="1">
        <f t="array" ref="BP18">_xlfn.SINGLE(INDEX(B18:AJ18,0, _xlfn.AGGREGATE(15, 3, (B18:AI18 = $BP$13)/(B18:AI18 = $BP$13)*COLUMN(B18:AI18)-COLUMN(B18),COLUMNS($BP18:BP18))))</f>
        <v>#NUM!</v>
      </c>
      <c r="BQ18" s="25" t="str" cm="1">
        <f t="array" ref="BQ18">IFERROR(_xlfn.AGGREGATE(15, 3, (B18:AI18 = $BP$13)/(B18:AI18 = $BP$13)*COLUMN(B18:AI18)-COLUMN(B18),COLUMNS($BP18:BQ18)),"")</f>
        <v/>
      </c>
      <c r="BR18" s="25" t="str" cm="1">
        <f t="array" ref="BR18">IFERROR(_xlfn.AGGREGATE(15, 3, (B18:AI18 = $BP$13)/(B18:AI18 = $BP$13)*COLUMN(B18:AI18)-COLUMN(B18),COLUMNS($BP18:BR18)),"")</f>
        <v/>
      </c>
      <c r="BS18" s="25" t="str" cm="1">
        <f t="array" ref="BS18">_xlfn.TEXTJOIN(CHAR(10),TRUE, IFERROR((TEXT(BV18,"HH:MM")&amp;" to "&amp;TEXT(INDEX(Lists!$L$24:$AX$24,0,_xlfn.AGGREGATE(15,3,(B18:AI18=$BP$13)/(B18:AI18=$BP$13)*COLUMN(B18:AI18)-COLUMN(B18),COLUMNS($BQ18:BQ18))+1+BT18),"HH:MM")&amp;" "&amp;$BP$13),""),
IFERROR((TEXT(BW18,"HH:MM")&amp;" to "&amp;TEXT(INDEX(Lists!$L$24:$AX$24,0,_xlfn.AGGREGATE(15,3,(B18:AI18=$BP$13)/(B18:AI18=$BP$13)*COLUMN(B18:AI18)-COLUMN(B18),COLUMNS($BQ18:BR18))+1+BU18),"HH:MM")&amp;" "&amp;$BP$13),""))</f>
        <v/>
      </c>
      <c r="BT18" s="25" t="str" cm="1">
        <f t="array" ref="BT18">IFERROR(MergedCellsCount(INDEX(B18:AI18,_xlfn.AGGREGATE(15, 3, (B18:AI18 = $BP$13)/(B18:AI18 = $BP$13)*COLUMN(B18:AI18)-COLUMN(B18),COLUMNS($BP18:BP18))+1)),"")</f>
        <v/>
      </c>
      <c r="BU18" s="25" t="str" cm="1">
        <f t="array" ref="BU18">IFERROR(MergedCellsCount(INDEX(B22:AI22,_xlfn.AGGREGATE(15, 3, (B22:AI22 = $BP$13)/(B22:AI22 = $BP$13)*COLUMN(B22:AI22)-COLUMN(B22),COLUMNS($BP22:BQ22))+1)),"")</f>
        <v/>
      </c>
      <c r="BV18" s="55" t="str" cm="1">
        <f t="array" ref="BV18">IFERROR(INDEX(Lists!$L$24:$AX$24,  0, _xlfn.AGGREGATE(15, 3, (B18:AI18 = $BP$13)/(B18:AI18 = $BP$13)*COLUMN(B18:AI18)-COLUMN(B18),COLUMNS($BP18:BP18))+1),"")</f>
        <v/>
      </c>
      <c r="BW18" s="55" t="str" cm="1">
        <f t="array" ref="BW18">IFERROR(INDEX(Lists!$L$24:$AX$24,  0, _xlfn.AGGREGATE(15, 3, (B18:AI18 = $BP$13)/(B18:AI18 = $BP$13)*COLUMN(B18:AI18)-COLUMN(B18),COLUMNS($BP18:BQ18))+1),"")</f>
        <v/>
      </c>
      <c r="BX18" s="25" t="str" cm="1">
        <f t="array" ref="BX18">_xlfn.TEXTJOIN(CHAR(10),TRUE, IFERROR((TEXT(BV18,"HH:MM")&amp;" to "&amp;TEXT(INDEX(Lists!$L$24:$AX$24,0,_xlfn.AGGREGATE(15,3,(B18:AI18=$BP$13)/(B18:AI18=$BP$13)*COLUMN(B18:AI18)-COLUMN(B18),COLUMNS($BQ18:BQ18))+1+BT18),"HH:MM")&amp;" "&amp;A18&amp;": "&amp;$BP$13),""),
IFERROR((TEXT(BW18,"HH:MM")&amp;" to "&amp;TEXT(INDEX(Lists!$L$24:$AX$24,0,_xlfn.AGGREGATE(15,3,(B18:AI18=$BP$13)/(B18:AI18=$BP$13)*COLUMN(B18:AI18)-COLUMN(B18),COLUMNS($BQ18:BR18))+1+BU18),"HH:MM")&amp;" "&amp;A18&amp;": "&amp;$BP$13),""))</f>
        <v/>
      </c>
      <c r="BY18" s="50"/>
      <c r="BZ18" s="25" cm="1">
        <f t="array" ref="BZ18">_xlfn.SINGLE(INDEX(B18:AJ18,0, _xlfn.AGGREGATE(15, 3, (B18:AI18 = $BZ$13)/(B18:AI18 = $BZ$13)*COLUMN(B18:AI18)-COLUMN(B18),COLUMNS($BZ18:BZ18))))</f>
        <v>0</v>
      </c>
      <c r="CA18" s="25" t="str" cm="1">
        <f t="array" ref="CA18">IFERROR(_xlfn.AGGREGATE(15, 3, (B18:AI18 = $BZ$13)/(B18:AI18 = $BZ$13)*COLUMN(B18:AI18)-COLUMN(B18),COLUMNS($BZ18:CA18)),"")</f>
        <v/>
      </c>
      <c r="CB18" s="25" t="str" cm="1">
        <f t="array" ref="CB18">IFERROR(_xlfn.AGGREGATE(15, 3, (B18:AI18 = $BZ$13)/(B18:AI18 = $BZ$13)*COLUMN(B18:AI18)-COLUMN(B18),COLUMNS($BZ18:CB18)),"")</f>
        <v/>
      </c>
      <c r="CC18" s="25" t="str" cm="1">
        <f t="array" aca="1" ref="CC18" ca="1">_xlfn.TEXTJOIN(CHAR(10),TRUE, IFERROR((TEXT(CF18,"HH:MM")&amp;" to "&amp;TEXT(INDEX(Lists!$L$24:$AX$24,0,_xlfn.AGGREGATE(15,3,(B18:AI18=$BZ$13)/(B18:AI18=$BZ$13)*COLUMN(B18:AI18)-COLUMN(B18),COLUMNS($BZ18:BZ18))+1+CD18),"HH:MM")&amp;" "&amp;$BZ$13),""),
                                                        IFERROR((TEXT(CG18,"HH:MM")&amp;" to "&amp;TEXT(INDEX(Lists!$L$24:$AX$24,0,_xlfn.AGGREGATE(15,3,(B18:AI18=$BZ$13)/(B18:AI18=$BZ$13)*COLUMN(B18:AI18)-COLUMN(B18),COLUMNS($BZ18:CA18))+1+CE18),"HH:MM")&amp;" "&amp;$BZ$13),""))</f>
        <v>09:00 to 10:00 Learn &amp; Play</v>
      </c>
      <c r="CD18" s="25" cm="1">
        <f t="array" aca="1" ref="CD18" ca="1">IFERROR(MergedCellsCount(INDEX(B18:AI18,_xlfn.AGGREGATE(15, 3, (B18:AI18 = $BZ$13)/(B18:AI18 = $BZ$13)*COLUMN(B18:AI18)-COLUMN(B18),COLUMNS($BZ18:BZ18))+1)),"")</f>
        <v>4</v>
      </c>
      <c r="CE18" s="25" t="str" cm="1">
        <f t="array" ref="CE18">IFERROR(MergedCellsCount(INDEX(B18:AI18,_xlfn.AGGREGATE(15, 3, (B18:AI18 = $BZ$13)/(B18:AI18 = $BZ$13)*COLUMN(B18:AI18)-COLUMN(B18),COLUMNS($BZ18:CA18))+1)),"")</f>
        <v/>
      </c>
      <c r="CF18" s="55" cm="1">
        <f t="array" ref="CF18">IFERROR(INDEX(Lists!$L$24:$AX$24,  0, _xlfn.AGGREGATE(15, 3, (B18:AI18 = $BZ$13)/(B18:AI18 = $BZ$13)*COLUMN(B18:AI18)-COLUMN(B18),COLUMNS($BZ18:BZ18))+1),"")</f>
        <v>0.375</v>
      </c>
      <c r="CG18" s="55" t="str" cm="1">
        <f t="array" ref="CG18">IFERROR(INDEX(Lists!$L$24:$AX$24,  0, _xlfn.AGGREGATE(15, 3, (B18:AI18 = $BZ$13)/(B18:AI18 = $BZ$13)*COLUMN(B18:AI18)-COLUMN(B18),COLUMNS($BZ18:CA18))+1),"")</f>
        <v/>
      </c>
      <c r="CH18" s="186" t="str" cm="1">
        <f t="array" aca="1" ref="CH18" ca="1">_xlfn.TEXTJOIN(CHAR(10),TRUE, IFERROR((TEXT(CF18,"HH:MM")&amp;" to "&amp;TEXT(INDEX(Lists!$L$24:$AX$24,0,_xlfn.AGGREGATE(15,3,(B18:AI18=$BZ$13)/(B18:AI18=$BZ$13)*COLUMN(B18:AI18)-COLUMN(B18),COLUMNS($BZ18:BZ18))+1+CD18),"HH:MM")&amp;" "&amp;A18&amp;": "&amp;$BZ$13),""),
                                                        IFERROR((TEXT(CG18,"HH:MM")&amp;" to "&amp;TEXT(INDEX(Lists!$L$24:$AX$24,0,_xlfn.AGGREGATE(15,3,(B18:AI18=$BZ$13)/(B18:AI18=$BZ$13)*COLUMN(B18:AI18)-COLUMN(B18),COLUMNS($BZ18:CA18))+1+CE18),"HH:MM")&amp;" "&amp;A18&amp;": "&amp;$BZ$13),""))</f>
        <v>09:00 to 10:00 Moneypalooza: Learn &amp; Play</v>
      </c>
      <c r="CI18" s="42" t="str">
        <f ca="1">_xlfn.TEXTJOIN(CHAR(10),TRUE,AV18,BC18,BI18,BS18,CC18)</f>
        <v>15:00 to 15:45 Disinfect &amp; Prop Swap
09:00 to 10:00 Learn &amp; Play</v>
      </c>
    </row>
    <row r="19" spans="1:87" s="25" customFormat="1" x14ac:dyDescent="0.25">
      <c r="A19" s="135" t="s">
        <v>43</v>
      </c>
      <c r="B19" s="10"/>
      <c r="C19" s="10"/>
      <c r="D19" s="16"/>
      <c r="E19" s="16"/>
      <c r="F19" s="16"/>
      <c r="G19" s="16"/>
      <c r="H19" s="10"/>
      <c r="I19" s="10"/>
      <c r="J19" s="250" t="s">
        <v>4</v>
      </c>
      <c r="K19" s="251"/>
      <c r="L19" s="251"/>
      <c r="M19" s="251"/>
      <c r="N19" s="16"/>
      <c r="O19" s="16"/>
      <c r="P19" s="10"/>
      <c r="Q19" s="10"/>
      <c r="R19" s="10"/>
      <c r="S19" s="3"/>
      <c r="T19" s="3"/>
      <c r="U19" s="3"/>
      <c r="V19" s="7"/>
      <c r="W19" s="7"/>
      <c r="X19" s="10"/>
      <c r="Y19" s="10"/>
      <c r="Z19" s="10"/>
      <c r="AA19" s="10"/>
      <c r="AB19" s="10"/>
      <c r="AC19" s="10"/>
      <c r="AD19" s="10"/>
      <c r="AE19" s="222" t="s">
        <v>42</v>
      </c>
      <c r="AF19" s="222"/>
      <c r="AG19" s="222"/>
      <c r="AH19" s="138"/>
      <c r="AI19" s="138"/>
      <c r="AJ19" s="138"/>
      <c r="AL19" s="55"/>
      <c r="AN19" s="55"/>
      <c r="AR19" s="54" t="str">
        <f t="shared" si="3"/>
        <v/>
      </c>
      <c r="AS19" s="25" t="str" cm="1">
        <f t="array" ref="AS19">IFERROR(MergedCellsCount(INDEX(B19:AI19,MATCH("Prop Swap Only",B19:AI19,0))),"")</f>
        <v/>
      </c>
      <c r="AT19" s="55" t="str" cm="1">
        <f t="array" ref="AT19">IFERROR(INDEX($B$79:$AJ$79,(MATCH("Prop Swap Only",B19:AI19,0)+AS19)),"")</f>
        <v/>
      </c>
      <c r="AV19" s="25" t="str">
        <f t="shared" si="7"/>
        <v/>
      </c>
      <c r="AW19" s="51" t="str">
        <f t="shared" si="8"/>
        <v/>
      </c>
      <c r="AX19" s="51" t="str">
        <f t="shared" ca="1" si="1"/>
        <v>15:45 to 16:30 Around Town: Disinfect &amp; Prop Swap
10:30 to 11:30 Around Town: Learn &amp; Play</v>
      </c>
      <c r="AY19" s="55" t="str">
        <f t="shared" si="4"/>
        <v/>
      </c>
      <c r="AZ19" s="25" t="str" cm="1">
        <f t="array" ref="AZ19">IFERROR(MergedCellsCount(INDEX(B19:AI19,MATCH("Wipe down",B19:AI19,0))),"")</f>
        <v/>
      </c>
      <c r="BA19" s="55" t="str" cm="1">
        <f t="array" ref="BA19">IFERROR(INDEX($B$79:$AJ$79,(MATCH("Wipe down",B19:AI19,0)+AZ19)),"")</f>
        <v/>
      </c>
      <c r="BC19" s="25" t="str">
        <f t="shared" si="5"/>
        <v/>
      </c>
      <c r="BD19" s="25" t="str">
        <f t="shared" si="2"/>
        <v/>
      </c>
      <c r="BE19" s="50"/>
      <c r="BF19" s="25" cm="1">
        <f t="array" ref="BF19">_xlfn.SINGLE(INDEX(B19:AJ19,0, _xlfn.AGGREGATE(15, 3, (B19:AI19 = $BF$13)/(B19:AI19 = $BF$13)*COLUMN(B19:AI19)-COLUMN(B19),COLUMNS($BF19:BF19))))</f>
        <v>0</v>
      </c>
      <c r="BG19" s="25" cm="1">
        <f t="array" ref="BG19">IFERROR(_xlfn.AGGREGATE(15, 3, (B19:AI19 = $BF$13)/(B19:AI19 = $BF$13)*COLUMN(B19:AI19)-COLUMN(B19),COLUMNS($BG19:BG19)),"")</f>
        <v>29</v>
      </c>
      <c r="BH19" s="25" t="str" cm="1">
        <f t="array" ref="BH19">IFERROR(_xlfn.AGGREGATE(15, 3, (D19:AK19 = $BF$13)/(D19:AK19 = $BF$13)*COLUMN(D19:AK19)-COLUMN(#REF!),COLUMNS($BG19:BH19)),"")</f>
        <v/>
      </c>
      <c r="BI19" s="25" t="str" cm="1">
        <f t="array" aca="1" ref="BI19" ca="1">_xlfn.TEXTJOIN(CHAR(10),TRUE, IFERROR((TEXT(BL19,"HH:MM")&amp;" to "&amp;TEXT(INDEX(Lists!$L$24:$AX$24,0,_xlfn.AGGREGATE(15,3,(B19:AI19=$BF$13)/(B19:AI19=$BF$13)*COLUMN(B19:AI19)-COLUMN(B19),COLUMNS($BG19:BG19))+1+BJ19),"HH:MM")&amp;" "&amp;$BF$13),""),
IFERROR((TEXT(BM19,"HH:MM")&amp;" to "&amp;TEXT(INDEX(Lists!$L$24:$AX$24,0,_xlfn.AGGREGATE(15,3,(B19:AI19=$BF$13)/(B19:AI19=$BF$13)*COLUMN(B19:AI19)-COLUMN(B19),COLUMNS($BG19:BH19))+1+BK19),"HH:MM")&amp;" "&amp;$BF$13),""))</f>
        <v>15:45 to 16:30 Disinfect &amp; Prop Swap</v>
      </c>
      <c r="BJ19" s="25" cm="1">
        <f t="array" aca="1" ref="BJ19" ca="1">IFERROR(MergedCellsCount(INDEX(B19:AI19,_xlfn.AGGREGATE(15, 3, (B19:AI19 = $BF$13)/(B19:AI19 = $BF$13)*COLUMN(B19:AI19)-COLUMN(B19),COLUMNS($BG19:BG19))+1)),"")</f>
        <v>3</v>
      </c>
      <c r="BK19" s="25" t="str" cm="1">
        <f t="array" ref="BK19">IFERROR(MergedCellsCount(INDEX(B19:AI19,_xlfn.AGGREGATE(15, 3, (B19:AI19 = $BF$13)/(B19:AI19 = $BF$13)*COLUMN(B19:AI19)-COLUMN(B19),COLUMNS($BG19:BH19))+1)),"")</f>
        <v/>
      </c>
      <c r="BL19" s="55" cm="1">
        <f t="array" ref="BL19">IFERROR(INDEX(Lists!$L$24:$AX$24,  0, _xlfn.AGGREGATE(15, 3, (B19:AI19 = $BF$13)/(B19:AI19 = $BF$13)*COLUMN(B19:AI19)-COLUMN(B19),COLUMNS($BG19:BG19))+1),"")</f>
        <v>0.65625</v>
      </c>
      <c r="BM19" s="55" t="str" cm="1">
        <f t="array" ref="BM19">IFERROR(INDEX(Lists!$L$24:$AX$24,  0, _xlfn.AGGREGATE(15, 3, (B19:AI19 = $BF$13)/(B19:AI19 = $BF$13)*COLUMN(B19:AI19)-COLUMN(B19),COLUMNS($BG19:BH19))+1),"")</f>
        <v/>
      </c>
      <c r="BN19" s="51" t="str" cm="1">
        <f t="array" aca="1" ref="BN19" ca="1">_xlfn.TEXTJOIN(CHAR(10),TRUE, IFERROR((TEXT(BL19,"HH:MM")&amp;" to "&amp;TEXT(INDEX(Lists!$L$24:$AX$24,0,_xlfn.AGGREGATE(15,3,(B19:AI19=$BF$13)/(B19:AI19=$BF$13)*COLUMN(B19:AI19)-COLUMN(B19),COLUMNS($BG19:BG19))+1+BJ19),"HH:MM")&amp;" "&amp;A19&amp;": "&amp;$BF$13),""),
IFERROR((TEXT(BM19,"HH:MM")&amp;" to "&amp;TEXT(INDEX(Lists!$L$24:$AX$24,0,_xlfn.AGGREGATE(15,3,(B19:AI19=$BF$13)/(B19:AI19=$BF$13)*COLUMN(B19:AI19)-COLUMN(B19),COLUMNS($BG19:BH19))+1+BK19),"HH:MM")&amp;" "&amp;A19&amp;": "&amp;$BF$13),""))</f>
        <v>15:45 to 16:30 Around Town: Disinfect &amp; Prop Swap</v>
      </c>
      <c r="BP19" s="25" t="e" cm="1">
        <f t="array" ref="BP19">_xlfn.SINGLE(INDEX(B19:AJ19,0, _xlfn.AGGREGATE(15, 3, (B19:AI19 = $BP$13)/(B19:AI19 = $BP$13)*COLUMN(B19:AI19)-COLUMN(B19),COLUMNS($BP19:BP19))))</f>
        <v>#NUM!</v>
      </c>
      <c r="BQ19" s="25" t="str" cm="1">
        <f t="array" ref="BQ19">IFERROR(_xlfn.AGGREGATE(15, 3, (B19:AI19 = $BP$13)/(B19:AI19 = $BP$13)*COLUMN(B19:AI19)-COLUMN(B19),COLUMNS($BP19:BQ19)),"")</f>
        <v/>
      </c>
      <c r="BR19" s="25" t="str" cm="1">
        <f t="array" ref="BR19">IFERROR(_xlfn.AGGREGATE(15, 3, (B19:AI19 = $BP$13)/(B19:AI19 = $BP$13)*COLUMN(B19:AI19)-COLUMN(B19),COLUMNS($BP19:BR19)),"")</f>
        <v/>
      </c>
      <c r="BS19" s="25" t="str" cm="1">
        <f t="array" ref="BS19">_xlfn.TEXTJOIN(CHAR(10),TRUE, IFERROR((TEXT(BV19,"HH:MM")&amp;" to "&amp;TEXT(INDEX(Lists!$L$24:$AX$24,0,_xlfn.AGGREGATE(15,3,(B19:AI19=$BP$13)/(B19:AI19=$BP$13)*COLUMN(B19:AI19)-COLUMN(B19),COLUMNS($BQ19:BQ19))+1+BT19),"HH:MM")&amp;" "&amp;$BP$13),""),
IFERROR((TEXT(BW19,"HH:MM")&amp;" to "&amp;TEXT(INDEX(Lists!$L$24:$AX$24,0,_xlfn.AGGREGATE(15,3,(B19:AI19=$BP$13)/(B19:AI19=$BP$13)*COLUMN(B19:AI19)-COLUMN(B19),COLUMNS($BQ19:BR19))+1+BU19),"HH:MM")&amp;" "&amp;$BP$13),""))</f>
        <v/>
      </c>
      <c r="BT19" s="25" t="str" cm="1">
        <f t="array" ref="BT19">IFERROR(MergedCellsCount(INDEX(B19:AI19,_xlfn.AGGREGATE(15, 3, (B19:AI19 = $BP$13)/(B19:AI19 = $BP$13)*COLUMN(B19:AI19)-COLUMN(B19),COLUMNS($BP19:BP19))+1)),"")</f>
        <v/>
      </c>
      <c r="BU19" s="25" t="str" cm="1">
        <f t="array" ref="BU19">IFERROR(MergedCellsCount(INDEX(B23:AI23,_xlfn.AGGREGATE(15, 3, (B23:AI23 = $BP$13)/(B23:AI23 = $BP$13)*COLUMN(B23:AI23)-COLUMN(B23),COLUMNS($BP23:BQ23))+1)),"")</f>
        <v/>
      </c>
      <c r="BV19" s="55" t="str" cm="1">
        <f t="array" ref="BV19">IFERROR(INDEX(Lists!$L$24:$AX$24,  0, _xlfn.AGGREGATE(15, 3, (B19:AI19 = $BP$13)/(B19:AI19 = $BP$13)*COLUMN(B19:AI19)-COLUMN(B19),COLUMNS($BP19:BP19))+1),"")</f>
        <v/>
      </c>
      <c r="BW19" s="55" t="str" cm="1">
        <f t="array" ref="BW19">IFERROR(INDEX(Lists!$L$24:$AX$24,  0, _xlfn.AGGREGATE(15, 3, (B19:AI19 = $BP$13)/(B19:AI19 = $BP$13)*COLUMN(B19:AI19)-COLUMN(B19),COLUMNS($BP19:BQ19))+1),"")</f>
        <v/>
      </c>
      <c r="BX19" s="25" t="str" cm="1">
        <f t="array" ref="BX19">_xlfn.TEXTJOIN(CHAR(10),TRUE, IFERROR((TEXT(BV19,"HH:MM")&amp;" to "&amp;TEXT(INDEX(Lists!$L$24:$AX$24,0,_xlfn.AGGREGATE(15,3,(B19:AI19=$BP$13)/(B19:AI19=$BP$13)*COLUMN(B19:AI19)-COLUMN(B19),COLUMNS($BQ19:BQ19))+1+BT19),"HH:MM")&amp;" "&amp;A19&amp;": "&amp;$BP$13),""),
IFERROR((TEXT(BW19,"HH:MM")&amp;" to "&amp;TEXT(INDEX(Lists!$L$24:$AX$24,0,_xlfn.AGGREGATE(15,3,(B19:AI19=$BP$13)/(B19:AI19=$BP$13)*COLUMN(B19:AI19)-COLUMN(B19),COLUMNS($BQ19:BR19))+1+BU19),"HH:MM")&amp;" "&amp;A19&amp;": "&amp;$BP$13),""))</f>
        <v/>
      </c>
      <c r="BY19" s="50"/>
      <c r="BZ19" s="25" cm="1">
        <f t="array" ref="BZ19">_xlfn.SINGLE(INDEX(B19:AJ19,0, _xlfn.AGGREGATE(15, 3, (B19:AI19 = $BZ$13)/(B19:AI19 = $BZ$13)*COLUMN(B19:AI19)-COLUMN(B19),COLUMNS($BZ19:BZ19))))</f>
        <v>0</v>
      </c>
      <c r="CA19" s="25" t="str" cm="1">
        <f t="array" ref="CA19">IFERROR(_xlfn.AGGREGATE(15, 3, (B19:AI19 = $BZ$13)/(B19:AI19 = $BZ$13)*COLUMN(B19:AI19)-COLUMN(B19),COLUMNS($BZ19:CA19)),"")</f>
        <v/>
      </c>
      <c r="CB19" s="25" t="str" cm="1">
        <f t="array" ref="CB19">IFERROR(_xlfn.AGGREGATE(15, 3, (B19:AI19 = $BZ$13)/(B19:AI19 = $BZ$13)*COLUMN(B19:AI19)-COLUMN(B19),COLUMNS($BZ19:CB19)),"")</f>
        <v/>
      </c>
      <c r="CC19" s="25" t="str" cm="1">
        <f t="array" aca="1" ref="CC19" ca="1">_xlfn.TEXTJOIN(CHAR(10),TRUE, IFERROR((TEXT(CF19,"HH:MM")&amp;" to "&amp;TEXT(INDEX(Lists!$L$24:$AX$24,0,_xlfn.AGGREGATE(15,3,(B19:AI19=$BZ$13)/(B19:AI19=$BZ$13)*COLUMN(B19:AI19)-COLUMN(B19),COLUMNS($BZ19:BZ19))+1+CD19),"HH:MM")&amp;" "&amp;$BZ$13),""),
                                                        IFERROR((TEXT(CG19,"HH:MM")&amp;" to "&amp;TEXT(INDEX(Lists!$L$24:$AX$24,0,_xlfn.AGGREGATE(15,3,(B19:AI19=$BZ$13)/(B19:AI19=$BZ$13)*COLUMN(B19:AI19)-COLUMN(B19),COLUMNS($BZ19:CA19))+1+CE19),"HH:MM")&amp;" "&amp;$BZ$13),""))</f>
        <v>10:30 to 11:30 Learn &amp; Play</v>
      </c>
      <c r="CD19" s="25" cm="1">
        <f t="array" aca="1" ref="CD19" ca="1">IFERROR(MergedCellsCount(INDEX(B19:AI19,_xlfn.AGGREGATE(15, 3, (B19:AI19 = $BZ$13)/(B19:AI19 = $BZ$13)*COLUMN(B19:AI19)-COLUMN(B19),COLUMNS($BZ19:BZ19))+1)),"")</f>
        <v>4</v>
      </c>
      <c r="CE19" s="25" t="str" cm="1">
        <f t="array" ref="CE19">IFERROR(MergedCellsCount(INDEX(B19:AI19,_xlfn.AGGREGATE(15, 3, (B19:AI19 = $BZ$13)/(B19:AI19 = $BZ$13)*COLUMN(B19:AI19)-COLUMN(B19),COLUMNS($BZ19:CA19))+1)),"")</f>
        <v/>
      </c>
      <c r="CF19" s="55" cm="1">
        <f t="array" ref="CF19">IFERROR(INDEX(Lists!$L$24:$AX$24,  0, _xlfn.AGGREGATE(15, 3, (B19:AI19 = $BZ$13)/(B19:AI19 = $BZ$13)*COLUMN(B19:AI19)-COLUMN(B19),COLUMNS($BZ19:BZ19))+1),"")</f>
        <v>0.4375</v>
      </c>
      <c r="CG19" s="55" t="str" cm="1">
        <f t="array" ref="CG19">IFERROR(INDEX(Lists!$L$24:$AX$24,  0, _xlfn.AGGREGATE(15, 3, (B19:AI19 = $BZ$13)/(B19:AI19 = $BZ$13)*COLUMN(B19:AI19)-COLUMN(B19),COLUMNS($BZ19:CA19))+1),"")</f>
        <v/>
      </c>
      <c r="CH19" s="186" t="str" cm="1">
        <f t="array" aca="1" ref="CH19" ca="1">_xlfn.TEXTJOIN(CHAR(10),TRUE, IFERROR((TEXT(CF19,"HH:MM")&amp;" to "&amp;TEXT(INDEX(Lists!$L$24:$AX$24,0,_xlfn.AGGREGATE(15,3,(B19:AI19=$BZ$13)/(B19:AI19=$BZ$13)*COLUMN(B19:AI19)-COLUMN(B19),COLUMNS($BZ19:BZ19))+1+CD19),"HH:MM")&amp;" "&amp;A19&amp;": "&amp;$BZ$13),""),
                                                        IFERROR((TEXT(CG19,"HH:MM")&amp;" to "&amp;TEXT(INDEX(Lists!$L$24:$AX$24,0,_xlfn.AGGREGATE(15,3,(B19:AI19=$BZ$13)/(B19:AI19=$BZ$13)*COLUMN(B19:AI19)-COLUMN(B19),COLUMNS($BZ19:CA19))+1+CE19),"HH:MM")&amp;" "&amp;A19&amp;": "&amp;$BZ$13),""))</f>
        <v>10:30 to 11:30 Around Town: Learn &amp; Play</v>
      </c>
      <c r="CI19" s="42" t="str">
        <f ca="1">_xlfn.TEXTJOIN(CHAR(10),TRUE,AV19,BC19,BI19,BS19,CC19)</f>
        <v>15:45 to 16:30 Disinfect &amp; Prop Swap
10:30 to 11:30 Learn &amp; Play</v>
      </c>
    </row>
    <row r="20" spans="1:87" s="25" customFormat="1" x14ac:dyDescent="0.25">
      <c r="A20" s="138"/>
      <c r="B20" s="136"/>
      <c r="C20" s="136"/>
      <c r="D20" s="136"/>
      <c r="E20" s="136"/>
      <c r="F20" s="136"/>
      <c r="G20" s="136"/>
      <c r="H20" s="136"/>
      <c r="I20" s="136"/>
      <c r="J20" s="136"/>
      <c r="K20" s="136"/>
      <c r="L20" s="167"/>
      <c r="M20" s="167"/>
      <c r="N20" s="167"/>
      <c r="O20" s="167"/>
      <c r="P20" s="136"/>
      <c r="Q20" s="136"/>
      <c r="R20" s="136"/>
      <c r="S20" s="137"/>
      <c r="T20" s="137"/>
      <c r="U20" s="137"/>
      <c r="V20" s="137"/>
      <c r="W20" s="137"/>
      <c r="X20" s="137"/>
      <c r="Y20" s="137"/>
      <c r="Z20" s="136"/>
      <c r="AA20" s="136"/>
      <c r="AB20" s="166"/>
      <c r="AC20" s="166"/>
      <c r="AD20" s="166"/>
      <c r="AE20" s="136"/>
      <c r="AF20" s="136"/>
      <c r="AG20" s="136"/>
      <c r="AH20" s="138"/>
      <c r="AI20" s="138"/>
      <c r="AJ20" s="138"/>
      <c r="AL20" s="55"/>
      <c r="AN20" s="55"/>
      <c r="AR20" s="54" t="str">
        <f t="shared" ref="AR20" si="9">IFERROR(INDEX($B$79:$AJ$79,MATCH("Prop Swap Only",B20:AI20,0)),"")</f>
        <v/>
      </c>
      <c r="AS20" s="25" t="str" cm="1">
        <f t="array" ref="AS20">IFERROR(MergedCellsCount(INDEX(B20:AI20,MATCH("Prop Swap Only",B20:AI20,0))),"")</f>
        <v/>
      </c>
      <c r="AT20" s="55" t="str" cm="1">
        <f t="array" ref="AT20">IFERROR(INDEX($B$79:$AJ$79,(MATCH("Prop Swap Only",B20:AI20,0)+AS20)),"")</f>
        <v/>
      </c>
      <c r="AV20" s="25" t="str">
        <f t="shared" si="7"/>
        <v/>
      </c>
      <c r="AW20" s="51" t="str">
        <f t="shared" si="8"/>
        <v/>
      </c>
      <c r="AX20" s="51" t="str">
        <f t="shared" ref="AX20" si="10">_xlfn.TEXTJOIN(CHAR(10),TRUE,BN20,AW20,BD20,BX20,CH20)</f>
        <v/>
      </c>
      <c r="AY20" s="55" t="str">
        <f t="shared" ref="AY20" si="11">IFERROR(INDEX($B$79:$AJ$79,MATCH("Wipe down",B20:AI20,0)),"")</f>
        <v/>
      </c>
      <c r="AZ20" s="25" t="str" cm="1">
        <f t="array" ref="AZ20">IFERROR(MergedCellsCount(INDEX(B20:AI20,MATCH("Wipe down",B20:AI20,0))),"")</f>
        <v/>
      </c>
      <c r="BA20" s="55" t="str" cm="1">
        <f t="array" ref="BA20">IFERROR(INDEX($B$79:$AJ$79,(MATCH("Wipe down",B20:AI20,0)+AZ20)),"")</f>
        <v/>
      </c>
      <c r="BC20" s="25" t="str">
        <f t="shared" ref="BC20" si="12">IF(ISNUMBER(AY20),CONCATENATE(TEXT(AY20,"HH:MM")," to ",TEXT(BA20,"HH:MM"), " Wipe down"),"")</f>
        <v/>
      </c>
      <c r="BD20" s="25" t="str">
        <f t="shared" ref="BD20" si="13">IF(ISNUMBER(AY20),CONCATENATE(TEXT(AY20,"HH:MM")," to ",TEXT(BA20,"HH:MM"), " ",A20,": Wipe down "),"")</f>
        <v/>
      </c>
      <c r="BE20" s="50"/>
      <c r="BF20" s="25" t="e" cm="1">
        <f t="array" ref="BF20">_xlfn.SINGLE(INDEX(B20:AJ20,0, _xlfn.AGGREGATE(15, 3, (B20:AI20 = $BF$13)/(B20:AI20 = $BF$13)*COLUMN(B20:AI20)-COLUMN(B20),COLUMNS($BF20:BF20))))</f>
        <v>#NUM!</v>
      </c>
      <c r="BG20" s="25" t="str" cm="1">
        <f t="array" ref="BG20">IFERROR(_xlfn.AGGREGATE(15, 3, (B20:AI20 = $BF$13)/(B20:AI20 = $BF$13)*COLUMN(B20:AI20)-COLUMN(B20),COLUMNS($BG20:BG20)),"")</f>
        <v/>
      </c>
      <c r="BH20" s="25" t="str" cm="1">
        <f t="array" ref="BH20">IFERROR(_xlfn.AGGREGATE(15, 3, (D20:AK20 = $BF$13)/(D20:AK20 = $BF$13)*COLUMN(D20:AK20)-COLUMN(#REF!),COLUMNS($BG20:BH20)),"")</f>
        <v/>
      </c>
      <c r="BI20" s="25" t="str" cm="1">
        <f t="array" ref="BI20">_xlfn.TEXTJOIN(CHAR(10),TRUE, IFERROR((TEXT(BL20,"HH:MM")&amp;" to "&amp;TEXT(INDEX(Lists!$L$24:$AX$24,0,_xlfn.AGGREGATE(15,3,(B20:AI20=$BF$13)/(B20:AI20=$BF$13)*COLUMN(B20:AI20)-COLUMN(B20),COLUMNS($BG20:BG20))+1+BJ20),"HH:MM")&amp;" "&amp;$BF$13),""),
IFERROR((TEXT(BM20,"HH:MM")&amp;" to "&amp;TEXT(INDEX(Lists!$L$24:$AX$24,0,_xlfn.AGGREGATE(15,3,(B20:AI20=$BF$13)/(B20:AI20=$BF$13)*COLUMN(B20:AI20)-COLUMN(B20),COLUMNS($BG20:BH20))+1+BK20),"HH:MM")&amp;" "&amp;$BF$13),""))</f>
        <v/>
      </c>
      <c r="BJ20" s="25" t="str" cm="1">
        <f t="array" ref="BJ20">IFERROR(MergedCellsCount(INDEX(B20:AI20,_xlfn.AGGREGATE(15, 3, (B20:AI20 = $BF$13)/(B20:AI20 = $BF$13)*COLUMN(B20:AI20)-COLUMN(B20),COLUMNS($BG20:BG20))+1)),"")</f>
        <v/>
      </c>
      <c r="BK20" s="25" t="str" cm="1">
        <f t="array" ref="BK20">IFERROR(MergedCellsCount(INDEX(B20:AI20,_xlfn.AGGREGATE(15, 3, (B20:AI20 = $BF$13)/(B20:AI20 = $BF$13)*COLUMN(B20:AI20)-COLUMN(B20),COLUMNS($BG20:BH20))+1)),"")</f>
        <v/>
      </c>
      <c r="BL20" s="55" t="str" cm="1">
        <f t="array" ref="BL20">IFERROR(INDEX(Lists!$L$24:$AX$24,  0, _xlfn.AGGREGATE(15, 3, (B20:AI20 = $BF$13)/(B20:AI20 = $BF$13)*COLUMN(B20:AI20)-COLUMN(B20),COLUMNS($BG20:BG20))+1),"")</f>
        <v/>
      </c>
      <c r="BM20" s="55" t="str" cm="1">
        <f t="array" ref="BM20">IFERROR(INDEX(Lists!$L$24:$AX$24,  0, _xlfn.AGGREGATE(15, 3, (B20:AI20 = $BF$13)/(B20:AI20 = $BF$13)*COLUMN(B20:AI20)-COLUMN(B20),COLUMNS($BG20:BH20))+1),"")</f>
        <v/>
      </c>
      <c r="BN20" s="51" t="str" cm="1">
        <f t="array" ref="BN20">_xlfn.TEXTJOIN(CHAR(10),TRUE, IFERROR((TEXT(BL20,"HH:MM")&amp;" to "&amp;TEXT(INDEX(Lists!$L$24:$AX$24,0,_xlfn.AGGREGATE(15,3,(B20:AI20=$BF$13)/(B20:AI20=$BF$13)*COLUMN(B20:AI20)-COLUMN(B20),COLUMNS($BG20:BG20))+1+BJ20),"HH:MM")&amp;" "&amp;A20&amp;": "&amp;$BF$13),""),
IFERROR((TEXT(BM20,"HH:MM")&amp;" to "&amp;TEXT(INDEX(Lists!$L$24:$AX$24,0,_xlfn.AGGREGATE(15,3,(B20:AI20=$BF$13)/(B20:AI20=$BF$13)*COLUMN(B20:AI20)-COLUMN(B20),COLUMNS($BG20:BH20))+1+BK20),"HH:MM")&amp;" "&amp;A20&amp;": "&amp;$BF$13),""))</f>
        <v/>
      </c>
      <c r="BP20" s="25" t="e" cm="1">
        <f t="array" ref="BP20">_xlfn.SINGLE(INDEX(B20:AJ20,0, _xlfn.AGGREGATE(15, 3, (B20:AI20 = $BP$13)/(B20:AI20 = $BP$13)*COLUMN(B20:AI20)-COLUMN(B20),COLUMNS($BP20:BP20))))</f>
        <v>#NUM!</v>
      </c>
      <c r="BQ20" s="25" t="str" cm="1">
        <f t="array" ref="BQ20">IFERROR(_xlfn.AGGREGATE(15, 3, (B20:AI20 = $BP$13)/(B20:AI20 = $BP$13)*COLUMN(B20:AI20)-COLUMN(B20),COLUMNS($BP20:BQ20)),"")</f>
        <v/>
      </c>
      <c r="BR20" s="25" t="str" cm="1">
        <f t="array" ref="BR20">IFERROR(_xlfn.AGGREGATE(15, 3, (B20:AI20 = $BP$13)/(B20:AI20 = $BP$13)*COLUMN(B20:AI20)-COLUMN(B20),COLUMNS($BP20:BR20)),"")</f>
        <v/>
      </c>
      <c r="BS20" s="25" t="str" cm="1">
        <f t="array" ref="BS20">_xlfn.TEXTJOIN(CHAR(10),TRUE, IFERROR((TEXT(BV20,"HH:MM")&amp;" to "&amp;TEXT(INDEX(Lists!$L$24:$AX$24,0,_xlfn.AGGREGATE(15,3,(B20:AI20=$BP$13)/(B20:AI20=$BP$13)*COLUMN(B20:AI20)-COLUMN(B20),COLUMNS($BQ20:BQ20))+1+BT20),"HH:MM")&amp;" "&amp;$BP$13),""),
IFERROR((TEXT(BW20,"HH:MM")&amp;" to "&amp;TEXT(INDEX(Lists!$L$24:$AX$24,0,_xlfn.AGGREGATE(15,3,(B20:AI20=$BP$13)/(B20:AI20=$BP$13)*COLUMN(B20:AI20)-COLUMN(B20),COLUMNS($BQ20:BR20))+1+BU20),"HH:MM")&amp;" "&amp;$BP$13),""))</f>
        <v/>
      </c>
      <c r="BT20" s="25" t="str" cm="1">
        <f t="array" ref="BT20">IFERROR(MergedCellsCount(INDEX(B20:AI20,_xlfn.AGGREGATE(15, 3, (B20:AI20 = $BP$13)/(B20:AI20 = $BP$13)*COLUMN(B20:AI20)-COLUMN(B20),COLUMNS($BP20:BP20))+1)),"")</f>
        <v/>
      </c>
      <c r="BU20" s="25" t="str" cm="1">
        <f t="array" ref="BU20">IFERROR(MergedCellsCount(INDEX(B24:AI24,_xlfn.AGGREGATE(15, 3, (B24:AI24 = $BP$13)/(B24:AI24 = $BP$13)*COLUMN(B24:AI24)-COLUMN(B24),COLUMNS($BP24:BQ24))+1)),"")</f>
        <v/>
      </c>
      <c r="BV20" s="55" t="str" cm="1">
        <f t="array" ref="BV20">IFERROR(INDEX(Lists!$L$24:$AX$24,  0, _xlfn.AGGREGATE(15, 3, (B20:AI20 = $BP$13)/(B20:AI20 = $BP$13)*COLUMN(B20:AI20)-COLUMN(B20),COLUMNS($BP20:BP20))+1),"")</f>
        <v/>
      </c>
      <c r="BW20" s="55" t="str" cm="1">
        <f t="array" ref="BW20">IFERROR(INDEX(Lists!$L$24:$AX$24,  0, _xlfn.AGGREGATE(15, 3, (B20:AI20 = $BP$13)/(B20:AI20 = $BP$13)*COLUMN(B20:AI20)-COLUMN(B20),COLUMNS($BP20:BQ20))+1),"")</f>
        <v/>
      </c>
      <c r="BX20" s="25" t="str" cm="1">
        <f t="array" ref="BX20">_xlfn.TEXTJOIN(CHAR(10),TRUE, IFERROR((TEXT(BV20,"HH:MM")&amp;" to "&amp;TEXT(INDEX(Lists!$L$24:$AX$24,0,_xlfn.AGGREGATE(15,3,(B20:AI20=$BP$13)/(B20:AI20=$BP$13)*COLUMN(B20:AI20)-COLUMN(B20),COLUMNS($BQ20:BQ20))+1+BT20),"HH:MM")&amp;" "&amp;A20&amp;": "&amp;$BP$13),""),
IFERROR((TEXT(BW20,"HH:MM")&amp;" to "&amp;TEXT(INDEX(Lists!$L$24:$AX$24,0,_xlfn.AGGREGATE(15,3,(B20:AI20=$BP$13)/(B20:AI20=$BP$13)*COLUMN(B20:AI20)-COLUMN(B20),COLUMNS($BQ20:BR20))+1+BU20),"HH:MM")&amp;" "&amp;A20&amp;": "&amp;$BP$13),""))</f>
        <v/>
      </c>
      <c r="BY20" s="50"/>
      <c r="BZ20" s="25" t="e" cm="1">
        <f t="array" ref="BZ20">_xlfn.SINGLE(INDEX(B20:AJ20,0, _xlfn.AGGREGATE(15, 3, (B20:AI20 = $BZ$13)/(B20:AI20 = $BZ$13)*COLUMN(B20:AI20)-COLUMN(B20),COLUMNS($BZ20:BZ20))))</f>
        <v>#NUM!</v>
      </c>
      <c r="CA20" s="25" t="str" cm="1">
        <f t="array" ref="CA20">IFERROR(_xlfn.AGGREGATE(15, 3, (B20:AI20 = $BZ$13)/(B20:AI20 = $BZ$13)*COLUMN(B20:AI20)-COLUMN(B20),COLUMNS($BZ20:CA20)),"")</f>
        <v/>
      </c>
      <c r="CB20" s="25" t="str" cm="1">
        <f t="array" ref="CB20">IFERROR(_xlfn.AGGREGATE(15, 3, (B20:AI20 = $BZ$13)/(B20:AI20 = $BZ$13)*COLUMN(B20:AI20)-COLUMN(B20),COLUMNS($BZ20:CB20)),"")</f>
        <v/>
      </c>
      <c r="CC20" s="25" t="str" cm="1">
        <f t="array" ref="CC20">_xlfn.TEXTJOIN(CHAR(10),TRUE, IFERROR((TEXT(CF20,"HH:MM")&amp;" to "&amp;TEXT(INDEX(Lists!$L$24:$AX$24,0,_xlfn.AGGREGATE(15,3,(B20:AI20=$BZ$13)/(B20:AI20=$BZ$13)*COLUMN(B20:AI20)-COLUMN(B20),COLUMNS($BZ20:BZ20))+1+CD20),"HH:MM")&amp;" "&amp;$BZ$13),""),
                                                        IFERROR((TEXT(CG20,"HH:MM")&amp;" to "&amp;TEXT(INDEX(Lists!$L$24:$AX$24,0,_xlfn.AGGREGATE(15,3,(B20:AI20=$BZ$13)/(B20:AI20=$BZ$13)*COLUMN(B20:AI20)-COLUMN(B20),COLUMNS($BZ20:CA20))+1+CE20),"HH:MM")&amp;" "&amp;$BZ$13),""))</f>
        <v/>
      </c>
      <c r="CD20" s="25" t="str" cm="1">
        <f t="array" ref="CD20">IFERROR(MergedCellsCount(INDEX(B20:AI20,_xlfn.AGGREGATE(15, 3, (B20:AI20 = $BZ$13)/(B20:AI20 = $BZ$13)*COLUMN(B20:AI20)-COLUMN(B20),COLUMNS($BZ20:BZ20))+1)),"")</f>
        <v/>
      </c>
      <c r="CE20" s="25" t="str" cm="1">
        <f t="array" ref="CE20">IFERROR(MergedCellsCount(INDEX(B20:AI20,_xlfn.AGGREGATE(15, 3, (B20:AI20 = $BZ$13)/(B20:AI20 = $BZ$13)*COLUMN(B20:AI20)-COLUMN(B20),COLUMNS($BZ20:CA20))+1)),"")</f>
        <v/>
      </c>
      <c r="CF20" s="55" t="str" cm="1">
        <f t="array" ref="CF20">IFERROR(INDEX(Lists!$L$24:$AX$24,  0, _xlfn.AGGREGATE(15, 3, (B20:AI20 = $BZ$13)/(B20:AI20 = $BZ$13)*COLUMN(B20:AI20)-COLUMN(B20),COLUMNS($BZ20:BZ20))+1),"")</f>
        <v/>
      </c>
      <c r="CG20" s="55" t="str" cm="1">
        <f t="array" ref="CG20">IFERROR(INDEX(Lists!$L$24:$AX$24,  0, _xlfn.AGGREGATE(15, 3, (B20:AI20 = $BZ$13)/(B20:AI20 = $BZ$13)*COLUMN(B20:AI20)-COLUMN(B20),COLUMNS($BZ20:CA20))+1),"")</f>
        <v/>
      </c>
      <c r="CH20" s="186" t="str" cm="1">
        <f t="array" ref="CH20">_xlfn.TEXTJOIN(CHAR(10),TRUE, IFERROR((TEXT(CF20,"HH:MM")&amp;" to "&amp;TEXT(INDEX(Lists!$L$24:$AX$24,0,_xlfn.AGGREGATE(15,3,(B20:AI20=$BZ$13)/(B20:AI20=$BZ$13)*COLUMN(B20:AI20)-COLUMN(B20),COLUMNS($BZ20:BZ20))+1+CD20),"HH:MM")&amp;" "&amp;A20&amp;": "&amp;$BZ$13),""),
                                                        IFERROR((TEXT(CG20,"HH:MM")&amp;" to "&amp;TEXT(INDEX(Lists!$L$24:$AX$24,0,_xlfn.AGGREGATE(15,3,(B20:AI20=$BZ$13)/(B20:AI20=$BZ$13)*COLUMN(B20:AI20)-COLUMN(B20),COLUMNS($BZ20:CA20))+1+CE20),"HH:MM")&amp;" "&amp;A20&amp;": "&amp;$BZ$13),""))</f>
        <v/>
      </c>
      <c r="CI20" s="42" t="str">
        <f>_xlfn.TEXTJOIN(CHAR(10),TRUE,AV20,BC20,BI20,BS20,CC20)</f>
        <v/>
      </c>
    </row>
    <row r="21" spans="1:87" s="74" customFormat="1" x14ac:dyDescent="0.25">
      <c r="A21" s="174"/>
      <c r="B21" s="174"/>
      <c r="C21" s="174"/>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174"/>
      <c r="AB21" s="174"/>
      <c r="AC21" s="174"/>
      <c r="AD21" s="174"/>
      <c r="AE21" s="174"/>
      <c r="AF21" s="174"/>
      <c r="AG21" s="174"/>
      <c r="AH21" s="174"/>
      <c r="AI21" s="174"/>
      <c r="AJ21" s="174"/>
      <c r="AL21" s="75"/>
      <c r="AN21" s="75"/>
      <c r="AR21" s="73"/>
      <c r="AT21" s="75"/>
      <c r="AW21" s="76"/>
      <c r="AX21" s="76"/>
      <c r="AY21" s="75"/>
      <c r="BA21" s="75"/>
      <c r="BE21" s="141"/>
      <c r="BL21" s="75"/>
      <c r="BM21" s="75"/>
      <c r="BN21" s="76"/>
      <c r="BV21" s="75"/>
      <c r="BW21" s="75"/>
      <c r="BY21" s="141"/>
      <c r="CF21" s="75"/>
      <c r="CG21" s="75"/>
      <c r="CH21" s="187"/>
      <c r="CI21" s="140"/>
    </row>
    <row r="22" spans="1:87" x14ac:dyDescent="0.25">
      <c r="A22" s="146" t="s">
        <v>44</v>
      </c>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c r="AD22" s="146"/>
      <c r="AE22" s="146"/>
      <c r="AF22" s="146"/>
      <c r="AG22" s="146"/>
      <c r="AH22" s="146"/>
      <c r="AI22" s="146"/>
      <c r="AJ22" s="146"/>
      <c r="AL22" s="55"/>
      <c r="AM22" s="25"/>
      <c r="AN22" s="55"/>
      <c r="AO22" s="25"/>
      <c r="AP22" s="25"/>
      <c r="AQ22" s="25"/>
      <c r="AR22" s="54"/>
      <c r="AS22" s="25"/>
      <c r="AT22" s="55"/>
      <c r="AU22" s="25"/>
      <c r="AV22" s="25"/>
      <c r="AW22" s="51"/>
      <c r="AX22" s="51"/>
      <c r="AY22" s="55"/>
      <c r="AZ22" s="25"/>
      <c r="BA22" s="55"/>
      <c r="BB22" s="25"/>
      <c r="BC22" s="25"/>
      <c r="BD22" s="25"/>
      <c r="BE22" s="50"/>
      <c r="BF22" s="25"/>
      <c r="BG22" s="25"/>
      <c r="BH22" s="25"/>
      <c r="BI22" s="25"/>
      <c r="BJ22" s="25"/>
      <c r="BK22" s="25"/>
      <c r="BL22" s="55"/>
      <c r="BM22" s="55"/>
      <c r="BN22" s="51"/>
      <c r="BO22" s="25"/>
      <c r="BP22" s="25"/>
      <c r="BQ22" s="25"/>
      <c r="BR22" s="25"/>
      <c r="BS22" s="25"/>
      <c r="BT22" s="25"/>
      <c r="BU22" s="25"/>
      <c r="BV22" s="55"/>
      <c r="BW22" s="55"/>
      <c r="BX22" s="25"/>
      <c r="BY22" s="50"/>
      <c r="BZ22" s="25"/>
      <c r="CA22" s="25"/>
      <c r="CB22" s="25"/>
      <c r="CC22" s="25"/>
      <c r="CD22" s="25"/>
      <c r="CE22" s="25"/>
      <c r="CF22" s="55"/>
      <c r="CG22" s="55"/>
      <c r="CH22" s="186"/>
      <c r="CI22" s="42"/>
    </row>
    <row r="23" spans="1:87" s="204" customFormat="1" x14ac:dyDescent="0.25">
      <c r="A23" s="2" t="s">
        <v>46</v>
      </c>
      <c r="B23" s="7" t="s">
        <v>14</v>
      </c>
      <c r="C23" s="2"/>
      <c r="D23" s="4" t="s">
        <v>15</v>
      </c>
      <c r="E23" s="4"/>
      <c r="F23" s="4" t="s">
        <v>16</v>
      </c>
      <c r="G23" s="4"/>
      <c r="H23" s="5" t="s">
        <v>17</v>
      </c>
      <c r="I23" s="5"/>
      <c r="J23" s="5" t="s">
        <v>18</v>
      </c>
      <c r="K23" s="5"/>
      <c r="L23" s="5" t="s">
        <v>19</v>
      </c>
      <c r="M23" s="5"/>
      <c r="N23" s="5" t="s">
        <v>20</v>
      </c>
      <c r="O23" s="5"/>
      <c r="P23" s="5" t="s">
        <v>21</v>
      </c>
      <c r="Q23" s="5"/>
      <c r="R23" s="5" t="s">
        <v>22</v>
      </c>
      <c r="S23" s="5"/>
      <c r="T23" s="5" t="s">
        <v>23</v>
      </c>
      <c r="U23" s="5"/>
      <c r="V23" s="5" t="s">
        <v>24</v>
      </c>
      <c r="W23" s="5"/>
      <c r="X23" s="5" t="s">
        <v>25</v>
      </c>
      <c r="Y23" s="5"/>
      <c r="Z23" s="5" t="s">
        <v>26</v>
      </c>
      <c r="AA23" s="5"/>
      <c r="AB23" s="5" t="s">
        <v>27</v>
      </c>
      <c r="AC23" s="5"/>
      <c r="AD23" s="5" t="s">
        <v>28</v>
      </c>
      <c r="AE23" s="5"/>
      <c r="AF23" s="5" t="s">
        <v>29</v>
      </c>
      <c r="AG23" s="5"/>
      <c r="AH23" s="5" t="s">
        <v>30</v>
      </c>
      <c r="AI23" s="5"/>
      <c r="AJ23" s="4" t="s">
        <v>31</v>
      </c>
      <c r="AL23" s="210"/>
      <c r="AN23" s="210"/>
      <c r="AR23" s="211"/>
      <c r="AT23" s="210"/>
      <c r="AW23" s="206"/>
      <c r="AX23" s="206"/>
      <c r="AY23" s="210"/>
      <c r="BA23" s="210"/>
      <c r="BE23" s="205"/>
      <c r="BL23" s="210"/>
      <c r="BM23" s="210"/>
      <c r="BN23" s="206"/>
      <c r="BV23" s="210"/>
      <c r="BW23" s="210"/>
      <c r="BY23" s="205"/>
      <c r="CF23" s="210"/>
      <c r="CG23" s="210"/>
      <c r="CH23" s="212"/>
      <c r="CI23" s="213"/>
    </row>
    <row r="24" spans="1:87" s="74" customFormat="1" hidden="1" x14ac:dyDescent="0.25">
      <c r="A24" s="14"/>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7"/>
      <c r="AG24" s="7"/>
      <c r="AH24" s="7"/>
      <c r="AI24" s="7"/>
      <c r="AJ24" s="7"/>
      <c r="AL24" s="75"/>
      <c r="AN24" s="75"/>
      <c r="AR24" s="73" t="str">
        <f t="shared" si="3"/>
        <v/>
      </c>
      <c r="AS24" s="74" t="str" cm="1">
        <f t="array" ref="AS24">IFERROR(MergedCellsCount(INDEX(B24:AI24,MATCH("Prop Swap Only",B24:AI24,0))),"")</f>
        <v/>
      </c>
      <c r="AT24" s="75" t="str" cm="1">
        <f t="array" ref="AT24">IFERROR(INDEX($B$79:$AJ$79,(MATCH("Prop Swap Only",B24:AI24,0)+AS24)),"")</f>
        <v/>
      </c>
      <c r="AV24" s="74" t="str">
        <f t="shared" si="7"/>
        <v/>
      </c>
      <c r="AW24" s="76" t="str">
        <f t="shared" si="8"/>
        <v/>
      </c>
      <c r="AX24" s="76" t="str">
        <f t="shared" si="1"/>
        <v/>
      </c>
      <c r="AY24" s="75" t="str">
        <f t="shared" si="4"/>
        <v/>
      </c>
      <c r="AZ24" s="74" t="str" cm="1">
        <f t="array" ref="AZ24">IFERROR(MergedCellsCount(INDEX(B24:AI24,MATCH("Wipe down",B24:AI24,0))),"")</f>
        <v/>
      </c>
      <c r="BA24" s="75" t="str" cm="1">
        <f t="array" ref="BA24">IFERROR(INDEX($B$79:$AJ$79,(MATCH("Wipe down",B24:AI24,0)+AZ24)),"")</f>
        <v/>
      </c>
      <c r="BC24" s="74" t="str">
        <f t="shared" si="5"/>
        <v/>
      </c>
      <c r="BD24" s="74" t="str">
        <f t="shared" si="2"/>
        <v/>
      </c>
      <c r="BE24" s="141"/>
      <c r="BF24" s="74" t="e" cm="1">
        <f t="array" ref="BF24">_xlfn.SINGLE(INDEX(B24:AJ24,0, _xlfn.AGGREGATE(15, 3, (B24:AI24 = $BF$13)/(B24:AI24 = $BF$13)*COLUMN(B24:AI24)-COLUMN(B24),COLUMNS($BF24:BF24))))</f>
        <v>#NUM!</v>
      </c>
      <c r="BG24" s="74" t="str" cm="1">
        <f t="array" ref="BG24">IFERROR(_xlfn.AGGREGATE(15, 3, (B24:AI24 = $BF$13)/(B24:AI24 = $BF$13)*COLUMN(B24:AI24)-COLUMN(B24),COLUMNS($BG24:BG24)),"")</f>
        <v/>
      </c>
      <c r="BH24" s="74" t="str" cm="1">
        <f t="array" ref="BH24">IFERROR(_xlfn.AGGREGATE(15, 3, (D24:AK24 = $BF$13)/(D24:AK24 = $BF$13)*COLUMN(D24:AK24)-COLUMN(D24),COLUMNS($BG24:BH24)),"")</f>
        <v/>
      </c>
      <c r="BI24" s="74" t="str" cm="1">
        <f t="array" ref="BI24">_xlfn.TEXTJOIN(CHAR(10),TRUE, IFERROR((TEXT(BL24,"HH:MM")&amp;" to "&amp;TEXT(INDEX(Lists!$L$24:$AX$24,0,_xlfn.AGGREGATE(15,3,(B24:AI24=$BF$13)/(B24:AI24=$BF$13)*COLUMN(B24:AI24)-COLUMN(B24),COLUMNS($BG24:BG24))+1+BJ24),"HH:MM")&amp;" "&amp;$BF$13),""),
IFERROR((TEXT(BM24,"HH:MM")&amp;" to "&amp;TEXT(INDEX(Lists!$L$24:$AX$24,0,_xlfn.AGGREGATE(15,3,(B24:AI24=$BF$13)/(B24:AI24=$BF$13)*COLUMN(B24:AI24)-COLUMN(B24),COLUMNS($BG24:BH24))+1+BK24),"HH:MM")&amp;" "&amp;$BF$13),""))</f>
        <v/>
      </c>
      <c r="BJ24" s="74" t="str" cm="1">
        <f t="array" ref="BJ24">IFERROR(MergedCellsCount(INDEX(B24:AI24,_xlfn.AGGREGATE(15, 3, (B24:AI24 = $BF$13)/(B24:AI24 = $BF$13)*COLUMN(B24:AI24)-COLUMN(B24),COLUMNS($BG24:BG24))+1)),"")</f>
        <v/>
      </c>
      <c r="BK24" s="74" t="str" cm="1">
        <f t="array" ref="BK24">IFERROR(MergedCellsCount(INDEX(B24:AI24,_xlfn.AGGREGATE(15, 3, (B24:AI24 = $BF$13)/(B24:AI24 = $BF$13)*COLUMN(B24:AI24)-COLUMN(B24),COLUMNS($BG24:BH24))+1)),"")</f>
        <v/>
      </c>
      <c r="BL24" s="75" t="str" cm="1">
        <f t="array" ref="BL24">IFERROR(INDEX(Lists!$L$24:$AX$24,  0, _xlfn.AGGREGATE(15, 3, (B24:AI24 = $BF$13)/(B24:AI24 = $BF$13)*COLUMN(B24:AI24)-COLUMN(B24),COLUMNS($BG24:BG24))+1),"")</f>
        <v/>
      </c>
      <c r="BM24" s="75" t="str" cm="1">
        <f t="array" ref="BM24">IFERROR(INDEX(Lists!$L$24:$AX$24,  0, _xlfn.AGGREGATE(15, 3, (B24:AI24 = $BF$13)/(B24:AI24 = $BF$13)*COLUMN(B24:AI24)-COLUMN(B24),COLUMNS($BG24:BH24))+1),"")</f>
        <v/>
      </c>
      <c r="BN24" s="76" t="str" cm="1">
        <f t="array" ref="BN24">_xlfn.TEXTJOIN(CHAR(10),TRUE, IFERROR((TEXT(BL24,"HH:MM")&amp;" to "&amp;TEXT(INDEX(Lists!$L$24:$AX$24,0,_xlfn.AGGREGATE(15,3,(B24:AI24=$BF$13)/(B24:AI24=$BF$13)*COLUMN(B24:AI24)-COLUMN(B24),COLUMNS($BG24:BG24))+1+BJ24),"HH:MM")&amp;" "&amp;A24&amp;": "&amp;$BF$13),""),
IFERROR((TEXT(BM24,"HH:MM")&amp;" to "&amp;TEXT(INDEX(Lists!$L$24:$AX$24,0,_xlfn.AGGREGATE(15,3,(B24:AI24=$BF$13)/(B24:AI24=$BF$13)*COLUMN(B24:AI24)-COLUMN(B24),COLUMNS($BG24:BH24))+1+BK24),"HH:MM")&amp;" "&amp;A24&amp;": "&amp;$BF$13),""))</f>
        <v/>
      </c>
      <c r="BP24" s="74" t="e" cm="1">
        <f t="array" ref="BP24">_xlfn.SINGLE(INDEX(B24:AJ24,0, _xlfn.AGGREGATE(15, 3, (B24:AI24 = $BP$13)/(B24:AI24 = $BP$13)*COLUMN(B24:AI24)-COLUMN(B24),COLUMNS($BP24:BP24))))</f>
        <v>#NUM!</v>
      </c>
      <c r="BQ24" s="74" t="str" cm="1">
        <f t="array" ref="BQ24">IFERROR(_xlfn.AGGREGATE(15, 3, (B24:AI24 = $BP$13)/(B24:AI24 = $BP$13)*COLUMN(B24:AI24)-COLUMN(B24),COLUMNS($BP24:BQ24)),"")</f>
        <v/>
      </c>
      <c r="BR24" s="74" t="str" cm="1">
        <f t="array" ref="BR24">IFERROR(_xlfn.AGGREGATE(15, 3, (B24:AI24 = $BP$13)/(B24:AI24 = $BP$13)*COLUMN(B24:AI24)-COLUMN(B24),COLUMNS($BP24:BR24)),"")</f>
        <v/>
      </c>
      <c r="BS24" s="74" t="str" cm="1">
        <f t="array" ref="BS24">_xlfn.TEXTJOIN(CHAR(10),TRUE, IFERROR((TEXT(BV24,"HH:MM")&amp;" to "&amp;TEXT(INDEX(Lists!$L$24:$AX$24,0,_xlfn.AGGREGATE(15,3,(B24:AI24=$BP$13)/(B24:AI24=$BP$13)*COLUMN(B24:AI24)-COLUMN(B24),COLUMNS($BQ24:BQ24))+1+BT24),"HH:MM")&amp;" "&amp;$BP$13),""),
IFERROR((TEXT(BW24,"HH:MM")&amp;" to "&amp;TEXT(INDEX(Lists!$L$24:$AX$24,0,_xlfn.AGGREGATE(15,3,(B24:AI24=$BP$13)/(B24:AI24=$BP$13)*COLUMN(B24:AI24)-COLUMN(B24),COLUMNS($BQ24:BR24))+1+BU24),"HH:MM")&amp;" "&amp;$BP$13),""))</f>
        <v/>
      </c>
      <c r="BT24" s="74" t="str" cm="1">
        <f t="array" ref="BT24">IFERROR(MergedCellsCount(INDEX(B24:AI24,_xlfn.AGGREGATE(15, 3, (B24:AI24 = $BP$13)/(B24:AI24 = $BP$13)*COLUMN(B24:AI24)-COLUMN(B24),COLUMNS($BP24:BP24))+1)),"")</f>
        <v/>
      </c>
      <c r="BU24" s="74" t="str" cm="1">
        <f t="array" ref="BU24">IFERROR(MergedCellsCount(INDEX(B27:AI27,_xlfn.AGGREGATE(15, 3, (B27:AI27 = $BP$13)/(B27:AI27 = $BP$13)*COLUMN(B27:AI27)-COLUMN(B27),COLUMNS($BP27:BQ27))+1)),"")</f>
        <v/>
      </c>
      <c r="BV24" s="75" t="str" cm="1">
        <f t="array" ref="BV24">IFERROR(INDEX(Lists!$L$24:$AX$24,  0, _xlfn.AGGREGATE(15, 3, (B24:AI24 = $BP$13)/(B24:AI24 = $BP$13)*COLUMN(B24:AI24)-COLUMN(B24),COLUMNS($BP24:BP24))+1),"")</f>
        <v/>
      </c>
      <c r="BW24" s="75" t="str" cm="1">
        <f t="array" ref="BW24">IFERROR(INDEX(Lists!$L$24:$AX$24,  0, _xlfn.AGGREGATE(15, 3, (B24:AI24 = $BP$13)/(B24:AI24 = $BP$13)*COLUMN(B24:AI24)-COLUMN(B24),COLUMNS($BP24:BQ24))+1),"")</f>
        <v/>
      </c>
      <c r="BX24" s="74" t="str" cm="1">
        <f t="array" ref="BX24">_xlfn.TEXTJOIN(CHAR(10),TRUE, IFERROR((TEXT(BV24,"HH:MM")&amp;" to "&amp;TEXT(INDEX(Lists!$L$24:$AX$24,0,_xlfn.AGGREGATE(15,3,(B24:AI24=$BP$13)/(B24:AI24=$BP$13)*COLUMN(B24:AI24)-COLUMN(B24),COLUMNS($BQ24:BQ24))+1+BT24),"HH:MM")&amp;" "&amp;A24&amp;": "&amp;$BP$13),""),
IFERROR((TEXT(BW24,"HH:MM")&amp;" to "&amp;TEXT(INDEX(Lists!$L$24:$AX$24,0,_xlfn.AGGREGATE(15,3,(B24:AI24=$BP$13)/(B24:AI24=$BP$13)*COLUMN(B24:AI24)-COLUMN(B24),COLUMNS($BQ24:BR24))+1+BU24),"HH:MM")&amp;" "&amp;A24&amp;": "&amp;$BP$13),""))</f>
        <v/>
      </c>
      <c r="BY24" s="141"/>
      <c r="BZ24" s="74" t="e" cm="1">
        <f t="array" ref="BZ24">_xlfn.SINGLE(INDEX(B24:AJ24,0, _xlfn.AGGREGATE(15, 3, (B24:AI24 = $BZ$13)/(B24:AI24 = $BZ$13)*COLUMN(B24:AI24)-COLUMN(B24),COLUMNS($BZ24:BZ24))))</f>
        <v>#NUM!</v>
      </c>
      <c r="CA24" s="74" t="str" cm="1">
        <f t="array" ref="CA24">IFERROR(_xlfn.AGGREGATE(15, 3, (B24:AI24 = $BZ$13)/(B24:AI24 = $BZ$13)*COLUMN(B24:AI24)-COLUMN(B24),COLUMNS($BZ24:CA24)),"")</f>
        <v/>
      </c>
      <c r="CB24" s="74" t="str" cm="1">
        <f t="array" ref="CB24">IFERROR(_xlfn.AGGREGATE(15, 3, (B24:AI24 = $BZ$13)/(B24:AI24 = $BZ$13)*COLUMN(B24:AI24)-COLUMN(B24),COLUMNS($BZ24:CB24)),"")</f>
        <v/>
      </c>
      <c r="CC24" s="74" t="str" cm="1">
        <f t="array" ref="CC24">_xlfn.TEXTJOIN(CHAR(10),TRUE, IFERROR((TEXT(CF24,"HH:MM")&amp;" to "&amp;TEXT(INDEX(Lists!$L$24:$AX$24,0,_xlfn.AGGREGATE(15,3,(B24:AI24=$BZ$13)/(B24:AI24=$BZ$13)*COLUMN(B24:AI24)-COLUMN(B24),COLUMNS($BZ24:BZ24))+1+CD24),"HH:MM")&amp;" "&amp;$BZ$13),""),
                                                        IFERROR((TEXT(CG24,"HH:MM")&amp;" to "&amp;TEXT(INDEX(Lists!$L$24:$AX$24,0,_xlfn.AGGREGATE(15,3,(B24:AI24=$BZ$13)/(B24:AI24=$BZ$13)*COLUMN(B24:AI24)-COLUMN(B24),COLUMNS($BZ24:CA24))+1+CE24),"HH:MM")&amp;" "&amp;$BZ$13),""))</f>
        <v/>
      </c>
      <c r="CD24" s="74" t="str" cm="1">
        <f t="array" ref="CD24">IFERROR(MergedCellsCount(INDEX(B24:AI24,_xlfn.AGGREGATE(15, 3, (B24:AI24 = $BZ$13)/(B24:AI24 = $BZ$13)*COLUMN(B24:AI24)-COLUMN(B24),COLUMNS($BZ24:BZ24))+1)),"")</f>
        <v/>
      </c>
      <c r="CE24" s="74" t="str" cm="1">
        <f t="array" ref="CE24">IFERROR(MergedCellsCount(INDEX(B24:AI24,_xlfn.AGGREGATE(15, 3, (B24:AI24 = $BZ$13)/(B24:AI24 = $BZ$13)*COLUMN(B24:AI24)-COLUMN(B24),COLUMNS($BZ24:CA24))+1)),"")</f>
        <v/>
      </c>
      <c r="CF24" s="75" t="str" cm="1">
        <f t="array" ref="CF24">IFERROR(INDEX(Lists!$L$24:$AX$24,  0, _xlfn.AGGREGATE(15, 3, (B24:AI24 = $BZ$13)/(B24:AI24 = $BZ$13)*COLUMN(B24:AI24)-COLUMN(B24),COLUMNS($BZ24:BZ24))+1),"")</f>
        <v/>
      </c>
      <c r="CG24" s="75" t="str" cm="1">
        <f t="array" ref="CG24">IFERROR(INDEX(Lists!$L$24:$AX$24,  0, _xlfn.AGGREGATE(15, 3, (B24:AI24 = $BZ$13)/(B24:AI24 = $BZ$13)*COLUMN(B24:AI24)-COLUMN(B24),COLUMNS($BZ24:CA24))+1),"")</f>
        <v/>
      </c>
      <c r="CH24" s="187" t="str" cm="1">
        <f t="array" ref="CH24">_xlfn.TEXTJOIN(CHAR(10),TRUE, IFERROR((TEXT(CF24,"HH:MM")&amp;" to "&amp;TEXT(INDEX(Lists!$L$24:$AX$24,0,_xlfn.AGGREGATE(15,3,(B24:AI24=$BZ$13)/(B24:AI24=$BZ$13)*COLUMN(B24:AI24)-COLUMN(B24),COLUMNS($BZ24:BZ24))+1+CD24),"HH:MM")&amp;" "&amp;A24&amp;": "&amp;$BZ$13),""),
                                                        IFERROR((TEXT(CG24,"HH:MM")&amp;" to "&amp;TEXT(INDEX(Lists!$L$24:$AX$24,0,_xlfn.AGGREGATE(15,3,(B24:AI24=$BZ$13)/(B24:AI24=$BZ$13)*COLUMN(B24:AI24)-COLUMN(B24),COLUMNS($BZ24:CA24))+1+CE24),"HH:MM")&amp;" "&amp;A24&amp;": "&amp;$BZ$13),""))</f>
        <v/>
      </c>
      <c r="CI24" s="140" t="str">
        <f t="shared" si="6"/>
        <v/>
      </c>
    </row>
    <row r="25" spans="1:87" s="25" customFormat="1" ht="15" hidden="1" customHeight="1" x14ac:dyDescent="0.25">
      <c r="A25" s="14"/>
      <c r="B25" s="16"/>
      <c r="C25" s="16"/>
      <c r="D25" s="16"/>
      <c r="E25" s="16"/>
      <c r="F25" s="16"/>
      <c r="G25" s="16"/>
      <c r="H25" s="14"/>
      <c r="I25" s="14"/>
      <c r="J25" s="14"/>
      <c r="K25" s="14"/>
      <c r="L25" s="16"/>
      <c r="M25" s="16"/>
      <c r="N25" s="16"/>
      <c r="O25" s="16"/>
      <c r="P25" s="16"/>
      <c r="Q25" s="16"/>
      <c r="R25" s="16"/>
      <c r="S25" s="16"/>
      <c r="T25" s="14"/>
      <c r="U25" s="14"/>
      <c r="V25" s="14"/>
      <c r="W25" s="14"/>
      <c r="X25" s="14"/>
      <c r="Y25" s="14"/>
      <c r="Z25" s="14"/>
      <c r="AA25" s="14"/>
      <c r="AB25" s="14"/>
      <c r="AC25" s="14"/>
      <c r="AD25" s="203"/>
      <c r="AE25" s="14"/>
      <c r="AF25" s="10"/>
      <c r="AG25" s="10"/>
      <c r="AH25" s="10"/>
      <c r="AI25" s="10"/>
      <c r="AJ25" s="10"/>
      <c r="AL25" s="55"/>
      <c r="AN25" s="55"/>
      <c r="AR25" s="54" t="str">
        <f t="shared" si="3"/>
        <v/>
      </c>
      <c r="AS25" s="25" t="str" cm="1">
        <f t="array" ref="AS25">IFERROR(MergedCellsCount(INDEX(B25:AI25,MATCH("Prop Swap Only",B25:AI25,0))),"")</f>
        <v/>
      </c>
      <c r="AT25" s="55" t="str" cm="1">
        <f t="array" ref="AT25">IFERROR(INDEX($B$79:$AJ$79,(MATCH("Prop Swap Only",B25:AI25,0)+AS25)),"")</f>
        <v/>
      </c>
      <c r="AV25" s="25" t="str">
        <f t="shared" si="7"/>
        <v/>
      </c>
      <c r="AW25" s="51" t="str">
        <f t="shared" si="8"/>
        <v/>
      </c>
      <c r="AX25" s="51" t="str">
        <f t="shared" si="1"/>
        <v/>
      </c>
      <c r="AY25" s="55" t="str">
        <f t="shared" si="4"/>
        <v/>
      </c>
      <c r="AZ25" s="25" t="str" cm="1">
        <f t="array" ref="AZ25">IFERROR(MergedCellsCount(INDEX(B25:AI25,MATCH("Wipe down",B25:AI25,0))),"")</f>
        <v/>
      </c>
      <c r="BA25" s="55" t="str" cm="1">
        <f t="array" ref="BA25">IFERROR(INDEX($B$79:$AJ$79,(MATCH("Wipe down",B25:AI25,0)+AZ25)),"")</f>
        <v/>
      </c>
      <c r="BC25" s="25" t="str">
        <f t="shared" si="5"/>
        <v/>
      </c>
      <c r="BD25" s="25" t="str">
        <f t="shared" si="2"/>
        <v/>
      </c>
      <c r="BE25" s="50"/>
      <c r="BF25" s="25" t="e" cm="1">
        <f t="array" ref="BF25">_xlfn.SINGLE(INDEX(B25:AJ25,0, _xlfn.AGGREGATE(15, 3, (B25:AI25 = $BF$13)/(B25:AI25 = $BF$13)*COLUMN(B25:AI25)-COLUMN(B25),COLUMNS($BF25:BF25))))</f>
        <v>#NUM!</v>
      </c>
      <c r="BG25" s="25" t="str" cm="1">
        <f t="array" ref="BG25">IFERROR(_xlfn.AGGREGATE(15, 3, (B25:AI25 = $BF$13)/(B25:AI25 = $BF$13)*COLUMN(B25:AI25)-COLUMN(B25),COLUMNS($BG25:BG25)),"")</f>
        <v/>
      </c>
      <c r="BH25" s="25" t="str" cm="1">
        <f t="array" ref="BH25">IFERROR(_xlfn.AGGREGATE(15, 3, (D25:AK25 = $BF$13)/(D25:AK25 = $BF$13)*COLUMN(D25:AK25)-COLUMN(D25),COLUMNS($BG25:BH25)),"")</f>
        <v/>
      </c>
      <c r="BI25" s="25" t="str" cm="1">
        <f t="array" ref="BI25">_xlfn.TEXTJOIN(CHAR(10),TRUE, IFERROR((TEXT(BL25,"HH:MM")&amp;" to "&amp;TEXT(INDEX(Lists!$L$24:$AX$24,0,_xlfn.AGGREGATE(15,3,(B25:AI25=$BF$13)/(B25:AI25=$BF$13)*COLUMN(B25:AI25)-COLUMN(B25),COLUMNS($BG25:BG25))+1+BJ25),"HH:MM")&amp;" "&amp;$BF$13),""),
IFERROR((TEXT(BM25,"HH:MM")&amp;" to "&amp;TEXT(INDEX(Lists!$L$24:$AX$24,0,_xlfn.AGGREGATE(15,3,(B25:AI25=$BF$13)/(B25:AI25=$BF$13)*COLUMN(B25:AI25)-COLUMN(B25),COLUMNS($BG25:BH25))+1+BK25),"HH:MM")&amp;" "&amp;$BF$13),""))</f>
        <v/>
      </c>
      <c r="BJ25" s="25" t="str" cm="1">
        <f t="array" ref="BJ25">IFERROR(MergedCellsCount(INDEX(B25:AI25,_xlfn.AGGREGATE(15, 3, (B25:AI25 = $BF$13)/(B25:AI25 = $BF$13)*COLUMN(B25:AI25)-COLUMN(B25),COLUMNS($BG25:BG25))+1)),"")</f>
        <v/>
      </c>
      <c r="BK25" s="25" t="str" cm="1">
        <f t="array" ref="BK25">IFERROR(MergedCellsCount(INDEX(B25:AI25,_xlfn.AGGREGATE(15, 3, (B25:AI25 = $BF$13)/(B25:AI25 = $BF$13)*COLUMN(B25:AI25)-COLUMN(B25),COLUMNS($BG25:BH25))+1)),"")</f>
        <v/>
      </c>
      <c r="BL25" s="55" t="str" cm="1">
        <f t="array" ref="BL25">IFERROR(INDEX(Lists!$L$24:$AX$24,  0, _xlfn.AGGREGATE(15, 3, (B25:AI25 = $BF$13)/(B25:AI25 = $BF$13)*COLUMN(B25:AI25)-COLUMN(B25),COLUMNS($BG25:BG25))+1),"")</f>
        <v/>
      </c>
      <c r="BM25" s="55" t="str" cm="1">
        <f t="array" ref="BM25">IFERROR(INDEX(Lists!$L$24:$AX$24,  0, _xlfn.AGGREGATE(15, 3, (B25:AI25 = $BF$13)/(B25:AI25 = $BF$13)*COLUMN(B25:AI25)-COLUMN(B25),COLUMNS($BG25:BH25))+1),"")</f>
        <v/>
      </c>
      <c r="BN25" s="51" t="str" cm="1">
        <f t="array" ref="BN25">_xlfn.TEXTJOIN(CHAR(10),TRUE, IFERROR((TEXT(BL25,"HH:MM")&amp;" to "&amp;TEXT(INDEX(Lists!$L$24:$AX$24,0,_xlfn.AGGREGATE(15,3,(B25:AI25=$BF$13)/(B25:AI25=$BF$13)*COLUMN(B25:AI25)-COLUMN(B25),COLUMNS($BG25:BG25))+1+BJ25),"HH:MM")&amp;" "&amp;A25&amp;": "&amp;$BF$13),""),
IFERROR((TEXT(BM25,"HH:MM")&amp;" to "&amp;TEXT(INDEX(Lists!$L$24:$AX$24,0,_xlfn.AGGREGATE(15,3,(B25:AI25=$BF$13)/(B25:AI25=$BF$13)*COLUMN(B25:AI25)-COLUMN(B25),COLUMNS($BG25:BH25))+1+BK25),"HH:MM")&amp;" "&amp;A25&amp;": "&amp;$BF$13),""))</f>
        <v/>
      </c>
      <c r="BP25" s="25" t="e" cm="1">
        <f t="array" ref="BP25">_xlfn.SINGLE(INDEX(B25:AJ25,0, _xlfn.AGGREGATE(15, 3, (B25:AI25 = $BP$13)/(B25:AI25 = $BP$13)*COLUMN(B25:AI25)-COLUMN(B25),COLUMNS($BP25:BP25))))</f>
        <v>#NUM!</v>
      </c>
      <c r="BQ25" s="25" t="str" cm="1">
        <f t="array" ref="BQ25">IFERROR(_xlfn.AGGREGATE(15, 3, (B25:AI25 = $BP$13)/(B25:AI25 = $BP$13)*COLUMN(B25:AI25)-COLUMN(B25),COLUMNS($BP25:BQ25)),"")</f>
        <v/>
      </c>
      <c r="BR25" s="25" t="str" cm="1">
        <f t="array" ref="BR25">IFERROR(_xlfn.AGGREGATE(15, 3, (B25:AI25 = $BP$13)/(B25:AI25 = $BP$13)*COLUMN(B25:AI25)-COLUMN(B25),COLUMNS($BP25:BR25)),"")</f>
        <v/>
      </c>
      <c r="BS25" s="25" t="str" cm="1">
        <f t="array" ref="BS25">_xlfn.TEXTJOIN(CHAR(10),TRUE, IFERROR((TEXT(BV25,"HH:MM")&amp;" to "&amp;TEXT(INDEX(Lists!$L$24:$AX$24,0,_xlfn.AGGREGATE(15,3,(B25:AI25=$BP$13)/(B25:AI25=$BP$13)*COLUMN(B25:AI25)-COLUMN(B25),COLUMNS($BQ25:BQ25))+1+BT25),"HH:MM")&amp;" "&amp;$BP$13),""),
IFERROR((TEXT(BW25,"HH:MM")&amp;" to "&amp;TEXT(INDEX(Lists!$L$24:$AX$24,0,_xlfn.AGGREGATE(15,3,(B25:AI25=$BP$13)/(B25:AI25=$BP$13)*COLUMN(B25:AI25)-COLUMN(B25),COLUMNS($BQ25:BR25))+1+BU25),"HH:MM")&amp;" "&amp;$BP$13),""))</f>
        <v/>
      </c>
      <c r="BT25" s="25" t="str" cm="1">
        <f t="array" ref="BT25">IFERROR(MergedCellsCount(INDEX(B25:AI25,_xlfn.AGGREGATE(15, 3, (B25:AI25 = $BP$13)/(B25:AI25 = $BP$13)*COLUMN(B25:AI25)-COLUMN(B25),COLUMNS($BP25:BP25))+1)),"")</f>
        <v/>
      </c>
      <c r="BU25" s="25" t="str" cm="1">
        <f t="array" ref="BU25">IFERROR(MergedCellsCount(INDEX(B28:AI28,_xlfn.AGGREGATE(15, 3, (B28:AI28 = $BP$13)/(B28:AI28 = $BP$13)*COLUMN(B28:AI28)-COLUMN(B28),COLUMNS($BP28:BQ28))+1)),"")</f>
        <v/>
      </c>
      <c r="BV25" s="55" t="str" cm="1">
        <f t="array" ref="BV25">IFERROR(INDEX(Lists!$L$24:$AX$24,  0, _xlfn.AGGREGATE(15, 3, (B25:AI25 = $BP$13)/(B25:AI25 = $BP$13)*COLUMN(B25:AI25)-COLUMN(B25),COLUMNS($BP25:BP25))+1),"")</f>
        <v/>
      </c>
      <c r="BW25" s="55" t="str" cm="1">
        <f t="array" ref="BW25">IFERROR(INDEX(Lists!$L$24:$AX$24,  0, _xlfn.AGGREGATE(15, 3, (B25:AI25 = $BP$13)/(B25:AI25 = $BP$13)*COLUMN(B25:AI25)-COLUMN(B25),COLUMNS($BP25:BQ25))+1),"")</f>
        <v/>
      </c>
      <c r="BX25" s="25" t="str" cm="1">
        <f t="array" ref="BX25">_xlfn.TEXTJOIN(CHAR(10),TRUE, IFERROR((TEXT(BV25,"HH:MM")&amp;" to "&amp;TEXT(INDEX(Lists!$L$24:$AX$24,0,_xlfn.AGGREGATE(15,3,(B25:AI25=$BP$13)/(B25:AI25=$BP$13)*COLUMN(B25:AI25)-COLUMN(B25),COLUMNS($BQ25:BQ25))+1+BT25),"HH:MM")&amp;" "&amp;A25&amp;": "&amp;$BP$13),""),
IFERROR((TEXT(BW25,"HH:MM")&amp;" to "&amp;TEXT(INDEX(Lists!$L$24:$AX$24,0,_xlfn.AGGREGATE(15,3,(B25:AI25=$BP$13)/(B25:AI25=$BP$13)*COLUMN(B25:AI25)-COLUMN(B25),COLUMNS($BQ25:BR25))+1+BU25),"HH:MM")&amp;" "&amp;A25&amp;": "&amp;$BP$13),""))</f>
        <v/>
      </c>
      <c r="BY25" s="50"/>
      <c r="BZ25" s="25" t="e" cm="1">
        <f t="array" ref="BZ25">_xlfn.SINGLE(INDEX(B25:AJ25,0, _xlfn.AGGREGATE(15, 3, (B25:AI25 = $BZ$13)/(B25:AI25 = $BZ$13)*COLUMN(B25:AI25)-COLUMN(B25),COLUMNS($BZ25:BZ25))))</f>
        <v>#NUM!</v>
      </c>
      <c r="CA25" s="25" t="str" cm="1">
        <f t="array" ref="CA25">IFERROR(_xlfn.AGGREGATE(15, 3, (B25:AI25 = $BZ$13)/(B25:AI25 = $BZ$13)*COLUMN(B25:AI25)-COLUMN(B25),COLUMNS($BZ25:CA25)),"")</f>
        <v/>
      </c>
      <c r="CB25" s="25" t="str" cm="1">
        <f t="array" ref="CB25">IFERROR(_xlfn.AGGREGATE(15, 3, (B25:AI25 = $BZ$13)/(B25:AI25 = $BZ$13)*COLUMN(B25:AI25)-COLUMN(B25),COLUMNS($BZ25:CB25)),"")</f>
        <v/>
      </c>
      <c r="CC25" s="25" t="str" cm="1">
        <f t="array" ref="CC25">_xlfn.TEXTJOIN(CHAR(10),TRUE, IFERROR((TEXT(CF25,"HH:MM")&amp;" to "&amp;TEXT(INDEX(Lists!$L$24:$AX$24,0,_xlfn.AGGREGATE(15,3,(B25:AI25=$BZ$13)/(B25:AI25=$BZ$13)*COLUMN(B25:AI25)-COLUMN(B25),COLUMNS($BZ25:BZ25))+1+CD25),"HH:MM")&amp;" "&amp;$BZ$13),""),
                                                        IFERROR((TEXT(CG25,"HH:MM")&amp;" to "&amp;TEXT(INDEX(Lists!$L$24:$AX$24,0,_xlfn.AGGREGATE(15,3,(B25:AI25=$BZ$13)/(B25:AI25=$BZ$13)*COLUMN(B25:AI25)-COLUMN(B25),COLUMNS($BZ25:CA25))+1+CE25),"HH:MM")&amp;" "&amp;$BZ$13),""))</f>
        <v/>
      </c>
      <c r="CD25" s="25" t="str" cm="1">
        <f t="array" ref="CD25">IFERROR(MergedCellsCount(INDEX(B25:AI25,_xlfn.AGGREGATE(15, 3, (B25:AI25 = $BZ$13)/(B25:AI25 = $BZ$13)*COLUMN(B25:AI25)-COLUMN(B25),COLUMNS($BZ25:BZ25))+1)),"")</f>
        <v/>
      </c>
      <c r="CE25" s="25" t="str" cm="1">
        <f t="array" ref="CE25">IFERROR(MergedCellsCount(INDEX(B25:AI25,_xlfn.AGGREGATE(15, 3, (B25:AI25 = $BZ$13)/(B25:AI25 = $BZ$13)*COLUMN(B25:AI25)-COLUMN(B25),COLUMNS($BZ25:CA25))+1)),"")</f>
        <v/>
      </c>
      <c r="CF25" s="55" t="str" cm="1">
        <f t="array" ref="CF25">IFERROR(INDEX(Lists!$L$24:$AX$24,  0, _xlfn.AGGREGATE(15, 3, (B25:AI25 = $BZ$13)/(B25:AI25 = $BZ$13)*COLUMN(B25:AI25)-COLUMN(B25),COLUMNS($BZ25:BZ25))+1),"")</f>
        <v/>
      </c>
      <c r="CG25" s="55" t="str" cm="1">
        <f t="array" ref="CG25">IFERROR(INDEX(Lists!$L$24:$AX$24,  0, _xlfn.AGGREGATE(15, 3, (B25:AI25 = $BZ$13)/(B25:AI25 = $BZ$13)*COLUMN(B25:AI25)-COLUMN(B25),COLUMNS($BZ25:CA25))+1),"")</f>
        <v/>
      </c>
      <c r="CH25" s="186" t="str" cm="1">
        <f t="array" ref="CH25">_xlfn.TEXTJOIN(CHAR(10),TRUE, IFERROR((TEXT(CF25,"HH:MM")&amp;" to "&amp;TEXT(INDEX(Lists!$L$24:$AX$24,0,_xlfn.AGGREGATE(15,3,(B25:AI25=$BZ$13)/(B25:AI25=$BZ$13)*COLUMN(B25:AI25)-COLUMN(B25),COLUMNS($BZ25:BZ25))+1+CD25),"HH:MM")&amp;" "&amp;A25&amp;": "&amp;$BZ$13),""),
                                                        IFERROR((TEXT(CG25,"HH:MM")&amp;" to "&amp;TEXT(INDEX(Lists!$L$24:$AX$24,0,_xlfn.AGGREGATE(15,3,(B25:AI25=$BZ$13)/(B25:AI25=$BZ$13)*COLUMN(B25:AI25)-COLUMN(B25),COLUMNS($BZ25:CA25))+1+CE25),"HH:MM")&amp;" "&amp;A25&amp;": "&amp;$BZ$13),""))</f>
        <v/>
      </c>
      <c r="CI25" s="42" t="str">
        <f t="shared" si="6"/>
        <v/>
      </c>
    </row>
    <row r="26" spans="1:87" s="25" customFormat="1" x14ac:dyDescent="0.25">
      <c r="A26" s="14"/>
      <c r="B26" s="16"/>
      <c r="C26" s="16"/>
      <c r="D26" s="16"/>
      <c r="E26" s="16"/>
      <c r="F26" s="16"/>
      <c r="G26" s="16"/>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0"/>
      <c r="AG26" s="10"/>
      <c r="AH26" s="10"/>
      <c r="AI26" s="10"/>
      <c r="AJ26" s="10"/>
      <c r="AL26" s="55"/>
      <c r="AN26" s="55"/>
      <c r="AR26" s="54" t="str">
        <f t="shared" si="3"/>
        <v/>
      </c>
      <c r="AS26" s="25" t="str" cm="1">
        <f t="array" ref="AS26">IFERROR(MergedCellsCount(INDEX(B26:AI26,MATCH("Prop Swap Only",B26:AI26,0))),"")</f>
        <v/>
      </c>
      <c r="AT26" s="55" t="str" cm="1">
        <f t="array" ref="AT26">IFERROR(INDEX($B$79:$AJ$79,(MATCH("Prop Swap Only",B26:AI26,0)+AS26)),"")</f>
        <v/>
      </c>
      <c r="AV26" s="25" t="str">
        <f t="shared" si="7"/>
        <v/>
      </c>
      <c r="AW26" s="51" t="str">
        <f t="shared" si="8"/>
        <v/>
      </c>
      <c r="AX26" s="51" t="str">
        <f t="shared" si="1"/>
        <v/>
      </c>
      <c r="AY26" s="55" t="str">
        <f t="shared" si="4"/>
        <v/>
      </c>
      <c r="AZ26" s="25" t="str" cm="1">
        <f t="array" ref="AZ26">IFERROR(MergedCellsCount(INDEX(B26:AI26,MATCH("Wipe down",B26:AI26,0))),"")</f>
        <v/>
      </c>
      <c r="BA26" s="55" t="str" cm="1">
        <f t="array" ref="BA26">IFERROR(INDEX($B$79:$AJ$79,(MATCH("Wipe down",B26:AI26,0)+AZ26)),"")</f>
        <v/>
      </c>
      <c r="BC26" s="25" t="str">
        <f t="shared" si="5"/>
        <v/>
      </c>
      <c r="BD26" s="25" t="str">
        <f t="shared" si="2"/>
        <v/>
      </c>
      <c r="BE26" s="50"/>
      <c r="BF26" s="25" t="e" cm="1">
        <f t="array" ref="BF26">_xlfn.SINGLE(INDEX(B26:AJ26,0, _xlfn.AGGREGATE(15, 3, (B26:AI26 = $BF$13)/(B26:AI26 = $BF$13)*COLUMN(B26:AI26)-COLUMN(B26),COLUMNS($BF26:BF26))))</f>
        <v>#NUM!</v>
      </c>
      <c r="BG26" s="25" t="str" cm="1">
        <f t="array" ref="BG26">IFERROR(_xlfn.AGGREGATE(15, 3, (B26:AI26 = $BF$13)/(B26:AI26 = $BF$13)*COLUMN(B26:AI26)-COLUMN(B26),COLUMNS($BG26:BG26)),"")</f>
        <v/>
      </c>
      <c r="BH26" s="25" t="str" cm="1">
        <f t="array" ref="BH26">IFERROR(_xlfn.AGGREGATE(15, 3, (D26:AK26 = $BF$13)/(D26:AK26 = $BF$13)*COLUMN(D26:AK26)-COLUMN(D26),COLUMNS($BG26:BH26)),"")</f>
        <v/>
      </c>
      <c r="BI26" s="25" t="str" cm="1">
        <f t="array" ref="BI26">_xlfn.TEXTJOIN(CHAR(10),TRUE, IFERROR((TEXT(BL26,"HH:MM")&amp;" to "&amp;TEXT(INDEX(Lists!$L$24:$AX$24,0,_xlfn.AGGREGATE(15,3,(B26:AI26=$BF$13)/(B26:AI26=$BF$13)*COLUMN(B26:AI26)-COLUMN(B26),COLUMNS($BG26:BG26))+1+BJ26),"HH:MM")&amp;" "&amp;$BF$13),""),
IFERROR((TEXT(BM26,"HH:MM")&amp;" to "&amp;TEXT(INDEX(Lists!$L$24:$AX$24,0,_xlfn.AGGREGATE(15,3,(B26:AI26=$BF$13)/(B26:AI26=$BF$13)*COLUMN(B26:AI26)-COLUMN(B26),COLUMNS($BG26:BH26))+1+BK26),"HH:MM")&amp;" "&amp;$BF$13),""))</f>
        <v/>
      </c>
      <c r="BJ26" s="25" t="str" cm="1">
        <f t="array" ref="BJ26">IFERROR(MergedCellsCount(INDEX(B26:AI26,_xlfn.AGGREGATE(15, 3, (B26:AI26 = $BF$13)/(B26:AI26 = $BF$13)*COLUMN(B26:AI26)-COLUMN(B26),COLUMNS($BG26:BG26))+1)),"")</f>
        <v/>
      </c>
      <c r="BK26" s="25" t="str" cm="1">
        <f t="array" ref="BK26">IFERROR(MergedCellsCount(INDEX(B26:AI26,_xlfn.AGGREGATE(15, 3, (B26:AI26 = $BF$13)/(B26:AI26 = $BF$13)*COLUMN(B26:AI26)-COLUMN(B26),COLUMNS($BG26:BH26))+1)),"")</f>
        <v/>
      </c>
      <c r="BL26" s="55" t="str" cm="1">
        <f t="array" ref="BL26">IFERROR(INDEX(Lists!$L$24:$AX$24,  0, _xlfn.AGGREGATE(15, 3, (B26:AI26 = $BF$13)/(B26:AI26 = $BF$13)*COLUMN(B26:AI26)-COLUMN(B26),COLUMNS($BG26:BG26))+1),"")</f>
        <v/>
      </c>
      <c r="BM26" s="55" t="str" cm="1">
        <f t="array" ref="BM26">IFERROR(INDEX(Lists!$L$24:$AX$24,  0, _xlfn.AGGREGATE(15, 3, (B26:AI26 = $BF$13)/(B26:AI26 = $BF$13)*COLUMN(B26:AI26)-COLUMN(B26),COLUMNS($BG26:BH26))+1),"")</f>
        <v/>
      </c>
      <c r="BN26" s="51" t="str" cm="1">
        <f t="array" ref="BN26">_xlfn.TEXTJOIN(CHAR(10),TRUE, IFERROR((TEXT(BL26,"HH:MM")&amp;" to "&amp;TEXT(INDEX(Lists!$L$24:$AX$24,0,_xlfn.AGGREGATE(15,3,(B26:AI26=$BF$13)/(B26:AI26=$BF$13)*COLUMN(B26:AI26)-COLUMN(B26),COLUMNS($BG26:BG26))+1+BJ26),"HH:MM")&amp;" "&amp;A26&amp;": "&amp;$BF$13),""),
IFERROR((TEXT(BM26,"HH:MM")&amp;" to "&amp;TEXT(INDEX(Lists!$L$24:$AX$24,0,_xlfn.AGGREGATE(15,3,(B26:AI26=$BF$13)/(B26:AI26=$BF$13)*COLUMN(B26:AI26)-COLUMN(B26),COLUMNS($BG26:BH26))+1+BK26),"HH:MM")&amp;" "&amp;A26&amp;": "&amp;$BF$13),""))</f>
        <v/>
      </c>
      <c r="BP26" s="25" t="e" cm="1">
        <f t="array" ref="BP26">_xlfn.SINGLE(INDEX(B26:AJ26,0, _xlfn.AGGREGATE(15, 3, (B26:AI26 = $BP$13)/(B26:AI26 = $BP$13)*COLUMN(B26:AI26)-COLUMN(B26),COLUMNS($BP26:BP26))))</f>
        <v>#NUM!</v>
      </c>
      <c r="BQ26" s="25" t="str" cm="1">
        <f t="array" ref="BQ26">IFERROR(_xlfn.AGGREGATE(15, 3, (B26:AI26 = $BP$13)/(B26:AI26 = $BP$13)*COLUMN(B26:AI26)-COLUMN(B26),COLUMNS($BP26:BQ26)),"")</f>
        <v/>
      </c>
      <c r="BR26" s="25" t="str" cm="1">
        <f t="array" ref="BR26">IFERROR(_xlfn.AGGREGATE(15, 3, (B26:AI26 = $BP$13)/(B26:AI26 = $BP$13)*COLUMN(B26:AI26)-COLUMN(B26),COLUMNS($BP26:BR26)),"")</f>
        <v/>
      </c>
      <c r="BS26" s="25" t="str" cm="1">
        <f t="array" ref="BS26">_xlfn.TEXTJOIN(CHAR(10),TRUE, IFERROR((TEXT(BV26,"HH:MM")&amp;" to "&amp;TEXT(INDEX(Lists!$L$24:$AX$24,0,_xlfn.AGGREGATE(15,3,(B26:AI26=$BP$13)/(B26:AI26=$BP$13)*COLUMN(B26:AI26)-COLUMN(B26),COLUMNS($BQ26:BQ26))+1+BT26),"HH:MM")&amp;" "&amp;$BP$13),""),
IFERROR((TEXT(BW26,"HH:MM")&amp;" to "&amp;TEXT(INDEX(Lists!$L$24:$AX$24,0,_xlfn.AGGREGATE(15,3,(B26:AI26=$BP$13)/(B26:AI26=$BP$13)*COLUMN(B26:AI26)-COLUMN(B26),COLUMNS($BQ26:BR26))+1+BU26),"HH:MM")&amp;" "&amp;$BP$13),""))</f>
        <v/>
      </c>
      <c r="BT26" s="25" t="str" cm="1">
        <f t="array" ref="BT26">IFERROR(MergedCellsCount(INDEX(B26:AI26,_xlfn.AGGREGATE(15, 3, (B26:AI26 = $BP$13)/(B26:AI26 = $BP$13)*COLUMN(B26:AI26)-COLUMN(B26),COLUMNS($BP26:BP26))+1)),"")</f>
        <v/>
      </c>
      <c r="BU26" s="25" t="str" cm="1">
        <f t="array" ref="BU26">IFERROR(MergedCellsCount(INDEX(B29:AI29,_xlfn.AGGREGATE(15, 3, (B29:AI29 = $BP$13)/(B29:AI29 = $BP$13)*COLUMN(B29:AI29)-COLUMN(B29),COLUMNS($BP29:BQ29))+1)),"")</f>
        <v/>
      </c>
      <c r="BV26" s="55" t="str" cm="1">
        <f t="array" ref="BV26">IFERROR(INDEX(Lists!$L$24:$AX$24,  0, _xlfn.AGGREGATE(15, 3, (B26:AI26 = $BP$13)/(B26:AI26 = $BP$13)*COLUMN(B26:AI26)-COLUMN(B26),COLUMNS($BP26:BP26))+1),"")</f>
        <v/>
      </c>
      <c r="BW26" s="55" t="str" cm="1">
        <f t="array" ref="BW26">IFERROR(INDEX(Lists!$L$24:$AX$24,  0, _xlfn.AGGREGATE(15, 3, (B26:AI26 = $BP$13)/(B26:AI26 = $BP$13)*COLUMN(B26:AI26)-COLUMN(B26),COLUMNS($BP26:BQ26))+1),"")</f>
        <v/>
      </c>
      <c r="BX26" s="25" t="str" cm="1">
        <f t="array" ref="BX26">_xlfn.TEXTJOIN(CHAR(10),TRUE, IFERROR((TEXT(BV26,"HH:MM")&amp;" to "&amp;TEXT(INDEX(Lists!$L$24:$AX$24,0,_xlfn.AGGREGATE(15,3,(B26:AI26=$BP$13)/(B26:AI26=$BP$13)*COLUMN(B26:AI26)-COLUMN(B26),COLUMNS($BQ26:BQ26))+1+BT26),"HH:MM")&amp;" "&amp;A26&amp;": "&amp;$BP$13),""),
IFERROR((TEXT(BW26,"HH:MM")&amp;" to "&amp;TEXT(INDEX(Lists!$L$24:$AX$24,0,_xlfn.AGGREGATE(15,3,(B26:AI26=$BP$13)/(B26:AI26=$BP$13)*COLUMN(B26:AI26)-COLUMN(B26),COLUMNS($BQ26:BR26))+1+BU26),"HH:MM")&amp;" "&amp;A26&amp;": "&amp;$BP$13),""))</f>
        <v/>
      </c>
      <c r="BY26" s="50"/>
      <c r="BZ26" s="25" t="e" cm="1">
        <f t="array" ref="BZ26">_xlfn.SINGLE(INDEX(B26:AJ26,0, _xlfn.AGGREGATE(15, 3, (B26:AI26 = $BZ$13)/(B26:AI26 = $BZ$13)*COLUMN(B26:AI26)-COLUMN(B26),COLUMNS($BZ26:BZ26))))</f>
        <v>#NUM!</v>
      </c>
      <c r="CA26" s="25" t="str" cm="1">
        <f t="array" ref="CA26">IFERROR(_xlfn.AGGREGATE(15, 3, (B26:AI26 = $BZ$13)/(B26:AI26 = $BZ$13)*COLUMN(B26:AI26)-COLUMN(B26),COLUMNS($BZ26:CA26)),"")</f>
        <v/>
      </c>
      <c r="CB26" s="25" t="str" cm="1">
        <f t="array" ref="CB26">IFERROR(_xlfn.AGGREGATE(15, 3, (B26:AI26 = $BZ$13)/(B26:AI26 = $BZ$13)*COLUMN(B26:AI26)-COLUMN(B26),COLUMNS($BZ26:CB26)),"")</f>
        <v/>
      </c>
      <c r="CC26" s="25" t="str" cm="1">
        <f t="array" ref="CC26">_xlfn.TEXTJOIN(CHAR(10),TRUE, IFERROR((TEXT(CF26,"HH:MM")&amp;" to "&amp;TEXT(INDEX(Lists!$L$24:$AX$24,0,_xlfn.AGGREGATE(15,3,(B26:AI26=$BZ$13)/(B26:AI26=$BZ$13)*COLUMN(B26:AI26)-COLUMN(B26),COLUMNS($BZ26:BZ26))+1+CD26),"HH:MM")&amp;" "&amp;$BZ$13),""),
                                                        IFERROR((TEXT(CG26,"HH:MM")&amp;" to "&amp;TEXT(INDEX(Lists!$L$24:$AX$24,0,_xlfn.AGGREGATE(15,3,(B26:AI26=$BZ$13)/(B26:AI26=$BZ$13)*COLUMN(B26:AI26)-COLUMN(B26),COLUMNS($BZ26:CA26))+1+CE26),"HH:MM")&amp;" "&amp;$BZ$13),""))</f>
        <v/>
      </c>
      <c r="CD26" s="25" t="str" cm="1">
        <f t="array" ref="CD26">IFERROR(MergedCellsCount(INDEX(B26:AI26,_xlfn.AGGREGATE(15, 3, (B26:AI26 = $BZ$13)/(B26:AI26 = $BZ$13)*COLUMN(B26:AI26)-COLUMN(B26),COLUMNS($BZ26:BZ26))+1)),"")</f>
        <v/>
      </c>
      <c r="CE26" s="25" t="str" cm="1">
        <f t="array" ref="CE26">IFERROR(MergedCellsCount(INDEX(B26:AI26,_xlfn.AGGREGATE(15, 3, (B26:AI26 = $BZ$13)/(B26:AI26 = $BZ$13)*COLUMN(B26:AI26)-COLUMN(B26),COLUMNS($BZ26:CA26))+1)),"")</f>
        <v/>
      </c>
      <c r="CF26" s="55" t="str" cm="1">
        <f t="array" ref="CF26">IFERROR(INDEX(Lists!$L$24:$AX$24,  0, _xlfn.AGGREGATE(15, 3, (B26:AI26 = $BZ$13)/(B26:AI26 = $BZ$13)*COLUMN(B26:AI26)-COLUMN(B26),COLUMNS($BZ26:BZ26))+1),"")</f>
        <v/>
      </c>
      <c r="CG26" s="55" t="str" cm="1">
        <f t="array" ref="CG26">IFERROR(INDEX(Lists!$L$24:$AX$24,  0, _xlfn.AGGREGATE(15, 3, (B26:AI26 = $BZ$13)/(B26:AI26 = $BZ$13)*COLUMN(B26:AI26)-COLUMN(B26),COLUMNS($BZ26:CA26))+1),"")</f>
        <v/>
      </c>
      <c r="CH26" s="186" t="str" cm="1">
        <f t="array" ref="CH26">_xlfn.TEXTJOIN(CHAR(10),TRUE, IFERROR((TEXT(CF26,"HH:MM")&amp;" to "&amp;TEXT(INDEX(Lists!$L$24:$AX$24,0,_xlfn.AGGREGATE(15,3,(B26:AI26=$BZ$13)/(B26:AI26=$BZ$13)*COLUMN(B26:AI26)-COLUMN(B26),COLUMNS($BZ26:BZ26))+1+CD26),"HH:MM")&amp;" "&amp;A26&amp;": "&amp;$BZ$13),""),
                                                        IFERROR((TEXT(CG26,"HH:MM")&amp;" to "&amp;TEXT(INDEX(Lists!$L$24:$AX$24,0,_xlfn.AGGREGATE(15,3,(B26:AI26=$BZ$13)/(B26:AI26=$BZ$13)*COLUMN(B26:AI26)-COLUMN(B26),COLUMNS($BZ26:CA26))+1+CE26),"HH:MM")&amp;" "&amp;A26&amp;": "&amp;$BZ$13),""))</f>
        <v/>
      </c>
      <c r="CI26" s="42" t="str">
        <f t="shared" si="6"/>
        <v/>
      </c>
    </row>
    <row r="27" spans="1:87" s="25" customFormat="1" ht="15" customHeight="1" x14ac:dyDescent="0.25">
      <c r="A27" s="7" t="s">
        <v>43</v>
      </c>
      <c r="B27" s="10"/>
      <c r="C27" s="10"/>
      <c r="D27" s="221" t="s">
        <v>4</v>
      </c>
      <c r="E27" s="221"/>
      <c r="F27" s="221"/>
      <c r="G27" s="221"/>
      <c r="H27" s="16"/>
      <c r="I27" s="16"/>
      <c r="J27" s="16"/>
      <c r="K27" s="9"/>
      <c r="L27" s="10"/>
      <c r="M27" s="10"/>
      <c r="N27" s="10"/>
      <c r="O27" s="10"/>
      <c r="P27" s="16"/>
      <c r="Q27" s="16"/>
      <c r="R27" s="16"/>
      <c r="S27" s="16"/>
      <c r="T27" s="10"/>
      <c r="U27" s="10"/>
      <c r="V27" s="10"/>
      <c r="W27" s="7"/>
      <c r="X27" s="7"/>
      <c r="Y27" s="10"/>
      <c r="Z27" s="10"/>
      <c r="AA27" s="10"/>
      <c r="AB27" s="222" t="s">
        <v>42</v>
      </c>
      <c r="AC27" s="222"/>
      <c r="AD27" s="222"/>
      <c r="AE27" s="10"/>
      <c r="AF27" s="10"/>
      <c r="AG27" s="10"/>
      <c r="AH27" s="7"/>
      <c r="AI27" s="7"/>
      <c r="AJ27" s="7"/>
      <c r="AL27" s="55"/>
      <c r="AN27" s="55"/>
      <c r="AR27" s="54" t="str">
        <f t="shared" si="3"/>
        <v/>
      </c>
      <c r="AS27" s="25" t="str" cm="1">
        <f t="array" ref="AS27">IFERROR(MergedCellsCount(INDEX(B27:AI27,MATCH("Prop Swap Only",B27:AI27,0))),"")</f>
        <v/>
      </c>
      <c r="AT27" s="55" t="str" cm="1">
        <f t="array" ref="AT27">IFERROR(INDEX($B$79:$AJ$79,(MATCH("Prop Swap Only",B27:AI27,0)+AS27)),"")</f>
        <v/>
      </c>
      <c r="AV27" s="25" t="str">
        <f t="shared" si="7"/>
        <v/>
      </c>
      <c r="AW27" s="51" t="str">
        <f t="shared" si="8"/>
        <v/>
      </c>
      <c r="AX27" s="51" t="str">
        <f t="shared" ca="1" si="1"/>
        <v>15:00 to 15:45 Around Town: Disinfect &amp; Prop Swap
09:00 to 10:00 Around Town: Learn &amp; Play</v>
      </c>
      <c r="AY27" s="55" t="str">
        <f t="shared" si="4"/>
        <v/>
      </c>
      <c r="AZ27" s="25" t="str" cm="1">
        <f t="array" ref="AZ27">IFERROR(MergedCellsCount(INDEX(B27:AI27,MATCH("Wipe down",B27:AI27,0))),"")</f>
        <v/>
      </c>
      <c r="BA27" s="55" t="str" cm="1">
        <f t="array" ref="BA27">IFERROR(INDEX($B$79:$AJ$79,(MATCH("Wipe down",B27:AI27,0)+AZ27)),"")</f>
        <v/>
      </c>
      <c r="BC27" s="25" t="str">
        <f t="shared" si="5"/>
        <v/>
      </c>
      <c r="BD27" s="25" t="str">
        <f t="shared" si="2"/>
        <v/>
      </c>
      <c r="BE27" s="50"/>
      <c r="BF27" s="25" cm="1">
        <f t="array" ref="BF27">_xlfn.SINGLE(INDEX(B27:AJ27,0, _xlfn.AGGREGATE(15, 3, (B27:AI27 = $BF$13)/(B27:AI27 = $BF$13)*COLUMN(B27:AI27)-COLUMN(B27),COLUMNS($BF27:BF27))))</f>
        <v>0</v>
      </c>
      <c r="BG27" s="25" cm="1">
        <f t="array" ref="BG27">IFERROR(_xlfn.AGGREGATE(15, 3, (B27:AI27 = $BF$13)/(B27:AI27 = $BF$13)*COLUMN(B27:AI27)-COLUMN(B27),COLUMNS($BG27:BG27)),"")</f>
        <v>26</v>
      </c>
      <c r="BH27" s="25" t="str" cm="1">
        <f t="array" ref="BH27">IFERROR(_xlfn.AGGREGATE(15, 3, (D27:AK27 = $BF$13)/(D27:AK27 = $BF$13)*COLUMN(D27:AK27)-COLUMN(#REF!),COLUMNS($BG27:BH27)),"")</f>
        <v/>
      </c>
      <c r="BI27" s="25" t="str" cm="1">
        <f t="array" aca="1" ref="BI27" ca="1">_xlfn.TEXTJOIN(CHAR(10),TRUE, IFERROR((TEXT(BL27,"HH:MM")&amp;" to "&amp;TEXT(INDEX(Lists!$L$24:$AX$24,0,_xlfn.AGGREGATE(15,3,(B27:AI27=$BF$13)/(B27:AI27=$BF$13)*COLUMN(B27:AI27)-COLUMN(B27),COLUMNS($BG27:BG27))+1+BJ27),"HH:MM")&amp;" "&amp;$BF$13),""),
IFERROR((TEXT(BM27,"HH:MM")&amp;" to "&amp;TEXT(INDEX(Lists!$L$24:$AX$24,0,_xlfn.AGGREGATE(15,3,(B27:AI27=$BF$13)/(B27:AI27=$BF$13)*COLUMN(B27:AI27)-COLUMN(B27),COLUMNS($BG27:BH27))+1+BK27),"HH:MM")&amp;" "&amp;$BF$13),""))</f>
        <v>15:00 to 15:45 Disinfect &amp; Prop Swap</v>
      </c>
      <c r="BJ27" s="25" cm="1">
        <f t="array" aca="1" ref="BJ27" ca="1">IFERROR(MergedCellsCount(INDEX(B27:AI27,_xlfn.AGGREGATE(15, 3, (B27:AI27 = $BF$13)/(B27:AI27 = $BF$13)*COLUMN(B27:AI27)-COLUMN(B27),COLUMNS($BG27:BG27))+1)),"")</f>
        <v>3</v>
      </c>
      <c r="BK27" s="25" t="str" cm="1">
        <f t="array" ref="BK27">IFERROR(MergedCellsCount(INDEX(B27:AI27,_xlfn.AGGREGATE(15, 3, (B27:AI27 = $BF$13)/(B27:AI27 = $BF$13)*COLUMN(B27:AI27)-COLUMN(B27),COLUMNS($BG27:BH27))+1)),"")</f>
        <v/>
      </c>
      <c r="BL27" s="55" cm="1">
        <f t="array" ref="BL27">IFERROR(INDEX(Lists!$L$24:$AX$24,  0, _xlfn.AGGREGATE(15, 3, (B27:AI27 = $BF$13)/(B27:AI27 = $BF$13)*COLUMN(B27:AI27)-COLUMN(B27),COLUMNS($BG27:BG27))+1),"")</f>
        <v>0.625</v>
      </c>
      <c r="BM27" s="55" t="str" cm="1">
        <f t="array" ref="BM27">IFERROR(INDEX(Lists!$L$24:$AX$24,  0, _xlfn.AGGREGATE(15, 3, (B27:AI27 = $BF$13)/(B27:AI27 = $BF$13)*COLUMN(B27:AI27)-COLUMN(B27),COLUMNS($BG27:BH27))+1),"")</f>
        <v/>
      </c>
      <c r="BN27" s="51" t="str" cm="1">
        <f t="array" aca="1" ref="BN27" ca="1">_xlfn.TEXTJOIN(CHAR(10),TRUE, IFERROR((TEXT(BL27,"HH:MM")&amp;" to "&amp;TEXT(INDEX(Lists!$L$24:$AX$24,0,_xlfn.AGGREGATE(15,3,(B27:AI27=$BF$13)/(B27:AI27=$BF$13)*COLUMN(B27:AI27)-COLUMN(B27),COLUMNS($BG27:BG27))+1+BJ27),"HH:MM")&amp;" "&amp;A27&amp;": "&amp;$BF$13),""),
IFERROR((TEXT(BM27,"HH:MM")&amp;" to "&amp;TEXT(INDEX(Lists!$L$24:$AX$24,0,_xlfn.AGGREGATE(15,3,(B27:AI27=$BF$13)/(B27:AI27=$BF$13)*COLUMN(B27:AI27)-COLUMN(B27),COLUMNS($BG27:BH27))+1+BK27),"HH:MM")&amp;" "&amp;A27&amp;": "&amp;$BF$13),""))</f>
        <v>15:00 to 15:45 Around Town: Disinfect &amp; Prop Swap</v>
      </c>
      <c r="BP27" s="25" t="e" cm="1">
        <f t="array" ref="BP27">_xlfn.SINGLE(INDEX(B27:AJ27,0, _xlfn.AGGREGATE(15, 3, (B27:AI27 = $BP$13)/(B27:AI27 = $BP$13)*COLUMN(B27:AI27)-COLUMN(B27),COLUMNS($BP27:BP27))))</f>
        <v>#NUM!</v>
      </c>
      <c r="BQ27" s="25" t="str" cm="1">
        <f t="array" ref="BQ27">IFERROR(_xlfn.AGGREGATE(15, 3, (B27:AI27 = $BP$13)/(B27:AI27 = $BP$13)*COLUMN(B27:AI27)-COLUMN(B27),COLUMNS($BP27:BQ27)),"")</f>
        <v/>
      </c>
      <c r="BR27" s="25" t="str" cm="1">
        <f t="array" ref="BR27">IFERROR(_xlfn.AGGREGATE(15, 3, (B27:AI27 = $BP$13)/(B27:AI27 = $BP$13)*COLUMN(B27:AI27)-COLUMN(B27),COLUMNS($BP27:BR27)),"")</f>
        <v/>
      </c>
      <c r="BS27" s="25" t="str" cm="1">
        <f t="array" ref="BS27">_xlfn.TEXTJOIN(CHAR(10),TRUE, IFERROR((TEXT(BV27,"HH:MM")&amp;" to "&amp;TEXT(INDEX(Lists!$L$24:$AX$24,0,_xlfn.AGGREGATE(15,3,(B27:AI27=$BP$13)/(B27:AI27=$BP$13)*COLUMN(B27:AI27)-COLUMN(B27),COLUMNS($BQ27:BQ27))+1+BT27),"HH:MM")&amp;" "&amp;$BP$13),""),
IFERROR((TEXT(BW27,"HH:MM")&amp;" to "&amp;TEXT(INDEX(Lists!$L$24:$AX$24,0,_xlfn.AGGREGATE(15,3,(B27:AI27=$BP$13)/(B27:AI27=$BP$13)*COLUMN(B27:AI27)-COLUMN(B27),COLUMNS($BQ27:BR27))+1+BU27),"HH:MM")&amp;" "&amp;$BP$13),""))</f>
        <v/>
      </c>
      <c r="BT27" s="25" t="str" cm="1">
        <f t="array" ref="BT27">IFERROR(MergedCellsCount(INDEX(B27:AI27,_xlfn.AGGREGATE(15, 3, (B27:AI27 = $BP$13)/(B27:AI27 = $BP$13)*COLUMN(B27:AI27)-COLUMN(B27),COLUMNS($BP27:BP27))+1)),"")</f>
        <v/>
      </c>
      <c r="BU27" s="25" t="str" cm="1">
        <f t="array" ref="BU27">IFERROR(MergedCellsCount(INDEX(B30:AI30,_xlfn.AGGREGATE(15, 3, (B30:AI30 = $BP$13)/(B30:AI30 = $BP$13)*COLUMN(B30:AI30)-COLUMN(B30),COLUMNS($BP30:BQ30))+1)),"")</f>
        <v/>
      </c>
      <c r="BV27" s="55" t="str" cm="1">
        <f t="array" ref="BV27">IFERROR(INDEX(Lists!$L$24:$AX$24,  0, _xlfn.AGGREGATE(15, 3, (B27:AI27 = $BP$13)/(B27:AI27 = $BP$13)*COLUMN(B27:AI27)-COLUMN(B27),COLUMNS($BP27:BP27))+1),"")</f>
        <v/>
      </c>
      <c r="BW27" s="55" t="str" cm="1">
        <f t="array" ref="BW27">IFERROR(INDEX(Lists!$L$24:$AX$24,  0, _xlfn.AGGREGATE(15, 3, (B27:AI27 = $BP$13)/(B27:AI27 = $BP$13)*COLUMN(B27:AI27)-COLUMN(B27),COLUMNS($BP27:BQ27))+1),"")</f>
        <v/>
      </c>
      <c r="BX27" s="25" t="str" cm="1">
        <f t="array" ref="BX27">_xlfn.TEXTJOIN(CHAR(10),TRUE, IFERROR((TEXT(BV27,"HH:MM")&amp;" to "&amp;TEXT(INDEX(Lists!$L$24:$AX$24,0,_xlfn.AGGREGATE(15,3,(B27:AI27=$BP$13)/(B27:AI27=$BP$13)*COLUMN(B27:AI27)-COLUMN(B27),COLUMNS($BQ27:BQ27))+1+BT27),"HH:MM")&amp;" "&amp;A27&amp;": "&amp;$BP$13),""),
IFERROR((TEXT(BW27,"HH:MM")&amp;" to "&amp;TEXT(INDEX(Lists!$L$24:$AX$24,0,_xlfn.AGGREGATE(15,3,(B27:AI27=$BP$13)/(B27:AI27=$BP$13)*COLUMN(B27:AI27)-COLUMN(B27),COLUMNS($BQ27:BR27))+1+BU27),"HH:MM")&amp;" "&amp;A27&amp;": "&amp;$BP$13),""))</f>
        <v/>
      </c>
      <c r="BY27" s="50"/>
      <c r="BZ27" s="25" cm="1">
        <f t="array" ref="BZ27">_xlfn.SINGLE(INDEX(B27:AJ27,0, _xlfn.AGGREGATE(15, 3, (B27:AI27 = $BZ$13)/(B27:AI27 = $BZ$13)*COLUMN(B27:AI27)-COLUMN(B27),COLUMNS($BZ27:BZ27))))</f>
        <v>0</v>
      </c>
      <c r="CA27" s="25" t="str" cm="1">
        <f t="array" ref="CA27">IFERROR(_xlfn.AGGREGATE(15, 3, (B27:AI27 = $BZ$13)/(B27:AI27 = $BZ$13)*COLUMN(B27:AI27)-COLUMN(B27),COLUMNS($BZ27:CA27)),"")</f>
        <v/>
      </c>
      <c r="CB27" s="25" t="str" cm="1">
        <f t="array" ref="CB27">IFERROR(_xlfn.AGGREGATE(15, 3, (B27:AI27 = $BZ$13)/(B27:AI27 = $BZ$13)*COLUMN(B27:AI27)-COLUMN(B27),COLUMNS($BZ27:CB27)),"")</f>
        <v/>
      </c>
      <c r="CC27" s="25" t="str" cm="1">
        <f t="array" aca="1" ref="CC27" ca="1">_xlfn.TEXTJOIN(CHAR(10),TRUE, IFERROR((TEXT(CF27,"HH:MM")&amp;" to "&amp;TEXT(INDEX(Lists!$L$24:$AX$24,0,_xlfn.AGGREGATE(15,3,(B27:AI27=$BZ$13)/(B27:AI27=$BZ$13)*COLUMN(B27:AI27)-COLUMN(B27),COLUMNS($BZ27:BZ27))+1+CD27),"HH:MM")&amp;" "&amp;$BZ$13),""),
                                                        IFERROR((TEXT(CG27,"HH:MM")&amp;" to "&amp;TEXT(INDEX(Lists!$L$24:$AX$24,0,_xlfn.AGGREGATE(15,3,(B27:AI27=$BZ$13)/(B27:AI27=$BZ$13)*COLUMN(B27:AI27)-COLUMN(B27),COLUMNS($BZ27:CA27))+1+CE27),"HH:MM")&amp;" "&amp;$BZ$13),""))</f>
        <v>09:00 to 10:00 Learn &amp; Play</v>
      </c>
      <c r="CD27" s="25" cm="1">
        <f t="array" aca="1" ref="CD27" ca="1">IFERROR(MergedCellsCount(INDEX(B27:AI27,_xlfn.AGGREGATE(15, 3, (B27:AI27 = $BZ$13)/(B27:AI27 = $BZ$13)*COLUMN(B27:AI27)-COLUMN(B27),COLUMNS($BZ27:BZ27))+1)),"")</f>
        <v>4</v>
      </c>
      <c r="CE27" s="25" t="str" cm="1">
        <f t="array" ref="CE27">IFERROR(MergedCellsCount(INDEX(B27:AI27,_xlfn.AGGREGATE(15, 3, (B27:AI27 = $BZ$13)/(B27:AI27 = $BZ$13)*COLUMN(B27:AI27)-COLUMN(B27),COLUMNS($BZ27:CA27))+1)),"")</f>
        <v/>
      </c>
      <c r="CF27" s="55" cm="1">
        <f t="array" ref="CF27">IFERROR(INDEX(Lists!$L$24:$AX$24,  0, _xlfn.AGGREGATE(15, 3, (B27:AI27 = $BZ$13)/(B27:AI27 = $BZ$13)*COLUMN(B27:AI27)-COLUMN(B27),COLUMNS($BZ27:BZ27))+1),"")</f>
        <v>0.375</v>
      </c>
      <c r="CG27" s="55" t="str" cm="1">
        <f t="array" ref="CG27">IFERROR(INDEX(Lists!$L$24:$AX$24,  0, _xlfn.AGGREGATE(15, 3, (B27:AI27 = $BZ$13)/(B27:AI27 = $BZ$13)*COLUMN(B27:AI27)-COLUMN(B27),COLUMNS($BZ27:CA27))+1),"")</f>
        <v/>
      </c>
      <c r="CH27" s="186" t="str" cm="1">
        <f t="array" aca="1" ref="CH27" ca="1">_xlfn.TEXTJOIN(CHAR(10),TRUE, IFERROR((TEXT(CF27,"HH:MM")&amp;" to "&amp;TEXT(INDEX(Lists!$L$24:$AX$24,0,_xlfn.AGGREGATE(15,3,(B27:AI27=$BZ$13)/(B27:AI27=$BZ$13)*COLUMN(B27:AI27)-COLUMN(B27),COLUMNS($BZ27:BZ27))+1+CD27),"HH:MM")&amp;" "&amp;A27&amp;": "&amp;$BZ$13),""),
                                                        IFERROR((TEXT(CG27,"HH:MM")&amp;" to "&amp;TEXT(INDEX(Lists!$L$24:$AX$24,0,_xlfn.AGGREGATE(15,3,(B27:AI27=$BZ$13)/(B27:AI27=$BZ$13)*COLUMN(B27:AI27)-COLUMN(B27),COLUMNS($BZ27:CA27))+1+CE27),"HH:MM")&amp;" "&amp;A27&amp;": "&amp;$BZ$13),""))</f>
        <v>09:00 to 10:00 Around Town: Learn &amp; Play</v>
      </c>
      <c r="CI27" s="42" t="str">
        <f t="shared" ca="1" si="6"/>
        <v>15:00 to 15:45 Disinfect &amp; Prop Swap
09:00 to 10:00 Learn &amp; Play</v>
      </c>
    </row>
    <row r="28" spans="1:87" s="25" customFormat="1" x14ac:dyDescent="0.25">
      <c r="A28" s="138" t="s">
        <v>40</v>
      </c>
      <c r="B28" s="136"/>
      <c r="C28" s="136"/>
      <c r="D28" s="136"/>
      <c r="E28" s="136"/>
      <c r="F28" s="136"/>
      <c r="G28" s="136"/>
      <c r="H28" s="136"/>
      <c r="I28" s="136"/>
      <c r="J28" s="250" t="s">
        <v>4</v>
      </c>
      <c r="K28" s="251"/>
      <c r="L28" s="251"/>
      <c r="M28" s="252"/>
      <c r="N28" s="16"/>
      <c r="O28" s="16"/>
      <c r="P28" s="136"/>
      <c r="Q28" s="136"/>
      <c r="R28" s="136"/>
      <c r="S28" s="137"/>
      <c r="T28" s="137"/>
      <c r="U28" s="137"/>
      <c r="V28" s="138"/>
      <c r="W28" s="138"/>
      <c r="X28" s="136"/>
      <c r="Y28" s="136"/>
      <c r="Z28" s="136"/>
      <c r="AA28" s="136"/>
      <c r="AB28" s="136"/>
      <c r="AC28" s="136"/>
      <c r="AD28" s="136"/>
      <c r="AE28" s="249" t="s">
        <v>42</v>
      </c>
      <c r="AF28" s="249"/>
      <c r="AG28" s="249"/>
      <c r="AH28" s="138"/>
      <c r="AI28" s="138"/>
      <c r="AJ28" s="138"/>
      <c r="AL28" s="55"/>
      <c r="AN28" s="55"/>
      <c r="AR28" s="54" t="str">
        <f t="shared" si="3"/>
        <v/>
      </c>
      <c r="AS28" s="25" t="str" cm="1">
        <f t="array" ref="AS28">IFERROR(MergedCellsCount(INDEX(B28:AI28,MATCH("Prop Swap Only",B28:AI28,0))),"")</f>
        <v/>
      </c>
      <c r="AT28" s="55" t="str" cm="1">
        <f t="array" ref="AT28">IFERROR(INDEX($B$79:$AJ$79,(MATCH("Prop Swap Only",B28:AI28,0)+AS28)),"")</f>
        <v/>
      </c>
      <c r="AV28" s="25" t="str">
        <f t="shared" si="7"/>
        <v/>
      </c>
      <c r="AW28" s="51" t="str">
        <f t="shared" si="8"/>
        <v/>
      </c>
      <c r="AX28" s="51" t="str">
        <f t="shared" ca="1" si="1"/>
        <v>15:45 to 16:30 Moneypalooza: Disinfect &amp; Prop Swap
10:30 to 11:30 Moneypalooza: Learn &amp; Play</v>
      </c>
      <c r="AY28" s="55" t="str">
        <f t="shared" si="4"/>
        <v/>
      </c>
      <c r="AZ28" s="25" t="str" cm="1">
        <f t="array" ref="AZ28">IFERROR(MergedCellsCount(INDEX(B28:AI28,MATCH("Wipe down",B28:AI28,0))),"")</f>
        <v/>
      </c>
      <c r="BA28" s="55" t="str" cm="1">
        <f t="array" ref="BA28">IFERROR(INDEX($B$79:$AJ$79,(MATCH("Wipe down",B28:AI28,0)+AZ28)),"")</f>
        <v/>
      </c>
      <c r="BC28" s="25" t="str">
        <f t="shared" si="5"/>
        <v/>
      </c>
      <c r="BD28" s="25" t="str">
        <f t="shared" si="2"/>
        <v/>
      </c>
      <c r="BE28" s="50"/>
      <c r="BF28" s="25" cm="1">
        <f t="array" ref="BF28">_xlfn.SINGLE(INDEX(B28:AJ28,0, _xlfn.AGGREGATE(15, 3, (B28:AI28 = $BF$13)/(B28:AI28 = $BF$13)*COLUMN(B28:AI28)-COLUMN(B28),COLUMNS($BF28:BF28))))</f>
        <v>0</v>
      </c>
      <c r="BG28" s="25" cm="1">
        <f t="array" ref="BG28">IFERROR(_xlfn.AGGREGATE(15, 3, (B28:AI28 = $BF$13)/(B28:AI28 = $BF$13)*COLUMN(B28:AI28)-COLUMN(B28),COLUMNS($BG28:BG28)),"")</f>
        <v>29</v>
      </c>
      <c r="BH28" s="25" t="str" cm="1">
        <f t="array" ref="BH28">IFERROR(_xlfn.AGGREGATE(15, 3, (D28:AK28 = $BF$13)/(D28:AK28 = $BF$13)*COLUMN(D28:AK28)-COLUMN(D28),COLUMNS($BG28:BH28)),"")</f>
        <v/>
      </c>
      <c r="BI28" s="25" t="str" cm="1">
        <f t="array" aca="1" ref="BI28" ca="1">_xlfn.TEXTJOIN(CHAR(10),TRUE, IFERROR((TEXT(BL28,"HH:MM")&amp;" to "&amp;TEXT(INDEX(Lists!$L$24:$AX$24,0,_xlfn.AGGREGATE(15,3,(B28:AI28=$BF$13)/(B28:AI28=$BF$13)*COLUMN(B28:AI28)-COLUMN(B28),COLUMNS($BG28:BG28))+1+BJ28),"HH:MM")&amp;" "&amp;$BF$13),""),
IFERROR((TEXT(BM28,"HH:MM")&amp;" to "&amp;TEXT(INDEX(Lists!$L$24:$AX$24,0,_xlfn.AGGREGATE(15,3,(B28:AI28=$BF$13)/(B28:AI28=$BF$13)*COLUMN(B28:AI28)-COLUMN(B28),COLUMNS($BG28:BH28))+1+BK28),"HH:MM")&amp;" "&amp;$BF$13),""))</f>
        <v>15:45 to 16:30 Disinfect &amp; Prop Swap</v>
      </c>
      <c r="BJ28" s="25" cm="1">
        <f t="array" aca="1" ref="BJ28" ca="1">IFERROR(MergedCellsCount(INDEX(B28:AI28,_xlfn.AGGREGATE(15, 3, (B28:AI28 = $BF$13)/(B28:AI28 = $BF$13)*COLUMN(B28:AI28)-COLUMN(B28),COLUMNS($BG28:BG28))+1)),"")</f>
        <v>3</v>
      </c>
      <c r="BK28" s="25" t="str" cm="1">
        <f t="array" ref="BK28">IFERROR(MergedCellsCount(INDEX(B28:AI28,_xlfn.AGGREGATE(15, 3, (B28:AI28 = $BF$13)/(B28:AI28 = $BF$13)*COLUMN(B28:AI28)-COLUMN(B28),COLUMNS($BG28:BH28))+1)),"")</f>
        <v/>
      </c>
      <c r="BL28" s="55" cm="1">
        <f t="array" ref="BL28">IFERROR(INDEX(Lists!$L$24:$AX$24,  0, _xlfn.AGGREGATE(15, 3, (B28:AI28 = $BF$13)/(B28:AI28 = $BF$13)*COLUMN(B28:AI28)-COLUMN(B28),COLUMNS($BG28:BG28))+1),"")</f>
        <v>0.65625</v>
      </c>
      <c r="BM28" s="55" t="str" cm="1">
        <f t="array" ref="BM28">IFERROR(INDEX(Lists!$L$24:$AX$24,  0, _xlfn.AGGREGATE(15, 3, (B28:AI28 = $BF$13)/(B28:AI28 = $BF$13)*COLUMN(B28:AI28)-COLUMN(B28),COLUMNS($BG28:BH28))+1),"")</f>
        <v/>
      </c>
      <c r="BN28" s="51" t="str" cm="1">
        <f t="array" aca="1" ref="BN28" ca="1">_xlfn.TEXTJOIN(CHAR(10),TRUE, IFERROR((TEXT(BL28,"HH:MM")&amp;" to "&amp;TEXT(INDEX(Lists!$L$24:$AX$24,0,_xlfn.AGGREGATE(15,3,(B28:AI28=$BF$13)/(B28:AI28=$BF$13)*COLUMN(B28:AI28)-COLUMN(B28),COLUMNS($BG28:BG28))+1+BJ28),"HH:MM")&amp;" "&amp;A28&amp;": "&amp;$BF$13),""),
IFERROR((TEXT(BM28,"HH:MM")&amp;" to "&amp;TEXT(INDEX(Lists!$L$24:$AX$24,0,_xlfn.AGGREGATE(15,3,(B28:AI28=$BF$13)/(B28:AI28=$BF$13)*COLUMN(B28:AI28)-COLUMN(B28),COLUMNS($BG28:BH28))+1+BK28),"HH:MM")&amp;" "&amp;A28&amp;": "&amp;$BF$13),""))</f>
        <v>15:45 to 16:30 Moneypalooza: Disinfect &amp; Prop Swap</v>
      </c>
      <c r="BP28" s="25" t="e" cm="1">
        <f t="array" ref="BP28">_xlfn.SINGLE(INDEX(B28:AJ28,0, _xlfn.AGGREGATE(15, 3, (B28:AI28 = $BP$13)/(B28:AI28 = $BP$13)*COLUMN(B28:AI28)-COLUMN(B28),COLUMNS($BP28:BP28))))</f>
        <v>#NUM!</v>
      </c>
      <c r="BQ28" s="25" t="str" cm="1">
        <f t="array" ref="BQ28">IFERROR(_xlfn.AGGREGATE(15, 3, (B28:AI28 = $BP$13)/(B28:AI28 = $BP$13)*COLUMN(B28:AI28)-COLUMN(B28),COLUMNS($BP28:BQ28)),"")</f>
        <v/>
      </c>
      <c r="BR28" s="25" t="str" cm="1">
        <f t="array" ref="BR28">IFERROR(_xlfn.AGGREGATE(15, 3, (B28:AI28 = $BP$13)/(B28:AI28 = $BP$13)*COLUMN(B28:AI28)-COLUMN(B28),COLUMNS($BP28:BR28)),"")</f>
        <v/>
      </c>
      <c r="BS28" s="25" t="str" cm="1">
        <f t="array" ref="BS28">_xlfn.TEXTJOIN(CHAR(10),TRUE, IFERROR((TEXT(BV28,"HH:MM")&amp;" to "&amp;TEXT(INDEX(Lists!$L$24:$AX$24,0,_xlfn.AGGREGATE(15,3,(B28:AI28=$BP$13)/(B28:AI28=$BP$13)*COLUMN(B28:AI28)-COLUMN(B28),COLUMNS($BQ28:BQ28))+1+BT28),"HH:MM")&amp;" "&amp;$BP$13),""),
IFERROR((TEXT(BW28,"HH:MM")&amp;" to "&amp;TEXT(INDEX(Lists!$L$24:$AX$24,0,_xlfn.AGGREGATE(15,3,(B28:AI28=$BP$13)/(B28:AI28=$BP$13)*COLUMN(B28:AI28)-COLUMN(B28),COLUMNS($BQ28:BR28))+1+BU28),"HH:MM")&amp;" "&amp;$BP$13),""))</f>
        <v/>
      </c>
      <c r="BT28" s="25" t="str" cm="1">
        <f t="array" ref="BT28">IFERROR(MergedCellsCount(INDEX(B28:AI28,_xlfn.AGGREGATE(15, 3, (B28:AI28 = $BP$13)/(B28:AI28 = $BP$13)*COLUMN(B28:AI28)-COLUMN(B28),COLUMNS($BP28:BP28))+1)),"")</f>
        <v/>
      </c>
      <c r="BU28" s="25" t="str" cm="1">
        <f t="array" ref="BU28">IFERROR(MergedCellsCount(INDEX(B31:AI31,_xlfn.AGGREGATE(15, 3, (B31:AI31 = $BP$13)/(B31:AI31 = $BP$13)*COLUMN(B31:AI31)-COLUMN(B31),COLUMNS($BP31:BQ31))+1)),"")</f>
        <v/>
      </c>
      <c r="BV28" s="55" t="str" cm="1">
        <f t="array" ref="BV28">IFERROR(INDEX(Lists!$L$24:$AX$24,  0, _xlfn.AGGREGATE(15, 3, (B28:AI28 = $BP$13)/(B28:AI28 = $BP$13)*COLUMN(B28:AI28)-COLUMN(B28),COLUMNS($BP28:BP28))+1),"")</f>
        <v/>
      </c>
      <c r="BW28" s="55" t="str" cm="1">
        <f t="array" ref="BW28">IFERROR(INDEX(Lists!$L$24:$AX$24,  0, _xlfn.AGGREGATE(15, 3, (B28:AI28 = $BP$13)/(B28:AI28 = $BP$13)*COLUMN(B28:AI28)-COLUMN(B28),COLUMNS($BP28:BQ28))+1),"")</f>
        <v/>
      </c>
      <c r="BX28" s="25" t="str" cm="1">
        <f t="array" ref="BX28">_xlfn.TEXTJOIN(CHAR(10),TRUE, IFERROR((TEXT(BV28,"HH:MM")&amp;" to "&amp;TEXT(INDEX(Lists!$L$24:$AX$24,0,_xlfn.AGGREGATE(15,3,(B28:AI28=$BP$13)/(B28:AI28=$BP$13)*COLUMN(B28:AI28)-COLUMN(B28),COLUMNS($BQ28:BQ28))+1+BT28),"HH:MM")&amp;" "&amp;A28&amp;": "&amp;$BP$13),""),
IFERROR((TEXT(BW28,"HH:MM")&amp;" to "&amp;TEXT(INDEX(Lists!$L$24:$AX$24,0,_xlfn.AGGREGATE(15,3,(B28:AI28=$BP$13)/(B28:AI28=$BP$13)*COLUMN(B28:AI28)-COLUMN(B28),COLUMNS($BQ28:BR28))+1+BU28),"HH:MM")&amp;" "&amp;A28&amp;": "&amp;$BP$13),""))</f>
        <v/>
      </c>
      <c r="BY28" s="50"/>
      <c r="BZ28" s="25" cm="1">
        <f t="array" ref="BZ28">_xlfn.SINGLE(INDEX(B28:AJ28,0, _xlfn.AGGREGATE(15, 3, (B28:AI28 = $BZ$13)/(B28:AI28 = $BZ$13)*COLUMN(B28:AI28)-COLUMN(B28),COLUMNS($BZ28:BZ28))))</f>
        <v>0</v>
      </c>
      <c r="CA28" s="25" t="str" cm="1">
        <f t="array" ref="CA28">IFERROR(_xlfn.AGGREGATE(15, 3, (B28:AI28 = $BZ$13)/(B28:AI28 = $BZ$13)*COLUMN(B28:AI28)-COLUMN(B28),COLUMNS($BZ28:CA28)),"")</f>
        <v/>
      </c>
      <c r="CB28" s="25" t="str" cm="1">
        <f t="array" ref="CB28">IFERROR(_xlfn.AGGREGATE(15, 3, (B28:AI28 = $BZ$13)/(B28:AI28 = $BZ$13)*COLUMN(B28:AI28)-COLUMN(B28),COLUMNS($BZ28:CB28)),"")</f>
        <v/>
      </c>
      <c r="CC28" s="25" t="str" cm="1">
        <f t="array" aca="1" ref="CC28" ca="1">_xlfn.TEXTJOIN(CHAR(10),TRUE, IFERROR((TEXT(CF28,"HH:MM")&amp;" to "&amp;TEXT(INDEX(Lists!$L$24:$AX$24,0,_xlfn.AGGREGATE(15,3,(B28:AI28=$BZ$13)/(B28:AI28=$BZ$13)*COLUMN(B28:AI28)-COLUMN(B28),COLUMNS($BZ28:BZ28))+1+CD28),"HH:MM")&amp;" "&amp;$BZ$13),""),
                                                        IFERROR((TEXT(CG28,"HH:MM")&amp;" to "&amp;TEXT(INDEX(Lists!$L$24:$AX$24,0,_xlfn.AGGREGATE(15,3,(B28:AI28=$BZ$13)/(B28:AI28=$BZ$13)*COLUMN(B28:AI28)-COLUMN(B28),COLUMNS($BZ28:CA28))+1+CE28),"HH:MM")&amp;" "&amp;$BZ$13),""))</f>
        <v>10:30 to 11:30 Learn &amp; Play</v>
      </c>
      <c r="CD28" s="25" cm="1">
        <f t="array" aca="1" ref="CD28" ca="1">IFERROR(MergedCellsCount(INDEX(B28:AI28,_xlfn.AGGREGATE(15, 3, (B28:AI28 = $BZ$13)/(B28:AI28 = $BZ$13)*COLUMN(B28:AI28)-COLUMN(B28),COLUMNS($BZ28:BZ28))+1)),"")</f>
        <v>4</v>
      </c>
      <c r="CE28" s="25" t="str" cm="1">
        <f t="array" ref="CE28">IFERROR(MergedCellsCount(INDEX(B28:AI28,_xlfn.AGGREGATE(15, 3, (B28:AI28 = $BZ$13)/(B28:AI28 = $BZ$13)*COLUMN(B28:AI28)-COLUMN(B28),COLUMNS($BZ28:CA28))+1)),"")</f>
        <v/>
      </c>
      <c r="CF28" s="55" cm="1">
        <f t="array" ref="CF28">IFERROR(INDEX(Lists!$L$24:$AX$24,  0, _xlfn.AGGREGATE(15, 3, (B28:AI28 = $BZ$13)/(B28:AI28 = $BZ$13)*COLUMN(B28:AI28)-COLUMN(B28),COLUMNS($BZ28:BZ28))+1),"")</f>
        <v>0.4375</v>
      </c>
      <c r="CG28" s="55" t="str" cm="1">
        <f t="array" ref="CG28">IFERROR(INDEX(Lists!$L$24:$AX$24,  0, _xlfn.AGGREGATE(15, 3, (B28:AI28 = $BZ$13)/(B28:AI28 = $BZ$13)*COLUMN(B28:AI28)-COLUMN(B28),COLUMNS($BZ28:CA28))+1),"")</f>
        <v/>
      </c>
      <c r="CH28" s="186" t="str" cm="1">
        <f t="array" aca="1" ref="CH28" ca="1">_xlfn.TEXTJOIN(CHAR(10),TRUE, IFERROR((TEXT(CF28,"HH:MM")&amp;" to "&amp;TEXT(INDEX(Lists!$L$24:$AX$24,0,_xlfn.AGGREGATE(15,3,(B28:AI28=$BZ$13)/(B28:AI28=$BZ$13)*COLUMN(B28:AI28)-COLUMN(B28),COLUMNS($BZ28:BZ28))+1+CD28),"HH:MM")&amp;" "&amp;A28&amp;": "&amp;$BZ$13),""),
                                                        IFERROR((TEXT(CG28,"HH:MM")&amp;" to "&amp;TEXT(INDEX(Lists!$L$24:$AX$24,0,_xlfn.AGGREGATE(15,3,(B28:AI28=$BZ$13)/(B28:AI28=$BZ$13)*COLUMN(B28:AI28)-COLUMN(B28),COLUMNS($BZ28:CA28))+1+CE28),"HH:MM")&amp;" "&amp;A28&amp;": "&amp;$BZ$13),""))</f>
        <v>10:30 to 11:30 Moneypalooza: Learn &amp; Play</v>
      </c>
      <c r="CI28" s="42" t="str">
        <f t="shared" ca="1" si="6"/>
        <v>15:45 to 16:30 Disinfect &amp; Prop Swap
10:30 to 11:30 Learn &amp; Play</v>
      </c>
    </row>
    <row r="29" spans="1:87" s="74" customFormat="1" x14ac:dyDescent="0.25">
      <c r="A29" s="174"/>
      <c r="B29" s="174"/>
      <c r="C29" s="174"/>
      <c r="D29" s="174"/>
      <c r="E29" s="174"/>
      <c r="F29" s="174"/>
      <c r="G29" s="174"/>
      <c r="H29" s="174"/>
      <c r="I29" s="174"/>
      <c r="J29" s="174"/>
      <c r="K29" s="174"/>
      <c r="L29" s="174"/>
      <c r="M29" s="174"/>
      <c r="N29" s="174"/>
      <c r="O29" s="174"/>
      <c r="P29" s="174"/>
      <c r="Q29" s="174"/>
      <c r="R29" s="188"/>
      <c r="S29" s="188"/>
      <c r="T29" s="188"/>
      <c r="U29" s="188"/>
      <c r="V29" s="188"/>
      <c r="W29" s="188"/>
      <c r="X29" s="188"/>
      <c r="Y29" s="174"/>
      <c r="Z29" s="174"/>
      <c r="AA29" s="174"/>
      <c r="AB29" s="174"/>
      <c r="AC29" s="174"/>
      <c r="AD29" s="174"/>
      <c r="AE29" s="174"/>
      <c r="AF29" s="174"/>
      <c r="AG29" s="174"/>
      <c r="AH29" s="174"/>
      <c r="AI29" s="174"/>
      <c r="AJ29" s="174"/>
      <c r="AL29" s="75"/>
      <c r="AN29" s="75"/>
      <c r="AR29" s="73"/>
      <c r="AT29" s="75"/>
      <c r="AW29" s="76"/>
      <c r="AX29" s="76"/>
      <c r="AY29" s="75"/>
      <c r="BA29" s="75"/>
      <c r="BE29" s="141"/>
      <c r="BL29" s="75"/>
      <c r="BM29" s="75"/>
      <c r="BN29" s="76"/>
      <c r="BV29" s="75"/>
      <c r="BW29" s="75"/>
      <c r="BY29" s="141"/>
      <c r="CF29" s="75"/>
      <c r="CG29" s="75"/>
      <c r="CH29" s="187"/>
      <c r="CI29" s="140"/>
    </row>
    <row r="30" spans="1:87" x14ac:dyDescent="0.25">
      <c r="A30" s="146" t="s">
        <v>45</v>
      </c>
      <c r="B30" s="146"/>
      <c r="C30" s="146"/>
      <c r="D30" s="146"/>
      <c r="E30" s="146"/>
      <c r="F30" s="146"/>
      <c r="G30" s="146"/>
      <c r="H30" s="146"/>
      <c r="I30" s="146"/>
      <c r="J30" s="146"/>
      <c r="K30" s="146"/>
      <c r="L30" s="146"/>
      <c r="M30" s="224" t="s">
        <v>137</v>
      </c>
      <c r="N30" s="224"/>
      <c r="O30" s="224"/>
      <c r="P30" s="224"/>
      <c r="Q30" s="224"/>
      <c r="R30" s="224"/>
      <c r="S30" s="224"/>
      <c r="T30" s="224"/>
      <c r="U30" s="224"/>
      <c r="V30" s="179" t="s">
        <v>138</v>
      </c>
      <c r="W30" s="180"/>
      <c r="X30" s="180"/>
      <c r="Y30" s="180"/>
      <c r="Z30" s="180"/>
      <c r="AA30" s="180"/>
      <c r="AB30" s="180"/>
      <c r="AC30" s="180"/>
      <c r="AD30" s="181"/>
      <c r="AE30" s="146"/>
      <c r="AF30" s="146"/>
      <c r="AG30" s="146"/>
      <c r="AH30" s="146"/>
      <c r="AI30" s="146"/>
      <c r="AJ30" s="146"/>
      <c r="AL30" s="55"/>
      <c r="AM30" s="25"/>
      <c r="AN30" s="55"/>
      <c r="AO30" s="25"/>
      <c r="AP30" s="25"/>
      <c r="AQ30" s="25"/>
      <c r="AR30" s="54"/>
      <c r="AS30" s="25"/>
      <c r="AT30" s="55"/>
      <c r="AU30" s="25"/>
      <c r="AV30" s="25"/>
      <c r="AW30" s="51"/>
      <c r="AX30" s="51"/>
      <c r="AY30" s="55"/>
      <c r="AZ30" s="25"/>
      <c r="BA30" s="55"/>
      <c r="BB30" s="25"/>
      <c r="BC30" s="25"/>
      <c r="BD30" s="25"/>
      <c r="BE30" s="50"/>
      <c r="BF30" s="25"/>
      <c r="BG30" s="25"/>
      <c r="BH30" s="25"/>
      <c r="BI30" s="25"/>
      <c r="BJ30" s="25"/>
      <c r="BK30" s="25"/>
      <c r="BL30" s="55"/>
      <c r="BM30" s="55"/>
      <c r="BN30" s="51"/>
      <c r="BO30" s="25"/>
      <c r="BP30" s="25"/>
      <c r="BQ30" s="25"/>
      <c r="BR30" s="25"/>
      <c r="BS30" s="25"/>
      <c r="BT30" s="25"/>
      <c r="BU30" s="25"/>
      <c r="BV30" s="55"/>
      <c r="BW30" s="55"/>
      <c r="BX30" s="25"/>
      <c r="BY30" s="50"/>
      <c r="BZ30" s="25"/>
      <c r="CA30" s="25"/>
      <c r="CB30" s="25"/>
      <c r="CC30" s="25"/>
      <c r="CD30" s="25"/>
      <c r="CE30" s="25"/>
      <c r="CF30" s="55"/>
      <c r="CG30" s="55"/>
      <c r="CH30" s="186"/>
      <c r="CI30" s="42"/>
    </row>
    <row r="31" spans="1:87" x14ac:dyDescent="0.25">
      <c r="A31" s="139" t="s">
        <v>46</v>
      </c>
      <c r="B31" s="138" t="s">
        <v>14</v>
      </c>
      <c r="C31" s="139"/>
      <c r="D31" s="142" t="s">
        <v>15</v>
      </c>
      <c r="E31" s="142"/>
      <c r="F31" s="142" t="s">
        <v>16</v>
      </c>
      <c r="G31" s="142"/>
      <c r="H31" s="143" t="s">
        <v>17</v>
      </c>
      <c r="I31" s="143"/>
      <c r="J31" s="143" t="s">
        <v>18</v>
      </c>
      <c r="K31" s="143"/>
      <c r="L31" s="143" t="s">
        <v>19</v>
      </c>
      <c r="M31" s="143"/>
      <c r="N31" s="143" t="s">
        <v>20</v>
      </c>
      <c r="O31" s="143"/>
      <c r="P31" s="143" t="s">
        <v>21</v>
      </c>
      <c r="Q31" s="143"/>
      <c r="R31" s="143" t="s">
        <v>22</v>
      </c>
      <c r="S31" s="143"/>
      <c r="T31" s="143" t="s">
        <v>23</v>
      </c>
      <c r="U31" s="143"/>
      <c r="V31" s="143" t="s">
        <v>24</v>
      </c>
      <c r="W31" s="143"/>
      <c r="X31" s="143" t="s">
        <v>25</v>
      </c>
      <c r="Y31" s="143"/>
      <c r="Z31" s="143" t="s">
        <v>26</v>
      </c>
      <c r="AA31" s="143"/>
      <c r="AB31" s="143" t="s">
        <v>27</v>
      </c>
      <c r="AC31" s="143"/>
      <c r="AD31" s="143" t="s">
        <v>28</v>
      </c>
      <c r="AE31" s="143"/>
      <c r="AF31" s="143" t="s">
        <v>29</v>
      </c>
      <c r="AG31" s="143"/>
      <c r="AH31" s="143" t="s">
        <v>30</v>
      </c>
      <c r="AI31" s="143"/>
      <c r="AJ31" s="142" t="s">
        <v>31</v>
      </c>
      <c r="AL31" s="55"/>
      <c r="AM31" s="25"/>
      <c r="AN31" s="55"/>
      <c r="AO31" s="25"/>
      <c r="AP31" s="25"/>
      <c r="AQ31" s="25"/>
      <c r="AR31" s="54"/>
      <c r="AS31" s="25"/>
      <c r="AT31" s="55"/>
      <c r="AU31" s="25"/>
      <c r="AV31" s="25"/>
      <c r="AW31" s="51"/>
      <c r="AX31" s="51"/>
      <c r="AY31" s="55"/>
      <c r="AZ31" s="25"/>
      <c r="BA31" s="55"/>
      <c r="BB31" s="25"/>
      <c r="BC31" s="25"/>
      <c r="BD31" s="25"/>
      <c r="BE31" s="50"/>
      <c r="BF31" s="25"/>
      <c r="BG31" s="25"/>
      <c r="BH31" s="25"/>
      <c r="BI31" s="25"/>
      <c r="BJ31" s="25"/>
      <c r="BK31" s="25"/>
      <c r="BL31" s="55"/>
      <c r="BM31" s="55"/>
      <c r="BN31" s="51"/>
      <c r="BO31" s="25"/>
      <c r="BP31" s="25"/>
      <c r="BQ31" s="25"/>
      <c r="BR31" s="25"/>
      <c r="BS31" s="25"/>
      <c r="BT31" s="25"/>
      <c r="BU31" s="25"/>
      <c r="BV31" s="55"/>
      <c r="BW31" s="55"/>
      <c r="BX31" s="25"/>
      <c r="BY31" s="50"/>
      <c r="BZ31" s="25"/>
      <c r="CA31" s="25"/>
      <c r="CB31" s="25"/>
      <c r="CC31" s="25"/>
      <c r="CD31" s="25"/>
      <c r="CE31" s="25"/>
      <c r="CF31" s="55"/>
      <c r="CG31" s="55"/>
      <c r="CH31" s="186"/>
      <c r="CI31" s="42"/>
    </row>
    <row r="32" spans="1:87" s="74" customFormat="1" x14ac:dyDescent="0.25">
      <c r="A32" s="7" t="s">
        <v>47</v>
      </c>
      <c r="B32" s="34"/>
      <c r="C32" s="34"/>
      <c r="D32" s="221" t="s">
        <v>4</v>
      </c>
      <c r="E32" s="221"/>
      <c r="F32" s="221"/>
      <c r="G32" s="221"/>
      <c r="H32" s="169" t="s">
        <v>48</v>
      </c>
      <c r="I32" s="16"/>
      <c r="J32" s="10"/>
      <c r="K32" s="10"/>
      <c r="L32" s="9"/>
      <c r="M32" s="9"/>
      <c r="N32" s="9"/>
      <c r="O32" s="9"/>
      <c r="P32" s="9"/>
      <c r="Q32" s="9"/>
      <c r="R32" s="9"/>
      <c r="S32" s="9"/>
      <c r="T32" s="218" t="s">
        <v>71</v>
      </c>
      <c r="U32" s="219"/>
      <c r="V32" s="7"/>
      <c r="W32" s="7"/>
      <c r="X32" s="3"/>
      <c r="Y32" s="3"/>
      <c r="Z32" s="7"/>
      <c r="AA32" s="7"/>
      <c r="AB32" s="7"/>
      <c r="AC32" s="7"/>
      <c r="AD32" s="7"/>
      <c r="AE32" s="7"/>
      <c r="AF32" s="7"/>
      <c r="AG32" s="7"/>
      <c r="AH32" s="7"/>
      <c r="AI32" s="7"/>
      <c r="AJ32" s="21" t="s">
        <v>7</v>
      </c>
      <c r="AL32" s="75"/>
      <c r="AN32" s="75"/>
      <c r="AR32" s="73">
        <f>IFERROR(INDEX($B$79:$AJ$79,MATCH("Prop Swap Only",B32:AI32,0)),"")</f>
        <v>0.41666666666666669</v>
      </c>
      <c r="AS32" s="74" cm="1">
        <f t="array" aca="1" ref="AS32" ca="1">IFERROR(MergedCellsCount(INDEX(B32:AI32,MATCH("Prop Swap Only",B32:AI32,0))),"")</f>
        <v>1</v>
      </c>
      <c r="AT32" s="75" cm="1">
        <f t="array" aca="1" ref="AT32" ca="1">IFERROR(INDEX($B$79:$AJ$79,(MATCH("Prop Swap Only",B32:AI32,0)+AS32)),"")</f>
        <v>0.42708333333333331</v>
      </c>
      <c r="AV32" s="74" t="str">
        <f t="shared" ca="1" si="7"/>
        <v xml:space="preserve">10:00 to 10:15 Prop Swap While Open </v>
      </c>
      <c r="AW32" s="76" t="str">
        <f t="shared" ca="1" si="8"/>
        <v>10:00 to 10:15 Kid Grid &amp; RPW: Prop Swap While Open</v>
      </c>
      <c r="AX32" s="76" t="str">
        <f t="shared" ca="1" si="1"/>
        <v>10:00 to 10:15 Kid Grid &amp; RPW: Prop Swap While Open
13:00 to 13:30 Kid Grid &amp; RPW: Wipe down 
09:00 to 10:00 Kid Grid &amp; RPW: Learn &amp; Play</v>
      </c>
      <c r="AY32" s="75">
        <f>IFERROR(INDEX($B$79:$AJ$79,MATCH("Wipe down",B32:AI32,0)),"")</f>
        <v>0.54166666666666663</v>
      </c>
      <c r="AZ32" s="74" cm="1">
        <f t="array" aca="1" ref="AZ32" ca="1">IFERROR(MergedCellsCount(INDEX(B32:AI32,MATCH("Wipe down",B32:AI32,0))),"")</f>
        <v>2</v>
      </c>
      <c r="BA32" s="75" cm="1">
        <f t="array" aca="1" ref="BA32" ca="1">IFERROR(INDEX($B$79:$AJ$79,(MATCH("Wipe down",B32:AI32,0)+AZ32)),"")</f>
        <v>0.5625</v>
      </c>
      <c r="BC32" s="74" t="str">
        <f t="shared" ca="1" si="5"/>
        <v>13:00 to 13:30 Wipe down</v>
      </c>
      <c r="BD32" s="74" t="str">
        <f ca="1">IF(ISNUMBER(AY32),CONCATENATE(TEXT(AY32,"HH:MM")," to ",TEXT(BA32,"HH:MM"), " ",A32,": Wipe down "),"")</f>
        <v xml:space="preserve">13:00 to 13:30 Kid Grid &amp; RPW: Wipe down </v>
      </c>
      <c r="BE32" s="141"/>
      <c r="BF32" s="74" t="e" cm="1">
        <f t="array" ref="BF32">_xlfn.SINGLE(INDEX(B32:AJ32,0, _xlfn.AGGREGATE(15, 3, (B32:AI32 = $BF$13)/(B32:AI32 = $BF$13)*COLUMN(B32:AI32)-COLUMN(#REF!),COLUMNS($BF32:BF32))))</f>
        <v>#NUM!</v>
      </c>
      <c r="BG32" s="74" t="str" cm="1">
        <f t="array" ref="BG32">IFERROR(_xlfn.AGGREGATE(15, 3, (B32:AI32 = $BF$13)/(B32:AI32 = $BF$13)*COLUMN(B32:AI32)-COLUMN(#REF!),COLUMNS($BG32:BG32)),"")</f>
        <v/>
      </c>
      <c r="BH32" s="74" t="str" cm="1">
        <f t="array" ref="BH32">IFERROR(_xlfn.AGGREGATE(15, 3, (D32:AK32 = $BF$13)/(D32:AK32 = $BF$13)*COLUMN(D32:AK32)-COLUMN(D32),COLUMNS($BG32:BH32)),"")</f>
        <v/>
      </c>
      <c r="BI32" s="74" t="str" cm="1">
        <f t="array" ref="BI32">_xlfn.TEXTJOIN(CHAR(10),TRUE, IFERROR((TEXT(BL32,"HH:MM")&amp;" to "&amp;TEXT(INDEX(Lists!$L$24:$AX$24,0,_xlfn.AGGREGATE(15,3,(B32:AI32=$BF$13)/(B32:AI32=$BF$13)*COLUMN(B32:AI32)-COLUMN(#REF!),COLUMNS($BG32:BG32))+1+BJ32),"HH:MM")&amp;" "&amp;$BF$13),""),
IFERROR((TEXT(BM32,"HH:MM")&amp;" to "&amp;TEXT(INDEX(Lists!$L$24:$AX$24,0,_xlfn.AGGREGATE(15,3,(B32:AI32=$BF$13)/(B32:AI32=$BF$13)*COLUMN(B32:AI32)-COLUMN(#REF!),COLUMNS($BG32:BH32))+1+BK32),"HH:MM")&amp;" "&amp;$BF$13),""))</f>
        <v/>
      </c>
      <c r="BJ32" s="74" t="str" cm="1">
        <f t="array" ref="BJ32">IFERROR(MergedCellsCount(INDEX(B32:AI32,_xlfn.AGGREGATE(15, 3, (B32:AI32 = $BF$13)/(B32:AI32 = $BF$13)*COLUMN(B32:AI32)-COLUMN(#REF!),COLUMNS($BG32:BG32))+1)),"")</f>
        <v/>
      </c>
      <c r="BK32" s="74" t="str" cm="1">
        <f t="array" ref="BK32">IFERROR(MergedCellsCount(INDEX(B32:AI32,_xlfn.AGGREGATE(15, 3, (B32:AI32 = $BF$13)/(B32:AI32 = $BF$13)*COLUMN(B32:AI32)-COLUMN(#REF!),COLUMNS($BG32:BH32))+1)),"")</f>
        <v/>
      </c>
      <c r="BL32" s="75" t="str" cm="1">
        <f t="array" ref="BL32">IFERROR(INDEX(Lists!$L$24:$AX$24,  0, _xlfn.AGGREGATE(15, 3, (B32:AI32 = $BF$13)/(B32:AI32 = $BF$13)*COLUMN(B32:AI32)-COLUMN(#REF!),COLUMNS($BG32:BG32))+1),"")</f>
        <v/>
      </c>
      <c r="BM32" s="75" t="str" cm="1">
        <f t="array" ref="BM32">IFERROR(INDEX(Lists!$L$24:$AX$24,  0, _xlfn.AGGREGATE(15, 3, (B32:AI32 = $BF$13)/(B32:AI32 = $BF$13)*COLUMN(B32:AI32)-COLUMN(#REF!),COLUMNS($BG32:BH32))+1),"")</f>
        <v/>
      </c>
      <c r="BN32" s="76" t="str" cm="1">
        <f t="array" ref="BN32">_xlfn.TEXTJOIN(CHAR(10),TRUE, IFERROR((TEXT(BL32,"HH:MM")&amp;" to "&amp;TEXT(INDEX(Lists!$L$24:$AX$24,0,_xlfn.AGGREGATE(15,3,(B32:AI32=$BF$13)/(B32:AI32=$BF$13)*COLUMN(B32:AI32)-COLUMN(B32),COLUMNS($BG32:BG32))+1+BJ32),"HH:MM")&amp;" "&amp;A32&amp;": "&amp;$BF$13),""),
IFERROR((TEXT(BM32,"HH:MM")&amp;" to "&amp;TEXT(INDEX(Lists!$L$24:$AX$24,0,_xlfn.AGGREGATE(15,3,(B32:AI32=$BF$13)/(B32:AI32=$BF$13)*COLUMN(B32:AI32)-COLUMN(B32),COLUMNS($BG32:BH32))+1+BK32),"HH:MM")&amp;" "&amp;A32&amp;": "&amp;$BF$13),""))</f>
        <v/>
      </c>
      <c r="BP32" s="74" t="e" cm="1">
        <f t="array" ref="BP32">_xlfn.SINGLE(INDEX(B32:AJ32,0, _xlfn.AGGREGATE(15, 3, (B32:AI32 = $BP$13)/(B32:AI32 = $BP$13)*COLUMN(B32:AI32)-COLUMN(#REF!),COLUMNS($BP32:BP32))))</f>
        <v>#NUM!</v>
      </c>
      <c r="BQ32" s="74" t="str" cm="1">
        <f t="array" ref="BQ32">IFERROR(_xlfn.AGGREGATE(15, 3, (B32:AI32 = $BP$13)/(B32:AI32 = $BP$13)*COLUMN(B32:AI32)-COLUMN(#REF!),COLUMNS($BP32:BQ32)),"")</f>
        <v/>
      </c>
      <c r="BR32" s="74" t="str" cm="1">
        <f t="array" ref="BR32">IFERROR(_xlfn.AGGREGATE(15, 3, (B32:AI32 = $BP$13)/(B32:AI32 = $BP$13)*COLUMN(B32:AI32)-COLUMN(#REF!),COLUMNS($BP32:BR32)),"")</f>
        <v/>
      </c>
      <c r="BS32" s="74" t="str" cm="1">
        <f t="array" ref="BS32">_xlfn.TEXTJOIN(CHAR(10),TRUE, IFERROR((TEXT(BV32,"HH:MM")&amp;" to "&amp;TEXT(INDEX(Lists!$L$24:$AX$24,0,_xlfn.AGGREGATE(15,3,(B32:AI32=$BP$13)/(B32:AI32=$BP$13)*COLUMN(B32:AI32)-COLUMN(#REF!),COLUMNS($BQ32:BQ32))+1+BT32),"HH:MM")&amp;" "&amp;$BP$13),""),
IFERROR((TEXT(BW32,"HH:MM")&amp;" to "&amp;TEXT(INDEX(Lists!$L$24:$AX$24,0,_xlfn.AGGREGATE(15,3,(B32:AI32=$BP$13)/(B32:AI32=$BP$13)*COLUMN(B32:AI32)-COLUMN(#REF!),COLUMNS($BQ32:BR32))+1+BU32),"HH:MM")&amp;" "&amp;$BP$13),""))</f>
        <v/>
      </c>
      <c r="BT32" s="74" t="str" cm="1">
        <f t="array" ref="BT32">IFERROR(MergedCellsCount(INDEX(B32:AI32,_xlfn.AGGREGATE(15, 3, (B32:AI32 = $BP$13)/(B32:AI32 = $BP$13)*COLUMN(B32:AI32)-COLUMN(#REF!),COLUMNS($BP32:BP32))+1)),"")</f>
        <v/>
      </c>
      <c r="BU32" s="74" t="str" cm="1">
        <f t="array" ref="BU32">IFERROR(MergedCellsCount(INDEX(B35:AI35,_xlfn.AGGREGATE(15, 3, (B35:AI35 = $BP$13)/(B35:AI35 = $BP$13)*COLUMN(B35:AI35)-COLUMN(B35),COLUMNS($BP35:BQ35))+1)),"")</f>
        <v/>
      </c>
      <c r="BV32" s="75" t="str" cm="1">
        <f t="array" ref="BV32">IFERROR(INDEX(Lists!$L$24:$AX$24,  0, _xlfn.AGGREGATE(15, 3, (B32:AI32 = $BP$13)/(B32:AI32 = $BP$13)*COLUMN(B32:AI32)-COLUMN(#REF!),COLUMNS($BP32:BP32))+1),"")</f>
        <v/>
      </c>
      <c r="BW32" s="75" t="str" cm="1">
        <f t="array" ref="BW32">IFERROR(INDEX(Lists!$L$24:$AX$24,  0, _xlfn.AGGREGATE(15, 3, (B32:AI32 = $BP$13)/(B32:AI32 = $BP$13)*COLUMN(B32:AI32)-COLUMN(#REF!),COLUMNS($BP32:BQ32))+1),"")</f>
        <v/>
      </c>
      <c r="BX32" s="74" t="str" cm="1">
        <f t="array" ref="BX32">_xlfn.TEXTJOIN(CHAR(10),TRUE, IFERROR((TEXT(BV32,"HH:MM")&amp;" to "&amp;TEXT(INDEX(Lists!$L$24:$AX$24,0,_xlfn.AGGREGATE(15,3,(B32:AI32=$BP$13)/(B32:AI32=$BP$13)*COLUMN(B32:AI32)-COLUMN(#REF!),COLUMNS($BQ32:BQ32))+1+BT32),"HH:MM")&amp;" "&amp;A32&amp;": "&amp;$BP$13),""),
IFERROR((TEXT(BW32,"HH:MM")&amp;" to "&amp;TEXT(INDEX(Lists!$L$24:$AX$24,0,_xlfn.AGGREGATE(15,3,(B32:AI32=$BP$13)/(B32:AI32=$BP$13)*COLUMN(B32:AI32)-COLUMN(#REF!),COLUMNS($BQ32:BR32))+1+BU32),"HH:MM")&amp;" "&amp;A32&amp;": "&amp;$BP$13),""))</f>
        <v/>
      </c>
      <c r="BY32" s="141"/>
      <c r="BZ32" s="74" t="e" cm="1">
        <f t="array" ref="BZ32">_xlfn.SINGLE(INDEX(B32:AJ32,0, _xlfn.AGGREGATE(15, 3, (B32:AI32 = $BZ$13)/(B32:AI32 = $BZ$13)*COLUMN(B32:AI32)-COLUMN(#REF!),COLUMNS($BZ32:BZ32))))</f>
        <v>#NUM!</v>
      </c>
      <c r="CA32" s="74" t="str" cm="1">
        <f t="array" ref="CA32">IFERROR(_xlfn.AGGREGATE(15, 3, (B32:AI32 = $BZ$13)/(B32:AI32 = $BZ$13)*COLUMN(B32:AI32)-COLUMN(B32),COLUMNS($BZ32:CA32)),"")</f>
        <v/>
      </c>
      <c r="CB32" s="74" t="str" cm="1">
        <f t="array" ref="CB32">IFERROR(_xlfn.AGGREGATE(15, 3, (B32:AI32 = $BZ$13)/(B32:AI32 = $BZ$13)*COLUMN(B32:AI32)-COLUMN(B32),COLUMNS($BZ32:CB32)),"")</f>
        <v/>
      </c>
      <c r="CC32" s="74" t="str" cm="1">
        <f t="array" aca="1" ref="CC32" ca="1">_xlfn.TEXTJOIN(CHAR(10),TRUE, IFERROR((TEXT(CF32,"HH:MM")&amp;" to "&amp;TEXT(INDEX(Lists!$L$24:$AX$24,0,_xlfn.AGGREGATE(15,3,(B32:AI32=$BZ$13)/(B32:AI32=$BZ$13)*COLUMN(B32:AI32)-COLUMN(B32),COLUMNS($BZ32:BZ32))+1+CD32),"HH:MM")&amp;" "&amp;$BZ$13),""),
                                                        IFERROR((TEXT(CG32,"HH:MM")&amp;" to "&amp;TEXT(INDEX(Lists!$L$24:$AX$24,0,_xlfn.AGGREGATE(15,3,(B32:AI32=$BZ$13)/(B32:AI32=$BZ$13)*COLUMN(B32:AI32)-COLUMN(B32),COLUMNS($BZ32:CA32))+1+CE32),"HH:MM")&amp;" "&amp;$BZ$13),""))</f>
        <v>09:00 to 10:00 Learn &amp; Play</v>
      </c>
      <c r="CD32" s="74" cm="1">
        <f t="array" aca="1" ref="CD32" ca="1">IFERROR(MergedCellsCount(INDEX(B32:AI32,_xlfn.AGGREGATE(15, 3, (B32:AI32 = $BZ$13)/(B32:AI32 = $BZ$13)*COLUMN(B32:AI32)-COLUMN(B32),COLUMNS($BZ32:BZ32))+1)),"")</f>
        <v>4</v>
      </c>
      <c r="CE32" s="74" t="str" cm="1">
        <f t="array" ref="CE32">IFERROR(MergedCellsCount(INDEX(B32:AI32,_xlfn.AGGREGATE(15, 3, (B32:AI32 = $BZ$13)/(B32:AI32 = $BZ$13)*COLUMN(B32:AI32)-COLUMN(B32),COLUMNS($BZ32:CA32))+1)),"")</f>
        <v/>
      </c>
      <c r="CF32" s="75" cm="1">
        <f t="array" ref="CF32">IFERROR(INDEX(Lists!$L$24:$AX$24,  0, _xlfn.AGGREGATE(15, 3, (B32:AI32 = $BZ$13)/(B32:AI32 = $BZ$13)*COLUMN(B32:AI32)-COLUMN(B32),COLUMNS($BZ32:BZ32))+1),"")</f>
        <v>0.375</v>
      </c>
      <c r="CG32" s="75" t="str" cm="1">
        <f t="array" ref="CG32">IFERROR(INDEX(Lists!$L$24:$AX$24,  0, _xlfn.AGGREGATE(15, 3, (B32:AI32 = $BZ$13)/(B32:AI32 = $BZ$13)*COLUMN(B32:AI32)-COLUMN(B32),COLUMNS($BZ32:CA32))+1),"")</f>
        <v/>
      </c>
      <c r="CH32" s="187" t="str" cm="1">
        <f t="array" aca="1" ref="CH32" ca="1">_xlfn.TEXTJOIN(CHAR(10),TRUE, IFERROR((TEXT(CF32,"HH:MM")&amp;" to "&amp;TEXT(INDEX(Lists!$L$24:$AX$24,0,_xlfn.AGGREGATE(15,3,(B32:AI32=$BZ$13)/(B32:AI32=$BZ$13)*COLUMN(B32:AI32)-COLUMN(B32),COLUMNS($BZ32:BZ32))+1+CD32),"HH:MM")&amp;" "&amp;A32&amp;": "&amp;$BZ$13),""),
                                                        IFERROR((TEXT(CG32,"HH:MM")&amp;" to "&amp;TEXT(INDEX(Lists!$L$24:$AX$24,0,_xlfn.AGGREGATE(15,3,(B32:AI32=$BZ$13)/(B32:AI32=$BZ$13)*COLUMN(B32:AI32)-COLUMN(B32),COLUMNS($BZ32:CA32))+1+CE32),"HH:MM")&amp;" "&amp;A32&amp;": "&amp;$BZ$13),""))</f>
        <v>09:00 to 10:00 Kid Grid &amp; RPW: Learn &amp; Play</v>
      </c>
      <c r="CI32" s="140" t="str">
        <f t="shared" ca="1" si="6"/>
        <v>10:00 to 10:15 Prop Swap While Open 
13:00 to 13:30 Wipe down
09:00 to 10:00 Learn &amp; Play</v>
      </c>
    </row>
    <row r="33" spans="1:87" s="25" customFormat="1" ht="15" customHeight="1" x14ac:dyDescent="0.25">
      <c r="A33" s="7" t="s">
        <v>50</v>
      </c>
      <c r="B33" s="34"/>
      <c r="C33" s="34"/>
      <c r="D33" s="133"/>
      <c r="E33" s="132"/>
      <c r="F33" s="178"/>
      <c r="G33" s="170" t="s">
        <v>48</v>
      </c>
      <c r="H33" s="253" t="s">
        <v>2</v>
      </c>
      <c r="I33" s="254"/>
      <c r="J33" s="250" t="s">
        <v>4</v>
      </c>
      <c r="K33" s="251"/>
      <c r="L33" s="251"/>
      <c r="M33" s="252"/>
      <c r="N33" s="16"/>
      <c r="O33" s="16"/>
      <c r="P33" s="10"/>
      <c r="Q33" s="10"/>
      <c r="R33" s="10"/>
      <c r="S33" s="10"/>
      <c r="T33" s="7"/>
      <c r="U33" s="7"/>
      <c r="V33" s="7"/>
      <c r="W33" s="7"/>
      <c r="X33" s="7"/>
      <c r="Y33" s="7"/>
      <c r="Z33" s="218" t="s">
        <v>71</v>
      </c>
      <c r="AA33" s="219"/>
      <c r="AB33" s="7"/>
      <c r="AC33" s="7"/>
      <c r="AD33" s="3"/>
      <c r="AE33" s="7"/>
      <c r="AF33" s="10"/>
      <c r="AG33" s="10"/>
      <c r="AH33" s="10"/>
      <c r="AI33" s="10"/>
      <c r="AJ33" s="21" t="s">
        <v>7</v>
      </c>
      <c r="AL33" s="55"/>
      <c r="AN33" s="55"/>
      <c r="AR33" s="54">
        <f t="shared" si="3"/>
        <v>0.40625</v>
      </c>
      <c r="AS33" s="25" cm="1">
        <f t="array" aca="1" ref="AS33" ca="1">IFERROR(MergedCellsCount(INDEX(B33:AI33,MATCH("Prop Swap Only",B33:AI33,0))),"")</f>
        <v>1</v>
      </c>
      <c r="AT33" s="55" cm="1">
        <f t="array" aca="1" ref="AT33" ca="1">IFERROR(INDEX($B$79:$AJ$79,(MATCH("Prop Swap Only",B33:AI33,0)+AS33)),"")</f>
        <v>0.41666666666666669</v>
      </c>
      <c r="AV33" s="25" t="str">
        <f t="shared" ca="1" si="7"/>
        <v xml:space="preserve">09:45 to 10:00 Prop Swap While Open </v>
      </c>
      <c r="AW33" s="51" t="str">
        <f t="shared" ca="1" si="8"/>
        <v>09:45 to 10:00 P2P &amp; STEMosphere: Prop Swap While Open</v>
      </c>
      <c r="AX33" s="51" t="str">
        <f t="shared" ca="1" si="1"/>
        <v>09:45 to 10:00 P2P &amp; STEMosphere: Prop Swap While Open
14:30 to 15:00 P2P &amp; STEMosphere: Wipe down 
10:00 to 10:30 P2P &amp; STEMosphere: Closed to Public
10:30 to 11:30 P2P &amp; STEMosphere: Learn &amp; Play</v>
      </c>
      <c r="AY33" s="55">
        <f t="shared" si="4"/>
        <v>0.60416666666666663</v>
      </c>
      <c r="AZ33" s="25" cm="1">
        <f t="array" aca="1" ref="AZ33" ca="1">IFERROR(MergedCellsCount(INDEX(B33:AI33,MATCH("Wipe down",B33:AI33,0))),"")</f>
        <v>2</v>
      </c>
      <c r="BA33" s="55" cm="1">
        <f t="array" aca="1" ref="BA33" ca="1">IFERROR(INDEX($B$79:$AJ$79,(MATCH("Wipe down",B33:AI33,0)+AZ33)),"")</f>
        <v>0.625</v>
      </c>
      <c r="BC33" s="25" t="str">
        <f t="shared" ca="1" si="5"/>
        <v>14:30 to 15:00 Wipe down</v>
      </c>
      <c r="BD33" s="25" t="str">
        <f t="shared" ca="1" si="2"/>
        <v xml:space="preserve">14:30 to 15:00 P2P &amp; STEMosphere: Wipe down </v>
      </c>
      <c r="BE33" s="50"/>
      <c r="BF33" s="25" t="e" cm="1">
        <f t="array" ref="BF33">_xlfn.SINGLE(INDEX(B33:AJ33,0, _xlfn.AGGREGATE(15, 3, (B33:AI33 = $BF$13)/(B33:AI33 = $BF$13)*COLUMN(B33:AI33)-COLUMN(B32),COLUMNS($BF33:BF33))))</f>
        <v>#NUM!</v>
      </c>
      <c r="BG33" s="25" t="str" cm="1">
        <f t="array" ref="BG33">IFERROR(_xlfn.AGGREGATE(15, 3, (B33:AI33 = $BF$13)/(B33:AI33 = $BF$13)*COLUMN(B33:AI33)-COLUMN(B32),COLUMNS($BG33:BG33)),"")</f>
        <v/>
      </c>
      <c r="BH33" s="25" t="str" cm="1">
        <f t="array" ref="BH33">IFERROR(_xlfn.AGGREGATE(15, 3, (E33:AK33 = $BF$13)/(E33:AK33 = $BF$13)*COLUMN(E33:AK33)-COLUMN(G33),COLUMNS($BG33:BH33)),"")</f>
        <v/>
      </c>
      <c r="BI33" s="25" t="str" cm="1">
        <f t="array" ref="BI33">_xlfn.TEXTJOIN(CHAR(10),TRUE, IFERROR((TEXT(BL33,"HH:MM")&amp;" to "&amp;TEXT(INDEX(Lists!$L$24:$AX$24,0,_xlfn.AGGREGATE(15,3,(B33:AI33=$BF$13)/(B33:AI33=$BF$13)*COLUMN(B33:AI33)-COLUMN(B32),COLUMNS($BG33:BG33))+1+BJ33),"HH:MM")&amp;" "&amp;$BF$13),""),
IFERROR((TEXT(BM33,"HH:MM")&amp;" to "&amp;TEXT(INDEX(Lists!$L$24:$AX$24,0,_xlfn.AGGREGATE(15,3,(B33:AI33=$BF$13)/(B33:AI33=$BF$13)*COLUMN(B33:AI33)-COLUMN(B32),COLUMNS($BG33:BH33))+1+BK33),"HH:MM")&amp;" "&amp;$BF$13),""))</f>
        <v/>
      </c>
      <c r="BJ33" s="25" t="str" cm="1">
        <f t="array" ref="BJ33">IFERROR(MergedCellsCount(INDEX(B33:AI33,_xlfn.AGGREGATE(15, 3, (B33:AI33 = $BF$13)/(B33:AI33 = $BF$13)*COLUMN(B33:AI33)-COLUMN(B32),COLUMNS($BG33:BG33))+1)),"")</f>
        <v/>
      </c>
      <c r="BK33" s="25" t="str" cm="1">
        <f t="array" ref="BK33">IFERROR(MergedCellsCount(INDEX(B33:AI33,_xlfn.AGGREGATE(15, 3, (B33:AI33 = $BF$13)/(B33:AI33 = $BF$13)*COLUMN(B33:AI33)-COLUMN(B32),COLUMNS($BG33:BH33))+1)),"")</f>
        <v/>
      </c>
      <c r="BL33" s="55" t="str" cm="1">
        <f t="array" ref="BL33">IFERROR(INDEX(Lists!$L$24:$AX$24,  0, _xlfn.AGGREGATE(15, 3, (B33:AI33 = $BF$13)/(B33:AI33 = $BF$13)*COLUMN(B33:AI33)-COLUMN(B32),COLUMNS($BG33:BG33))+1),"")</f>
        <v/>
      </c>
      <c r="BM33" s="55" t="str" cm="1">
        <f t="array" ref="BM33">IFERROR(INDEX(Lists!$L$24:$AX$24,  0, _xlfn.AGGREGATE(15, 3, (B33:AI33 = $BF$13)/(B33:AI33 = $BF$13)*COLUMN(B33:AI33)-COLUMN(B32),COLUMNS($BG33:BH33))+1),"")</f>
        <v/>
      </c>
      <c r="BN33" s="51" t="str" cm="1">
        <f t="array" ref="BN33">_xlfn.TEXTJOIN(CHAR(10),TRUE, IFERROR((TEXT(BL33,"HH:MM")&amp;" to "&amp;TEXT(INDEX(Lists!$L$24:$AX$24,0,_xlfn.AGGREGATE(15,3,(B33:AI33=$BF$13)/(B33:AI33=$BF$13)*COLUMN(B33:AI33)-COLUMN(B33),COLUMNS($BG33:BG33))+1+BJ33),"HH:MM")&amp;" "&amp;A33&amp;": "&amp;$BF$13),""),
IFERROR((TEXT(BM33,"HH:MM")&amp;" to "&amp;TEXT(INDEX(Lists!$L$24:$AX$24,0,_xlfn.AGGREGATE(15,3,(B33:AI33=$BF$13)/(B33:AI33=$BF$13)*COLUMN(B33:AI33)-COLUMN(B33),COLUMNS($BG33:BH33))+1+BK33),"HH:MM")&amp;" "&amp;A33&amp;": "&amp;$BF$13),""))</f>
        <v/>
      </c>
      <c r="BP33" s="25" t="str" cm="1">
        <f t="array" ref="BP33">_xlfn.SINGLE(INDEX(B33:AJ33,0, _xlfn.AGGREGATE(15, 3, (B33:AI33 = $BP$13)/(B33:AI33 = $BP$13)*COLUMN(B33:AI33)-COLUMN(B32),COLUMNS($BP33:BP33))))</f>
        <v>Prop Swap Only</v>
      </c>
      <c r="BQ33" s="25" t="str" cm="1">
        <f t="array" ref="BQ33">IFERROR(_xlfn.AGGREGATE(15, 3, (B33:AI33 = $BP$13)/(B33:AI33 = $BP$13)*COLUMN(B33:AI33)-COLUMN(B32),COLUMNS($BP33:BQ33)),"")</f>
        <v/>
      </c>
      <c r="BR33" s="25" t="str" cm="1">
        <f t="array" ref="BR33">IFERROR(_xlfn.AGGREGATE(15, 3, (B33:AI33 = $BP$13)/(B33:AI33 = $BP$13)*COLUMN(B33:AI33)-COLUMN(B32),COLUMNS($BP33:BR33)),"")</f>
        <v/>
      </c>
      <c r="BS33" s="25" t="str" cm="1">
        <f t="array" aca="1" ref="BS33" ca="1">_xlfn.TEXTJOIN(CHAR(10),TRUE, IFERROR((TEXT(BV33,"HH:MM")&amp;" to "&amp;TEXT(INDEX(Lists!$L$24:$AX$24,0,_xlfn.AGGREGATE(15,3,(B33:AI33=$BP$13)/(B33:AI33=$BP$13)*COLUMN(B33:AI33)-COLUMN(B32),COLUMNS($BQ33:BQ33))+1+BT33),"HH:MM")&amp;" "&amp;$BP$13),""),
IFERROR((TEXT(BW33,"HH:MM")&amp;" to "&amp;TEXT(INDEX(Lists!$L$24:$AX$24,0,_xlfn.AGGREGATE(15,3,(B33:AI33=$BP$13)/(B33:AI33=$BP$13)*COLUMN(B33:AI33)-COLUMN(B32),COLUMNS($BQ33:BR33))+1+BU33),"HH:MM")&amp;" "&amp;$BP$13),""))</f>
        <v>10:00 to 10:30 Closed to Public</v>
      </c>
      <c r="BT33" s="25" cm="1">
        <f t="array" aca="1" ref="BT33" ca="1">IFERROR(MergedCellsCount(INDEX(B33:AI33,_xlfn.AGGREGATE(15, 3, (B33:AI33 = $BP$13)/(B33:AI33 = $BP$13)*COLUMN(B33:AI33)-COLUMN(B32),COLUMNS($BP33:BP33))+1)),"")</f>
        <v>2</v>
      </c>
      <c r="BU33" s="25" t="str" cm="1">
        <f t="array" ref="BU33">IFERROR(MergedCellsCount(INDEX(B36:AI36,_xlfn.AGGREGATE(15, 3, (B36:AI36 = $BP$13)/(B36:AI36 = $BP$13)*COLUMN(B36:AI36)-COLUMN(B36),COLUMNS($BP36:BQ36))+1)),"")</f>
        <v/>
      </c>
      <c r="BV33" s="55" cm="1">
        <f t="array" ref="BV33">IFERROR(INDEX(Lists!$L$24:$AX$24,  0, _xlfn.AGGREGATE(15, 3, (B33:AI33 = $BP$13)/(B33:AI33 = $BP$13)*COLUMN(B33:AI33)-COLUMN(B32),COLUMNS($BP33:BP33))+1),"")</f>
        <v>0.41666666666666669</v>
      </c>
      <c r="BW33" s="55" t="str" cm="1">
        <f t="array" ref="BW33">IFERROR(INDEX(Lists!$L$24:$AX$24,  0, _xlfn.AGGREGATE(15, 3, (B33:AI33 = $BP$13)/(B33:AI33 = $BP$13)*COLUMN(B33:AI33)-COLUMN(B32),COLUMNS($BP33:BQ33))+1),"")</f>
        <v/>
      </c>
      <c r="BX33" s="25" t="str" cm="1">
        <f t="array" aca="1" ref="BX33" ca="1">_xlfn.TEXTJOIN(CHAR(10),TRUE, IFERROR((TEXT(BV33,"HH:MM")&amp;" to "&amp;TEXT(INDEX(Lists!$L$24:$AX$24,0,_xlfn.AGGREGATE(15,3,(B33:AI33=$BP$13)/(B33:AI33=$BP$13)*COLUMN(B33:AI33)-COLUMN(B32),COLUMNS($BQ33:BQ33))+1+BT33),"HH:MM")&amp;" "&amp;A33&amp;": "&amp;$BP$13),""),
IFERROR((TEXT(BW33,"HH:MM")&amp;" to "&amp;TEXT(INDEX(Lists!$L$24:$AX$24,0,_xlfn.AGGREGATE(15,3,(B33:AI33=$BP$13)/(B33:AI33=$BP$13)*COLUMN(B33:AI33)-COLUMN(B32),COLUMNS($BQ33:BR33))+1+BU33),"HH:MM")&amp;" "&amp;A33&amp;": "&amp;$BP$13),""))</f>
        <v>10:00 to 10:30 P2P &amp; STEMosphere: Closed to Public</v>
      </c>
      <c r="BY33" s="50"/>
      <c r="BZ33" s="25" cm="1">
        <f t="array" ref="BZ33">_xlfn.SINGLE(INDEX(B33:AJ33,0, _xlfn.AGGREGATE(15, 3, (B33:AI33 = $BZ$13)/(B33:AI33 = $BZ$13)*COLUMN(B33:AI33)-COLUMN(B32),COLUMNS($BZ33:BZ33))))</f>
        <v>0</v>
      </c>
      <c r="CA33" s="25" t="str" cm="1">
        <f t="array" ref="CA33">IFERROR(_xlfn.AGGREGATE(15, 3, (B33:AI33 = $BZ$13)/(B33:AI33 = $BZ$13)*COLUMN(B33:AI33)-COLUMN(B33),COLUMNS($BZ33:CA33)),"")</f>
        <v/>
      </c>
      <c r="CB33" s="25" t="str" cm="1">
        <f t="array" ref="CB33">IFERROR(_xlfn.AGGREGATE(15, 3, (B33:AI33 = $BZ$13)/(B33:AI33 = $BZ$13)*COLUMN(B33:AI33)-COLUMN(B33),COLUMNS($BZ33:CB33)),"")</f>
        <v/>
      </c>
      <c r="CC33" s="25" t="str" cm="1">
        <f t="array" aca="1" ref="CC33" ca="1">_xlfn.TEXTJOIN(CHAR(10),TRUE, IFERROR((TEXT(CF33,"HH:MM")&amp;" to "&amp;TEXT(INDEX(Lists!$L$24:$AX$24,0,_xlfn.AGGREGATE(15,3,(B33:AI33=$BZ$13)/(B33:AI33=$BZ$13)*COLUMN(B33:AI33)-COLUMN(B33),COLUMNS($BZ33:BZ33))+1+CD33),"HH:MM")&amp;" "&amp;$BZ$13),""),
                                                        IFERROR((TEXT(CG33,"HH:MM")&amp;" to "&amp;TEXT(INDEX(Lists!$L$24:$AX$24,0,_xlfn.AGGREGATE(15,3,(B33:AI33=$BZ$13)/(B33:AI33=$BZ$13)*COLUMN(B33:AI33)-COLUMN(B33),COLUMNS($BZ33:CA33))+1+CE33),"HH:MM")&amp;" "&amp;$BZ$13),""))</f>
        <v>10:30 to 11:30 Learn &amp; Play</v>
      </c>
      <c r="CD33" s="25" cm="1">
        <f t="array" aca="1" ref="CD33" ca="1">IFERROR(MergedCellsCount(INDEX(B33:AI33,_xlfn.AGGREGATE(15, 3, (B33:AI33 = $BZ$13)/(B33:AI33 = $BZ$13)*COLUMN(B33:AI33)-COLUMN(B33),COLUMNS($BZ33:BZ33))+1)),"")</f>
        <v>4</v>
      </c>
      <c r="CE33" s="25" t="str" cm="1">
        <f t="array" ref="CE33">IFERROR(MergedCellsCount(INDEX(B33:AI33,_xlfn.AGGREGATE(15, 3, (B33:AI33 = $BZ$13)/(B33:AI33 = $BZ$13)*COLUMN(B33:AI33)-COLUMN(B33),COLUMNS($BZ33:CA33))+1)),"")</f>
        <v/>
      </c>
      <c r="CF33" s="55" cm="1">
        <f t="array" ref="CF33">IFERROR(INDEX(Lists!$L$24:$AX$24,  0, _xlfn.AGGREGATE(15, 3, (B33:AI33 = $BZ$13)/(B33:AI33 = $BZ$13)*COLUMN(B33:AI33)-COLUMN(B33),COLUMNS($BZ33:BZ33))+1),"")</f>
        <v>0.4375</v>
      </c>
      <c r="CG33" s="55" t="str" cm="1">
        <f t="array" ref="CG33">IFERROR(INDEX(Lists!$L$24:$AX$24,  0, _xlfn.AGGREGATE(15, 3, (B33:AI33 = $BZ$13)/(B33:AI33 = $BZ$13)*COLUMN(B33:AI33)-COLUMN(B33),COLUMNS($BZ33:CA33))+1),"")</f>
        <v/>
      </c>
      <c r="CH33" s="186" t="str" cm="1">
        <f t="array" aca="1" ref="CH33" ca="1">_xlfn.TEXTJOIN(CHAR(10),TRUE, IFERROR((TEXT(CF33,"HH:MM")&amp;" to "&amp;TEXT(INDEX(Lists!$L$24:$AX$24,0,_xlfn.AGGREGATE(15,3,(B33:AI33=$BZ$13)/(B33:AI33=$BZ$13)*COLUMN(B33:AI33)-COLUMN(B33),COLUMNS($BZ33:BZ33))+1+CD33),"HH:MM")&amp;" "&amp;A33&amp;": "&amp;$BZ$13),""),
                                                        IFERROR((TEXT(CG33,"HH:MM")&amp;" to "&amp;TEXT(INDEX(Lists!$L$24:$AX$24,0,_xlfn.AGGREGATE(15,3,(B33:AI33=$BZ$13)/(B33:AI33=$BZ$13)*COLUMN(B33:AI33)-COLUMN(B33),COLUMNS($BZ33:CA33))+1+CE33),"HH:MM")&amp;" "&amp;A33&amp;": "&amp;$BZ$13),""))</f>
        <v>10:30 to 11:30 P2P &amp; STEMosphere: Learn &amp; Play</v>
      </c>
      <c r="CI33" s="42" t="str">
        <f t="shared" ca="1" si="6"/>
        <v>09:45 to 10:00 Prop Swap While Open 
14:30 to 15:00 Wipe down
10:00 to 10:30 Closed to Public
10:30 to 11:30 Learn &amp; Play</v>
      </c>
    </row>
    <row r="34" spans="1:87" s="25" customFormat="1" x14ac:dyDescent="0.25">
      <c r="A34" s="7" t="s">
        <v>51</v>
      </c>
      <c r="B34" s="34"/>
      <c r="C34" s="34"/>
      <c r="D34" s="34"/>
      <c r="E34" s="34"/>
      <c r="F34" s="34"/>
      <c r="G34" s="34"/>
      <c r="H34" s="7"/>
      <c r="I34" s="7"/>
      <c r="J34" s="7"/>
      <c r="K34" s="7"/>
      <c r="L34" s="9"/>
      <c r="M34" s="222" t="s">
        <v>42</v>
      </c>
      <c r="N34" s="222"/>
      <c r="O34" s="222"/>
      <c r="P34" s="16"/>
      <c r="Q34" s="16"/>
      <c r="R34" s="16"/>
      <c r="S34" s="16"/>
      <c r="T34" s="7"/>
      <c r="U34" s="7"/>
      <c r="V34" s="7"/>
      <c r="W34" s="218" t="s">
        <v>71</v>
      </c>
      <c r="X34" s="219"/>
      <c r="Y34" s="7"/>
      <c r="Z34" s="7"/>
      <c r="AA34" s="7"/>
      <c r="AB34" s="7"/>
      <c r="AC34" s="7"/>
      <c r="AD34" s="7"/>
      <c r="AE34" s="7"/>
      <c r="AF34" s="10"/>
      <c r="AG34" s="10"/>
      <c r="AH34" s="10"/>
      <c r="AI34" s="10"/>
      <c r="AJ34" s="21" t="s">
        <v>7</v>
      </c>
      <c r="AL34" s="55"/>
      <c r="AN34" s="55"/>
      <c r="AR34" s="54" t="str">
        <f t="shared" ref="AR34:AR73" si="14">IFERROR(INDEX($B$79:$AJ$79,MATCH("Prop Swap Only",B34:AI34,0)),"")</f>
        <v/>
      </c>
      <c r="AS34" s="25" t="str" cm="1">
        <f t="array" ref="AS34">IFERROR(MergedCellsCount(INDEX(B34:AI34,MATCH("Prop Swap Only",B34:AI34,0))),"")</f>
        <v/>
      </c>
      <c r="AT34" s="55" t="str" cm="1">
        <f t="array" ref="AT34">IFERROR(INDEX($B$79:$AJ$79,(MATCH("Prop Swap Only",B34:AI34,0)+AS34)),"")</f>
        <v/>
      </c>
      <c r="AV34" s="25" t="str">
        <f t="shared" si="7"/>
        <v/>
      </c>
      <c r="AW34" s="51" t="str">
        <f t="shared" si="8"/>
        <v/>
      </c>
      <c r="AX34" s="51" t="str">
        <f t="shared" ca="1" si="1"/>
        <v xml:space="preserve">11:15 to 12:00 Splash (UW - SS): Disinfect &amp; Prop Swap
13:45 to 14:15 Splash (UW - SS): Wipe down </v>
      </c>
      <c r="AY34" s="55">
        <f t="shared" si="4"/>
        <v>0.57291666666666663</v>
      </c>
      <c r="AZ34" s="25" cm="1">
        <f t="array" aca="1" ref="AZ34" ca="1">IFERROR(MergedCellsCount(INDEX(B34:AI34,MATCH("Wipe down",B34:AI34,0))),"")</f>
        <v>2</v>
      </c>
      <c r="BA34" s="55" cm="1">
        <f t="array" aca="1" ref="BA34" ca="1">IFERROR(INDEX($B$79:$AJ$79,(MATCH("Wipe down",B34:AI34,0)+AZ34)),"")</f>
        <v>0.59375</v>
      </c>
      <c r="BC34" s="25" t="str">
        <f t="shared" ca="1" si="5"/>
        <v>13:45 to 14:15 Wipe down</v>
      </c>
      <c r="BD34" s="25" t="str">
        <f t="shared" ca="1" si="2"/>
        <v xml:space="preserve">13:45 to 14:15 Splash (UW - SS): Wipe down </v>
      </c>
      <c r="BE34" s="50"/>
      <c r="BF34" s="25" cm="1">
        <f t="array" ref="BF34">_xlfn.SINGLE(INDEX(B34:AJ34,0, _xlfn.AGGREGATE(15, 3, (B34:AI34 = $BF$13)/(B34:AI34 = $BF$13)*COLUMN(B34:AI34)-COLUMN(B34),COLUMNS($BF34:BF34))))</f>
        <v>0</v>
      </c>
      <c r="BG34" s="25" cm="1">
        <f t="array" ref="BG34">IFERROR(_xlfn.AGGREGATE(15, 3, (B34:AI34 = $BF$13)/(B34:AI34 = $BF$13)*COLUMN(B34:AI34)-COLUMN(B34),COLUMNS($BG34:BG34)),"")</f>
        <v>11</v>
      </c>
      <c r="BH34" s="25" t="str" cm="1">
        <f t="array" ref="BH34">IFERROR(_xlfn.AGGREGATE(15, 3, (D34:AK34 = $BF$13)/(D34:AK34 = $BF$13)*COLUMN(D34:AK34)-COLUMN(D34),COLUMNS($BG34:BH34)),"")</f>
        <v/>
      </c>
      <c r="BI34" s="25" t="str" cm="1">
        <f t="array" aca="1" ref="BI34" ca="1">_xlfn.TEXTJOIN(CHAR(10),TRUE, IFERROR((TEXT(BL34,"HH:MM")&amp;" to "&amp;TEXT(INDEX(Lists!$L$24:$AX$24,0,_xlfn.AGGREGATE(15,3,(B34:AI34=$BF$13)/(B34:AI34=$BF$13)*COLUMN(B34:AI34)-COLUMN(B34),COLUMNS($BG34:BG34))+1+BJ34),"HH:MM")&amp;" "&amp;$BF$13),""),
IFERROR((TEXT(BM34,"HH:MM")&amp;" to "&amp;TEXT(INDEX(Lists!$L$24:$AX$24,0,_xlfn.AGGREGATE(15,3,(B34:AI34=$BF$13)/(B34:AI34=$BF$13)*COLUMN(B34:AI34)-COLUMN(B34),COLUMNS($BG34:BH34))+1+BK34),"HH:MM")&amp;" "&amp;$BF$13),""))</f>
        <v>11:15 to 12:00 Disinfect &amp; Prop Swap</v>
      </c>
      <c r="BJ34" s="25" cm="1">
        <f t="array" aca="1" ref="BJ34" ca="1">IFERROR(MergedCellsCount(INDEX(B34:AI34,_xlfn.AGGREGATE(15, 3, (B34:AI34 = $BF$13)/(B34:AI34 = $BF$13)*COLUMN(B34:AI34)-COLUMN(B34),COLUMNS($BG34:BG34))+1)),"")</f>
        <v>3</v>
      </c>
      <c r="BK34" s="25" t="str" cm="1">
        <f t="array" ref="BK34">IFERROR(MergedCellsCount(INDEX(B34:AI34,_xlfn.AGGREGATE(15, 3, (B34:AI34 = $BF$13)/(B34:AI34 = $BF$13)*COLUMN(B34:AI34)-COLUMN(B34),COLUMNS($BG34:BH34))+1)),"")</f>
        <v/>
      </c>
      <c r="BL34" s="55" cm="1">
        <f t="array" ref="BL34">IFERROR(INDEX(Lists!$L$24:$AX$24,  0, _xlfn.AGGREGATE(15, 3, (B34:AI34 = $BF$13)/(B34:AI34 = $BF$13)*COLUMN(B34:AI34)-COLUMN(B34),COLUMNS($BG34:BG34))+1),"")</f>
        <v>0.46875</v>
      </c>
      <c r="BM34" s="55" t="str" cm="1">
        <f t="array" ref="BM34">IFERROR(INDEX(Lists!$L$24:$AX$24,  0, _xlfn.AGGREGATE(15, 3, (B34:AI34 = $BF$13)/(B34:AI34 = $BF$13)*COLUMN(B34:AI34)-COLUMN(B34),COLUMNS($BG34:BH34))+1),"")</f>
        <v/>
      </c>
      <c r="BN34" s="51" t="str" cm="1">
        <f t="array" aca="1" ref="BN34" ca="1">_xlfn.TEXTJOIN(CHAR(10),TRUE, IFERROR((TEXT(BL34,"HH:MM")&amp;" to "&amp;TEXT(INDEX(Lists!$L$24:$AX$24,0,_xlfn.AGGREGATE(15,3,(B34:AI34=$BF$13)/(B34:AI34=$BF$13)*COLUMN(B34:AI34)-COLUMN(B34),COLUMNS($BG34:BG34))+1+BJ34),"HH:MM")&amp;" "&amp;A34&amp;": "&amp;$BF$13),""),
IFERROR((TEXT(BM34,"HH:MM")&amp;" to "&amp;TEXT(INDEX(Lists!$L$24:$AX$24,0,_xlfn.AGGREGATE(15,3,(B34:AI34=$BF$13)/(B34:AI34=$BF$13)*COLUMN(B34:AI34)-COLUMN(B34),COLUMNS($BG34:BH34))+1+BK34),"HH:MM")&amp;" "&amp;A34&amp;": "&amp;$BF$13),""))</f>
        <v>11:15 to 12:00 Splash (UW - SS): Disinfect &amp; Prop Swap</v>
      </c>
      <c r="BP34" s="25" t="e" cm="1">
        <f t="array" ref="BP34">_xlfn.SINGLE(INDEX(B34:AJ34,0, _xlfn.AGGREGATE(15, 3, (B34:AI34 = $BP$13)/(B34:AI34 = $BP$13)*COLUMN(B34:AI34)-COLUMN(B34),COLUMNS($BP34:BP34))))</f>
        <v>#NUM!</v>
      </c>
      <c r="BQ34" s="25" t="str" cm="1">
        <f t="array" ref="BQ34">IFERROR(_xlfn.AGGREGATE(15, 3, (B34:AI34 = $BP$13)/(B34:AI34 = $BP$13)*COLUMN(B34:AI34)-COLUMN(B34),COLUMNS($BP34:BQ34)),"")</f>
        <v/>
      </c>
      <c r="BR34" s="25" t="str" cm="1">
        <f t="array" ref="BR34">IFERROR(_xlfn.AGGREGATE(15, 3, (B34:AI34 = $BP$13)/(B34:AI34 = $BP$13)*COLUMN(B34:AI34)-COLUMN(B34),COLUMNS($BP34:BR34)),"")</f>
        <v/>
      </c>
      <c r="BS34" s="25" t="str" cm="1">
        <f t="array" ref="BS34">_xlfn.TEXTJOIN(CHAR(10),TRUE, IFERROR((TEXT(BV34,"HH:MM")&amp;" to "&amp;TEXT(INDEX(Lists!$L$24:$AX$24,0,_xlfn.AGGREGATE(15,3,(B34:AI34=$BP$13)/(B34:AI34=$BP$13)*COLUMN(B34:AI34)-COLUMN(B34),COLUMNS($BQ34:BQ34))+1+BT34),"HH:MM")&amp;" "&amp;$BP$13),""),
IFERROR((TEXT(BW34,"HH:MM")&amp;" to "&amp;TEXT(INDEX(Lists!$L$24:$AX$24,0,_xlfn.AGGREGATE(15,3,(B34:AI34=$BP$13)/(B34:AI34=$BP$13)*COLUMN(B34:AI34)-COLUMN(B34),COLUMNS($BQ34:BR34))+1+BU34),"HH:MM")&amp;" "&amp;$BP$13),""))</f>
        <v/>
      </c>
      <c r="BT34" s="25" t="str" cm="1">
        <f t="array" ref="BT34">IFERROR(MergedCellsCount(INDEX(B34:AI34,_xlfn.AGGREGATE(15, 3, (B34:AI34 = $BP$13)/(B34:AI34 = $BP$13)*COLUMN(B34:AI34)-COLUMN(B34),COLUMNS($BP34:BP34))+1)),"")</f>
        <v/>
      </c>
      <c r="BU34" s="25" t="str" cm="1">
        <f t="array" ref="BU34">IFERROR(MergedCellsCount(INDEX(B37:AI37,_xlfn.AGGREGATE(15, 3, (B37:AI37 = $BP$13)/(B37:AI37 = $BP$13)*COLUMN(B37:AI37)-COLUMN(B37),COLUMNS($BP37:BQ37))+1)),"")</f>
        <v/>
      </c>
      <c r="BV34" s="55" t="str" cm="1">
        <f t="array" ref="BV34">IFERROR(INDEX(Lists!$L$24:$AX$24,  0, _xlfn.AGGREGATE(15, 3, (B34:AI34 = $BP$13)/(B34:AI34 = $BP$13)*COLUMN(B34:AI34)-COLUMN(B34),COLUMNS($BP34:BP34))+1),"")</f>
        <v/>
      </c>
      <c r="BW34" s="55" t="str" cm="1">
        <f t="array" ref="BW34">IFERROR(INDEX(Lists!$L$24:$AX$24,  0, _xlfn.AGGREGATE(15, 3, (B34:AI34 = $BP$13)/(B34:AI34 = $BP$13)*COLUMN(B34:AI34)-COLUMN(B34),COLUMNS($BP34:BQ34))+1),"")</f>
        <v/>
      </c>
      <c r="BX34" s="25" t="str" cm="1">
        <f t="array" ref="BX34">_xlfn.TEXTJOIN(CHAR(10),TRUE, IFERROR((TEXT(BV34,"HH:MM")&amp;" to "&amp;TEXT(INDEX(Lists!$L$24:$AX$24,0,_xlfn.AGGREGATE(15,3,(B34:AI34=$BP$13)/(B34:AI34=$BP$13)*COLUMN(B34:AI34)-COLUMN(B34),COLUMNS($BQ34:BQ34))+1+BT34),"HH:MM")&amp;" "&amp;A34&amp;": "&amp;$BP$13),""),
IFERROR((TEXT(BW34,"HH:MM")&amp;" to "&amp;TEXT(INDEX(Lists!$L$24:$AX$24,0,_xlfn.AGGREGATE(15,3,(B34:AI34=$BP$13)/(B34:AI34=$BP$13)*COLUMN(B34:AI34)-COLUMN(B34),COLUMNS($BQ34:BR34))+1+BU34),"HH:MM")&amp;" "&amp;A34&amp;": "&amp;$BP$13),""))</f>
        <v/>
      </c>
      <c r="BY34" s="50"/>
      <c r="BZ34" s="25" t="e" cm="1">
        <f t="array" ref="BZ34">_xlfn.SINGLE(INDEX(B34:AJ34,0, _xlfn.AGGREGATE(15, 3, (B34:AI34 = $BZ$13)/(B34:AI34 = $BZ$13)*COLUMN(B34:AI34)-COLUMN(B34),COLUMNS($BZ34:BZ34))))</f>
        <v>#NUM!</v>
      </c>
      <c r="CA34" s="25" t="str" cm="1">
        <f t="array" ref="CA34">IFERROR(_xlfn.AGGREGATE(15, 3, (B34:AI34 = $BZ$13)/(B34:AI34 = $BZ$13)*COLUMN(B34:AI34)-COLUMN(B34),COLUMNS($BZ34:CA34)),"")</f>
        <v/>
      </c>
      <c r="CB34" s="25" t="str" cm="1">
        <f t="array" ref="CB34">IFERROR(_xlfn.AGGREGATE(15, 3, (B34:AI34 = $BZ$13)/(B34:AI34 = $BZ$13)*COLUMN(B34:AI34)-COLUMN(B34),COLUMNS($BZ34:CB34)),"")</f>
        <v/>
      </c>
      <c r="CC34" s="25" t="str" cm="1">
        <f t="array" ref="CC34">_xlfn.TEXTJOIN(CHAR(10),TRUE, IFERROR((TEXT(CF34,"HH:MM")&amp;" to "&amp;TEXT(INDEX(Lists!$L$24:$AX$24,0,_xlfn.AGGREGATE(15,3,(B34:AI34=$BZ$13)/(B34:AI34=$BZ$13)*COLUMN(B34:AI34)-COLUMN(B34),COLUMNS($BZ34:BZ34))+1+CD34),"HH:MM")&amp;" "&amp;$BZ$13),""),
                                                        IFERROR((TEXT(CG34,"HH:MM")&amp;" to "&amp;TEXT(INDEX(Lists!$L$24:$AX$24,0,_xlfn.AGGREGATE(15,3,(B34:AI34=$BZ$13)/(B34:AI34=$BZ$13)*COLUMN(B34:AI34)-COLUMN(B34),COLUMNS($BZ34:CA34))+1+CE34),"HH:MM")&amp;" "&amp;$BZ$13),""))</f>
        <v/>
      </c>
      <c r="CD34" s="25" t="str" cm="1">
        <f t="array" ref="CD34">IFERROR(MergedCellsCount(INDEX(B34:AI34,_xlfn.AGGREGATE(15, 3, (B34:AI34 = $BZ$13)/(B34:AI34 = $BZ$13)*COLUMN(B34:AI34)-COLUMN(B34),COLUMNS($BZ34:BZ34))+1)),"")</f>
        <v/>
      </c>
      <c r="CE34" s="25" t="str" cm="1">
        <f t="array" ref="CE34">IFERROR(MergedCellsCount(INDEX(B34:AI34,_xlfn.AGGREGATE(15, 3, (B34:AI34 = $BZ$13)/(B34:AI34 = $BZ$13)*COLUMN(B34:AI34)-COLUMN(B34),COLUMNS($BZ34:CA34))+1)),"")</f>
        <v/>
      </c>
      <c r="CF34" s="55" t="str" cm="1">
        <f t="array" ref="CF34">IFERROR(INDEX(Lists!$L$24:$AX$24,  0, _xlfn.AGGREGATE(15, 3, (B34:AI34 = $BZ$13)/(B34:AI34 = $BZ$13)*COLUMN(B34:AI34)-COLUMN(B34),COLUMNS($BZ34:BZ34))+1),"")</f>
        <v/>
      </c>
      <c r="CG34" s="55" t="str" cm="1">
        <f t="array" ref="CG34">IFERROR(INDEX(Lists!$L$24:$AX$24,  0, _xlfn.AGGREGATE(15, 3, (B34:AI34 = $BZ$13)/(B34:AI34 = $BZ$13)*COLUMN(B34:AI34)-COLUMN(B34),COLUMNS($BZ34:CA34))+1),"")</f>
        <v/>
      </c>
      <c r="CH34" s="186" t="str" cm="1">
        <f t="array" ref="CH34">_xlfn.TEXTJOIN(CHAR(10),TRUE, IFERROR((TEXT(CF34,"HH:MM")&amp;" to "&amp;TEXT(INDEX(Lists!$L$24:$AX$24,0,_xlfn.AGGREGATE(15,3,(B34:AI34=$BZ$13)/(B34:AI34=$BZ$13)*COLUMN(B34:AI34)-COLUMN(B34),COLUMNS($BZ34:BZ34))+1+CD34),"HH:MM")&amp;" "&amp;A34&amp;": "&amp;$BZ$13),""),
                                                        IFERROR((TEXT(CG34,"HH:MM")&amp;" to "&amp;TEXT(INDEX(Lists!$L$24:$AX$24,0,_xlfn.AGGREGATE(15,3,(B34:AI34=$BZ$13)/(B34:AI34=$BZ$13)*COLUMN(B34:AI34)-COLUMN(B34),COLUMNS($BZ34:CA34))+1+CE34),"HH:MM")&amp;" "&amp;A34&amp;": "&amp;$BZ$13),""))</f>
        <v/>
      </c>
      <c r="CI34" s="42" t="str">
        <f t="shared" ca="1" si="6"/>
        <v>13:45 to 14:15 Wipe down
11:15 to 12:00 Disinfect &amp; Prop Swap</v>
      </c>
    </row>
    <row r="35" spans="1:87" s="25" customFormat="1" x14ac:dyDescent="0.25">
      <c r="A35" s="7" t="s">
        <v>57</v>
      </c>
      <c r="B35" s="34"/>
      <c r="C35" s="34"/>
      <c r="D35" s="34"/>
      <c r="E35" s="34"/>
      <c r="F35" s="34"/>
      <c r="G35" s="34"/>
      <c r="H35" s="10"/>
      <c r="I35" s="10"/>
      <c r="J35" s="10"/>
      <c r="K35" s="10"/>
      <c r="L35" s="7"/>
      <c r="M35" s="7"/>
      <c r="N35" s="7"/>
      <c r="O35" s="7"/>
      <c r="P35" s="222" t="s">
        <v>42</v>
      </c>
      <c r="Q35" s="222"/>
      <c r="R35" s="222"/>
      <c r="S35" s="3"/>
      <c r="T35" s="3"/>
      <c r="U35" s="3"/>
      <c r="V35" s="7"/>
      <c r="W35" s="7"/>
      <c r="X35" s="10"/>
      <c r="Y35" s="10"/>
      <c r="Z35" s="10"/>
      <c r="AA35" s="10"/>
      <c r="AB35" s="7"/>
      <c r="AC35" s="7"/>
      <c r="AD35" s="7"/>
      <c r="AE35" s="7"/>
      <c r="AF35" s="7"/>
      <c r="AG35" s="7"/>
      <c r="AH35" s="7"/>
      <c r="AI35" s="7"/>
      <c r="AJ35" s="21" t="s">
        <v>7</v>
      </c>
      <c r="AL35" s="55"/>
      <c r="AN35" s="55"/>
      <c r="AR35" s="54" t="str">
        <f t="shared" si="14"/>
        <v/>
      </c>
      <c r="AS35" s="25" t="str" cm="1">
        <f t="array" ref="AS35">IFERROR(MergedCellsCount(INDEX(B35:AI35,MATCH("Prop Swap Only",B35:AI35,0))),"")</f>
        <v/>
      </c>
      <c r="AT35" s="55" t="str" cm="1">
        <f t="array" ref="AT35">IFERROR(INDEX($B$79:$AJ$79,(MATCH("Prop Swap Only",B35:AI35,0)+AS35)),"")</f>
        <v/>
      </c>
      <c r="AV35" s="25" t="str">
        <f t="shared" si="7"/>
        <v/>
      </c>
      <c r="AW35" s="51" t="str">
        <f t="shared" si="8"/>
        <v/>
      </c>
      <c r="AX35" s="51" t="str">
        <f t="shared" ca="1" si="1"/>
        <v>12:00 to 12:45 HTT: Disinfect &amp; Prop Swap</v>
      </c>
      <c r="AY35" s="55" t="str">
        <f t="shared" si="4"/>
        <v/>
      </c>
      <c r="AZ35" s="25" t="str" cm="1">
        <f t="array" ref="AZ35">IFERROR(MergedCellsCount(INDEX(B35:AI35,MATCH("Wipe down",B35:AI35,0))),"")</f>
        <v/>
      </c>
      <c r="BA35" s="55" t="str" cm="1">
        <f t="array" ref="BA35">IFERROR(INDEX($B$79:$AJ$79,(MATCH("Wipe down",B35:AI35,0)+AZ35)),"")</f>
        <v/>
      </c>
      <c r="BC35" s="25" t="str">
        <f t="shared" si="5"/>
        <v/>
      </c>
      <c r="BD35" s="25" t="str">
        <f t="shared" si="2"/>
        <v/>
      </c>
      <c r="BE35" s="50"/>
      <c r="BF35" s="25" cm="1">
        <f t="array" ref="BF35">_xlfn.SINGLE(INDEX(B35:AJ35,0, _xlfn.AGGREGATE(15, 3, (B35:AI35 = $BF$13)/(B35:AI35 = $BF$13)*COLUMN(B35:AI35)-COLUMN(B35),COLUMNS($BF35:BF35))))</f>
        <v>0</v>
      </c>
      <c r="BG35" s="25" cm="1">
        <f t="array" ref="BG35">IFERROR(_xlfn.AGGREGATE(15, 3, (B35:AI35 = $BF$13)/(B35:AI35 = $BF$13)*COLUMN(B35:AI35)-COLUMN(B35),COLUMNS($BG35:BG35)),"")</f>
        <v>14</v>
      </c>
      <c r="BH35" s="25" t="str" cm="1">
        <f t="array" ref="BH35">IFERROR(_xlfn.AGGREGATE(15, 3, (D35:AK35 = $BF$13)/(D35:AK35 = $BF$13)*COLUMN(D35:AK35)-COLUMN(D35),COLUMNS($BG35:BH35)),"")</f>
        <v/>
      </c>
      <c r="BI35" s="25" t="str" cm="1">
        <f t="array" aca="1" ref="BI35" ca="1">_xlfn.TEXTJOIN(CHAR(10),TRUE, IFERROR((TEXT(BL35,"HH:MM")&amp;" to "&amp;TEXT(INDEX(Lists!$L$24:$AX$24,0,_xlfn.AGGREGATE(15,3,(B35:AI35=$BF$13)/(B35:AI35=$BF$13)*COLUMN(B35:AI35)-COLUMN(B35),COLUMNS($BG35:BG35))+1+BJ35),"HH:MM")&amp;" "&amp;$BF$13),""),
IFERROR((TEXT(BM35,"HH:MM")&amp;" to "&amp;TEXT(INDEX(Lists!$L$24:$AX$24,0,_xlfn.AGGREGATE(15,3,(B35:AI35=$BF$13)/(B35:AI35=$BF$13)*COLUMN(B35:AI35)-COLUMN(B35),COLUMNS($BG35:BH35))+1+BK35),"HH:MM")&amp;" "&amp;$BF$13),""))</f>
        <v>12:00 to 12:45 Disinfect &amp; Prop Swap</v>
      </c>
      <c r="BJ35" s="25" cm="1">
        <f t="array" aca="1" ref="BJ35" ca="1">IFERROR(MergedCellsCount(INDEX(B35:AI35,_xlfn.AGGREGATE(15, 3, (B35:AI35 = $BF$13)/(B35:AI35 = $BF$13)*COLUMN(B35:AI35)-COLUMN(B35),COLUMNS($BG35:BG35))+1)),"")</f>
        <v>3</v>
      </c>
      <c r="BK35" s="25" t="str" cm="1">
        <f t="array" ref="BK35">IFERROR(MergedCellsCount(INDEX(B35:AI35,_xlfn.AGGREGATE(15, 3, (B35:AI35 = $BF$13)/(B35:AI35 = $BF$13)*COLUMN(B35:AI35)-COLUMN(B35),COLUMNS($BG35:BH35))+1)),"")</f>
        <v/>
      </c>
      <c r="BL35" s="55" cm="1">
        <f t="array" ref="BL35">IFERROR(INDEX(Lists!$L$24:$AX$24,  0, _xlfn.AGGREGATE(15, 3, (B35:AI35 = $BF$13)/(B35:AI35 = $BF$13)*COLUMN(B35:AI35)-COLUMN(B35),COLUMNS($BG35:BG35))+1),"")</f>
        <v>0.5</v>
      </c>
      <c r="BM35" s="55" t="str" cm="1">
        <f t="array" ref="BM35">IFERROR(INDEX(Lists!$L$24:$AX$24,  0, _xlfn.AGGREGATE(15, 3, (B35:AI35 = $BF$13)/(B35:AI35 = $BF$13)*COLUMN(B35:AI35)-COLUMN(B35),COLUMNS($BG35:BH35))+1),"")</f>
        <v/>
      </c>
      <c r="BN35" s="51" t="str" cm="1">
        <f t="array" aca="1" ref="BN35" ca="1">_xlfn.TEXTJOIN(CHAR(10),TRUE, IFERROR((TEXT(BL35,"HH:MM")&amp;" to "&amp;TEXT(INDEX(Lists!$L$24:$AX$24,0,_xlfn.AGGREGATE(15,3,(B35:AI35=$BF$13)/(B35:AI35=$BF$13)*COLUMN(B35:AI35)-COLUMN(B35),COLUMNS($BG35:BG35))+1+BJ35),"HH:MM")&amp;" "&amp;A35&amp;": "&amp;$BF$13),""),
IFERROR((TEXT(BM35,"HH:MM")&amp;" to "&amp;TEXT(INDEX(Lists!$L$24:$AX$24,0,_xlfn.AGGREGATE(15,3,(B35:AI35=$BF$13)/(B35:AI35=$BF$13)*COLUMN(B35:AI35)-COLUMN(B35),COLUMNS($BG35:BH35))+1+BK35),"HH:MM")&amp;" "&amp;A35&amp;": "&amp;$BF$13),""))</f>
        <v>12:00 to 12:45 HTT: Disinfect &amp; Prop Swap</v>
      </c>
      <c r="BP35" s="25" t="e" cm="1">
        <f t="array" ref="BP35">_xlfn.SINGLE(INDEX(B35:AJ35,0, _xlfn.AGGREGATE(15, 3, (B35:AI35 = $BP$13)/(B35:AI35 = $BP$13)*COLUMN(B35:AI35)-COLUMN(B35),COLUMNS($BP35:BP35))))</f>
        <v>#NUM!</v>
      </c>
      <c r="BQ35" s="25" t="str" cm="1">
        <f t="array" ref="BQ35">IFERROR(_xlfn.AGGREGATE(15, 3, (B35:AI35 = $BP$13)/(B35:AI35 = $BP$13)*COLUMN(B35:AI35)-COLUMN(B35),COLUMNS($BP35:BQ35)),"")</f>
        <v/>
      </c>
      <c r="BR35" s="25" t="str" cm="1">
        <f t="array" ref="BR35">IFERROR(_xlfn.AGGREGATE(15, 3, (B35:AI35 = $BP$13)/(B35:AI35 = $BP$13)*COLUMN(B35:AI35)-COLUMN(B35),COLUMNS($BP35:BR35)),"")</f>
        <v/>
      </c>
      <c r="BS35" s="25" t="str" cm="1">
        <f t="array" ref="BS35">_xlfn.TEXTJOIN(CHAR(10),TRUE, IFERROR((TEXT(BV35,"HH:MM")&amp;" to "&amp;TEXT(INDEX(Lists!$L$24:$AX$24,0,_xlfn.AGGREGATE(15,3,(B35:AI35=$BP$13)/(B35:AI35=$BP$13)*COLUMN(B35:AI35)-COLUMN(B35),COLUMNS($BQ35:BQ35))+1+BT35),"HH:MM")&amp;" "&amp;$BP$13),""),
IFERROR((TEXT(BW35,"HH:MM")&amp;" to "&amp;TEXT(INDEX(Lists!$L$24:$AX$24,0,_xlfn.AGGREGATE(15,3,(B35:AI35=$BP$13)/(B35:AI35=$BP$13)*COLUMN(B35:AI35)-COLUMN(B35),COLUMNS($BQ35:BR35))+1+BU35),"HH:MM")&amp;" "&amp;$BP$13),""))</f>
        <v/>
      </c>
      <c r="BT35" s="25" t="str" cm="1">
        <f t="array" ref="BT35">IFERROR(MergedCellsCount(INDEX(B35:AI35,_xlfn.AGGREGATE(15, 3, (B35:AI35 = $BP$13)/(B35:AI35 = $BP$13)*COLUMN(B35:AI35)-COLUMN(B35),COLUMNS($BP35:BP35))+1)),"")</f>
        <v/>
      </c>
      <c r="BU35" s="25" t="str" cm="1">
        <f t="array" ref="BU35">IFERROR(MergedCellsCount(INDEX(B38:AI38,_xlfn.AGGREGATE(15, 3, (B38:AI38 = $BP$13)/(B38:AI38 = $BP$13)*COLUMN(B38:AI38)-COLUMN(B38),COLUMNS($BP38:BQ38))+1)),"")</f>
        <v/>
      </c>
      <c r="BV35" s="55" t="str" cm="1">
        <f t="array" ref="BV35">IFERROR(INDEX(Lists!$L$24:$AX$24,  0, _xlfn.AGGREGATE(15, 3, (B35:AI35 = $BP$13)/(B35:AI35 = $BP$13)*COLUMN(B35:AI35)-COLUMN(B35),COLUMNS($BP35:BP35))+1),"")</f>
        <v/>
      </c>
      <c r="BW35" s="55" t="str" cm="1">
        <f t="array" ref="BW35">IFERROR(INDEX(Lists!$L$24:$AX$24,  0, _xlfn.AGGREGATE(15, 3, (B35:AI35 = $BP$13)/(B35:AI35 = $BP$13)*COLUMN(B35:AI35)-COLUMN(B35),COLUMNS($BP35:BQ35))+1),"")</f>
        <v/>
      </c>
      <c r="BX35" s="25" t="str" cm="1">
        <f t="array" ref="BX35">_xlfn.TEXTJOIN(CHAR(10),TRUE, IFERROR((TEXT(BV35,"HH:MM")&amp;" to "&amp;TEXT(INDEX(Lists!$L$24:$AX$24,0,_xlfn.AGGREGATE(15,3,(B35:AI35=$BP$13)/(B35:AI35=$BP$13)*COLUMN(B35:AI35)-COLUMN(B35),COLUMNS($BQ35:BQ35))+1+BT35),"HH:MM")&amp;" "&amp;A35&amp;": "&amp;$BP$13),""),
IFERROR((TEXT(BW35,"HH:MM")&amp;" to "&amp;TEXT(INDEX(Lists!$L$24:$AX$24,0,_xlfn.AGGREGATE(15,3,(B35:AI35=$BP$13)/(B35:AI35=$BP$13)*COLUMN(B35:AI35)-COLUMN(B35),COLUMNS($BQ35:BR35))+1+BU35),"HH:MM")&amp;" "&amp;A35&amp;": "&amp;$BP$13),""))</f>
        <v/>
      </c>
      <c r="BY35" s="50"/>
      <c r="BZ35" s="25" t="e" cm="1">
        <f t="array" ref="BZ35">_xlfn.SINGLE(INDEX(B35:AJ35,0, _xlfn.AGGREGATE(15, 3, (B35:AI35 = $BZ$13)/(B35:AI35 = $BZ$13)*COLUMN(B35:AI35)-COLUMN(B35),COLUMNS($BZ35:BZ35))))</f>
        <v>#NUM!</v>
      </c>
      <c r="CA35" s="25" t="str" cm="1">
        <f t="array" ref="CA35">IFERROR(_xlfn.AGGREGATE(15, 3, (B35:AI35 = $BZ$13)/(B35:AI35 = $BZ$13)*COLUMN(B35:AI35)-COLUMN(B35),COLUMNS($BZ35:CA35)),"")</f>
        <v/>
      </c>
      <c r="CB35" s="25" t="str" cm="1">
        <f t="array" ref="CB35">IFERROR(_xlfn.AGGREGATE(15, 3, (B35:AI35 = $BZ$13)/(B35:AI35 = $BZ$13)*COLUMN(B35:AI35)-COLUMN(B35),COLUMNS($BZ35:CB35)),"")</f>
        <v/>
      </c>
      <c r="CC35" s="25" t="str" cm="1">
        <f t="array" ref="CC35">_xlfn.TEXTJOIN(CHAR(10),TRUE, IFERROR((TEXT(CF35,"HH:MM")&amp;" to "&amp;TEXT(INDEX(Lists!$L$24:$AX$24,0,_xlfn.AGGREGATE(15,3,(B35:AI35=$BZ$13)/(B35:AI35=$BZ$13)*COLUMN(B35:AI35)-COLUMN(B35),COLUMNS($BZ35:BZ35))+1+CD35),"HH:MM")&amp;" "&amp;$BZ$13),""),
                                                        IFERROR((TEXT(CG35,"HH:MM")&amp;" to "&amp;TEXT(INDEX(Lists!$L$24:$AX$24,0,_xlfn.AGGREGATE(15,3,(B35:AI35=$BZ$13)/(B35:AI35=$BZ$13)*COLUMN(B35:AI35)-COLUMN(B35),COLUMNS($BZ35:CA35))+1+CE35),"HH:MM")&amp;" "&amp;$BZ$13),""))</f>
        <v/>
      </c>
      <c r="CD35" s="25" t="str" cm="1">
        <f t="array" ref="CD35">IFERROR(MergedCellsCount(INDEX(B35:AI35,_xlfn.AGGREGATE(15, 3, (B35:AI35 = $BZ$13)/(B35:AI35 = $BZ$13)*COLUMN(B35:AI35)-COLUMN(B35),COLUMNS($BZ35:BZ35))+1)),"")</f>
        <v/>
      </c>
      <c r="CE35" s="25" t="str" cm="1">
        <f t="array" ref="CE35">IFERROR(MergedCellsCount(INDEX(B35:AI35,_xlfn.AGGREGATE(15, 3, (B35:AI35 = $BZ$13)/(B35:AI35 = $BZ$13)*COLUMN(B35:AI35)-COLUMN(B35),COLUMNS($BZ35:CA35))+1)),"")</f>
        <v/>
      </c>
      <c r="CF35" s="55" t="str" cm="1">
        <f t="array" ref="CF35">IFERROR(INDEX(Lists!$L$24:$AX$24,  0, _xlfn.AGGREGATE(15, 3, (B35:AI35 = $BZ$13)/(B35:AI35 = $BZ$13)*COLUMN(B35:AI35)-COLUMN(B35),COLUMNS($BZ35:BZ35))+1),"")</f>
        <v/>
      </c>
      <c r="CG35" s="55" t="str" cm="1">
        <f t="array" ref="CG35">IFERROR(INDEX(Lists!$L$24:$AX$24,  0, _xlfn.AGGREGATE(15, 3, (B35:AI35 = $BZ$13)/(B35:AI35 = $BZ$13)*COLUMN(B35:AI35)-COLUMN(B35),COLUMNS($BZ35:CA35))+1),"")</f>
        <v/>
      </c>
      <c r="CH35" s="186" t="str" cm="1">
        <f t="array" ref="CH35">_xlfn.TEXTJOIN(CHAR(10),TRUE, IFERROR((TEXT(CF35,"HH:MM")&amp;" to "&amp;TEXT(INDEX(Lists!$L$24:$AX$24,0,_xlfn.AGGREGATE(15,3,(B35:AI35=$BZ$13)/(B35:AI35=$BZ$13)*COLUMN(B35:AI35)-COLUMN(B35),COLUMNS($BZ35:BZ35))+1+CD35),"HH:MM")&amp;" "&amp;A35&amp;": "&amp;$BZ$13),""),
                                                        IFERROR((TEXT(CG35,"HH:MM")&amp;" to "&amp;TEXT(INDEX(Lists!$L$24:$AX$24,0,_xlfn.AGGREGATE(15,3,(B35:AI35=$BZ$13)/(B35:AI35=$BZ$13)*COLUMN(B35:AI35)-COLUMN(B35),COLUMNS($BZ35:CA35))+1+CE35),"HH:MM")&amp;" "&amp;A35&amp;": "&amp;$BZ$13),""))</f>
        <v/>
      </c>
      <c r="CI35" s="42" t="str">
        <f t="shared" ca="1" si="6"/>
        <v>12:00 to 12:45 Disinfect &amp; Prop Swap</v>
      </c>
    </row>
    <row r="36" spans="1:87" s="25" customFormat="1" x14ac:dyDescent="0.25">
      <c r="A36" s="7" t="s">
        <v>43</v>
      </c>
      <c r="B36" s="34"/>
      <c r="C36" s="34"/>
      <c r="D36" s="34"/>
      <c r="E36" s="34"/>
      <c r="F36" s="34"/>
      <c r="G36" s="34"/>
      <c r="H36" s="9"/>
      <c r="I36" s="9"/>
      <c r="J36" s="9"/>
      <c r="K36" s="9"/>
      <c r="L36" s="10"/>
      <c r="M36" s="10"/>
      <c r="N36" s="10"/>
      <c r="O36" s="10"/>
      <c r="P36" s="7"/>
      <c r="Q36" s="7"/>
      <c r="R36" s="7"/>
      <c r="S36" s="222" t="s">
        <v>42</v>
      </c>
      <c r="T36" s="222"/>
      <c r="U36" s="222"/>
      <c r="V36" s="3"/>
      <c r="W36" s="3"/>
      <c r="X36" s="3"/>
      <c r="Y36" s="7"/>
      <c r="Z36" s="7"/>
      <c r="AA36" s="7"/>
      <c r="AB36" s="10"/>
      <c r="AC36" s="10"/>
      <c r="AD36" s="10"/>
      <c r="AE36" s="10"/>
      <c r="AF36" s="7"/>
      <c r="AG36" s="7"/>
      <c r="AH36" s="7"/>
      <c r="AI36" s="7"/>
      <c r="AJ36" s="21" t="s">
        <v>7</v>
      </c>
      <c r="AL36" s="55"/>
      <c r="AN36" s="55"/>
      <c r="AR36" s="54" t="str">
        <f t="shared" si="14"/>
        <v/>
      </c>
      <c r="AS36" s="25" t="str" cm="1">
        <f t="array" ref="AS36">IFERROR(MergedCellsCount(INDEX(B36:AI36,MATCH("Prop Swap Only",B36:AI36,0))),"")</f>
        <v/>
      </c>
      <c r="AT36" s="55" t="str" cm="1">
        <f t="array" ref="AT36">IFERROR(INDEX($B$79:$AJ$79,(MATCH("Prop Swap Only",B36:AI36,0)+AS36)),"")</f>
        <v/>
      </c>
      <c r="AV36" s="25" t="str">
        <f t="shared" si="7"/>
        <v/>
      </c>
      <c r="AW36" s="51" t="str">
        <f t="shared" si="8"/>
        <v/>
      </c>
      <c r="AX36" s="51" t="str">
        <f t="shared" ca="1" si="1"/>
        <v>12:45 to 13:30 Around Town: Disinfect &amp; Prop Swap</v>
      </c>
      <c r="AY36" s="55" t="str">
        <f t="shared" si="4"/>
        <v/>
      </c>
      <c r="AZ36" s="25" t="str" cm="1">
        <f t="array" ref="AZ36">IFERROR(MergedCellsCount(INDEX(B36:AI36,MATCH("Wipe down",B36:AI36,0))),"")</f>
        <v/>
      </c>
      <c r="BA36" s="55" t="str" cm="1">
        <f t="array" ref="BA36">IFERROR(INDEX($B$79:$AJ$79,(MATCH("Wipe down",B36:AI36,0)+AZ36)),"")</f>
        <v/>
      </c>
      <c r="BC36" s="25" t="str">
        <f t="shared" si="5"/>
        <v/>
      </c>
      <c r="BD36" s="25" t="str">
        <f t="shared" si="2"/>
        <v/>
      </c>
      <c r="BE36" s="50"/>
      <c r="BF36" s="25" cm="1">
        <f t="array" ref="BF36">_xlfn.SINGLE(INDEX(B36:AJ36,0, _xlfn.AGGREGATE(15, 3, (B36:AI36 = $BF$13)/(B36:AI36 = $BF$13)*COLUMN(B36:AI36)-COLUMN(B36),COLUMNS($BF36:BF36))))</f>
        <v>0</v>
      </c>
      <c r="BG36" s="25" cm="1">
        <f t="array" ref="BG36">IFERROR(_xlfn.AGGREGATE(15, 3, (B36:AI36 = $BF$13)/(B36:AI36 = $BF$13)*COLUMN(B36:AI36)-COLUMN(B36),COLUMNS($BG36:BG36)),"")</f>
        <v>17</v>
      </c>
      <c r="BH36" s="25" t="str" cm="1">
        <f t="array" ref="BH36">IFERROR(_xlfn.AGGREGATE(15, 3, (D36:AK36 = $BF$13)/(D36:AK36 = $BF$13)*COLUMN(D36:AK36)-COLUMN(D36),COLUMNS($BG36:BH36)),"")</f>
        <v/>
      </c>
      <c r="BI36" s="25" t="str" cm="1">
        <f t="array" aca="1" ref="BI36" ca="1">_xlfn.TEXTJOIN(CHAR(10),TRUE, IFERROR((TEXT(BL36,"HH:MM")&amp;" to "&amp;TEXT(INDEX(Lists!$L$24:$AX$24,0,_xlfn.AGGREGATE(15,3,(B36:AI36=$BF$13)/(B36:AI36=$BF$13)*COLUMN(B36:AI36)-COLUMN(B36),COLUMNS($BG36:BG36))+1+BJ36),"HH:MM")&amp;" "&amp;$BF$13),""),
IFERROR((TEXT(BM36,"HH:MM")&amp;" to "&amp;TEXT(INDEX(Lists!$L$24:$AX$24,0,_xlfn.AGGREGATE(15,3,(B36:AI36=$BF$13)/(B36:AI36=$BF$13)*COLUMN(B36:AI36)-COLUMN(B36),COLUMNS($BG36:BH36))+1+BK36),"HH:MM")&amp;" "&amp;$BF$13),""))</f>
        <v>12:45 to 13:30 Disinfect &amp; Prop Swap</v>
      </c>
      <c r="BJ36" s="25" cm="1">
        <f t="array" aca="1" ref="BJ36" ca="1">IFERROR(MergedCellsCount(INDEX(B36:AI36,_xlfn.AGGREGATE(15, 3, (B36:AI36 = $BF$13)/(B36:AI36 = $BF$13)*COLUMN(B36:AI36)-COLUMN(B36),COLUMNS($BG36:BG36))+1)),"")</f>
        <v>3</v>
      </c>
      <c r="BK36" s="25" t="str" cm="1">
        <f t="array" ref="BK36">IFERROR(MergedCellsCount(INDEX(B36:AI36,_xlfn.AGGREGATE(15, 3, (B36:AI36 = $BF$13)/(B36:AI36 = $BF$13)*COLUMN(B36:AI36)-COLUMN(B36),COLUMNS($BG36:BH36))+1)),"")</f>
        <v/>
      </c>
      <c r="BL36" s="55" cm="1">
        <f t="array" ref="BL36">IFERROR(INDEX(Lists!$L$24:$AX$24,  0, _xlfn.AGGREGATE(15, 3, (B36:AI36 = $BF$13)/(B36:AI36 = $BF$13)*COLUMN(B36:AI36)-COLUMN(B36),COLUMNS($BG36:BG36))+1),"")</f>
        <v>0.53125</v>
      </c>
      <c r="BM36" s="55" t="str" cm="1">
        <f t="array" ref="BM36">IFERROR(INDEX(Lists!$L$24:$AX$24,  0, _xlfn.AGGREGATE(15, 3, (B36:AI36 = $BF$13)/(B36:AI36 = $BF$13)*COLUMN(B36:AI36)-COLUMN(B36),COLUMNS($BG36:BH36))+1),"")</f>
        <v/>
      </c>
      <c r="BN36" s="51" t="str" cm="1">
        <f t="array" aca="1" ref="BN36" ca="1">_xlfn.TEXTJOIN(CHAR(10),TRUE, IFERROR((TEXT(BL36,"HH:MM")&amp;" to "&amp;TEXT(INDEX(Lists!$L$24:$AX$24,0,_xlfn.AGGREGATE(15,3,(B36:AI36=$BF$13)/(B36:AI36=$BF$13)*COLUMN(B36:AI36)-COLUMN(B36),COLUMNS($BG36:BG36))+1+BJ36),"HH:MM")&amp;" "&amp;A36&amp;": "&amp;$BF$13),""),
IFERROR((TEXT(BM36,"HH:MM")&amp;" to "&amp;TEXT(INDEX(Lists!$L$24:$AX$24,0,_xlfn.AGGREGATE(15,3,(B36:AI36=$BF$13)/(B36:AI36=$BF$13)*COLUMN(B36:AI36)-COLUMN(B36),COLUMNS($BG36:BH36))+1+BK36),"HH:MM")&amp;" "&amp;A36&amp;": "&amp;$BF$13),""))</f>
        <v>12:45 to 13:30 Around Town: Disinfect &amp; Prop Swap</v>
      </c>
      <c r="BP36" s="25" t="e" cm="1">
        <f t="array" ref="BP36">_xlfn.SINGLE(INDEX(B36:AJ36,0, _xlfn.AGGREGATE(15, 3, (B36:AI36 = $BP$13)/(B36:AI36 = $BP$13)*COLUMN(B36:AI36)-COLUMN(B36),COLUMNS($BP36:BP36))))</f>
        <v>#NUM!</v>
      </c>
      <c r="BQ36" s="25" t="str" cm="1">
        <f t="array" ref="BQ36">IFERROR(_xlfn.AGGREGATE(15, 3, (B36:AI36 = $BP$13)/(B36:AI36 = $BP$13)*COLUMN(B36:AI36)-COLUMN(B36),COLUMNS($BP36:BQ36)),"")</f>
        <v/>
      </c>
      <c r="BR36" s="25" t="str" cm="1">
        <f t="array" ref="BR36">IFERROR(_xlfn.AGGREGATE(15, 3, (B36:AI36 = $BP$13)/(B36:AI36 = $BP$13)*COLUMN(B36:AI36)-COLUMN(B36),COLUMNS($BP36:BR36)),"")</f>
        <v/>
      </c>
      <c r="BS36" s="25" t="str" cm="1">
        <f t="array" ref="BS36">_xlfn.TEXTJOIN(CHAR(10),TRUE, IFERROR((TEXT(BV36,"HH:MM")&amp;" to "&amp;TEXT(INDEX(Lists!$L$24:$AX$24,0,_xlfn.AGGREGATE(15,3,(B36:AI36=$BP$13)/(B36:AI36=$BP$13)*COLUMN(B36:AI36)-COLUMN(B36),COLUMNS($BQ36:BQ36))+1+BT36),"HH:MM")&amp;" "&amp;$BP$13),""),
IFERROR((TEXT(BW36,"HH:MM")&amp;" to "&amp;TEXT(INDEX(Lists!$L$24:$AX$24,0,_xlfn.AGGREGATE(15,3,(B36:AI36=$BP$13)/(B36:AI36=$BP$13)*COLUMN(B36:AI36)-COLUMN(B36),COLUMNS($BQ36:BR36))+1+BU36),"HH:MM")&amp;" "&amp;$BP$13),""))</f>
        <v/>
      </c>
      <c r="BT36" s="25" t="str" cm="1">
        <f t="array" ref="BT36">IFERROR(MergedCellsCount(INDEX(B36:AI36,_xlfn.AGGREGATE(15, 3, (B36:AI36 = $BP$13)/(B36:AI36 = $BP$13)*COLUMN(B36:AI36)-COLUMN(B36),COLUMNS($BP36:BP36))+1)),"")</f>
        <v/>
      </c>
      <c r="BU36" s="25" t="str" cm="1">
        <f t="array" ref="BU36">IFERROR(MergedCellsCount(INDEX(B39:AI39,_xlfn.AGGREGATE(15, 3, (B39:AI39 = $BP$13)/(B39:AI39 = $BP$13)*COLUMN(B39:AI39)-COLUMN(B39),COLUMNS($BP39:BQ39))+1)),"")</f>
        <v/>
      </c>
      <c r="BV36" s="55" t="str" cm="1">
        <f t="array" ref="BV36">IFERROR(INDEX(Lists!$L$24:$AX$24,  0, _xlfn.AGGREGATE(15, 3, (B36:AI36 = $BP$13)/(B36:AI36 = $BP$13)*COLUMN(B36:AI36)-COLUMN(B36),COLUMNS($BP36:BP36))+1),"")</f>
        <v/>
      </c>
      <c r="BW36" s="55" t="str" cm="1">
        <f t="array" ref="BW36">IFERROR(INDEX(Lists!$L$24:$AX$24,  0, _xlfn.AGGREGATE(15, 3, (B36:AI36 = $BP$13)/(B36:AI36 = $BP$13)*COLUMN(B36:AI36)-COLUMN(B36),COLUMNS($BP36:BQ36))+1),"")</f>
        <v/>
      </c>
      <c r="BX36" s="25" t="str" cm="1">
        <f t="array" ref="BX36">_xlfn.TEXTJOIN(CHAR(10),TRUE, IFERROR((TEXT(BV36,"HH:MM")&amp;" to "&amp;TEXT(INDEX(Lists!$L$24:$AX$24,0,_xlfn.AGGREGATE(15,3,(B36:AI36=$BP$13)/(B36:AI36=$BP$13)*COLUMN(B36:AI36)-COLUMN(B36),COLUMNS($BQ36:BQ36))+1+BT36),"HH:MM")&amp;" "&amp;A36&amp;": "&amp;$BP$13),""),
IFERROR((TEXT(BW36,"HH:MM")&amp;" to "&amp;TEXT(INDEX(Lists!$L$24:$AX$24,0,_xlfn.AGGREGATE(15,3,(B36:AI36=$BP$13)/(B36:AI36=$BP$13)*COLUMN(B36:AI36)-COLUMN(B36),COLUMNS($BQ36:BR36))+1+BU36),"HH:MM")&amp;" "&amp;A36&amp;": "&amp;$BP$13),""))</f>
        <v/>
      </c>
      <c r="BY36" s="50"/>
      <c r="BZ36" s="25" t="e" cm="1">
        <f t="array" ref="BZ36">_xlfn.SINGLE(INDEX(B36:AJ36,0, _xlfn.AGGREGATE(15, 3, (B36:AI36 = $BZ$13)/(B36:AI36 = $BZ$13)*COLUMN(B36:AI36)-COLUMN(B36),COLUMNS($BZ36:BZ36))))</f>
        <v>#NUM!</v>
      </c>
      <c r="CA36" s="25" t="str" cm="1">
        <f t="array" ref="CA36">IFERROR(_xlfn.AGGREGATE(15, 3, (B36:AI36 = $BZ$13)/(B36:AI36 = $BZ$13)*COLUMN(B36:AI36)-COLUMN(B36),COLUMNS($BZ36:CA36)),"")</f>
        <v/>
      </c>
      <c r="CB36" s="25" t="str" cm="1">
        <f t="array" ref="CB36">IFERROR(_xlfn.AGGREGATE(15, 3, (B36:AI36 = $BZ$13)/(B36:AI36 = $BZ$13)*COLUMN(B36:AI36)-COLUMN(B36),COLUMNS($BZ36:CB36)),"")</f>
        <v/>
      </c>
      <c r="CC36" s="25" t="str" cm="1">
        <f t="array" ref="CC36">_xlfn.TEXTJOIN(CHAR(10),TRUE, IFERROR((TEXT(CF36,"HH:MM")&amp;" to "&amp;TEXT(INDEX(Lists!$L$24:$AX$24,0,_xlfn.AGGREGATE(15,3,(B36:AI36=$BZ$13)/(B36:AI36=$BZ$13)*COLUMN(B36:AI36)-COLUMN(B36),COLUMNS($BZ36:BZ36))+1+CD36),"HH:MM")&amp;" "&amp;$BZ$13),""),
                                                        IFERROR((TEXT(CG36,"HH:MM")&amp;" to "&amp;TEXT(INDEX(Lists!$L$24:$AX$24,0,_xlfn.AGGREGATE(15,3,(B36:AI36=$BZ$13)/(B36:AI36=$BZ$13)*COLUMN(B36:AI36)-COLUMN(B36),COLUMNS($BZ36:CA36))+1+CE36),"HH:MM")&amp;" "&amp;$BZ$13),""))</f>
        <v/>
      </c>
      <c r="CD36" s="25" t="str" cm="1">
        <f t="array" ref="CD36">IFERROR(MergedCellsCount(INDEX(B36:AI36,_xlfn.AGGREGATE(15, 3, (B36:AI36 = $BZ$13)/(B36:AI36 = $BZ$13)*COLUMN(B36:AI36)-COLUMN(B36),COLUMNS($BZ36:BZ36))+1)),"")</f>
        <v/>
      </c>
      <c r="CE36" s="25" t="str" cm="1">
        <f t="array" ref="CE36">IFERROR(MergedCellsCount(INDEX(B36:AI36,_xlfn.AGGREGATE(15, 3, (B36:AI36 = $BZ$13)/(B36:AI36 = $BZ$13)*COLUMN(B36:AI36)-COLUMN(B36),COLUMNS($BZ36:CA36))+1)),"")</f>
        <v/>
      </c>
      <c r="CF36" s="55" t="str" cm="1">
        <f t="array" ref="CF36">IFERROR(INDEX(Lists!$L$24:$AX$24,  0, _xlfn.AGGREGATE(15, 3, (B36:AI36 = $BZ$13)/(B36:AI36 = $BZ$13)*COLUMN(B36:AI36)-COLUMN(B36),COLUMNS($BZ36:BZ36))+1),"")</f>
        <v/>
      </c>
      <c r="CG36" s="55" t="str" cm="1">
        <f t="array" ref="CG36">IFERROR(INDEX(Lists!$L$24:$AX$24,  0, _xlfn.AGGREGATE(15, 3, (B36:AI36 = $BZ$13)/(B36:AI36 = $BZ$13)*COLUMN(B36:AI36)-COLUMN(B36),COLUMNS($BZ36:CA36))+1),"")</f>
        <v/>
      </c>
      <c r="CH36" s="186" t="str" cm="1">
        <f t="array" ref="CH36">_xlfn.TEXTJOIN(CHAR(10),TRUE, IFERROR((TEXT(CF36,"HH:MM")&amp;" to "&amp;TEXT(INDEX(Lists!$L$24:$AX$24,0,_xlfn.AGGREGATE(15,3,(B36:AI36=$BZ$13)/(B36:AI36=$BZ$13)*COLUMN(B36:AI36)-COLUMN(B36),COLUMNS($BZ36:BZ36))+1+CD36),"HH:MM")&amp;" "&amp;A36&amp;": "&amp;$BZ$13),""),
                                                        IFERROR((TEXT(CG36,"HH:MM")&amp;" to "&amp;TEXT(INDEX(Lists!$L$24:$AX$24,0,_xlfn.AGGREGATE(15,3,(B36:AI36=$BZ$13)/(B36:AI36=$BZ$13)*COLUMN(B36:AI36)-COLUMN(B36),COLUMNS($BZ36:CA36))+1+CE36),"HH:MM")&amp;" "&amp;A36&amp;": "&amp;$BZ$13),""))</f>
        <v/>
      </c>
      <c r="CI36" s="42" t="str">
        <f t="shared" ca="1" si="6"/>
        <v>12:45 to 13:30 Disinfect &amp; Prop Swap</v>
      </c>
    </row>
    <row r="37" spans="1:87" s="25" customFormat="1" x14ac:dyDescent="0.25">
      <c r="A37" s="7" t="s">
        <v>40</v>
      </c>
      <c r="B37" s="34"/>
      <c r="C37" s="34"/>
      <c r="D37" s="34"/>
      <c r="E37" s="34"/>
      <c r="F37" s="34"/>
      <c r="G37" s="34"/>
      <c r="H37" s="10"/>
      <c r="I37" s="10"/>
      <c r="J37" s="10"/>
      <c r="K37" s="10"/>
      <c r="L37" s="7"/>
      <c r="M37" s="7"/>
      <c r="N37" s="7"/>
      <c r="O37" s="7"/>
      <c r="P37" s="7"/>
      <c r="Q37" s="7"/>
      <c r="R37" s="7"/>
      <c r="S37" s="7"/>
      <c r="T37" s="7"/>
      <c r="U37" s="7"/>
      <c r="V37" s="222" t="s">
        <v>42</v>
      </c>
      <c r="W37" s="222"/>
      <c r="X37" s="222"/>
      <c r="Y37" s="3"/>
      <c r="Z37" s="3"/>
      <c r="AA37" s="10"/>
      <c r="AB37" s="7"/>
      <c r="AC37" s="7"/>
      <c r="AD37" s="7"/>
      <c r="AE37" s="7"/>
      <c r="AF37" s="7"/>
      <c r="AG37" s="7"/>
      <c r="AH37" s="7"/>
      <c r="AI37" s="7"/>
      <c r="AJ37" s="21" t="s">
        <v>7</v>
      </c>
      <c r="AL37" s="55"/>
      <c r="AN37" s="55"/>
      <c r="AR37" s="54" t="str">
        <f t="shared" si="14"/>
        <v/>
      </c>
      <c r="AS37" s="25" t="str" cm="1">
        <f t="array" ref="AS37">IFERROR(MergedCellsCount(INDEX(B37:AI37,MATCH("Prop Swap Only",B37:AI37,0))),"")</f>
        <v/>
      </c>
      <c r="AT37" s="55" t="str" cm="1">
        <f t="array" ref="AT37">IFERROR(INDEX($B$79:$AJ$79,(MATCH("Prop Swap Only",B37:AI37,0)+AS37)),"")</f>
        <v/>
      </c>
      <c r="AV37" s="25" t="str">
        <f t="shared" si="7"/>
        <v/>
      </c>
      <c r="AW37" s="51" t="str">
        <f t="shared" si="8"/>
        <v/>
      </c>
      <c r="AX37" s="51" t="str">
        <f t="shared" ca="1" si="1"/>
        <v>13:30 to 14:15 Moneypalooza: Disinfect &amp; Prop Swap</v>
      </c>
      <c r="AY37" s="55" t="str">
        <f t="shared" si="4"/>
        <v/>
      </c>
      <c r="AZ37" s="25" t="str" cm="1">
        <f t="array" ref="AZ37">IFERROR(MergedCellsCount(INDEX(B37:AI37,MATCH("Wipe down",B37:AI37,0))),"")</f>
        <v/>
      </c>
      <c r="BA37" s="55" t="str" cm="1">
        <f t="array" ref="BA37">IFERROR(INDEX($B$79:$AJ$79,(MATCH("Wipe down",B37:AI37,0)+AZ37)),"")</f>
        <v/>
      </c>
      <c r="BC37" s="25" t="str">
        <f t="shared" si="5"/>
        <v/>
      </c>
      <c r="BD37" s="25" t="str">
        <f t="shared" si="2"/>
        <v/>
      </c>
      <c r="BE37" s="50"/>
      <c r="BF37" s="25" cm="1">
        <f t="array" ref="BF37">_xlfn.SINGLE(INDEX(B37:AJ37,0, _xlfn.AGGREGATE(15, 3, (B37:AI37 = $BF$13)/(B37:AI37 = $BF$13)*COLUMN(B37:AI37)-COLUMN(B37),COLUMNS($BF37:BF37))))</f>
        <v>0</v>
      </c>
      <c r="BG37" s="25" cm="1">
        <f t="array" ref="BG37">IFERROR(_xlfn.AGGREGATE(15, 3, (B37:AI37 = $BF$13)/(B37:AI37 = $BF$13)*COLUMN(B37:AI37)-COLUMN(B37),COLUMNS($BG37:BG37)),"")</f>
        <v>20</v>
      </c>
      <c r="BH37" s="25" t="str" cm="1">
        <f t="array" ref="BH37">IFERROR(_xlfn.AGGREGATE(15, 3, (D37:AK37 = $BF$13)/(D37:AK37 = $BF$13)*COLUMN(D37:AK37)-COLUMN(D37),COLUMNS($BG37:BH37)),"")</f>
        <v/>
      </c>
      <c r="BI37" s="25" t="str" cm="1">
        <f t="array" aca="1" ref="BI37" ca="1">_xlfn.TEXTJOIN(CHAR(10),TRUE, IFERROR((TEXT(BL37,"HH:MM")&amp;" to "&amp;TEXT(INDEX(Lists!$L$24:$AX$24,0,_xlfn.AGGREGATE(15,3,(B37:AI37=$BF$13)/(B37:AI37=$BF$13)*COLUMN(B37:AI37)-COLUMN(B37),COLUMNS($BG37:BG37))+1+BJ37),"HH:MM")&amp;" "&amp;$BF$13),""),
IFERROR((TEXT(BM37,"HH:MM")&amp;" to "&amp;TEXT(INDEX(Lists!$L$24:$AX$24,0,_xlfn.AGGREGATE(15,3,(B37:AI37=$BF$13)/(B37:AI37=$BF$13)*COLUMN(B37:AI37)-COLUMN(B37),COLUMNS($BG37:BH37))+1+BK37),"HH:MM")&amp;" "&amp;$BF$13),""))</f>
        <v>13:30 to 14:15 Disinfect &amp; Prop Swap</v>
      </c>
      <c r="BJ37" s="25" cm="1">
        <f t="array" aca="1" ref="BJ37" ca="1">IFERROR(MergedCellsCount(INDEX(B37:AI37,_xlfn.AGGREGATE(15, 3, (B37:AI37 = $BF$13)/(B37:AI37 = $BF$13)*COLUMN(B37:AI37)-COLUMN(B37),COLUMNS($BG37:BG37))+1)),"")</f>
        <v>3</v>
      </c>
      <c r="BK37" s="25" t="str" cm="1">
        <f t="array" ref="BK37">IFERROR(MergedCellsCount(INDEX(B37:AI37,_xlfn.AGGREGATE(15, 3, (B37:AI37 = $BF$13)/(B37:AI37 = $BF$13)*COLUMN(B37:AI37)-COLUMN(B37),COLUMNS($BG37:BH37))+1)),"")</f>
        <v/>
      </c>
      <c r="BL37" s="55" cm="1">
        <f t="array" ref="BL37">IFERROR(INDEX(Lists!$L$24:$AX$24,  0, _xlfn.AGGREGATE(15, 3, (B37:AI37 = $BF$13)/(B37:AI37 = $BF$13)*COLUMN(B37:AI37)-COLUMN(B37),COLUMNS($BG37:BG37))+1),"")</f>
        <v>0.5625</v>
      </c>
      <c r="BM37" s="55" t="str" cm="1">
        <f t="array" ref="BM37">IFERROR(INDEX(Lists!$L$24:$AX$24,  0, _xlfn.AGGREGATE(15, 3, (B37:AI37 = $BF$13)/(B37:AI37 = $BF$13)*COLUMN(B37:AI37)-COLUMN(B37),COLUMNS($BG37:BH37))+1),"")</f>
        <v/>
      </c>
      <c r="BN37" s="51" t="str" cm="1">
        <f t="array" aca="1" ref="BN37" ca="1">_xlfn.TEXTJOIN(CHAR(10),TRUE, IFERROR((TEXT(BL37,"HH:MM")&amp;" to "&amp;TEXT(INDEX(Lists!$L$24:$AX$24,0,_xlfn.AGGREGATE(15,3,(B37:AI37=$BF$13)/(B37:AI37=$BF$13)*COLUMN(B37:AI37)-COLUMN(B37),COLUMNS($BG37:BG37))+1+BJ37),"HH:MM")&amp;" "&amp;A37&amp;": "&amp;$BF$13),""),
IFERROR((TEXT(BM37,"HH:MM")&amp;" to "&amp;TEXT(INDEX(Lists!$L$24:$AX$24,0,_xlfn.AGGREGATE(15,3,(B37:AI37=$BF$13)/(B37:AI37=$BF$13)*COLUMN(B37:AI37)-COLUMN(B37),COLUMNS($BG37:BH37))+1+BK37),"HH:MM")&amp;" "&amp;A37&amp;": "&amp;$BF$13),""))</f>
        <v>13:30 to 14:15 Moneypalooza: Disinfect &amp; Prop Swap</v>
      </c>
      <c r="BP37" s="25" t="e" cm="1">
        <f t="array" ref="BP37">_xlfn.SINGLE(INDEX(B37:AJ37,0, _xlfn.AGGREGATE(15, 3, (B37:AI37 = $BP$13)/(B37:AI37 = $BP$13)*COLUMN(B37:AI37)-COLUMN(B37),COLUMNS($BP37:BP37))))</f>
        <v>#NUM!</v>
      </c>
      <c r="BQ37" s="25" t="str" cm="1">
        <f t="array" ref="BQ37">IFERROR(_xlfn.AGGREGATE(15, 3, (B37:AI37 = $BP$13)/(B37:AI37 = $BP$13)*COLUMN(B37:AI37)-COLUMN(B37),COLUMNS($BP37:BQ37)),"")</f>
        <v/>
      </c>
      <c r="BR37" s="25" t="str" cm="1">
        <f t="array" ref="BR37">IFERROR(_xlfn.AGGREGATE(15, 3, (B37:AI37 = $BP$13)/(B37:AI37 = $BP$13)*COLUMN(B37:AI37)-COLUMN(B37),COLUMNS($BP37:BR37)),"")</f>
        <v/>
      </c>
      <c r="BS37" s="25" t="str" cm="1">
        <f t="array" ref="BS37">_xlfn.TEXTJOIN(CHAR(10),TRUE, IFERROR((TEXT(BV37,"HH:MM")&amp;" to "&amp;TEXT(INDEX(Lists!$L$24:$AX$24,0,_xlfn.AGGREGATE(15,3,(B37:AI37=$BP$13)/(B37:AI37=$BP$13)*COLUMN(B37:AI37)-COLUMN(B37),COLUMNS($BQ37:BQ37))+1+BT37),"HH:MM")&amp;" "&amp;$BP$13),""),
IFERROR((TEXT(BW37,"HH:MM")&amp;" to "&amp;TEXT(INDEX(Lists!$L$24:$AX$24,0,_xlfn.AGGREGATE(15,3,(B37:AI37=$BP$13)/(B37:AI37=$BP$13)*COLUMN(B37:AI37)-COLUMN(B37),COLUMNS($BQ37:BR37))+1+BU37),"HH:MM")&amp;" "&amp;$BP$13),""))</f>
        <v/>
      </c>
      <c r="BT37" s="25" t="str" cm="1">
        <f t="array" ref="BT37">IFERROR(MergedCellsCount(INDEX(B37:AI37,_xlfn.AGGREGATE(15, 3, (B37:AI37 = $BP$13)/(B37:AI37 = $BP$13)*COLUMN(B37:AI37)-COLUMN(B37),COLUMNS($BP37:BP37))+1)),"")</f>
        <v/>
      </c>
      <c r="BU37" s="25" t="str" cm="1">
        <f t="array" ref="BU37">IFERROR(MergedCellsCount(INDEX(B40:AI40,_xlfn.AGGREGATE(15, 3, (B40:AI40 = $BP$13)/(B40:AI40 = $BP$13)*COLUMN(B40:AI40)-COLUMN(B40),COLUMNS($BP40:BQ40))+1)),"")</f>
        <v/>
      </c>
      <c r="BV37" s="55" t="str" cm="1">
        <f t="array" ref="BV37">IFERROR(INDEX(Lists!$L$24:$AX$24,  0, _xlfn.AGGREGATE(15, 3, (B37:AI37 = $BP$13)/(B37:AI37 = $BP$13)*COLUMN(B37:AI37)-COLUMN(B37),COLUMNS($BP37:BP37))+1),"")</f>
        <v/>
      </c>
      <c r="BW37" s="55" t="str" cm="1">
        <f t="array" ref="BW37">IFERROR(INDEX(Lists!$L$24:$AX$24,  0, _xlfn.AGGREGATE(15, 3, (B37:AI37 = $BP$13)/(B37:AI37 = $BP$13)*COLUMN(B37:AI37)-COLUMN(B37),COLUMNS($BP37:BQ37))+1),"")</f>
        <v/>
      </c>
      <c r="BX37" s="25" t="str" cm="1">
        <f t="array" ref="BX37">_xlfn.TEXTJOIN(CHAR(10),TRUE, IFERROR((TEXT(BV37,"HH:MM")&amp;" to "&amp;TEXT(INDEX(Lists!$L$24:$AX$24,0,_xlfn.AGGREGATE(15,3,(B37:AI37=$BP$13)/(B37:AI37=$BP$13)*COLUMN(B37:AI37)-COLUMN(B37),COLUMNS($BQ37:BQ37))+1+BT37),"HH:MM")&amp;" "&amp;A37&amp;": "&amp;$BP$13),""),
IFERROR((TEXT(BW37,"HH:MM")&amp;" to "&amp;TEXT(INDEX(Lists!$L$24:$AX$24,0,_xlfn.AGGREGATE(15,3,(B37:AI37=$BP$13)/(B37:AI37=$BP$13)*COLUMN(B37:AI37)-COLUMN(B37),COLUMNS($BQ37:BR37))+1+BU37),"HH:MM")&amp;" "&amp;A37&amp;": "&amp;$BP$13),""))</f>
        <v/>
      </c>
      <c r="BY37" s="50"/>
      <c r="BZ37" s="25" t="e" cm="1">
        <f t="array" ref="BZ37">_xlfn.SINGLE(INDEX(B37:AJ37,0, _xlfn.AGGREGATE(15, 3, (B37:AI37 = $BZ$13)/(B37:AI37 = $BZ$13)*COLUMN(B37:AI37)-COLUMN(B37),COLUMNS($BZ37:BZ37))))</f>
        <v>#NUM!</v>
      </c>
      <c r="CA37" s="25" t="str" cm="1">
        <f t="array" ref="CA37">IFERROR(_xlfn.AGGREGATE(15, 3, (B37:AI37 = $BZ$13)/(B37:AI37 = $BZ$13)*COLUMN(B37:AI37)-COLUMN(B37),COLUMNS($BZ37:CA37)),"")</f>
        <v/>
      </c>
      <c r="CB37" s="25" t="str" cm="1">
        <f t="array" ref="CB37">IFERROR(_xlfn.AGGREGATE(15, 3, (B37:AI37 = $BZ$13)/(B37:AI37 = $BZ$13)*COLUMN(B37:AI37)-COLUMN(B37),COLUMNS($BZ37:CB37)),"")</f>
        <v/>
      </c>
      <c r="CC37" s="25" t="str" cm="1">
        <f t="array" ref="CC37">_xlfn.TEXTJOIN(CHAR(10),TRUE, IFERROR((TEXT(CF37,"HH:MM")&amp;" to "&amp;TEXT(INDEX(Lists!$L$24:$AX$24,0,_xlfn.AGGREGATE(15,3,(B37:AI37=$BZ$13)/(B37:AI37=$BZ$13)*COLUMN(B37:AI37)-COLUMN(B37),COLUMNS($BZ37:BZ37))+1+CD37),"HH:MM")&amp;" "&amp;$BZ$13),""),
                                                        IFERROR((TEXT(CG37,"HH:MM")&amp;" to "&amp;TEXT(INDEX(Lists!$L$24:$AX$24,0,_xlfn.AGGREGATE(15,3,(B37:AI37=$BZ$13)/(B37:AI37=$BZ$13)*COLUMN(B37:AI37)-COLUMN(B37),COLUMNS($BZ37:CA37))+1+CE37),"HH:MM")&amp;" "&amp;$BZ$13),""))</f>
        <v/>
      </c>
      <c r="CD37" s="25" t="str" cm="1">
        <f t="array" ref="CD37">IFERROR(MergedCellsCount(INDEX(B37:AI37,_xlfn.AGGREGATE(15, 3, (B37:AI37 = $BZ$13)/(B37:AI37 = $BZ$13)*COLUMN(B37:AI37)-COLUMN(B37),COLUMNS($BZ37:BZ37))+1)),"")</f>
        <v/>
      </c>
      <c r="CE37" s="25" t="str" cm="1">
        <f t="array" ref="CE37">IFERROR(MergedCellsCount(INDEX(B37:AI37,_xlfn.AGGREGATE(15, 3, (B37:AI37 = $BZ$13)/(B37:AI37 = $BZ$13)*COLUMN(B37:AI37)-COLUMN(B37),COLUMNS($BZ37:CA37))+1)),"")</f>
        <v/>
      </c>
      <c r="CF37" s="55" t="str" cm="1">
        <f t="array" ref="CF37">IFERROR(INDEX(Lists!$L$24:$AX$24,  0, _xlfn.AGGREGATE(15, 3, (B37:AI37 = $BZ$13)/(B37:AI37 = $BZ$13)*COLUMN(B37:AI37)-COLUMN(B37),COLUMNS($BZ37:BZ37))+1),"")</f>
        <v/>
      </c>
      <c r="CG37" s="55" t="str" cm="1">
        <f t="array" ref="CG37">IFERROR(INDEX(Lists!$L$24:$AX$24,  0, _xlfn.AGGREGATE(15, 3, (B37:AI37 = $BZ$13)/(B37:AI37 = $BZ$13)*COLUMN(B37:AI37)-COLUMN(B37),COLUMNS($BZ37:CA37))+1),"")</f>
        <v/>
      </c>
      <c r="CH37" s="186" t="str" cm="1">
        <f t="array" ref="CH37">_xlfn.TEXTJOIN(CHAR(10),TRUE, IFERROR((TEXT(CF37,"HH:MM")&amp;" to "&amp;TEXT(INDEX(Lists!$L$24:$AX$24,0,_xlfn.AGGREGATE(15,3,(B37:AI37=$BZ$13)/(B37:AI37=$BZ$13)*COLUMN(B37:AI37)-COLUMN(B37),COLUMNS($BZ37:BZ37))+1+CD37),"HH:MM")&amp;" "&amp;A37&amp;": "&amp;$BZ$13),""),
                                                        IFERROR((TEXT(CG37,"HH:MM")&amp;" to "&amp;TEXT(INDEX(Lists!$L$24:$AX$24,0,_xlfn.AGGREGATE(15,3,(B37:AI37=$BZ$13)/(B37:AI37=$BZ$13)*COLUMN(B37:AI37)-COLUMN(B37),COLUMNS($BZ37:CA37))+1+CE37),"HH:MM")&amp;" "&amp;A37&amp;": "&amp;$BZ$13),""))</f>
        <v/>
      </c>
      <c r="CI37" s="42" t="str">
        <f t="shared" ca="1" si="6"/>
        <v>13:30 to 14:15 Disinfect &amp; Prop Swap</v>
      </c>
    </row>
    <row r="38" spans="1:87" s="25" customFormat="1" ht="15" customHeight="1" x14ac:dyDescent="0.25">
      <c r="A38" s="7" t="s">
        <v>53</v>
      </c>
      <c r="B38" s="34"/>
      <c r="C38" s="34"/>
      <c r="D38" s="34"/>
      <c r="E38" s="34"/>
      <c r="F38" s="34"/>
      <c r="G38" s="34"/>
      <c r="H38" s="9"/>
      <c r="I38" s="9"/>
      <c r="J38" s="9"/>
      <c r="K38" s="9"/>
      <c r="L38" s="10"/>
      <c r="M38" s="218" t="s">
        <v>71</v>
      </c>
      <c r="N38" s="219"/>
      <c r="O38" s="10"/>
      <c r="P38" s="7"/>
      <c r="Q38" s="7"/>
      <c r="R38" s="7"/>
      <c r="S38" s="7"/>
      <c r="T38" s="7"/>
      <c r="U38" s="7"/>
      <c r="V38" s="7"/>
      <c r="W38" s="7"/>
      <c r="X38" s="7"/>
      <c r="Y38" s="222" t="s">
        <v>42</v>
      </c>
      <c r="Z38" s="222"/>
      <c r="AA38" s="222"/>
      <c r="AB38" s="10"/>
      <c r="AC38" s="10"/>
      <c r="AD38" s="10"/>
      <c r="AE38" s="10"/>
      <c r="AF38" s="7"/>
      <c r="AG38" s="7"/>
      <c r="AH38" s="7"/>
      <c r="AI38" s="7"/>
      <c r="AJ38" s="21" t="s">
        <v>7</v>
      </c>
      <c r="AL38" s="55"/>
      <c r="AN38" s="55"/>
      <c r="AR38" s="54" t="str">
        <f t="shared" si="14"/>
        <v/>
      </c>
      <c r="AS38" s="25" t="str" cm="1">
        <f t="array" ref="AS38">IFERROR(MergedCellsCount(INDEX(B38:AI38,MATCH("Prop Swap Only",B38:AI38,0))),"")</f>
        <v/>
      </c>
      <c r="AT38" s="55" t="str" cm="1">
        <f t="array" ref="AT38">IFERROR(INDEX($B$79:$AJ$79,(MATCH("Prop Swap Only",B38:AI38,0)+AS38)),"")</f>
        <v/>
      </c>
      <c r="AV38" s="25" t="str">
        <f t="shared" si="7"/>
        <v/>
      </c>
      <c r="AW38" s="51" t="str">
        <f t="shared" si="8"/>
        <v/>
      </c>
      <c r="AX38" s="51" t="str">
        <f t="shared" ca="1" si="1"/>
        <v xml:space="preserve">14:15 to 15:00 Ideaworks &amp; Art Loft: Disinfect &amp; Prop Swap
11:15 to 11:45 Ideaworks &amp; Art Loft: Wipe down </v>
      </c>
      <c r="AY38" s="55">
        <f t="shared" si="4"/>
        <v>0.46875</v>
      </c>
      <c r="AZ38" s="25" cm="1">
        <f t="array" aca="1" ref="AZ38" ca="1">IFERROR(MergedCellsCount(INDEX(B38:AI38,MATCH("Wipe down",B38:AI38,0))),"")</f>
        <v>2</v>
      </c>
      <c r="BA38" s="55" cm="1">
        <f t="array" aca="1" ref="BA38" ca="1">IFERROR(INDEX($B$79:$AJ$79,(MATCH("Wipe down",B38:AI38,0)+AZ38)),"")</f>
        <v>0.48958333333333331</v>
      </c>
      <c r="BC38" s="25" t="str">
        <f t="shared" ca="1" si="5"/>
        <v>11:15 to 11:45 Wipe down</v>
      </c>
      <c r="BD38" s="25" t="str">
        <f t="shared" ca="1" si="2"/>
        <v xml:space="preserve">11:15 to 11:45 Ideaworks &amp; Art Loft: Wipe down </v>
      </c>
      <c r="BE38" s="50"/>
      <c r="BF38" s="25" cm="1">
        <f t="array" ref="BF38">_xlfn.SINGLE(INDEX(B38:AJ38,0, _xlfn.AGGREGATE(15, 3, (B38:AI38 = $BF$13)/(B38:AI38 = $BF$13)*COLUMN(B38:AI38)-COLUMN(B38),COLUMNS($BF38:BF38))))</f>
        <v>0</v>
      </c>
      <c r="BG38" s="25" cm="1">
        <f t="array" ref="BG38">IFERROR(_xlfn.AGGREGATE(15, 3, (B38:AI38 = $BF$13)/(B38:AI38 = $BF$13)*COLUMN(B38:AI38)-COLUMN(B38),COLUMNS($BG38:BG38)),"")</f>
        <v>23</v>
      </c>
      <c r="BH38" s="25" t="str" cm="1">
        <f t="array" ref="BH38">IFERROR(_xlfn.AGGREGATE(15, 3, (D38:AK38 = $BF$13)/(D38:AK38 = $BF$13)*COLUMN(D38:AK38)-COLUMN(D38),COLUMNS($BG38:BH38)),"")</f>
        <v/>
      </c>
      <c r="BI38" s="25" t="str" cm="1">
        <f t="array" aca="1" ref="BI38" ca="1">_xlfn.TEXTJOIN(CHAR(10),TRUE, IFERROR((TEXT(BL38,"HH:MM")&amp;" to "&amp;TEXT(INDEX(Lists!$L$24:$AX$24,0,_xlfn.AGGREGATE(15,3,(B38:AI38=$BF$13)/(B38:AI38=$BF$13)*COLUMN(B38:AI38)-COLUMN(B38),COLUMNS($BG38:BG38))+1+BJ38),"HH:MM")&amp;" "&amp;$BF$13),""),
IFERROR((TEXT(BM38,"HH:MM")&amp;" to "&amp;TEXT(INDEX(Lists!$L$24:$AX$24,0,_xlfn.AGGREGATE(15,3,(B38:AI38=$BF$13)/(B38:AI38=$BF$13)*COLUMN(B38:AI38)-COLUMN(B38),COLUMNS($BG38:BH38))+1+BK38),"HH:MM")&amp;" "&amp;$BF$13),""))</f>
        <v>14:15 to 15:00 Disinfect &amp; Prop Swap</v>
      </c>
      <c r="BJ38" s="25" cm="1">
        <f t="array" aca="1" ref="BJ38" ca="1">IFERROR(MergedCellsCount(INDEX(B38:AI38,_xlfn.AGGREGATE(15, 3, (B38:AI38 = $BF$13)/(B38:AI38 = $BF$13)*COLUMN(B38:AI38)-COLUMN(B38),COLUMNS($BG38:BG38))+1)),"")</f>
        <v>3</v>
      </c>
      <c r="BK38" s="25" t="str" cm="1">
        <f t="array" ref="BK38">IFERROR(MergedCellsCount(INDEX(B38:AI38,_xlfn.AGGREGATE(15, 3, (B38:AI38 = $BF$13)/(B38:AI38 = $BF$13)*COLUMN(B38:AI38)-COLUMN(B38),COLUMNS($BG38:BH38))+1)),"")</f>
        <v/>
      </c>
      <c r="BL38" s="55" cm="1">
        <f t="array" ref="BL38">IFERROR(INDEX(Lists!$L$24:$AX$24,  0, _xlfn.AGGREGATE(15, 3, (B38:AI38 = $BF$13)/(B38:AI38 = $BF$13)*COLUMN(B38:AI38)-COLUMN(B38),COLUMNS($BG38:BG38))+1),"")</f>
        <v>0.59375</v>
      </c>
      <c r="BM38" s="55" t="str" cm="1">
        <f t="array" ref="BM38">IFERROR(INDEX(Lists!$L$24:$AX$24,  0, _xlfn.AGGREGATE(15, 3, (B38:AI38 = $BF$13)/(B38:AI38 = $BF$13)*COLUMN(B38:AI38)-COLUMN(B38),COLUMNS($BG38:BH38))+1),"")</f>
        <v/>
      </c>
      <c r="BN38" s="51" t="str" cm="1">
        <f t="array" aca="1" ref="BN38" ca="1">_xlfn.TEXTJOIN(CHAR(10),TRUE, IFERROR((TEXT(BL38,"HH:MM")&amp;" to "&amp;TEXT(INDEX(Lists!$L$24:$AX$24,0,_xlfn.AGGREGATE(15,3,(B38:AI38=$BF$13)/(B38:AI38=$BF$13)*COLUMN(B38:AI38)-COLUMN(B38),COLUMNS($BG38:BG38))+1+BJ38),"HH:MM")&amp;" "&amp;A38&amp;": "&amp;$BF$13),""),
IFERROR((TEXT(BM38,"HH:MM")&amp;" to "&amp;TEXT(INDEX(Lists!$L$24:$AX$24,0,_xlfn.AGGREGATE(15,3,(B38:AI38=$BF$13)/(B38:AI38=$BF$13)*COLUMN(B38:AI38)-COLUMN(B38),COLUMNS($BG38:BH38))+1+BK38),"HH:MM")&amp;" "&amp;A38&amp;": "&amp;$BF$13),""))</f>
        <v>14:15 to 15:00 Ideaworks &amp; Art Loft: Disinfect &amp; Prop Swap</v>
      </c>
      <c r="BP38" s="25" t="e" cm="1">
        <f t="array" ref="BP38">_xlfn.SINGLE(INDEX(B38:AJ38,0, _xlfn.AGGREGATE(15, 3, (B38:AI38 = $BP$13)/(B38:AI38 = $BP$13)*COLUMN(B38:AI38)-COLUMN(B38),COLUMNS($BP38:BP38))))</f>
        <v>#NUM!</v>
      </c>
      <c r="BQ38" s="25" t="str" cm="1">
        <f t="array" ref="BQ38">IFERROR(_xlfn.AGGREGATE(15, 3, (B38:AI38 = $BP$13)/(B38:AI38 = $BP$13)*COLUMN(B38:AI38)-COLUMN(B38),COLUMNS($BP38:BQ38)),"")</f>
        <v/>
      </c>
      <c r="BR38" s="25" t="str" cm="1">
        <f t="array" ref="BR38">IFERROR(_xlfn.AGGREGATE(15, 3, (B38:AI38 = $BP$13)/(B38:AI38 = $BP$13)*COLUMN(B38:AI38)-COLUMN(B38),COLUMNS($BP38:BR38)),"")</f>
        <v/>
      </c>
      <c r="BS38" s="25" t="str" cm="1">
        <f t="array" ref="BS38">_xlfn.TEXTJOIN(CHAR(10),TRUE, IFERROR((TEXT(BV38,"HH:MM")&amp;" to "&amp;TEXT(INDEX(Lists!$L$24:$AX$24,0,_xlfn.AGGREGATE(15,3,(B38:AI38=$BP$13)/(B38:AI38=$BP$13)*COLUMN(B38:AI38)-COLUMN(B38),COLUMNS($BQ38:BQ38))+1+BT38),"HH:MM")&amp;" "&amp;$BP$13),""),
IFERROR((TEXT(BW38,"HH:MM")&amp;" to "&amp;TEXT(INDEX(Lists!$L$24:$AX$24,0,_xlfn.AGGREGATE(15,3,(B38:AI38=$BP$13)/(B38:AI38=$BP$13)*COLUMN(B38:AI38)-COLUMN(B38),COLUMNS($BQ38:BR38))+1+BU38),"HH:MM")&amp;" "&amp;$BP$13),""))</f>
        <v/>
      </c>
      <c r="BT38" s="25" t="str" cm="1">
        <f t="array" ref="BT38">IFERROR(MergedCellsCount(INDEX(B38:AI38,_xlfn.AGGREGATE(15, 3, (B38:AI38 = $BP$13)/(B38:AI38 = $BP$13)*COLUMN(B38:AI38)-COLUMN(B38),COLUMNS($BP38:BP38))+1)),"")</f>
        <v/>
      </c>
      <c r="BU38" s="25" t="str" cm="1">
        <f t="array" ref="BU38">IFERROR(MergedCellsCount(INDEX(B41:AI41,_xlfn.AGGREGATE(15, 3, (B41:AI41 = $BP$13)/(B41:AI41 = $BP$13)*COLUMN(B41:AI41)-COLUMN(B41),COLUMNS($BP41:BQ41))+1)),"")</f>
        <v/>
      </c>
      <c r="BV38" s="55" t="str" cm="1">
        <f t="array" ref="BV38">IFERROR(INDEX(Lists!$L$24:$AX$24,  0, _xlfn.AGGREGATE(15, 3, (B38:AI38 = $BP$13)/(B38:AI38 = $BP$13)*COLUMN(B38:AI38)-COLUMN(B38),COLUMNS($BP38:BP38))+1),"")</f>
        <v/>
      </c>
      <c r="BW38" s="55" t="str" cm="1">
        <f t="array" ref="BW38">IFERROR(INDEX(Lists!$L$24:$AX$24,  0, _xlfn.AGGREGATE(15, 3, (B38:AI38 = $BP$13)/(B38:AI38 = $BP$13)*COLUMN(B38:AI38)-COLUMN(B38),COLUMNS($BP38:BQ38))+1),"")</f>
        <v/>
      </c>
      <c r="BX38" s="25" t="str" cm="1">
        <f t="array" ref="BX38">_xlfn.TEXTJOIN(CHAR(10),TRUE, IFERROR((TEXT(BV38,"HH:MM")&amp;" to "&amp;TEXT(INDEX(Lists!$L$24:$AX$24,0,_xlfn.AGGREGATE(15,3,(B38:AI38=$BP$13)/(B38:AI38=$BP$13)*COLUMN(B38:AI38)-COLUMN(B38),COLUMNS($BQ38:BQ38))+1+BT38),"HH:MM")&amp;" "&amp;A38&amp;": "&amp;$BP$13),""),
IFERROR((TEXT(BW38,"HH:MM")&amp;" to "&amp;TEXT(INDEX(Lists!$L$24:$AX$24,0,_xlfn.AGGREGATE(15,3,(B38:AI38=$BP$13)/(B38:AI38=$BP$13)*COLUMN(B38:AI38)-COLUMN(B38),COLUMNS($BQ38:BR38))+1+BU38),"HH:MM")&amp;" "&amp;A38&amp;": "&amp;$BP$13),""))</f>
        <v/>
      </c>
      <c r="BY38" s="50"/>
      <c r="BZ38" s="25" t="e" cm="1">
        <f t="array" ref="BZ38">_xlfn.SINGLE(INDEX(B38:AJ38,0, _xlfn.AGGREGATE(15, 3, (B38:AI38 = $BZ$13)/(B38:AI38 = $BZ$13)*COLUMN(B38:AI38)-COLUMN(B38),COLUMNS($BZ38:BZ38))))</f>
        <v>#NUM!</v>
      </c>
      <c r="CA38" s="25" t="str" cm="1">
        <f t="array" ref="CA38">IFERROR(_xlfn.AGGREGATE(15, 3, (B38:AI38 = $BZ$13)/(B38:AI38 = $BZ$13)*COLUMN(B38:AI38)-COLUMN(B38),COLUMNS($BZ38:CA38)),"")</f>
        <v/>
      </c>
      <c r="CB38" s="25" t="str" cm="1">
        <f t="array" ref="CB38">IFERROR(_xlfn.AGGREGATE(15, 3, (B38:AI38 = $BZ$13)/(B38:AI38 = $BZ$13)*COLUMN(B38:AI38)-COLUMN(B38),COLUMNS($BZ38:CB38)),"")</f>
        <v/>
      </c>
      <c r="CC38" s="25" t="str" cm="1">
        <f t="array" ref="CC38">_xlfn.TEXTJOIN(CHAR(10),TRUE, IFERROR((TEXT(CF38,"HH:MM")&amp;" to "&amp;TEXT(INDEX(Lists!$L$24:$AX$24,0,_xlfn.AGGREGATE(15,3,(B38:AI38=$BZ$13)/(B38:AI38=$BZ$13)*COLUMN(B38:AI38)-COLUMN(B38),COLUMNS($BZ38:BZ38))+1+CD38),"HH:MM")&amp;" "&amp;$BZ$13),""),
                                                        IFERROR((TEXT(CG38,"HH:MM")&amp;" to "&amp;TEXT(INDEX(Lists!$L$24:$AX$24,0,_xlfn.AGGREGATE(15,3,(B38:AI38=$BZ$13)/(B38:AI38=$BZ$13)*COLUMN(B38:AI38)-COLUMN(B38),COLUMNS($BZ38:CA38))+1+CE38),"HH:MM")&amp;" "&amp;$BZ$13),""))</f>
        <v/>
      </c>
      <c r="CD38" s="25" t="str" cm="1">
        <f t="array" ref="CD38">IFERROR(MergedCellsCount(INDEX(B38:AI38,_xlfn.AGGREGATE(15, 3, (B38:AI38 = $BZ$13)/(B38:AI38 = $BZ$13)*COLUMN(B38:AI38)-COLUMN(B38),COLUMNS($BZ38:BZ38))+1)),"")</f>
        <v/>
      </c>
      <c r="CE38" s="25" t="str" cm="1">
        <f t="array" ref="CE38">IFERROR(MergedCellsCount(INDEX(B38:AI38,_xlfn.AGGREGATE(15, 3, (B38:AI38 = $BZ$13)/(B38:AI38 = $BZ$13)*COLUMN(B38:AI38)-COLUMN(B38),COLUMNS($BZ38:CA38))+1)),"")</f>
        <v/>
      </c>
      <c r="CF38" s="55" t="str" cm="1">
        <f t="array" ref="CF38">IFERROR(INDEX(Lists!$L$24:$AX$24,  0, _xlfn.AGGREGATE(15, 3, (B38:AI38 = $BZ$13)/(B38:AI38 = $BZ$13)*COLUMN(B38:AI38)-COLUMN(B38),COLUMNS($BZ38:BZ38))+1),"")</f>
        <v/>
      </c>
      <c r="CG38" s="55" t="str" cm="1">
        <f t="array" ref="CG38">IFERROR(INDEX(Lists!$L$24:$AX$24,  0, _xlfn.AGGREGATE(15, 3, (B38:AI38 = $BZ$13)/(B38:AI38 = $BZ$13)*COLUMN(B38:AI38)-COLUMN(B38),COLUMNS($BZ38:CA38))+1),"")</f>
        <v/>
      </c>
      <c r="CH38" s="186" t="str" cm="1">
        <f t="array" ref="CH38">_xlfn.TEXTJOIN(CHAR(10),TRUE, IFERROR((TEXT(CF38,"HH:MM")&amp;" to "&amp;TEXT(INDEX(Lists!$L$24:$AX$24,0,_xlfn.AGGREGATE(15,3,(B38:AI38=$BZ$13)/(B38:AI38=$BZ$13)*COLUMN(B38:AI38)-COLUMN(B38),COLUMNS($BZ38:BZ38))+1+CD38),"HH:MM")&amp;" "&amp;A38&amp;": "&amp;$BZ$13),""),
                                                        IFERROR((TEXT(CG38,"HH:MM")&amp;" to "&amp;TEXT(INDEX(Lists!$L$24:$AX$24,0,_xlfn.AGGREGATE(15,3,(B38:AI38=$BZ$13)/(B38:AI38=$BZ$13)*COLUMN(B38:AI38)-COLUMN(B38),COLUMNS($BZ38:CA38))+1+CE38),"HH:MM")&amp;" "&amp;A38&amp;": "&amp;$BZ$13),""))</f>
        <v/>
      </c>
      <c r="CI38" s="42" t="str">
        <f t="shared" ca="1" si="6"/>
        <v>11:15 to 11:45 Wipe down
14:15 to 15:00 Disinfect &amp; Prop Swap</v>
      </c>
    </row>
    <row r="39" spans="1:87" s="25" customFormat="1" ht="15" customHeight="1" x14ac:dyDescent="0.25">
      <c r="A39" s="138" t="s">
        <v>54</v>
      </c>
      <c r="B39" s="189"/>
      <c r="C39" s="189"/>
      <c r="D39" s="189"/>
      <c r="E39" s="189"/>
      <c r="F39" s="189"/>
      <c r="G39" s="189"/>
      <c r="H39" s="165"/>
      <c r="I39" s="165"/>
      <c r="J39" s="165"/>
      <c r="K39" s="165"/>
      <c r="L39" s="136"/>
      <c r="M39" s="136"/>
      <c r="N39" s="136"/>
      <c r="O39" s="137"/>
      <c r="P39" s="137"/>
      <c r="Q39" s="255" t="s">
        <v>71</v>
      </c>
      <c r="R39" s="256"/>
      <c r="S39" s="138"/>
      <c r="T39" s="138"/>
      <c r="U39" s="138"/>
      <c r="V39" s="138"/>
      <c r="W39" s="138"/>
      <c r="X39" s="138"/>
      <c r="Y39" s="137"/>
      <c r="Z39" s="137"/>
      <c r="AA39" s="137"/>
      <c r="AB39" s="249" t="s">
        <v>42</v>
      </c>
      <c r="AC39" s="249"/>
      <c r="AD39" s="249"/>
      <c r="AE39" s="136"/>
      <c r="AF39" s="138"/>
      <c r="AG39" s="138"/>
      <c r="AH39" s="138"/>
      <c r="AI39" s="138"/>
      <c r="AJ39" s="168" t="s">
        <v>7</v>
      </c>
      <c r="AL39" s="55"/>
      <c r="AN39" s="55"/>
      <c r="AR39" s="54" t="str">
        <f t="shared" si="14"/>
        <v/>
      </c>
      <c r="AS39" s="25" t="str" cm="1">
        <f t="array" ref="AS39">IFERROR(MergedCellsCount(INDEX(B39:AI39,MATCH("Prop Swap Only",B39:AI39,0))),"")</f>
        <v/>
      </c>
      <c r="AT39" s="55" t="str" cm="1">
        <f t="array" ref="AT39">IFERROR(INDEX($B$79:$AJ$79,(MATCH("Prop Swap Only",B39:AI39,0)+AS39)),"")</f>
        <v/>
      </c>
      <c r="AV39" s="25" t="str">
        <f t="shared" si="7"/>
        <v/>
      </c>
      <c r="AW39" s="51" t="str">
        <f t="shared" si="8"/>
        <v/>
      </c>
      <c r="AX39" s="51" t="str">
        <f t="shared" ca="1" si="1"/>
        <v xml:space="preserve">15:00 to 15:45 TH &amp; PZ: Disinfect &amp; Prop Swap
12:15 to 12:45 TH &amp; PZ: Wipe down </v>
      </c>
      <c r="AY39" s="55">
        <f t="shared" si="4"/>
        <v>0.51041666666666663</v>
      </c>
      <c r="AZ39" s="25" cm="1">
        <f t="array" aca="1" ref="AZ39" ca="1">IFERROR(MergedCellsCount(INDEX(B39:AI39,MATCH("Wipe down",B39:AI39,0))),"")</f>
        <v>2</v>
      </c>
      <c r="BA39" s="55" cm="1">
        <f t="array" aca="1" ref="BA39" ca="1">IFERROR(INDEX($B$79:$AJ$79,(MATCH("Wipe down",B39:AI39,0)+AZ39)),"")</f>
        <v>0.53125</v>
      </c>
      <c r="BC39" s="25" t="str">
        <f t="shared" ca="1" si="5"/>
        <v>12:15 to 12:45 Wipe down</v>
      </c>
      <c r="BD39" s="25" t="str">
        <f t="shared" ca="1" si="2"/>
        <v xml:space="preserve">12:15 to 12:45 TH &amp; PZ: Wipe down </v>
      </c>
      <c r="BE39" s="50"/>
      <c r="BF39" s="25" cm="1">
        <f t="array" ref="BF39">_xlfn.SINGLE(INDEX(B39:AJ39,0, _xlfn.AGGREGATE(15, 3, (B39:AI39 = $BF$13)/(B39:AI39 = $BF$13)*COLUMN(B39:AI39)-COLUMN(B39),COLUMNS($BF39:BF39))))</f>
        <v>0</v>
      </c>
      <c r="BG39" s="25" cm="1">
        <f t="array" ref="BG39">IFERROR(_xlfn.AGGREGATE(15, 3, (B39:AI39 = $BF$13)/(B39:AI39 = $BF$13)*COLUMN(B39:AI39)-COLUMN(B39),COLUMNS($BG39:BG39)),"")</f>
        <v>26</v>
      </c>
      <c r="BH39" s="25" t="str" cm="1">
        <f t="array" ref="BH39">IFERROR(_xlfn.AGGREGATE(15, 3, (D39:AK39 = $BF$13)/(D39:AK39 = $BF$13)*COLUMN(D39:AK39)-COLUMN(D39),COLUMNS($BG39:BH39)),"")</f>
        <v/>
      </c>
      <c r="BI39" s="25" t="str" cm="1">
        <f t="array" aca="1" ref="BI39" ca="1">_xlfn.TEXTJOIN(CHAR(10),TRUE, IFERROR((TEXT(BL39,"HH:MM")&amp;" to "&amp;TEXT(INDEX(Lists!$L$24:$AX$24,0,_xlfn.AGGREGATE(15,3,(B39:AI39=$BF$13)/(B39:AI39=$BF$13)*COLUMN(B39:AI39)-COLUMN(B39),COLUMNS($BG39:BG39))+1+BJ39),"HH:MM")&amp;" "&amp;$BF$13),""),
IFERROR((TEXT(BM39,"HH:MM")&amp;" to "&amp;TEXT(INDEX(Lists!$L$24:$AX$24,0,_xlfn.AGGREGATE(15,3,(B39:AI39=$BF$13)/(B39:AI39=$BF$13)*COLUMN(B39:AI39)-COLUMN(B39),COLUMNS($BG39:BH39))+1+BK39),"HH:MM")&amp;" "&amp;$BF$13),""))</f>
        <v>15:00 to 15:45 Disinfect &amp; Prop Swap</v>
      </c>
      <c r="BJ39" s="25" cm="1">
        <f t="array" aca="1" ref="BJ39" ca="1">IFERROR(MergedCellsCount(INDEX(B39:AI39,_xlfn.AGGREGATE(15, 3, (B39:AI39 = $BF$13)/(B39:AI39 = $BF$13)*COLUMN(B39:AI39)-COLUMN(B39),COLUMNS($BG39:BG39))+1)),"")</f>
        <v>3</v>
      </c>
      <c r="BK39" s="25" t="str" cm="1">
        <f t="array" ref="BK39">IFERROR(MergedCellsCount(INDEX(B39:AI39,_xlfn.AGGREGATE(15, 3, (B39:AI39 = $BF$13)/(B39:AI39 = $BF$13)*COLUMN(B39:AI39)-COLUMN(B39),COLUMNS($BG39:BH39))+1)),"")</f>
        <v/>
      </c>
      <c r="BL39" s="55" cm="1">
        <f t="array" ref="BL39">IFERROR(INDEX(Lists!$L$24:$AX$24,  0, _xlfn.AGGREGATE(15, 3, (B39:AI39 = $BF$13)/(B39:AI39 = $BF$13)*COLUMN(B39:AI39)-COLUMN(B39),COLUMNS($BG39:BG39))+1),"")</f>
        <v>0.625</v>
      </c>
      <c r="BM39" s="55" t="str" cm="1">
        <f t="array" ref="BM39">IFERROR(INDEX(Lists!$L$24:$AX$24,  0, _xlfn.AGGREGATE(15, 3, (B39:AI39 = $BF$13)/(B39:AI39 = $BF$13)*COLUMN(B39:AI39)-COLUMN(B39),COLUMNS($BG39:BH39))+1),"")</f>
        <v/>
      </c>
      <c r="BN39" s="51" t="str" cm="1">
        <f t="array" aca="1" ref="BN39" ca="1">_xlfn.TEXTJOIN(CHAR(10),TRUE, IFERROR((TEXT(BL39,"HH:MM")&amp;" to "&amp;TEXT(INDEX(Lists!$L$24:$AX$24,0,_xlfn.AGGREGATE(15,3,(B39:AI39=$BF$13)/(B39:AI39=$BF$13)*COLUMN(B39:AI39)-COLUMN(B39),COLUMNS($BG39:BG39))+1+BJ39),"HH:MM")&amp;" "&amp;A39&amp;": "&amp;$BF$13),""),
IFERROR((TEXT(BM39,"HH:MM")&amp;" to "&amp;TEXT(INDEX(Lists!$L$24:$AX$24,0,_xlfn.AGGREGATE(15,3,(B39:AI39=$BF$13)/(B39:AI39=$BF$13)*COLUMN(B39:AI39)-COLUMN(B39),COLUMNS($BG39:BH39))+1+BK39),"HH:MM")&amp;" "&amp;A39&amp;": "&amp;$BF$13),""))</f>
        <v>15:00 to 15:45 TH &amp; PZ: Disinfect &amp; Prop Swap</v>
      </c>
      <c r="BP39" s="25" t="e" cm="1">
        <f t="array" ref="BP39">_xlfn.SINGLE(INDEX(B39:AJ39,0, _xlfn.AGGREGATE(15, 3, (B39:AI39 = $BP$13)/(B39:AI39 = $BP$13)*COLUMN(B39:AI39)-COLUMN(B39),COLUMNS($BP39:BP39))))</f>
        <v>#NUM!</v>
      </c>
      <c r="BQ39" s="25" t="str" cm="1">
        <f t="array" ref="BQ39">IFERROR(_xlfn.AGGREGATE(15, 3, (B39:AI39 = $BP$13)/(B39:AI39 = $BP$13)*COLUMN(B39:AI39)-COLUMN(B39),COLUMNS($BP39:BQ39)),"")</f>
        <v/>
      </c>
      <c r="BR39" s="25" t="str" cm="1">
        <f t="array" ref="BR39">IFERROR(_xlfn.AGGREGATE(15, 3, (B39:AI39 = $BP$13)/(B39:AI39 = $BP$13)*COLUMN(B39:AI39)-COLUMN(B39),COLUMNS($BP39:BR39)),"")</f>
        <v/>
      </c>
      <c r="BS39" s="25" t="str" cm="1">
        <f t="array" ref="BS39">_xlfn.TEXTJOIN(CHAR(10),TRUE, IFERROR((TEXT(BV39,"HH:MM")&amp;" to "&amp;TEXT(INDEX(Lists!$L$24:$AX$24,0,_xlfn.AGGREGATE(15,3,(B39:AI39=$BP$13)/(B39:AI39=$BP$13)*COLUMN(B39:AI39)-COLUMN(B39),COLUMNS($BQ39:BQ39))+1+BT39),"HH:MM")&amp;" "&amp;$BP$13),""),
IFERROR((TEXT(BW39,"HH:MM")&amp;" to "&amp;TEXT(INDEX(Lists!$L$24:$AX$24,0,_xlfn.AGGREGATE(15,3,(B39:AI39=$BP$13)/(B39:AI39=$BP$13)*COLUMN(B39:AI39)-COLUMN(B39),COLUMNS($BQ39:BR39))+1+BU39),"HH:MM")&amp;" "&amp;$BP$13),""))</f>
        <v/>
      </c>
      <c r="BT39" s="25" t="str" cm="1">
        <f t="array" ref="BT39">IFERROR(MergedCellsCount(INDEX(B39:AI39,_xlfn.AGGREGATE(15, 3, (B39:AI39 = $BP$13)/(B39:AI39 = $BP$13)*COLUMN(B39:AI39)-COLUMN(B39),COLUMNS($BP39:BP39))+1)),"")</f>
        <v/>
      </c>
      <c r="BU39" s="25" t="str" cm="1">
        <f t="array" ref="BU39">IFERROR(MergedCellsCount(INDEX(B42:AI42,_xlfn.AGGREGATE(15, 3, (B42:AI42 = $BP$13)/(B42:AI42 = $BP$13)*COLUMN(B42:AI42)-COLUMN(B42),COLUMNS($BP42:BQ42))+1)),"")</f>
        <v/>
      </c>
      <c r="BV39" s="55" t="str" cm="1">
        <f t="array" ref="BV39">IFERROR(INDEX(Lists!$L$24:$AX$24,  0, _xlfn.AGGREGATE(15, 3, (B39:AI39 = $BP$13)/(B39:AI39 = $BP$13)*COLUMN(B39:AI39)-COLUMN(B39),COLUMNS($BP39:BP39))+1),"")</f>
        <v/>
      </c>
      <c r="BW39" s="55" t="str" cm="1">
        <f t="array" ref="BW39">IFERROR(INDEX(Lists!$L$24:$AX$24,  0, _xlfn.AGGREGATE(15, 3, (B39:AI39 = $BP$13)/(B39:AI39 = $BP$13)*COLUMN(B39:AI39)-COLUMN(B39),COLUMNS($BP39:BQ39))+1),"")</f>
        <v/>
      </c>
      <c r="BX39" s="25" t="str" cm="1">
        <f t="array" ref="BX39">_xlfn.TEXTJOIN(CHAR(10),TRUE, IFERROR((TEXT(BV39,"HH:MM")&amp;" to "&amp;TEXT(INDEX(Lists!$L$24:$AX$24,0,_xlfn.AGGREGATE(15,3,(B39:AI39=$BP$13)/(B39:AI39=$BP$13)*COLUMN(B39:AI39)-COLUMN(B39),COLUMNS($BQ39:BQ39))+1+BT39),"HH:MM")&amp;" "&amp;A39&amp;": "&amp;$BP$13),""),
IFERROR((TEXT(BW39,"HH:MM")&amp;" to "&amp;TEXT(INDEX(Lists!$L$24:$AX$24,0,_xlfn.AGGREGATE(15,3,(B39:AI39=$BP$13)/(B39:AI39=$BP$13)*COLUMN(B39:AI39)-COLUMN(B39),COLUMNS($BQ39:BR39))+1+BU39),"HH:MM")&amp;" "&amp;A39&amp;": "&amp;$BP$13),""))</f>
        <v/>
      </c>
      <c r="BY39" s="50"/>
      <c r="BZ39" s="25" t="e" cm="1">
        <f t="array" ref="BZ39">_xlfn.SINGLE(INDEX(B39:AJ39,0, _xlfn.AGGREGATE(15, 3, (B39:AI39 = $BZ$13)/(B39:AI39 = $BZ$13)*COLUMN(B39:AI39)-COLUMN(B39),COLUMNS($BZ39:BZ39))))</f>
        <v>#NUM!</v>
      </c>
      <c r="CA39" s="25" t="str" cm="1">
        <f t="array" ref="CA39">IFERROR(_xlfn.AGGREGATE(15, 3, (B39:AI39 = $BZ$13)/(B39:AI39 = $BZ$13)*COLUMN(B39:AI39)-COLUMN(B39),COLUMNS($BZ39:CA39)),"")</f>
        <v/>
      </c>
      <c r="CB39" s="25" t="str" cm="1">
        <f t="array" ref="CB39">IFERROR(_xlfn.AGGREGATE(15, 3, (B39:AI39 = $BZ$13)/(B39:AI39 = $BZ$13)*COLUMN(B39:AI39)-COLUMN(B39),COLUMNS($BZ39:CB39)),"")</f>
        <v/>
      </c>
      <c r="CC39" s="25" t="str" cm="1">
        <f t="array" ref="CC39">_xlfn.TEXTJOIN(CHAR(10),TRUE, IFERROR((TEXT(CF39,"HH:MM")&amp;" to "&amp;TEXT(INDEX(Lists!$L$24:$AX$24,0,_xlfn.AGGREGATE(15,3,(B39:AI39=$BZ$13)/(B39:AI39=$BZ$13)*COLUMN(B39:AI39)-COLUMN(B39),COLUMNS($BZ39:BZ39))+1+CD39),"HH:MM")&amp;" "&amp;$BZ$13),""),
                                                        IFERROR((TEXT(CG39,"HH:MM")&amp;" to "&amp;TEXT(INDEX(Lists!$L$24:$AX$24,0,_xlfn.AGGREGATE(15,3,(B39:AI39=$BZ$13)/(B39:AI39=$BZ$13)*COLUMN(B39:AI39)-COLUMN(B39),COLUMNS($BZ39:CA39))+1+CE39),"HH:MM")&amp;" "&amp;$BZ$13),""))</f>
        <v/>
      </c>
      <c r="CD39" s="25" t="str" cm="1">
        <f t="array" ref="CD39">IFERROR(MergedCellsCount(INDEX(B39:AI39,_xlfn.AGGREGATE(15, 3, (B39:AI39 = $BZ$13)/(B39:AI39 = $BZ$13)*COLUMN(B39:AI39)-COLUMN(B39),COLUMNS($BZ39:BZ39))+1)),"")</f>
        <v/>
      </c>
      <c r="CE39" s="25" t="str" cm="1">
        <f t="array" ref="CE39">IFERROR(MergedCellsCount(INDEX(B39:AI39,_xlfn.AGGREGATE(15, 3, (B39:AI39 = $BZ$13)/(B39:AI39 = $BZ$13)*COLUMN(B39:AI39)-COLUMN(B39),COLUMNS($BZ39:CA39))+1)),"")</f>
        <v/>
      </c>
      <c r="CF39" s="55" t="str" cm="1">
        <f t="array" ref="CF39">IFERROR(INDEX(Lists!$L$24:$AX$24,  0, _xlfn.AGGREGATE(15, 3, (B39:AI39 = $BZ$13)/(B39:AI39 = $BZ$13)*COLUMN(B39:AI39)-COLUMN(B39),COLUMNS($BZ39:BZ39))+1),"")</f>
        <v/>
      </c>
      <c r="CG39" s="55" t="str" cm="1">
        <f t="array" ref="CG39">IFERROR(INDEX(Lists!$L$24:$AX$24,  0, _xlfn.AGGREGATE(15, 3, (B39:AI39 = $BZ$13)/(B39:AI39 = $BZ$13)*COLUMN(B39:AI39)-COLUMN(B39),COLUMNS($BZ39:CA39))+1),"")</f>
        <v/>
      </c>
      <c r="CH39" s="186" t="str" cm="1">
        <f t="array" ref="CH39">_xlfn.TEXTJOIN(CHAR(10),TRUE, IFERROR((TEXT(CF39,"HH:MM")&amp;" to "&amp;TEXT(INDEX(Lists!$L$24:$AX$24,0,_xlfn.AGGREGATE(15,3,(B39:AI39=$BZ$13)/(B39:AI39=$BZ$13)*COLUMN(B39:AI39)-COLUMN(B39),COLUMNS($BZ39:BZ39))+1+CD39),"HH:MM")&amp;" "&amp;A39&amp;": "&amp;$BZ$13),""),
                                                        IFERROR((TEXT(CG39,"HH:MM")&amp;" to "&amp;TEXT(INDEX(Lists!$L$24:$AX$24,0,_xlfn.AGGREGATE(15,3,(B39:AI39=$BZ$13)/(B39:AI39=$BZ$13)*COLUMN(B39:AI39)-COLUMN(B39),COLUMNS($BZ39:CA39))+1+CE39),"HH:MM")&amp;" "&amp;A39&amp;": "&amp;$BZ$13),""))</f>
        <v/>
      </c>
      <c r="CI39" s="42" t="str">
        <f t="shared" ca="1" si="6"/>
        <v>12:15 to 12:45 Wipe down
15:00 to 15:45 Disinfect &amp; Prop Swap</v>
      </c>
    </row>
    <row r="40" spans="1:87" s="74" customFormat="1" x14ac:dyDescent="0.25">
      <c r="A40" s="174"/>
      <c r="B40" s="174"/>
      <c r="C40" s="174"/>
      <c r="D40" s="174"/>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4"/>
      <c r="AI40" s="174"/>
      <c r="AJ40" s="174"/>
      <c r="AL40" s="75"/>
      <c r="AN40" s="75"/>
      <c r="AR40" s="73"/>
      <c r="AT40" s="75"/>
      <c r="AW40" s="76"/>
      <c r="AX40" s="76"/>
      <c r="AY40" s="75"/>
      <c r="BA40" s="75"/>
      <c r="BE40" s="141"/>
      <c r="BL40" s="75"/>
      <c r="BM40" s="75"/>
      <c r="BN40" s="76"/>
      <c r="BV40" s="75"/>
      <c r="BW40" s="75"/>
      <c r="BY40" s="141"/>
      <c r="CF40" s="75"/>
      <c r="CG40" s="75"/>
      <c r="CH40" s="187"/>
      <c r="CI40" s="140"/>
    </row>
    <row r="41" spans="1:87" x14ac:dyDescent="0.25">
      <c r="A41" s="146" t="s">
        <v>55</v>
      </c>
      <c r="B41" s="146"/>
      <c r="C41" s="146"/>
      <c r="D41" s="146"/>
      <c r="E41" s="146"/>
      <c r="F41" s="146"/>
      <c r="G41" s="146"/>
      <c r="H41" s="146"/>
      <c r="I41" s="146"/>
      <c r="J41" s="146"/>
      <c r="K41" s="146"/>
      <c r="L41" s="146"/>
      <c r="M41" s="224" t="s">
        <v>137</v>
      </c>
      <c r="N41" s="224"/>
      <c r="O41" s="224"/>
      <c r="P41" s="224"/>
      <c r="Q41" s="224"/>
      <c r="R41" s="224"/>
      <c r="S41" s="224"/>
      <c r="T41" s="224"/>
      <c r="U41" s="224"/>
      <c r="V41" s="179" t="s">
        <v>138</v>
      </c>
      <c r="W41" s="180"/>
      <c r="X41" s="180"/>
      <c r="Y41" s="180"/>
      <c r="Z41" s="180"/>
      <c r="AA41" s="180"/>
      <c r="AB41" s="180"/>
      <c r="AC41" s="180"/>
      <c r="AD41" s="181"/>
      <c r="AE41" s="182"/>
      <c r="AF41" s="146"/>
      <c r="AG41" s="146"/>
      <c r="AH41" s="146"/>
      <c r="AI41" s="146"/>
      <c r="AJ41" s="146"/>
      <c r="AL41" s="55"/>
      <c r="AM41" s="25"/>
      <c r="AN41" s="55"/>
      <c r="AO41" s="25"/>
      <c r="AP41" s="25"/>
      <c r="AQ41" s="25"/>
      <c r="AR41" s="54"/>
      <c r="AS41" s="25"/>
      <c r="AT41" s="55"/>
      <c r="AU41" s="25"/>
      <c r="AV41" s="25"/>
      <c r="AW41" s="51"/>
      <c r="AX41" s="51"/>
      <c r="AY41" s="55"/>
      <c r="AZ41" s="25"/>
      <c r="BA41" s="55"/>
      <c r="BB41" s="25"/>
      <c r="BC41" s="25"/>
      <c r="BD41" s="25"/>
      <c r="BE41" s="50"/>
      <c r="BF41" s="25"/>
      <c r="BG41" s="25"/>
      <c r="BH41" s="25"/>
      <c r="BI41" s="25"/>
      <c r="BJ41" s="25"/>
      <c r="BK41" s="25"/>
      <c r="BL41" s="55"/>
      <c r="BM41" s="55"/>
      <c r="BN41" s="51"/>
      <c r="BO41" s="25"/>
      <c r="BP41" s="25"/>
      <c r="BQ41" s="25"/>
      <c r="BR41" s="25"/>
      <c r="BS41" s="25"/>
      <c r="BT41" s="25"/>
      <c r="BU41" s="25"/>
      <c r="BV41" s="55"/>
      <c r="BW41" s="55"/>
      <c r="BX41" s="25"/>
      <c r="BY41" s="50"/>
      <c r="BZ41" s="25"/>
      <c r="CA41" s="25"/>
      <c r="CB41" s="25"/>
      <c r="CC41" s="25"/>
      <c r="CD41" s="25"/>
      <c r="CE41" s="25"/>
      <c r="CF41" s="55"/>
      <c r="CG41" s="55"/>
      <c r="CH41" s="186"/>
      <c r="CI41" s="42"/>
    </row>
    <row r="42" spans="1:87" x14ac:dyDescent="0.25">
      <c r="A42" s="139" t="s">
        <v>46</v>
      </c>
      <c r="B42" s="138" t="s">
        <v>14</v>
      </c>
      <c r="C42" s="139"/>
      <c r="D42" s="142" t="s">
        <v>15</v>
      </c>
      <c r="E42" s="142"/>
      <c r="F42" s="142" t="s">
        <v>16</v>
      </c>
      <c r="G42" s="142"/>
      <c r="H42" s="143" t="s">
        <v>17</v>
      </c>
      <c r="I42" s="143"/>
      <c r="J42" s="143" t="s">
        <v>18</v>
      </c>
      <c r="K42" s="143"/>
      <c r="L42" s="144" t="s">
        <v>19</v>
      </c>
      <c r="M42" s="144"/>
      <c r="N42" s="144" t="s">
        <v>20</v>
      </c>
      <c r="O42" s="144"/>
      <c r="P42" s="144" t="s">
        <v>21</v>
      </c>
      <c r="Q42" s="144"/>
      <c r="R42" s="144" t="s">
        <v>22</v>
      </c>
      <c r="S42" s="144"/>
      <c r="T42" s="144" t="s">
        <v>23</v>
      </c>
      <c r="U42" s="144"/>
      <c r="V42" s="144" t="s">
        <v>24</v>
      </c>
      <c r="W42" s="144"/>
      <c r="X42" s="144" t="s">
        <v>25</v>
      </c>
      <c r="Y42" s="144"/>
      <c r="Z42" s="144" t="s">
        <v>26</v>
      </c>
      <c r="AA42" s="144"/>
      <c r="AB42" s="144" t="s">
        <v>27</v>
      </c>
      <c r="AC42" s="144"/>
      <c r="AD42" s="144" t="s">
        <v>28</v>
      </c>
      <c r="AE42" s="144"/>
      <c r="AF42" s="144" t="s">
        <v>29</v>
      </c>
      <c r="AG42" s="144"/>
      <c r="AH42" s="144" t="s">
        <v>30</v>
      </c>
      <c r="AI42" s="144"/>
      <c r="AJ42" s="145" t="s">
        <v>31</v>
      </c>
      <c r="AL42" s="55"/>
      <c r="AM42" s="25"/>
      <c r="AN42" s="55"/>
      <c r="AO42" s="25"/>
      <c r="AP42" s="25"/>
      <c r="AQ42" s="25"/>
      <c r="AR42" s="54"/>
      <c r="AS42" s="25"/>
      <c r="AT42" s="55"/>
      <c r="AU42" s="25"/>
      <c r="AV42" s="25"/>
      <c r="AW42" s="51"/>
      <c r="AX42" s="51"/>
      <c r="AY42" s="55"/>
      <c r="AZ42" s="25"/>
      <c r="BA42" s="55"/>
      <c r="BB42" s="25"/>
      <c r="BC42" s="25"/>
      <c r="BD42" s="25"/>
      <c r="BE42" s="50"/>
      <c r="BF42" s="25"/>
      <c r="BG42" s="25"/>
      <c r="BH42" s="25"/>
      <c r="BI42" s="25"/>
      <c r="BJ42" s="25"/>
      <c r="BK42" s="25"/>
      <c r="BL42" s="55"/>
      <c r="BM42" s="55"/>
      <c r="BN42" s="51"/>
      <c r="BO42" s="25"/>
      <c r="BP42" s="25"/>
      <c r="BQ42" s="25"/>
      <c r="BR42" s="25"/>
      <c r="BS42" s="25"/>
      <c r="BT42" s="25"/>
      <c r="BU42" s="25"/>
      <c r="BV42" s="55"/>
      <c r="BW42" s="55"/>
      <c r="BX42" s="25"/>
      <c r="BY42" s="50"/>
      <c r="BZ42" s="25"/>
      <c r="CA42" s="25"/>
      <c r="CB42" s="25"/>
      <c r="CC42" s="25"/>
      <c r="CD42" s="25"/>
      <c r="CE42" s="25"/>
      <c r="CF42" s="55"/>
      <c r="CG42" s="55"/>
      <c r="CH42" s="186"/>
      <c r="CI42" s="42"/>
    </row>
    <row r="43" spans="1:87" s="74" customFormat="1" ht="15" customHeight="1" x14ac:dyDescent="0.25">
      <c r="A43" s="7" t="s">
        <v>57</v>
      </c>
      <c r="B43" s="134"/>
      <c r="C43" s="134"/>
      <c r="D43" s="221" t="s">
        <v>4</v>
      </c>
      <c r="E43" s="221"/>
      <c r="F43" s="221"/>
      <c r="G43" s="221"/>
      <c r="H43" s="170" t="s">
        <v>48</v>
      </c>
      <c r="I43" s="16"/>
      <c r="J43" s="10"/>
      <c r="K43" s="10"/>
      <c r="L43" s="9"/>
      <c r="M43" s="9"/>
      <c r="N43" s="9"/>
      <c r="O43" s="9"/>
      <c r="P43" s="9"/>
      <c r="Q43" s="9"/>
      <c r="R43" s="9"/>
      <c r="S43" s="9"/>
      <c r="T43" s="218" t="s">
        <v>71</v>
      </c>
      <c r="U43" s="219"/>
      <c r="V43" s="7"/>
      <c r="W43" s="7"/>
      <c r="X43" s="3"/>
      <c r="Y43" s="3"/>
      <c r="Z43" s="7"/>
      <c r="AA43" s="7"/>
      <c r="AB43" s="7"/>
      <c r="AC43" s="7"/>
      <c r="AD43" s="7"/>
      <c r="AE43" s="7"/>
      <c r="AF43" s="7"/>
      <c r="AG43" s="7"/>
      <c r="AH43" s="7"/>
      <c r="AI43" s="7"/>
      <c r="AJ43" s="21" t="s">
        <v>7</v>
      </c>
      <c r="AL43" s="75"/>
      <c r="AN43" s="75"/>
      <c r="AR43" s="73">
        <f t="shared" si="14"/>
        <v>0.41666666666666669</v>
      </c>
      <c r="AS43" s="74" cm="1">
        <f t="array" aca="1" ref="AS43" ca="1">IFERROR(MergedCellsCount(INDEX(B43:AI43,MATCH("Prop Swap Only",B43:AI43,0))),"")</f>
        <v>1</v>
      </c>
      <c r="AT43" s="75" cm="1">
        <f t="array" aca="1" ref="AT43" ca="1">IFERROR(INDEX($B$79:$AJ$79,(MATCH("Prop Swap Only",B43:AI43,0)+AS43)),"")</f>
        <v>0.42708333333333331</v>
      </c>
      <c r="AV43" s="74" t="str">
        <f t="shared" ca="1" si="7"/>
        <v xml:space="preserve">10:00 to 10:15 Prop Swap While Open </v>
      </c>
      <c r="AW43" s="76" t="str">
        <f t="shared" ca="1" si="8"/>
        <v>10:00 to 10:15 HTT: Prop Swap While Open</v>
      </c>
      <c r="AX43" s="76" t="str">
        <f t="shared" ca="1" si="1"/>
        <v>10:00 to 10:15 HTT: Prop Swap While Open
13:00 to 13:30 HTT: Wipe down 
09:00 to 10:00 HTT: Learn &amp; Play</v>
      </c>
      <c r="AY43" s="75">
        <f t="shared" si="4"/>
        <v>0.54166666666666663</v>
      </c>
      <c r="AZ43" s="74" cm="1">
        <f t="array" aca="1" ref="AZ43" ca="1">IFERROR(MergedCellsCount(INDEX(B43:AI43,MATCH("Wipe down",B43:AI43,0))),"")</f>
        <v>2</v>
      </c>
      <c r="BA43" s="75" cm="1">
        <f t="array" aca="1" ref="BA43" ca="1">IFERROR(INDEX($B$79:$AJ$79,(MATCH("Wipe down",B43:AI43,0)+AZ43)),"")</f>
        <v>0.5625</v>
      </c>
      <c r="BC43" s="74" t="str">
        <f t="shared" ca="1" si="5"/>
        <v>13:00 to 13:30 Wipe down</v>
      </c>
      <c r="BD43" s="74" t="str">
        <f t="shared" ca="1" si="2"/>
        <v xml:space="preserve">13:00 to 13:30 HTT: Wipe down </v>
      </c>
      <c r="BE43" s="141"/>
      <c r="BF43" s="74" t="e" cm="1">
        <f t="array" ref="BF43">_xlfn.SINGLE(INDEX(B43:AJ43,0, _xlfn.AGGREGATE(15, 3, (B43:AI43 = $BF$13)/(B43:AI43 = $BF$13)*COLUMN(B43:AI43)-COLUMN(B43),COLUMNS($BF43:BF43))))</f>
        <v>#NUM!</v>
      </c>
      <c r="BG43" s="74" t="str" cm="1">
        <f t="array" ref="BG43">IFERROR(_xlfn.AGGREGATE(15, 3, (B43:AI43 = $BF$13)/(B43:AI43 = $BF$13)*COLUMN(B43:AI43)-COLUMN(B43),COLUMNS($BG43:BG43)),"")</f>
        <v/>
      </c>
      <c r="BH43" s="74" t="str" cm="1">
        <f t="array" ref="BH43">IFERROR(_xlfn.AGGREGATE(15, 3, (D43:AK43 = $BF$13)/(D43:AK43 = $BF$13)*COLUMN(D43:AK43)-COLUMN(D43),COLUMNS($BG43:BH43)),"")</f>
        <v/>
      </c>
      <c r="BI43" s="74" t="str" cm="1">
        <f t="array" ref="BI43">_xlfn.TEXTJOIN(CHAR(10),TRUE, IFERROR((TEXT(BL43,"HH:MM")&amp;" to "&amp;TEXT(INDEX(Lists!$L$24:$AX$24,0,_xlfn.AGGREGATE(15,3,(B43:AI43=$BF$13)/(B43:AI43=$BF$13)*COLUMN(B43:AI43)-COLUMN(B43),COLUMNS($BG43:BG43))+1+BJ43),"HH:MM")&amp;" "&amp;$BF$13),""),
IFERROR((TEXT(BM43,"HH:MM")&amp;" to "&amp;TEXT(INDEX(Lists!$L$24:$AX$24,0,_xlfn.AGGREGATE(15,3,(B43:AI43=$BF$13)/(B43:AI43=$BF$13)*COLUMN(B43:AI43)-COLUMN(B43),COLUMNS($BG43:BH43))+1+BK43),"HH:MM")&amp;" "&amp;$BF$13),""))</f>
        <v/>
      </c>
      <c r="BJ43" s="74" t="str" cm="1">
        <f t="array" ref="BJ43">IFERROR(MergedCellsCount(INDEX(B43:AI43,_xlfn.AGGREGATE(15, 3, (B43:AI43 = $BF$13)/(B43:AI43 = $BF$13)*COLUMN(B43:AI43)-COLUMN(B43),COLUMNS($BG43:BG43))+1)),"")</f>
        <v/>
      </c>
      <c r="BK43" s="74" t="str" cm="1">
        <f t="array" ref="BK43">IFERROR(MergedCellsCount(INDEX(B43:AI43,_xlfn.AGGREGATE(15, 3, (B43:AI43 = $BF$13)/(B43:AI43 = $BF$13)*COLUMN(B43:AI43)-COLUMN(B43),COLUMNS($BG43:BH43))+1)),"")</f>
        <v/>
      </c>
      <c r="BL43" s="75" t="str" cm="1">
        <f t="array" ref="BL43">IFERROR(INDEX(Lists!$L$24:$AX$24,  0, _xlfn.AGGREGATE(15, 3, (B43:AI43 = $BF$13)/(B43:AI43 = $BF$13)*COLUMN(B43:AI43)-COLUMN(B43),COLUMNS($BG43:BG43))+1),"")</f>
        <v/>
      </c>
      <c r="BM43" s="75" t="str" cm="1">
        <f t="array" ref="BM43">IFERROR(INDEX(Lists!$L$24:$AX$24,  0, _xlfn.AGGREGATE(15, 3, (B43:AI43 = $BF$13)/(B43:AI43 = $BF$13)*COLUMN(B43:AI43)-COLUMN(B43),COLUMNS($BG43:BH43))+1),"")</f>
        <v/>
      </c>
      <c r="BN43" s="76" t="str" cm="1">
        <f t="array" ref="BN43">_xlfn.TEXTJOIN(CHAR(10),TRUE, IFERROR((TEXT(BL43,"HH:MM")&amp;" to "&amp;TEXT(INDEX(Lists!$L$24:$AX$24,0,_xlfn.AGGREGATE(15,3,(B43:AI43=$BF$13)/(B43:AI43=$BF$13)*COLUMN(B43:AI43)-COLUMN(B43),COLUMNS($BG43:BG43))+1+BJ43),"HH:MM")&amp;" "&amp;A43&amp;": "&amp;$BF$13),""),
IFERROR((TEXT(BM43,"HH:MM")&amp;" to "&amp;TEXT(INDEX(Lists!$L$24:$AX$24,0,_xlfn.AGGREGATE(15,3,(B43:AI43=$BF$13)/(B43:AI43=$BF$13)*COLUMN(B43:AI43)-COLUMN(B43),COLUMNS($BG43:BH43))+1+BK43),"HH:MM")&amp;" "&amp;A43&amp;": "&amp;$BF$13),""))</f>
        <v/>
      </c>
      <c r="BP43" s="74" t="e" cm="1">
        <f t="array" ref="BP43">_xlfn.SINGLE(INDEX(B43:AJ43,0, _xlfn.AGGREGATE(15, 3, (B43:AI43 = $BP$13)/(B43:AI43 = $BP$13)*COLUMN(B43:AI43)-COLUMN(B43),COLUMNS($BP43:BP43))))</f>
        <v>#NUM!</v>
      </c>
      <c r="BQ43" s="74" t="str" cm="1">
        <f t="array" ref="BQ43">IFERROR(_xlfn.AGGREGATE(15, 3, (B43:AI43 = $BP$13)/(B43:AI43 = $BP$13)*COLUMN(B43:AI43)-COLUMN(B43),COLUMNS($BP43:BQ43)),"")</f>
        <v/>
      </c>
      <c r="BR43" s="74" t="str" cm="1">
        <f t="array" ref="BR43">IFERROR(_xlfn.AGGREGATE(15, 3, (B43:AI43 = $BP$13)/(B43:AI43 = $BP$13)*COLUMN(B43:AI43)-COLUMN(B43),COLUMNS($BP43:BR43)),"")</f>
        <v/>
      </c>
      <c r="BS43" s="74" t="str" cm="1">
        <f t="array" ref="BS43">_xlfn.TEXTJOIN(CHAR(10),TRUE, IFERROR((TEXT(BV43,"HH:MM")&amp;" to "&amp;TEXT(INDEX(Lists!$L$24:$AX$24,0,_xlfn.AGGREGATE(15,3,(B43:AI43=$BP$13)/(B43:AI43=$BP$13)*COLUMN(B43:AI43)-COLUMN(B43),COLUMNS($BQ43:BQ43))+1+BT43),"HH:MM")&amp;" "&amp;$BP$13),""),
IFERROR((TEXT(BW43,"HH:MM")&amp;" to "&amp;TEXT(INDEX(Lists!$L$24:$AX$24,0,_xlfn.AGGREGATE(15,3,(B43:AI43=$BP$13)/(B43:AI43=$BP$13)*COLUMN(B43:AI43)-COLUMN(B43),COLUMNS($BQ43:BR43))+1+BU43),"HH:MM")&amp;" "&amp;$BP$13),""))</f>
        <v/>
      </c>
      <c r="BT43" s="74" t="str" cm="1">
        <f t="array" ref="BT43">IFERROR(MergedCellsCount(INDEX(B43:AI43,_xlfn.AGGREGATE(15, 3, (B43:AI43 = $BP$13)/(B43:AI43 = $BP$13)*COLUMN(B43:AI43)-COLUMN(B43),COLUMNS($BP43:BP43))+1)),"")</f>
        <v/>
      </c>
      <c r="BU43" s="74" t="str" cm="1">
        <f t="array" ref="BU43">IFERROR(MergedCellsCount(INDEX(B46:AI46,_xlfn.AGGREGATE(15, 3, (B46:AI46 = $BP$13)/(B46:AI46 = $BP$13)*COLUMN(B46:AI46)-COLUMN(B46),COLUMNS($BP46:BQ46))+1)),"")</f>
        <v/>
      </c>
      <c r="BV43" s="75" t="str" cm="1">
        <f t="array" ref="BV43">IFERROR(INDEX(Lists!$L$24:$AX$24,  0, _xlfn.AGGREGATE(15, 3, (B43:AI43 = $BP$13)/(B43:AI43 = $BP$13)*COLUMN(B43:AI43)-COLUMN(B43),COLUMNS($BP43:BP43))+1),"")</f>
        <v/>
      </c>
      <c r="BW43" s="75" t="str" cm="1">
        <f t="array" ref="BW43">IFERROR(INDEX(Lists!$L$24:$AX$24,  0, _xlfn.AGGREGATE(15, 3, (B43:AI43 = $BP$13)/(B43:AI43 = $BP$13)*COLUMN(B43:AI43)-COLUMN(B43),COLUMNS($BP43:BQ43))+1),"")</f>
        <v/>
      </c>
      <c r="BX43" s="74" t="str" cm="1">
        <f t="array" ref="BX43">_xlfn.TEXTJOIN(CHAR(10),TRUE, IFERROR((TEXT(BV43,"HH:MM")&amp;" to "&amp;TEXT(INDEX(Lists!$L$24:$AX$24,0,_xlfn.AGGREGATE(15,3,(B43:AI43=$BP$13)/(B43:AI43=$BP$13)*COLUMN(B43:AI43)-COLUMN(B43),COLUMNS($BQ43:BQ43))+1+BT43),"HH:MM")&amp;" "&amp;A43&amp;": "&amp;$BP$13),""),
IFERROR((TEXT(BW43,"HH:MM")&amp;" to "&amp;TEXT(INDEX(Lists!$L$24:$AX$24,0,_xlfn.AGGREGATE(15,3,(B43:AI43=$BP$13)/(B43:AI43=$BP$13)*COLUMN(B43:AI43)-COLUMN(B43),COLUMNS($BQ43:BR43))+1+BU43),"HH:MM")&amp;" "&amp;A43&amp;": "&amp;$BP$13),""))</f>
        <v/>
      </c>
      <c r="BY43" s="141"/>
      <c r="BZ43" s="74" cm="1">
        <f t="array" ref="BZ43">_xlfn.SINGLE(INDEX(B43:AJ43,0, _xlfn.AGGREGATE(15, 3, (B43:AI43 = $BZ$13)/(B43:AI43 = $BZ$13)*COLUMN(B43:AI43)-COLUMN(B43),COLUMNS($BZ43:BZ43))))</f>
        <v>0</v>
      </c>
      <c r="CA43" s="74" t="str" cm="1">
        <f t="array" ref="CA43">IFERROR(_xlfn.AGGREGATE(15, 3, (B43:AI43 = $BZ$13)/(B43:AI43 = $BZ$13)*COLUMN(B43:AI43)-COLUMN(B43),COLUMNS($BZ43:CA43)),"")</f>
        <v/>
      </c>
      <c r="CB43" s="74" t="str" cm="1">
        <f t="array" ref="CB43">IFERROR(_xlfn.AGGREGATE(15, 3, (B43:AI43 = $BZ$13)/(B43:AI43 = $BZ$13)*COLUMN(B43:AI43)-COLUMN(B43),COLUMNS($BZ43:CB43)),"")</f>
        <v/>
      </c>
      <c r="CC43" s="74" t="str" cm="1">
        <f t="array" aca="1" ref="CC43" ca="1">_xlfn.TEXTJOIN(CHAR(10),TRUE, IFERROR((TEXT(CF43,"HH:MM")&amp;" to "&amp;TEXT(INDEX(Lists!$L$24:$AX$24,0,_xlfn.AGGREGATE(15,3,(B43:AI43=$BZ$13)/(B43:AI43=$BZ$13)*COLUMN(B43:AI43)-COLUMN(B43),COLUMNS($BZ43:BZ43))+1+CD43),"HH:MM")&amp;" "&amp;$BZ$13),""),
                                                        IFERROR((TEXT(CG43,"HH:MM")&amp;" to "&amp;TEXT(INDEX(Lists!$L$24:$AX$24,0,_xlfn.AGGREGATE(15,3,(B43:AI43=$BZ$13)/(B43:AI43=$BZ$13)*COLUMN(B43:AI43)-COLUMN(B43),COLUMNS($BZ43:CA43))+1+CE43),"HH:MM")&amp;" "&amp;$BZ$13),""))</f>
        <v>09:00 to 10:00 Learn &amp; Play</v>
      </c>
      <c r="CD43" s="74" cm="1">
        <f t="array" aca="1" ref="CD43" ca="1">IFERROR(MergedCellsCount(INDEX(B43:AI43,_xlfn.AGGREGATE(15, 3, (B43:AI43 = $BZ$13)/(B43:AI43 = $BZ$13)*COLUMN(B43:AI43)-COLUMN(B43),COLUMNS($BZ43:BZ43))+1)),"")</f>
        <v>4</v>
      </c>
      <c r="CE43" s="74" t="str" cm="1">
        <f t="array" ref="CE43">IFERROR(MergedCellsCount(INDEX(B43:AI43,_xlfn.AGGREGATE(15, 3, (B43:AI43 = $BZ$13)/(B43:AI43 = $BZ$13)*COLUMN(B43:AI43)-COLUMN(B43),COLUMNS($BZ43:CA43))+1)),"")</f>
        <v/>
      </c>
      <c r="CF43" s="75" cm="1">
        <f t="array" ref="CF43">IFERROR(INDEX(Lists!$L$24:$AX$24,  0, _xlfn.AGGREGATE(15, 3, (B43:AI43 = $BZ$13)/(B43:AI43 = $BZ$13)*COLUMN(B43:AI43)-COLUMN(B43),COLUMNS($BZ43:BZ43))+1),"")</f>
        <v>0.375</v>
      </c>
      <c r="CG43" s="75" t="str" cm="1">
        <f t="array" ref="CG43">IFERROR(INDEX(Lists!$L$24:$AX$24,  0, _xlfn.AGGREGATE(15, 3, (B43:AI43 = $BZ$13)/(B43:AI43 = $BZ$13)*COLUMN(B43:AI43)-COLUMN(B43),COLUMNS($BZ43:CA43))+1),"")</f>
        <v/>
      </c>
      <c r="CH43" s="187" t="str" cm="1">
        <f t="array" aca="1" ref="CH43" ca="1">_xlfn.TEXTJOIN(CHAR(10),TRUE, IFERROR((TEXT(CF43,"HH:MM")&amp;" to "&amp;TEXT(INDEX(Lists!$L$24:$AX$24,0,_xlfn.AGGREGATE(15,3,(B43:AI43=$BZ$13)/(B43:AI43=$BZ$13)*COLUMN(B43:AI43)-COLUMN(B43),COLUMNS($BZ43:BZ43))+1+CD43),"HH:MM")&amp;" "&amp;A43&amp;": "&amp;$BZ$13),""),
                                                        IFERROR((TEXT(CG43,"HH:MM")&amp;" to "&amp;TEXT(INDEX(Lists!$L$24:$AX$24,0,_xlfn.AGGREGATE(15,3,(B43:AI43=$BZ$13)/(B43:AI43=$BZ$13)*COLUMN(B43:AI43)-COLUMN(B43),COLUMNS($BZ43:CA43))+1+CE43),"HH:MM")&amp;" "&amp;A43&amp;": "&amp;$BZ$13),""))</f>
        <v>09:00 to 10:00 HTT: Learn &amp; Play</v>
      </c>
      <c r="CI43" s="140" t="str">
        <f t="shared" ca="1" si="6"/>
        <v>10:00 to 10:15 Prop Swap While Open 
13:00 to 13:30 Wipe down
09:00 to 10:00 Learn &amp; Play</v>
      </c>
    </row>
    <row r="44" spans="1:87" s="25" customFormat="1" ht="15" customHeight="1" x14ac:dyDescent="0.25">
      <c r="A44" s="7" t="s">
        <v>51</v>
      </c>
      <c r="B44" s="34"/>
      <c r="C44" s="34"/>
      <c r="D44" s="133"/>
      <c r="E44" s="133"/>
      <c r="F44" s="178"/>
      <c r="G44" s="170" t="s">
        <v>48</v>
      </c>
      <c r="H44" s="253" t="s">
        <v>2</v>
      </c>
      <c r="I44" s="254"/>
      <c r="J44" s="250" t="s">
        <v>4</v>
      </c>
      <c r="K44" s="251"/>
      <c r="L44" s="251"/>
      <c r="M44" s="252"/>
      <c r="N44" s="16"/>
      <c r="O44" s="16"/>
      <c r="P44" s="10"/>
      <c r="Q44" s="10"/>
      <c r="R44" s="10"/>
      <c r="S44" s="10"/>
      <c r="T44" s="7"/>
      <c r="U44" s="7"/>
      <c r="V44" s="7"/>
      <c r="W44" s="7"/>
      <c r="X44" s="7"/>
      <c r="Y44" s="7"/>
      <c r="Z44" s="218" t="s">
        <v>71</v>
      </c>
      <c r="AA44" s="219"/>
      <c r="AB44" s="7"/>
      <c r="AC44" s="7"/>
      <c r="AD44" s="3"/>
      <c r="AE44" s="7"/>
      <c r="AF44" s="10"/>
      <c r="AG44" s="10"/>
      <c r="AH44" s="10"/>
      <c r="AI44" s="10"/>
      <c r="AJ44" s="21" t="s">
        <v>7</v>
      </c>
      <c r="AL44" s="55"/>
      <c r="AN44" s="55"/>
      <c r="AR44" s="54">
        <f t="shared" si="14"/>
        <v>0.40625</v>
      </c>
      <c r="AS44" s="25" cm="1">
        <f t="array" aca="1" ref="AS44" ca="1">IFERROR(MergedCellsCount(INDEX(B44:AI44,MATCH("Prop Swap Only",B44:AI44,0))),"")</f>
        <v>1</v>
      </c>
      <c r="AT44" s="55" cm="1">
        <f t="array" aca="1" ref="AT44" ca="1">IFERROR(INDEX($B$79:$AJ$79,(MATCH("Prop Swap Only",B44:AI44,0)+AS44)),"")</f>
        <v>0.41666666666666669</v>
      </c>
      <c r="AV44" s="25" t="str">
        <f t="shared" ca="1" si="7"/>
        <v xml:space="preserve">09:45 to 10:00 Prop Swap While Open </v>
      </c>
      <c r="AW44" s="51" t="str">
        <f t="shared" ca="1" si="8"/>
        <v>09:45 to 10:00 Splash (UW - SS): Prop Swap While Open</v>
      </c>
      <c r="AX44" s="51" t="str">
        <f t="shared" ca="1" si="1"/>
        <v>09:45 to 10:00 Splash (UW - SS): Prop Swap While Open
14:30 to 15:00 Splash (UW - SS): Wipe down 
10:00 to 10:30 Splash (UW - SS): Closed to Public
10:30 to 11:30 Splash (UW - SS): Learn &amp; Play</v>
      </c>
      <c r="AY44" s="55">
        <f t="shared" si="4"/>
        <v>0.60416666666666663</v>
      </c>
      <c r="AZ44" s="25" cm="1">
        <f t="array" aca="1" ref="AZ44" ca="1">IFERROR(MergedCellsCount(INDEX(B44:AI44,MATCH("Wipe down",B44:AI44,0))),"")</f>
        <v>2</v>
      </c>
      <c r="BA44" s="55" cm="1">
        <f t="array" aca="1" ref="BA44" ca="1">IFERROR(INDEX($B$79:$AJ$79,(MATCH("Wipe down",B44:AI44,0)+AZ44)),"")</f>
        <v>0.625</v>
      </c>
      <c r="BC44" s="25" t="str">
        <f t="shared" ca="1" si="5"/>
        <v>14:30 to 15:00 Wipe down</v>
      </c>
      <c r="BD44" s="25" t="str">
        <f t="shared" ca="1" si="2"/>
        <v xml:space="preserve">14:30 to 15:00 Splash (UW - SS): Wipe down </v>
      </c>
      <c r="BE44" s="50"/>
      <c r="BF44" s="25" t="e" cm="1">
        <f t="array" ref="BF44">_xlfn.SINGLE(INDEX(B44:AJ44,0, _xlfn.AGGREGATE(15, 3, (B44:AI44 = $BF$13)/(B44:AI44 = $BF$13)*COLUMN(B44:AI44)-COLUMN(B44),COLUMNS($BF44:BF44))))</f>
        <v>#NUM!</v>
      </c>
      <c r="BG44" s="25" t="str" cm="1">
        <f t="array" ref="BG44">IFERROR(_xlfn.AGGREGATE(15, 3, (B44:AI44 = $BF$13)/(B44:AI44 = $BF$13)*COLUMN(B44:AI44)-COLUMN(B44),COLUMNS($BG44:BG44)),"")</f>
        <v/>
      </c>
      <c r="BH44" s="25" t="str" cm="1">
        <f t="array" ref="BH44">IFERROR(_xlfn.AGGREGATE(15, 3, (H44:AK44 = $BF$13)/(H44:AK44 = $BF$13)*COLUMN(H44:AK44)-COLUMN(G44),COLUMNS($BG44:BH44)),"")</f>
        <v/>
      </c>
      <c r="BI44" s="25" t="str" cm="1">
        <f t="array" ref="BI44">_xlfn.TEXTJOIN(CHAR(10),TRUE, IFERROR((TEXT(BL44,"HH:MM")&amp;" to "&amp;TEXT(INDEX(Lists!$L$24:$AX$24,0,_xlfn.AGGREGATE(15,3,(B44:AI44=$BF$13)/(B44:AI44=$BF$13)*COLUMN(B44:AI44)-COLUMN(B44),COLUMNS($BG44:BG44))+1+BJ44),"HH:MM")&amp;" "&amp;$BF$13),""),
IFERROR((TEXT(BM44,"HH:MM")&amp;" to "&amp;TEXT(INDEX(Lists!$L$24:$AX$24,0,_xlfn.AGGREGATE(15,3,(B44:AI44=$BF$13)/(B44:AI44=$BF$13)*COLUMN(B44:AI44)-COLUMN(B44),COLUMNS($BG44:BH44))+1+BK44),"HH:MM")&amp;" "&amp;$BF$13),""))</f>
        <v/>
      </c>
      <c r="BJ44" s="25" t="str" cm="1">
        <f t="array" ref="BJ44">IFERROR(MergedCellsCount(INDEX(B44:AI44,_xlfn.AGGREGATE(15, 3, (B44:AI44 = $BF$13)/(B44:AI44 = $BF$13)*COLUMN(B44:AI44)-COLUMN(B44),COLUMNS($BG44:BG44))+1)),"")</f>
        <v/>
      </c>
      <c r="BK44" s="25" t="str" cm="1">
        <f t="array" ref="BK44">IFERROR(MergedCellsCount(INDEX(B44:AI44,_xlfn.AGGREGATE(15, 3, (B44:AI44 = $BF$13)/(B44:AI44 = $BF$13)*COLUMN(B44:AI44)-COLUMN(B44),COLUMNS($BG44:BH44))+1)),"")</f>
        <v/>
      </c>
      <c r="BL44" s="55" t="str" cm="1">
        <f t="array" ref="BL44">IFERROR(INDEX(Lists!$L$24:$AX$24,  0, _xlfn.AGGREGATE(15, 3, (B44:AI44 = $BF$13)/(B44:AI44 = $BF$13)*COLUMN(B44:AI44)-COLUMN(B44),COLUMNS($BG44:BG44))+1),"")</f>
        <v/>
      </c>
      <c r="BM44" s="55" t="str" cm="1">
        <f t="array" ref="BM44">IFERROR(INDEX(Lists!$L$24:$AX$24,  0, _xlfn.AGGREGATE(15, 3, (B44:AI44 = $BF$13)/(B44:AI44 = $BF$13)*COLUMN(B44:AI44)-COLUMN(B44),COLUMNS($BG44:BH44))+1),"")</f>
        <v/>
      </c>
      <c r="BN44" s="51" t="str" cm="1">
        <f t="array" ref="BN44">_xlfn.TEXTJOIN(CHAR(10),TRUE, IFERROR((TEXT(BL44,"HH:MM")&amp;" to "&amp;TEXT(INDEX(Lists!$L$24:$AX$24,0,_xlfn.AGGREGATE(15,3,(B44:AI44=$BF$13)/(B44:AI44=$BF$13)*COLUMN(B44:AI44)-COLUMN(B44),COLUMNS($BG44:BG44))+1+BJ44),"HH:MM")&amp;" "&amp;A44&amp;": "&amp;$BF$13),""),
IFERROR((TEXT(BM44,"HH:MM")&amp;" to "&amp;TEXT(INDEX(Lists!$L$24:$AX$24,0,_xlfn.AGGREGATE(15,3,(B44:AI44=$BF$13)/(B44:AI44=$BF$13)*COLUMN(B44:AI44)-COLUMN(B44),COLUMNS($BG44:BH44))+1+BK44),"HH:MM")&amp;" "&amp;A44&amp;": "&amp;$BF$13),""))</f>
        <v/>
      </c>
      <c r="BP44" s="25" t="str" cm="1">
        <f t="array" ref="BP44">_xlfn.SINGLE(INDEX(B44:AJ44,0, _xlfn.AGGREGATE(15, 3, (B44:AI44 = $BP$13)/(B44:AI44 = $BP$13)*COLUMN(B44:AI44)-COLUMN(B44),COLUMNS($BP44:BP44))))</f>
        <v>Prop Swap Only</v>
      </c>
      <c r="BQ44" s="25" t="str" cm="1">
        <f t="array" ref="BQ44">IFERROR(_xlfn.AGGREGATE(15, 3, (B44:AI44 = $BP$13)/(B44:AI44 = $BP$13)*COLUMN(B44:AI44)-COLUMN(B44),COLUMNS($BP44:BQ44)),"")</f>
        <v/>
      </c>
      <c r="BR44" s="25" t="str" cm="1">
        <f t="array" ref="BR44">IFERROR(_xlfn.AGGREGATE(15, 3, (B44:AI44 = $BP$13)/(B44:AI44 = $BP$13)*COLUMN(B44:AI44)-COLUMN(B44),COLUMNS($BP44:BR44)),"")</f>
        <v/>
      </c>
      <c r="BS44" s="25" t="str" cm="1">
        <f t="array" aca="1" ref="BS44" ca="1">_xlfn.TEXTJOIN(CHAR(10),TRUE, IFERROR((TEXT(BV44,"HH:MM")&amp;" to "&amp;TEXT(INDEX(Lists!$L$24:$AX$24,0,_xlfn.AGGREGATE(15,3,(B44:AI44=$BP$13)/(B44:AI44=$BP$13)*COLUMN(B44:AI44)-COLUMN(B44),COLUMNS($BQ44:BQ44))+1+BT44),"HH:MM")&amp;" "&amp;$BP$13),""),
IFERROR((TEXT(BW44,"HH:MM")&amp;" to "&amp;TEXT(INDEX(Lists!$L$24:$AX$24,0,_xlfn.AGGREGATE(15,3,(B44:AI44=$BP$13)/(B44:AI44=$BP$13)*COLUMN(B44:AI44)-COLUMN(B44),COLUMNS($BQ44:BR44))+1+BU44),"HH:MM")&amp;" "&amp;$BP$13),""))</f>
        <v>10:00 to 10:30 Closed to Public</v>
      </c>
      <c r="BT44" s="25" cm="1">
        <f t="array" aca="1" ref="BT44" ca="1">IFERROR(MergedCellsCount(INDEX(B44:AI44,_xlfn.AGGREGATE(15, 3, (B44:AI44 = $BP$13)/(B44:AI44 = $BP$13)*COLUMN(B44:AI44)-COLUMN(B44),COLUMNS($BP44:BP44))+1)),"")</f>
        <v>2</v>
      </c>
      <c r="BU44" s="25" t="str" cm="1">
        <f t="array" ref="BU44">IFERROR(MergedCellsCount(INDEX(B47:AI47,_xlfn.AGGREGATE(15, 3, (B47:AI47 = $BP$13)/(B47:AI47 = $BP$13)*COLUMN(B47:AI47)-COLUMN(B47),COLUMNS($BP47:BQ47))+1)),"")</f>
        <v/>
      </c>
      <c r="BV44" s="55" cm="1">
        <f t="array" ref="BV44">IFERROR(INDEX(Lists!$L$24:$AX$24,  0, _xlfn.AGGREGATE(15, 3, (B44:AI44 = $BP$13)/(B44:AI44 = $BP$13)*COLUMN(B44:AI44)-COLUMN(B44),COLUMNS($BP44:BP44))+1),"")</f>
        <v>0.41666666666666669</v>
      </c>
      <c r="BW44" s="55" t="str" cm="1">
        <f t="array" ref="BW44">IFERROR(INDEX(Lists!$L$24:$AX$24,  0, _xlfn.AGGREGATE(15, 3, (B44:AI44 = $BP$13)/(B44:AI44 = $BP$13)*COLUMN(B44:AI44)-COLUMN(B44),COLUMNS($BP44:BQ44))+1),"")</f>
        <v/>
      </c>
      <c r="BX44" s="25" t="str" cm="1">
        <f t="array" aca="1" ref="BX44" ca="1">_xlfn.TEXTJOIN(CHAR(10),TRUE, IFERROR((TEXT(BV44,"HH:MM")&amp;" to "&amp;TEXT(INDEX(Lists!$L$24:$AX$24,0,_xlfn.AGGREGATE(15,3,(B44:AI44=$BP$13)/(B44:AI44=$BP$13)*COLUMN(B44:AI44)-COLUMN(B44),COLUMNS($BQ44:BQ44))+1+BT44),"HH:MM")&amp;" "&amp;A44&amp;": "&amp;$BP$13),""),
IFERROR((TEXT(BW44,"HH:MM")&amp;" to "&amp;TEXT(INDEX(Lists!$L$24:$AX$24,0,_xlfn.AGGREGATE(15,3,(B44:AI44=$BP$13)/(B44:AI44=$BP$13)*COLUMN(B44:AI44)-COLUMN(B44),COLUMNS($BQ44:BR44))+1+BU44),"HH:MM")&amp;" "&amp;A44&amp;": "&amp;$BP$13),""))</f>
        <v>10:00 to 10:30 Splash (UW - SS): Closed to Public</v>
      </c>
      <c r="BY44" s="50"/>
      <c r="BZ44" s="25" cm="1">
        <f t="array" ref="BZ44">_xlfn.SINGLE(INDEX(B44:AJ44,0, _xlfn.AGGREGATE(15, 3, (B44:AI44 = $BZ$13)/(B44:AI44 = $BZ$13)*COLUMN(B44:AI44)-COLUMN(B44),COLUMNS($BZ44:BZ44))))</f>
        <v>0</v>
      </c>
      <c r="CA44" s="25" t="str" cm="1">
        <f t="array" ref="CA44">IFERROR(_xlfn.AGGREGATE(15, 3, (B44:AI44 = $BZ$13)/(B44:AI44 = $BZ$13)*COLUMN(B44:AI44)-COLUMN(B44),COLUMNS($BZ44:CA44)),"")</f>
        <v/>
      </c>
      <c r="CB44" s="25" t="str" cm="1">
        <f t="array" ref="CB44">IFERROR(_xlfn.AGGREGATE(15, 3, (B44:AI44 = $BZ$13)/(B44:AI44 = $BZ$13)*COLUMN(B44:AI44)-COLUMN(B44),COLUMNS($BZ44:CB44)),"")</f>
        <v/>
      </c>
      <c r="CC44" s="25" t="str" cm="1">
        <f t="array" aca="1" ref="CC44" ca="1">_xlfn.TEXTJOIN(CHAR(10),TRUE, IFERROR((TEXT(CF44,"HH:MM")&amp;" to "&amp;TEXT(INDEX(Lists!$L$24:$AX$24,0,_xlfn.AGGREGATE(15,3,(B44:AI44=$BZ$13)/(B44:AI44=$BZ$13)*COLUMN(B44:AI44)-COLUMN(B44),COLUMNS($BZ44:BZ44))+1+CD44),"HH:MM")&amp;" "&amp;$BZ$13),""),
                                                        IFERROR((TEXT(CG44,"HH:MM")&amp;" to "&amp;TEXT(INDEX(Lists!$L$24:$AX$24,0,_xlfn.AGGREGATE(15,3,(B44:AI44=$BZ$13)/(B44:AI44=$BZ$13)*COLUMN(B44:AI44)-COLUMN(B44),COLUMNS($BZ44:CA44))+1+CE44),"HH:MM")&amp;" "&amp;$BZ$13),""))</f>
        <v>10:30 to 11:30 Learn &amp; Play</v>
      </c>
      <c r="CD44" s="25" cm="1">
        <f t="array" aca="1" ref="CD44" ca="1">IFERROR(MergedCellsCount(INDEX(B44:AI44,_xlfn.AGGREGATE(15, 3, (B44:AI44 = $BZ$13)/(B44:AI44 = $BZ$13)*COLUMN(B44:AI44)-COLUMN(B44),COLUMNS($BZ44:BZ44))+1)),"")</f>
        <v>4</v>
      </c>
      <c r="CE44" s="25" t="str" cm="1">
        <f t="array" ref="CE44">IFERROR(MergedCellsCount(INDEX(B44:AI44,_xlfn.AGGREGATE(15, 3, (B44:AI44 = $BZ$13)/(B44:AI44 = $BZ$13)*COLUMN(B44:AI44)-COLUMN(B44),COLUMNS($BZ44:CA44))+1)),"")</f>
        <v/>
      </c>
      <c r="CF44" s="55" cm="1">
        <f t="array" ref="CF44">IFERROR(INDEX(Lists!$L$24:$AX$24,  0, _xlfn.AGGREGATE(15, 3, (B44:AI44 = $BZ$13)/(B44:AI44 = $BZ$13)*COLUMN(B44:AI44)-COLUMN(B44),COLUMNS($BZ44:BZ44))+1),"")</f>
        <v>0.4375</v>
      </c>
      <c r="CG44" s="55" t="str" cm="1">
        <f t="array" ref="CG44">IFERROR(INDEX(Lists!$L$24:$AX$24,  0, _xlfn.AGGREGATE(15, 3, (B44:AI44 = $BZ$13)/(B44:AI44 = $BZ$13)*COLUMN(B44:AI44)-COLUMN(B44),COLUMNS($BZ44:CA44))+1),"")</f>
        <v/>
      </c>
      <c r="CH44" s="186" t="str" cm="1">
        <f t="array" aca="1" ref="CH44" ca="1">_xlfn.TEXTJOIN(CHAR(10),TRUE, IFERROR((TEXT(CF44,"HH:MM")&amp;" to "&amp;TEXT(INDEX(Lists!$L$24:$AX$24,0,_xlfn.AGGREGATE(15,3,(B44:AI44=$BZ$13)/(B44:AI44=$BZ$13)*COLUMN(B44:AI44)-COLUMN(B44),COLUMNS($BZ44:BZ44))+1+CD44),"HH:MM")&amp;" "&amp;A44&amp;": "&amp;$BZ$13),""),
                                                        IFERROR((TEXT(CG44,"HH:MM")&amp;" to "&amp;TEXT(INDEX(Lists!$L$24:$AX$24,0,_xlfn.AGGREGATE(15,3,(B44:AI44=$BZ$13)/(B44:AI44=$BZ$13)*COLUMN(B44:AI44)-COLUMN(B44),COLUMNS($BZ44:CA44))+1+CE44),"HH:MM")&amp;" "&amp;A44&amp;": "&amp;$BZ$13),""))</f>
        <v>10:30 to 11:30 Splash (UW - SS): Learn &amp; Play</v>
      </c>
      <c r="CI44" s="42" t="str">
        <f t="shared" ca="1" si="6"/>
        <v>09:45 to 10:00 Prop Swap While Open 
14:30 to 15:00 Wipe down
10:00 to 10:30 Closed to Public
10:30 to 11:30 Learn &amp; Play</v>
      </c>
    </row>
    <row r="45" spans="1:87" s="25" customFormat="1" x14ac:dyDescent="0.25">
      <c r="A45" s="7" t="s">
        <v>53</v>
      </c>
      <c r="B45" s="34"/>
      <c r="C45" s="34"/>
      <c r="D45" s="34"/>
      <c r="E45" s="34"/>
      <c r="F45" s="34"/>
      <c r="G45" s="34"/>
      <c r="H45" s="7"/>
      <c r="I45" s="7"/>
      <c r="J45" s="7"/>
      <c r="K45" s="7"/>
      <c r="L45" s="9"/>
      <c r="M45" s="222" t="s">
        <v>42</v>
      </c>
      <c r="N45" s="222"/>
      <c r="O45" s="222"/>
      <c r="P45" s="16"/>
      <c r="Q45" s="16"/>
      <c r="R45" s="16"/>
      <c r="S45" s="16"/>
      <c r="T45" s="7"/>
      <c r="U45" s="7"/>
      <c r="V45" s="7"/>
      <c r="W45" s="218" t="s">
        <v>71</v>
      </c>
      <c r="X45" s="219"/>
      <c r="Y45" s="7"/>
      <c r="Z45" s="7"/>
      <c r="AA45" s="7"/>
      <c r="AB45" s="7"/>
      <c r="AC45" s="7"/>
      <c r="AD45" s="7"/>
      <c r="AE45" s="7"/>
      <c r="AF45" s="10"/>
      <c r="AG45" s="10"/>
      <c r="AH45" s="10"/>
      <c r="AI45" s="10"/>
      <c r="AJ45" s="21" t="s">
        <v>7</v>
      </c>
      <c r="AL45" s="55"/>
      <c r="AN45" s="55"/>
      <c r="AR45" s="54" t="str">
        <f t="shared" si="14"/>
        <v/>
      </c>
      <c r="AS45" s="25" t="str" cm="1">
        <f t="array" ref="AS45">IFERROR(MergedCellsCount(INDEX(B45:AI45,MATCH("Prop Swap Only",B45:AI45,0))),"")</f>
        <v/>
      </c>
      <c r="AT45" s="55" t="str" cm="1">
        <f t="array" ref="AT45">IFERROR(INDEX($B$79:$AJ$79,(MATCH("Prop Swap Only",B45:AI45,0)+AS45)),"")</f>
        <v/>
      </c>
      <c r="AV45" s="25" t="str">
        <f t="shared" si="7"/>
        <v/>
      </c>
      <c r="AW45" s="51" t="str">
        <f t="shared" si="8"/>
        <v/>
      </c>
      <c r="AX45" s="51" t="str">
        <f t="shared" ca="1" si="1"/>
        <v xml:space="preserve">11:15 to 12:00 Ideaworks &amp; Art Loft: Disinfect &amp; Prop Swap
13:45 to 14:15 Ideaworks &amp; Art Loft: Wipe down </v>
      </c>
      <c r="AY45" s="55">
        <f t="shared" si="4"/>
        <v>0.57291666666666663</v>
      </c>
      <c r="AZ45" s="25" cm="1">
        <f t="array" aca="1" ref="AZ45" ca="1">IFERROR(MergedCellsCount(INDEX(B45:AI45,MATCH("Wipe down",B45:AI45,0))),"")</f>
        <v>2</v>
      </c>
      <c r="BA45" s="55" cm="1">
        <f t="array" aca="1" ref="BA45" ca="1">IFERROR(INDEX($B$79:$AJ$79,(MATCH("Wipe down",B45:AI45,0)+AZ45)),"")</f>
        <v>0.59375</v>
      </c>
      <c r="BC45" s="25" t="str">
        <f t="shared" ca="1" si="5"/>
        <v>13:45 to 14:15 Wipe down</v>
      </c>
      <c r="BD45" s="25" t="str">
        <f t="shared" ca="1" si="2"/>
        <v xml:space="preserve">13:45 to 14:15 Ideaworks &amp; Art Loft: Wipe down </v>
      </c>
      <c r="BE45" s="50"/>
      <c r="BF45" s="25" cm="1">
        <f t="array" ref="BF45">_xlfn.SINGLE(INDEX(B45:AJ45,0, _xlfn.AGGREGATE(15, 3, (B45:AI45 = $BF$13)/(B45:AI45 = $BF$13)*COLUMN(B45:AI45)-COLUMN(B45),COLUMNS($BF45:BF45))))</f>
        <v>0</v>
      </c>
      <c r="BG45" s="25" cm="1">
        <f t="array" ref="BG45">IFERROR(_xlfn.AGGREGATE(15, 3, (B45:AI45 = $BF$13)/(B45:AI45 = $BF$13)*COLUMN(B45:AI45)-COLUMN(B45),COLUMNS($BG45:BG45)),"")</f>
        <v>11</v>
      </c>
      <c r="BH45" s="25" t="str" cm="1">
        <f t="array" ref="BH45">IFERROR(_xlfn.AGGREGATE(15, 3, (D45:AK45 = $BF$13)/(D45:AK45 = $BF$13)*COLUMN(D45:AK45)-COLUMN(D45),COLUMNS($BG45:BH45)),"")</f>
        <v/>
      </c>
      <c r="BI45" s="25" t="str" cm="1">
        <f t="array" aca="1" ref="BI45" ca="1">_xlfn.TEXTJOIN(CHAR(10),TRUE, IFERROR((TEXT(BL45,"HH:MM")&amp;" to "&amp;TEXT(INDEX(Lists!$L$24:$AX$24,0,_xlfn.AGGREGATE(15,3,(B45:AI45=$BF$13)/(B45:AI45=$BF$13)*COLUMN(B45:AI45)-COLUMN(B45),COLUMNS($BG45:BG45))+1+BJ45),"HH:MM")&amp;" "&amp;$BF$13),""),
IFERROR((TEXT(BM45,"HH:MM")&amp;" to "&amp;TEXT(INDEX(Lists!$L$24:$AX$24,0,_xlfn.AGGREGATE(15,3,(B45:AI45=$BF$13)/(B45:AI45=$BF$13)*COLUMN(B45:AI45)-COLUMN(B45),COLUMNS($BG45:BH45))+1+BK45),"HH:MM")&amp;" "&amp;$BF$13),""))</f>
        <v>11:15 to 12:00 Disinfect &amp; Prop Swap</v>
      </c>
      <c r="BJ45" s="25" cm="1">
        <f t="array" aca="1" ref="BJ45" ca="1">IFERROR(MergedCellsCount(INDEX(B45:AI45,_xlfn.AGGREGATE(15, 3, (B45:AI45 = $BF$13)/(B45:AI45 = $BF$13)*COLUMN(B45:AI45)-COLUMN(B45),COLUMNS($BG45:BG45))+1)),"")</f>
        <v>3</v>
      </c>
      <c r="BK45" s="25" t="str" cm="1">
        <f t="array" ref="BK45">IFERROR(MergedCellsCount(INDEX(B45:AI45,_xlfn.AGGREGATE(15, 3, (B45:AI45 = $BF$13)/(B45:AI45 = $BF$13)*COLUMN(B45:AI45)-COLUMN(B45),COLUMNS($BG45:BH45))+1)),"")</f>
        <v/>
      </c>
      <c r="BL45" s="55" cm="1">
        <f t="array" ref="BL45">IFERROR(INDEX(Lists!$L$24:$AX$24,  0, _xlfn.AGGREGATE(15, 3, (B45:AI45 = $BF$13)/(B45:AI45 = $BF$13)*COLUMN(B45:AI45)-COLUMN(B45),COLUMNS($BG45:BG45))+1),"")</f>
        <v>0.46875</v>
      </c>
      <c r="BM45" s="55" t="str" cm="1">
        <f t="array" ref="BM45">IFERROR(INDEX(Lists!$L$24:$AX$24,  0, _xlfn.AGGREGATE(15, 3, (B45:AI45 = $BF$13)/(B45:AI45 = $BF$13)*COLUMN(B45:AI45)-COLUMN(B45),COLUMNS($BG45:BH45))+1),"")</f>
        <v/>
      </c>
      <c r="BN45" s="51" t="str" cm="1">
        <f t="array" aca="1" ref="BN45" ca="1">_xlfn.TEXTJOIN(CHAR(10),TRUE, IFERROR((TEXT(BL45,"HH:MM")&amp;" to "&amp;TEXT(INDEX(Lists!$L$24:$AX$24,0,_xlfn.AGGREGATE(15,3,(B45:AI45=$BF$13)/(B45:AI45=$BF$13)*COLUMN(B45:AI45)-COLUMN(B45),COLUMNS($BG45:BG45))+1+BJ45),"HH:MM")&amp;" "&amp;A45&amp;": "&amp;$BF$13),""),
IFERROR((TEXT(BM45,"HH:MM")&amp;" to "&amp;TEXT(INDEX(Lists!$L$24:$AX$24,0,_xlfn.AGGREGATE(15,3,(B45:AI45=$BF$13)/(B45:AI45=$BF$13)*COLUMN(B45:AI45)-COLUMN(B45),COLUMNS($BG45:BH45))+1+BK45),"HH:MM")&amp;" "&amp;A45&amp;": "&amp;$BF$13),""))</f>
        <v>11:15 to 12:00 Ideaworks &amp; Art Loft: Disinfect &amp; Prop Swap</v>
      </c>
      <c r="BP45" s="25" t="e" cm="1">
        <f t="array" ref="BP45">_xlfn.SINGLE(INDEX(B45:AJ45,0, _xlfn.AGGREGATE(15, 3, (B45:AI45 = $BP$13)/(B45:AI45 = $BP$13)*COLUMN(B45:AI45)-COLUMN(B45),COLUMNS($BP45:BP45))))</f>
        <v>#NUM!</v>
      </c>
      <c r="BQ45" s="25" t="str" cm="1">
        <f t="array" ref="BQ45">IFERROR(_xlfn.AGGREGATE(15, 3, (B45:AI45 = $BP$13)/(B45:AI45 = $BP$13)*COLUMN(B45:AI45)-COLUMN(B45),COLUMNS($BP45:BQ45)),"")</f>
        <v/>
      </c>
      <c r="BR45" s="25" t="str" cm="1">
        <f t="array" ref="BR45">IFERROR(_xlfn.AGGREGATE(15, 3, (B45:AI45 = $BP$13)/(B45:AI45 = $BP$13)*COLUMN(B45:AI45)-COLUMN(B45),COLUMNS($BP45:BR45)),"")</f>
        <v/>
      </c>
      <c r="BS45" s="25" t="str" cm="1">
        <f t="array" ref="BS45">_xlfn.TEXTJOIN(CHAR(10),TRUE, IFERROR((TEXT(BV45,"HH:MM")&amp;" to "&amp;TEXT(INDEX(Lists!$L$24:$AX$24,0,_xlfn.AGGREGATE(15,3,(B45:AI45=$BP$13)/(B45:AI45=$BP$13)*COLUMN(B45:AI45)-COLUMN(B45),COLUMNS($BQ45:BQ45))+1+BT45),"HH:MM")&amp;" "&amp;$BP$13),""),
IFERROR((TEXT(BW45,"HH:MM")&amp;" to "&amp;TEXT(INDEX(Lists!$L$24:$AX$24,0,_xlfn.AGGREGATE(15,3,(B45:AI45=$BP$13)/(B45:AI45=$BP$13)*COLUMN(B45:AI45)-COLUMN(B45),COLUMNS($BQ45:BR45))+1+BU45),"HH:MM")&amp;" "&amp;$BP$13),""))</f>
        <v/>
      </c>
      <c r="BT45" s="25" t="str" cm="1">
        <f t="array" ref="BT45">IFERROR(MergedCellsCount(INDEX(B45:AI45,_xlfn.AGGREGATE(15, 3, (B45:AI45 = $BP$13)/(B45:AI45 = $BP$13)*COLUMN(B45:AI45)-COLUMN(B45),COLUMNS($BP45:BP45))+1)),"")</f>
        <v/>
      </c>
      <c r="BU45" s="25" t="str" cm="1">
        <f t="array" ref="BU45">IFERROR(MergedCellsCount(INDEX(B48:AI48,_xlfn.AGGREGATE(15, 3, (B48:AI48 = $BP$13)/(B48:AI48 = $BP$13)*COLUMN(B48:AI48)-COLUMN(B48),COLUMNS($BP48:BQ48))+1)),"")</f>
        <v/>
      </c>
      <c r="BV45" s="55" t="str" cm="1">
        <f t="array" ref="BV45">IFERROR(INDEX(Lists!$L$24:$AX$24,  0, _xlfn.AGGREGATE(15, 3, (B45:AI45 = $BP$13)/(B45:AI45 = $BP$13)*COLUMN(B45:AI45)-COLUMN(B45),COLUMNS($BP45:BP45))+1),"")</f>
        <v/>
      </c>
      <c r="BW45" s="55" t="str" cm="1">
        <f t="array" ref="BW45">IFERROR(INDEX(Lists!$L$24:$AX$24,  0, _xlfn.AGGREGATE(15, 3, (B45:AI45 = $BP$13)/(B45:AI45 = $BP$13)*COLUMN(B45:AI45)-COLUMN(B45),COLUMNS($BP45:BQ45))+1),"")</f>
        <v/>
      </c>
      <c r="BX45" s="25" t="str" cm="1">
        <f t="array" ref="BX45">_xlfn.TEXTJOIN(CHAR(10),TRUE, IFERROR((TEXT(BV45,"HH:MM")&amp;" to "&amp;TEXT(INDEX(Lists!$L$24:$AX$24,0,_xlfn.AGGREGATE(15,3,(B45:AI45=$BP$13)/(B45:AI45=$BP$13)*COLUMN(B45:AI45)-COLUMN(B45),COLUMNS($BQ45:BQ45))+1+BT45),"HH:MM")&amp;" "&amp;A45&amp;": "&amp;$BP$13),""),
IFERROR((TEXT(BW45,"HH:MM")&amp;" to "&amp;TEXT(INDEX(Lists!$L$24:$AX$24,0,_xlfn.AGGREGATE(15,3,(B45:AI45=$BP$13)/(B45:AI45=$BP$13)*COLUMN(B45:AI45)-COLUMN(B45),COLUMNS($BQ45:BR45))+1+BU45),"HH:MM")&amp;" "&amp;A45&amp;": "&amp;$BP$13),""))</f>
        <v/>
      </c>
      <c r="BY45" s="50"/>
      <c r="BZ45" s="25" t="e" cm="1">
        <f t="array" ref="BZ45">_xlfn.SINGLE(INDEX(B45:AJ45,0, _xlfn.AGGREGATE(15, 3, (B45:AI45 = $BZ$13)/(B45:AI45 = $BZ$13)*COLUMN(B45:AI45)-COLUMN(B45),COLUMNS($BZ45:BZ45))))</f>
        <v>#NUM!</v>
      </c>
      <c r="CA45" s="25" t="str" cm="1">
        <f t="array" ref="CA45">IFERROR(_xlfn.AGGREGATE(15, 3, (B45:AI45 = $BZ$13)/(B45:AI45 = $BZ$13)*COLUMN(B45:AI45)-COLUMN(B45),COLUMNS($BZ45:CA45)),"")</f>
        <v/>
      </c>
      <c r="CB45" s="25" t="str" cm="1">
        <f t="array" ref="CB45">IFERROR(_xlfn.AGGREGATE(15, 3, (B45:AI45 = $BZ$13)/(B45:AI45 = $BZ$13)*COLUMN(B45:AI45)-COLUMN(B45),COLUMNS($BZ45:CB45)),"")</f>
        <v/>
      </c>
      <c r="CC45" s="25" t="str" cm="1">
        <f t="array" ref="CC45">_xlfn.TEXTJOIN(CHAR(10),TRUE, IFERROR((TEXT(CF45,"HH:MM")&amp;" to "&amp;TEXT(INDEX(Lists!$L$24:$AX$24,0,_xlfn.AGGREGATE(15,3,(B45:AI45=$BZ$13)/(B45:AI45=$BZ$13)*COLUMN(B45:AI45)-COLUMN(B45),COLUMNS($BZ45:BZ45))+1+CD45),"HH:MM")&amp;" "&amp;$BZ$13),""),
                                                        IFERROR((TEXT(CG45,"HH:MM")&amp;" to "&amp;TEXT(INDEX(Lists!$L$24:$AX$24,0,_xlfn.AGGREGATE(15,3,(B45:AI45=$BZ$13)/(B45:AI45=$BZ$13)*COLUMN(B45:AI45)-COLUMN(B45),COLUMNS($BZ45:CA45))+1+CE45),"HH:MM")&amp;" "&amp;$BZ$13),""))</f>
        <v/>
      </c>
      <c r="CD45" s="25" t="str" cm="1">
        <f t="array" ref="CD45">IFERROR(MergedCellsCount(INDEX(B45:AI45,_xlfn.AGGREGATE(15, 3, (B45:AI45 = $BZ$13)/(B45:AI45 = $BZ$13)*COLUMN(B45:AI45)-COLUMN(B45),COLUMNS($BZ45:BZ45))+1)),"")</f>
        <v/>
      </c>
      <c r="CE45" s="25" t="str" cm="1">
        <f t="array" ref="CE45">IFERROR(MergedCellsCount(INDEX(B45:AI45,_xlfn.AGGREGATE(15, 3, (B45:AI45 = $BZ$13)/(B45:AI45 = $BZ$13)*COLUMN(B45:AI45)-COLUMN(B45),COLUMNS($BZ45:CA45))+1)),"")</f>
        <v/>
      </c>
      <c r="CF45" s="55" t="str" cm="1">
        <f t="array" ref="CF45">IFERROR(INDEX(Lists!$L$24:$AX$24,  0, _xlfn.AGGREGATE(15, 3, (B45:AI45 = $BZ$13)/(B45:AI45 = $BZ$13)*COLUMN(B45:AI45)-COLUMN(B45),COLUMNS($BZ45:BZ45))+1),"")</f>
        <v/>
      </c>
      <c r="CG45" s="55" t="str" cm="1">
        <f t="array" ref="CG45">IFERROR(INDEX(Lists!$L$24:$AX$24,  0, _xlfn.AGGREGATE(15, 3, (B45:AI45 = $BZ$13)/(B45:AI45 = $BZ$13)*COLUMN(B45:AI45)-COLUMN(B45),COLUMNS($BZ45:CA45))+1),"")</f>
        <v/>
      </c>
      <c r="CH45" s="186" t="str" cm="1">
        <f t="array" ref="CH45">_xlfn.TEXTJOIN(CHAR(10),TRUE, IFERROR((TEXT(CF45,"HH:MM")&amp;" to "&amp;TEXT(INDEX(Lists!$L$24:$AX$24,0,_xlfn.AGGREGATE(15,3,(B45:AI45=$BZ$13)/(B45:AI45=$BZ$13)*COLUMN(B45:AI45)-COLUMN(B45),COLUMNS($BZ45:BZ45))+1+CD45),"HH:MM")&amp;" "&amp;A45&amp;": "&amp;$BZ$13),""),
                                                        IFERROR((TEXT(CG45,"HH:MM")&amp;" to "&amp;TEXT(INDEX(Lists!$L$24:$AX$24,0,_xlfn.AGGREGATE(15,3,(B45:AI45=$BZ$13)/(B45:AI45=$BZ$13)*COLUMN(B45:AI45)-COLUMN(B45),COLUMNS($BZ45:CA45))+1+CE45),"HH:MM")&amp;" "&amp;A45&amp;": "&amp;$BZ$13),""))</f>
        <v/>
      </c>
      <c r="CI45" s="42" t="str">
        <f t="shared" ca="1" si="6"/>
        <v>13:45 to 14:15 Wipe down
11:15 to 12:00 Disinfect &amp; Prop Swap</v>
      </c>
    </row>
    <row r="46" spans="1:87" s="25" customFormat="1" x14ac:dyDescent="0.25">
      <c r="A46" s="7" t="s">
        <v>43</v>
      </c>
      <c r="B46" s="34"/>
      <c r="C46" s="34"/>
      <c r="D46" s="34"/>
      <c r="E46" s="34"/>
      <c r="F46" s="34"/>
      <c r="G46" s="34"/>
      <c r="H46" s="10"/>
      <c r="I46" s="10"/>
      <c r="J46" s="10"/>
      <c r="K46" s="10"/>
      <c r="L46" s="7"/>
      <c r="M46" s="7"/>
      <c r="N46" s="7"/>
      <c r="O46" s="7"/>
      <c r="P46" s="222" t="s">
        <v>42</v>
      </c>
      <c r="Q46" s="222"/>
      <c r="R46" s="222"/>
      <c r="S46" s="3"/>
      <c r="T46" s="3"/>
      <c r="U46" s="3"/>
      <c r="V46" s="7"/>
      <c r="W46" s="7"/>
      <c r="X46" s="10"/>
      <c r="Y46" s="10"/>
      <c r="Z46" s="10"/>
      <c r="AA46" s="10"/>
      <c r="AB46" s="7"/>
      <c r="AC46" s="7"/>
      <c r="AD46" s="7"/>
      <c r="AE46" s="7"/>
      <c r="AF46" s="7"/>
      <c r="AG46" s="7"/>
      <c r="AH46" s="7"/>
      <c r="AI46" s="7"/>
      <c r="AJ46" s="21" t="s">
        <v>7</v>
      </c>
      <c r="AL46" s="55"/>
      <c r="AN46" s="55"/>
      <c r="AR46" s="54" t="str">
        <f t="shared" si="14"/>
        <v/>
      </c>
      <c r="AS46" s="25" t="str" cm="1">
        <f t="array" ref="AS46">IFERROR(MergedCellsCount(INDEX(B46:AI46,MATCH("Prop Swap Only",B46:AI46,0))),"")</f>
        <v/>
      </c>
      <c r="AT46" s="55" t="str" cm="1">
        <f t="array" ref="AT46">IFERROR(INDEX($B$79:$AJ$79,(MATCH("Prop Swap Only",B46:AI46,0)+AS46)),"")</f>
        <v/>
      </c>
      <c r="AV46" s="25" t="str">
        <f t="shared" si="7"/>
        <v/>
      </c>
      <c r="AW46" s="51" t="str">
        <f t="shared" si="8"/>
        <v/>
      </c>
      <c r="AX46" s="51" t="str">
        <f t="shared" ca="1" si="1"/>
        <v>12:00 to 12:45 Around Town: Disinfect &amp; Prop Swap</v>
      </c>
      <c r="AY46" s="55" t="str">
        <f t="shared" si="4"/>
        <v/>
      </c>
      <c r="AZ46" s="25" t="str" cm="1">
        <f t="array" ref="AZ46">IFERROR(MergedCellsCount(INDEX(B46:AI46,MATCH("Wipe down",B46:AI46,0))),"")</f>
        <v/>
      </c>
      <c r="BA46" s="55" t="str" cm="1">
        <f t="array" ref="BA46">IFERROR(INDEX($B$79:$AJ$79,(MATCH("Wipe down",B46:AI46,0)+AZ46)),"")</f>
        <v/>
      </c>
      <c r="BC46" s="25" t="str">
        <f t="shared" si="5"/>
        <v/>
      </c>
      <c r="BD46" s="25" t="str">
        <f t="shared" si="2"/>
        <v/>
      </c>
      <c r="BE46" s="50"/>
      <c r="BF46" s="25" cm="1">
        <f t="array" ref="BF46">_xlfn.SINGLE(INDEX(B46:AJ46,0, _xlfn.AGGREGATE(15, 3, (B46:AI46 = $BF$13)/(B46:AI46 = $BF$13)*COLUMN(B46:AI46)-COLUMN(B46),COLUMNS($BF46:BF46))))</f>
        <v>0</v>
      </c>
      <c r="BG46" s="25" cm="1">
        <f t="array" ref="BG46">IFERROR(_xlfn.AGGREGATE(15, 3, (B46:AI46 = $BF$13)/(B46:AI46 = $BF$13)*COLUMN(B46:AI46)-COLUMN(B46),COLUMNS($BG46:BG46)),"")</f>
        <v>14</v>
      </c>
      <c r="BH46" s="25" t="str" cm="1">
        <f t="array" ref="BH46">IFERROR(_xlfn.AGGREGATE(15, 3, (D46:AK46 = $BF$13)/(D46:AK46 = $BF$13)*COLUMN(D46:AK46)-COLUMN(D46),COLUMNS($BG46:BH46)),"")</f>
        <v/>
      </c>
      <c r="BI46" s="25" t="str" cm="1">
        <f t="array" aca="1" ref="BI46" ca="1">_xlfn.TEXTJOIN(CHAR(10),TRUE, IFERROR((TEXT(BL46,"HH:MM")&amp;" to "&amp;TEXT(INDEX(Lists!$L$24:$AX$24,0,_xlfn.AGGREGATE(15,3,(B46:AI46=$BF$13)/(B46:AI46=$BF$13)*COLUMN(B46:AI46)-COLUMN(B46),COLUMNS($BG46:BG46))+1+BJ46),"HH:MM")&amp;" "&amp;$BF$13),""),
IFERROR((TEXT(BM46,"HH:MM")&amp;" to "&amp;TEXT(INDEX(Lists!$L$24:$AX$24,0,_xlfn.AGGREGATE(15,3,(B46:AI46=$BF$13)/(B46:AI46=$BF$13)*COLUMN(B46:AI46)-COLUMN(B46),COLUMNS($BG46:BH46))+1+BK46),"HH:MM")&amp;" "&amp;$BF$13),""))</f>
        <v>12:00 to 12:45 Disinfect &amp; Prop Swap</v>
      </c>
      <c r="BJ46" s="25" cm="1">
        <f t="array" aca="1" ref="BJ46" ca="1">IFERROR(MergedCellsCount(INDEX(B46:AI46,_xlfn.AGGREGATE(15, 3, (B46:AI46 = $BF$13)/(B46:AI46 = $BF$13)*COLUMN(B46:AI46)-COLUMN(B46),COLUMNS($BG46:BG46))+1)),"")</f>
        <v>3</v>
      </c>
      <c r="BK46" s="25" t="str" cm="1">
        <f t="array" ref="BK46">IFERROR(MergedCellsCount(INDEX(B46:AI46,_xlfn.AGGREGATE(15, 3, (B46:AI46 = $BF$13)/(B46:AI46 = $BF$13)*COLUMN(B46:AI46)-COLUMN(B46),COLUMNS($BG46:BH46))+1)),"")</f>
        <v/>
      </c>
      <c r="BL46" s="55" cm="1">
        <f t="array" ref="BL46">IFERROR(INDEX(Lists!$L$24:$AX$24,  0, _xlfn.AGGREGATE(15, 3, (B46:AI46 = $BF$13)/(B46:AI46 = $BF$13)*COLUMN(B46:AI46)-COLUMN(B46),COLUMNS($BG46:BG46))+1),"")</f>
        <v>0.5</v>
      </c>
      <c r="BM46" s="55" t="str" cm="1">
        <f t="array" ref="BM46">IFERROR(INDEX(Lists!$L$24:$AX$24,  0, _xlfn.AGGREGATE(15, 3, (B46:AI46 = $BF$13)/(B46:AI46 = $BF$13)*COLUMN(B46:AI46)-COLUMN(B46),COLUMNS($BG46:BH46))+1),"")</f>
        <v/>
      </c>
      <c r="BN46" s="51" t="str" cm="1">
        <f t="array" aca="1" ref="BN46" ca="1">_xlfn.TEXTJOIN(CHAR(10),TRUE, IFERROR((TEXT(BL46,"HH:MM")&amp;" to "&amp;TEXT(INDEX(Lists!$L$24:$AX$24,0,_xlfn.AGGREGATE(15,3,(B46:AI46=$BF$13)/(B46:AI46=$BF$13)*COLUMN(B46:AI46)-COLUMN(B46),COLUMNS($BG46:BG46))+1+BJ46),"HH:MM")&amp;" "&amp;A46&amp;": "&amp;$BF$13),""),
IFERROR((TEXT(BM46,"HH:MM")&amp;" to "&amp;TEXT(INDEX(Lists!$L$24:$AX$24,0,_xlfn.AGGREGATE(15,3,(B46:AI46=$BF$13)/(B46:AI46=$BF$13)*COLUMN(B46:AI46)-COLUMN(B46),COLUMNS($BG46:BH46))+1+BK46),"HH:MM")&amp;" "&amp;A46&amp;": "&amp;$BF$13),""))</f>
        <v>12:00 to 12:45 Around Town: Disinfect &amp; Prop Swap</v>
      </c>
      <c r="BP46" s="25" t="e" cm="1">
        <f t="array" ref="BP46">_xlfn.SINGLE(INDEX(B46:AJ46,0, _xlfn.AGGREGATE(15, 3, (B46:AI46 = $BP$13)/(B46:AI46 = $BP$13)*COLUMN(B46:AI46)-COLUMN(B46),COLUMNS($BP46:BP46))))</f>
        <v>#NUM!</v>
      </c>
      <c r="BQ46" s="25" t="str" cm="1">
        <f t="array" ref="BQ46">IFERROR(_xlfn.AGGREGATE(15, 3, (B46:AI46 = $BP$13)/(B46:AI46 = $BP$13)*COLUMN(B46:AI46)-COLUMN(B46),COLUMNS($BP46:BQ46)),"")</f>
        <v/>
      </c>
      <c r="BR46" s="25" t="str" cm="1">
        <f t="array" ref="BR46">IFERROR(_xlfn.AGGREGATE(15, 3, (B46:AI46 = $BP$13)/(B46:AI46 = $BP$13)*COLUMN(B46:AI46)-COLUMN(B46),COLUMNS($BP46:BR46)),"")</f>
        <v/>
      </c>
      <c r="BS46" s="25" t="str" cm="1">
        <f t="array" ref="BS46">_xlfn.TEXTJOIN(CHAR(10),TRUE, IFERROR((TEXT(BV46,"HH:MM")&amp;" to "&amp;TEXT(INDEX(Lists!$L$24:$AX$24,0,_xlfn.AGGREGATE(15,3,(B46:AI46=$BP$13)/(B46:AI46=$BP$13)*COLUMN(B46:AI46)-COLUMN(B46),COLUMNS($BQ46:BQ46))+1+BT46),"HH:MM")&amp;" "&amp;$BP$13),""),
IFERROR((TEXT(BW46,"HH:MM")&amp;" to "&amp;TEXT(INDEX(Lists!$L$24:$AX$24,0,_xlfn.AGGREGATE(15,3,(B46:AI46=$BP$13)/(B46:AI46=$BP$13)*COLUMN(B46:AI46)-COLUMN(B46),COLUMNS($BQ46:BR46))+1+BU46),"HH:MM")&amp;" "&amp;$BP$13),""))</f>
        <v/>
      </c>
      <c r="BT46" s="25" t="str" cm="1">
        <f t="array" ref="BT46">IFERROR(MergedCellsCount(INDEX(B46:AI46,_xlfn.AGGREGATE(15, 3, (B46:AI46 = $BP$13)/(B46:AI46 = $BP$13)*COLUMN(B46:AI46)-COLUMN(B46),COLUMNS($BP46:BP46))+1)),"")</f>
        <v/>
      </c>
      <c r="BU46" s="25" t="str" cm="1">
        <f t="array" ref="BU46">IFERROR(MergedCellsCount(INDEX(B49:AI49,_xlfn.AGGREGATE(15, 3, (B49:AI49 = $BP$13)/(B49:AI49 = $BP$13)*COLUMN(B49:AI49)-COLUMN(B49),COLUMNS($BP49:BQ49))+1)),"")</f>
        <v/>
      </c>
      <c r="BV46" s="55" t="str" cm="1">
        <f t="array" ref="BV46">IFERROR(INDEX(Lists!$L$24:$AX$24,  0, _xlfn.AGGREGATE(15, 3, (B46:AI46 = $BP$13)/(B46:AI46 = $BP$13)*COLUMN(B46:AI46)-COLUMN(B46),COLUMNS($BP46:BP46))+1),"")</f>
        <v/>
      </c>
      <c r="BW46" s="55" t="str" cm="1">
        <f t="array" ref="BW46">IFERROR(INDEX(Lists!$L$24:$AX$24,  0, _xlfn.AGGREGATE(15, 3, (B46:AI46 = $BP$13)/(B46:AI46 = $BP$13)*COLUMN(B46:AI46)-COLUMN(B46),COLUMNS($BP46:BQ46))+1),"")</f>
        <v/>
      </c>
      <c r="BX46" s="25" t="str" cm="1">
        <f t="array" ref="BX46">_xlfn.TEXTJOIN(CHAR(10),TRUE, IFERROR((TEXT(BV46,"HH:MM")&amp;" to "&amp;TEXT(INDEX(Lists!$L$24:$AX$24,0,_xlfn.AGGREGATE(15,3,(B46:AI46=$BP$13)/(B46:AI46=$BP$13)*COLUMN(B46:AI46)-COLUMN(B46),COLUMNS($BQ46:BQ46))+1+BT46),"HH:MM")&amp;" "&amp;A46&amp;": "&amp;$BP$13),""),
IFERROR((TEXT(BW46,"HH:MM")&amp;" to "&amp;TEXT(INDEX(Lists!$L$24:$AX$24,0,_xlfn.AGGREGATE(15,3,(B46:AI46=$BP$13)/(B46:AI46=$BP$13)*COLUMN(B46:AI46)-COLUMN(B46),COLUMNS($BQ46:BR46))+1+BU46),"HH:MM")&amp;" "&amp;A46&amp;": "&amp;$BP$13),""))</f>
        <v/>
      </c>
      <c r="BY46" s="50"/>
      <c r="BZ46" s="25" t="e" cm="1">
        <f t="array" ref="BZ46">_xlfn.SINGLE(INDEX(B46:AJ46,0, _xlfn.AGGREGATE(15, 3, (B46:AI46 = $BZ$13)/(B46:AI46 = $BZ$13)*COLUMN(B46:AI46)-COLUMN(B46),COLUMNS($BZ46:BZ46))))</f>
        <v>#NUM!</v>
      </c>
      <c r="CA46" s="25" t="str" cm="1">
        <f t="array" ref="CA46">IFERROR(_xlfn.AGGREGATE(15, 3, (B46:AI46 = $BZ$13)/(B46:AI46 = $BZ$13)*COLUMN(B46:AI46)-COLUMN(B46),COLUMNS($BZ46:CA46)),"")</f>
        <v/>
      </c>
      <c r="CB46" s="25" t="str" cm="1">
        <f t="array" ref="CB46">IFERROR(_xlfn.AGGREGATE(15, 3, (B46:AI46 = $BZ$13)/(B46:AI46 = $BZ$13)*COLUMN(B46:AI46)-COLUMN(B46),COLUMNS($BZ46:CB46)),"")</f>
        <v/>
      </c>
      <c r="CC46" s="25" t="str" cm="1">
        <f t="array" ref="CC46">_xlfn.TEXTJOIN(CHAR(10),TRUE, IFERROR((TEXT(CF46,"HH:MM")&amp;" to "&amp;TEXT(INDEX(Lists!$L$24:$AX$24,0,_xlfn.AGGREGATE(15,3,(B46:AI46=$BZ$13)/(B46:AI46=$BZ$13)*COLUMN(B46:AI46)-COLUMN(B46),COLUMNS($BZ46:BZ46))+1+CD46),"HH:MM")&amp;" "&amp;$BZ$13),""),
                                                        IFERROR((TEXT(CG46,"HH:MM")&amp;" to "&amp;TEXT(INDEX(Lists!$L$24:$AX$24,0,_xlfn.AGGREGATE(15,3,(B46:AI46=$BZ$13)/(B46:AI46=$BZ$13)*COLUMN(B46:AI46)-COLUMN(B46),COLUMNS($BZ46:CA46))+1+CE46),"HH:MM")&amp;" "&amp;$BZ$13),""))</f>
        <v/>
      </c>
      <c r="CD46" s="25" t="str" cm="1">
        <f t="array" ref="CD46">IFERROR(MergedCellsCount(INDEX(B46:AI46,_xlfn.AGGREGATE(15, 3, (B46:AI46 = $BZ$13)/(B46:AI46 = $BZ$13)*COLUMN(B46:AI46)-COLUMN(B46),COLUMNS($BZ46:BZ46))+1)),"")</f>
        <v/>
      </c>
      <c r="CE46" s="25" t="str" cm="1">
        <f t="array" ref="CE46">IFERROR(MergedCellsCount(INDEX(B46:AI46,_xlfn.AGGREGATE(15, 3, (B46:AI46 = $BZ$13)/(B46:AI46 = $BZ$13)*COLUMN(B46:AI46)-COLUMN(B46),COLUMNS($BZ46:CA46))+1)),"")</f>
        <v/>
      </c>
      <c r="CF46" s="55" t="str" cm="1">
        <f t="array" ref="CF46">IFERROR(INDEX(Lists!$L$24:$AX$24,  0, _xlfn.AGGREGATE(15, 3, (B46:AI46 = $BZ$13)/(B46:AI46 = $BZ$13)*COLUMN(B46:AI46)-COLUMN(B46),COLUMNS($BZ46:BZ46))+1),"")</f>
        <v/>
      </c>
      <c r="CG46" s="55" t="str" cm="1">
        <f t="array" ref="CG46">IFERROR(INDEX(Lists!$L$24:$AX$24,  0, _xlfn.AGGREGATE(15, 3, (B46:AI46 = $BZ$13)/(B46:AI46 = $BZ$13)*COLUMN(B46:AI46)-COLUMN(B46),COLUMNS($BZ46:CA46))+1),"")</f>
        <v/>
      </c>
      <c r="CH46" s="186" t="str" cm="1">
        <f t="array" ref="CH46">_xlfn.TEXTJOIN(CHAR(10),TRUE, IFERROR((TEXT(CF46,"HH:MM")&amp;" to "&amp;TEXT(INDEX(Lists!$L$24:$AX$24,0,_xlfn.AGGREGATE(15,3,(B46:AI46=$BZ$13)/(B46:AI46=$BZ$13)*COLUMN(B46:AI46)-COLUMN(B46),COLUMNS($BZ46:BZ46))+1+CD46),"HH:MM")&amp;" "&amp;A46&amp;": "&amp;$BZ$13),""),
                                                        IFERROR((TEXT(CG46,"HH:MM")&amp;" to "&amp;TEXT(INDEX(Lists!$L$24:$AX$24,0,_xlfn.AGGREGATE(15,3,(B46:AI46=$BZ$13)/(B46:AI46=$BZ$13)*COLUMN(B46:AI46)-COLUMN(B46),COLUMNS($BZ46:CA46))+1+CE46),"HH:MM")&amp;" "&amp;A46&amp;": "&amp;$BZ$13),""))</f>
        <v/>
      </c>
      <c r="CI46" s="42" t="str">
        <f t="shared" ca="1" si="6"/>
        <v>12:00 to 12:45 Disinfect &amp; Prop Swap</v>
      </c>
    </row>
    <row r="47" spans="1:87" s="25" customFormat="1" x14ac:dyDescent="0.25">
      <c r="A47" s="7" t="s">
        <v>40</v>
      </c>
      <c r="B47" s="34"/>
      <c r="C47" s="34"/>
      <c r="D47" s="34"/>
      <c r="E47" s="34"/>
      <c r="F47" s="34"/>
      <c r="G47" s="34"/>
      <c r="H47" s="9"/>
      <c r="I47" s="9"/>
      <c r="J47" s="9"/>
      <c r="K47" s="9"/>
      <c r="L47" s="10"/>
      <c r="M47" s="10"/>
      <c r="N47" s="10"/>
      <c r="O47" s="10"/>
      <c r="P47" s="7"/>
      <c r="Q47" s="7"/>
      <c r="R47" s="7"/>
      <c r="S47" s="222" t="s">
        <v>42</v>
      </c>
      <c r="T47" s="222"/>
      <c r="U47" s="222"/>
      <c r="V47" s="3"/>
      <c r="W47" s="3"/>
      <c r="X47" s="3"/>
      <c r="Y47" s="7"/>
      <c r="Z47" s="7"/>
      <c r="AA47" s="7"/>
      <c r="AB47" s="10"/>
      <c r="AC47" s="10"/>
      <c r="AD47" s="10"/>
      <c r="AE47" s="10"/>
      <c r="AF47" s="7"/>
      <c r="AG47" s="7"/>
      <c r="AH47" s="7"/>
      <c r="AI47" s="7"/>
      <c r="AJ47" s="21" t="s">
        <v>7</v>
      </c>
      <c r="AL47" s="55"/>
      <c r="AN47" s="55"/>
      <c r="AR47" s="54" t="str">
        <f t="shared" si="14"/>
        <v/>
      </c>
      <c r="AS47" s="25" t="str" cm="1">
        <f t="array" ref="AS47">IFERROR(MergedCellsCount(INDEX(B47:AI47,MATCH("Prop Swap Only",B47:AI47,0))),"")</f>
        <v/>
      </c>
      <c r="AT47" s="55" t="str" cm="1">
        <f t="array" ref="AT47">IFERROR(INDEX($B$79:$AJ$79,(MATCH("Prop Swap Only",B47:AI47,0)+AS47)),"")</f>
        <v/>
      </c>
      <c r="AV47" s="25" t="str">
        <f t="shared" si="7"/>
        <v/>
      </c>
      <c r="AW47" s="51" t="str">
        <f t="shared" si="8"/>
        <v/>
      </c>
      <c r="AX47" s="51" t="str">
        <f t="shared" ca="1" si="1"/>
        <v>12:45 to 13:30 Moneypalooza: Disinfect &amp; Prop Swap</v>
      </c>
      <c r="AY47" s="55" t="str">
        <f t="shared" si="4"/>
        <v/>
      </c>
      <c r="AZ47" s="25" t="str" cm="1">
        <f t="array" ref="AZ47">IFERROR(MergedCellsCount(INDEX(B47:AI47,MATCH("Wipe down",B47:AI47,0))),"")</f>
        <v/>
      </c>
      <c r="BA47" s="55" t="str" cm="1">
        <f t="array" ref="BA47">IFERROR(INDEX($B$79:$AJ$79,(MATCH("Wipe down",B47:AI47,0)+AZ47)),"")</f>
        <v/>
      </c>
      <c r="BC47" s="25" t="str">
        <f t="shared" si="5"/>
        <v/>
      </c>
      <c r="BD47" s="25" t="str">
        <f t="shared" si="2"/>
        <v/>
      </c>
      <c r="BE47" s="50"/>
      <c r="BF47" s="25" cm="1">
        <f t="array" ref="BF47">_xlfn.SINGLE(INDEX(B47:AJ47,0, _xlfn.AGGREGATE(15, 3, (B47:AI47 = $BF$13)/(B47:AI47 = $BF$13)*COLUMN(B47:AI47)-COLUMN(B47),COLUMNS($BF47:BF47))))</f>
        <v>0</v>
      </c>
      <c r="BG47" s="25" cm="1">
        <f t="array" ref="BG47">IFERROR(_xlfn.AGGREGATE(15, 3, (B47:AI47 = $BF$13)/(B47:AI47 = $BF$13)*COLUMN(B47:AI47)-COLUMN(B47),COLUMNS($BG47:BG47)),"")</f>
        <v>17</v>
      </c>
      <c r="BH47" s="25" t="str" cm="1">
        <f t="array" ref="BH47">IFERROR(_xlfn.AGGREGATE(15, 3, (D47:AK47 = $BF$13)/(D47:AK47 = $BF$13)*COLUMN(D47:AK47)-COLUMN(D47),COLUMNS($BG47:BH47)),"")</f>
        <v/>
      </c>
      <c r="BI47" s="25" t="str" cm="1">
        <f t="array" aca="1" ref="BI47" ca="1">_xlfn.TEXTJOIN(CHAR(10),TRUE, IFERROR((TEXT(BL47,"HH:MM")&amp;" to "&amp;TEXT(INDEX(Lists!$L$24:$AX$24,0,_xlfn.AGGREGATE(15,3,(B47:AI47=$BF$13)/(B47:AI47=$BF$13)*COLUMN(B47:AI47)-COLUMN(B47),COLUMNS($BG47:BG47))+1+BJ47),"HH:MM")&amp;" "&amp;$BF$13),""),
IFERROR((TEXT(BM47,"HH:MM")&amp;" to "&amp;TEXT(INDEX(Lists!$L$24:$AX$24,0,_xlfn.AGGREGATE(15,3,(B47:AI47=$BF$13)/(B47:AI47=$BF$13)*COLUMN(B47:AI47)-COLUMN(B47),COLUMNS($BG47:BH47))+1+BK47),"HH:MM")&amp;" "&amp;$BF$13),""))</f>
        <v>12:45 to 13:30 Disinfect &amp; Prop Swap</v>
      </c>
      <c r="BJ47" s="25" cm="1">
        <f t="array" aca="1" ref="BJ47" ca="1">IFERROR(MergedCellsCount(INDEX(B47:AI47,_xlfn.AGGREGATE(15, 3, (B47:AI47 = $BF$13)/(B47:AI47 = $BF$13)*COLUMN(B47:AI47)-COLUMN(B47),COLUMNS($BG47:BG47))+1)),"")</f>
        <v>3</v>
      </c>
      <c r="BK47" s="25" t="str" cm="1">
        <f t="array" ref="BK47">IFERROR(MergedCellsCount(INDEX(B47:AI47,_xlfn.AGGREGATE(15, 3, (B47:AI47 = $BF$13)/(B47:AI47 = $BF$13)*COLUMN(B47:AI47)-COLUMN(B47),COLUMNS($BG47:BH47))+1)),"")</f>
        <v/>
      </c>
      <c r="BL47" s="55" cm="1">
        <f t="array" ref="BL47">IFERROR(INDEX(Lists!$L$24:$AX$24,  0, _xlfn.AGGREGATE(15, 3, (B47:AI47 = $BF$13)/(B47:AI47 = $BF$13)*COLUMN(B47:AI47)-COLUMN(B47),COLUMNS($BG47:BG47))+1),"")</f>
        <v>0.53125</v>
      </c>
      <c r="BM47" s="55" t="str" cm="1">
        <f t="array" ref="BM47">IFERROR(INDEX(Lists!$L$24:$AX$24,  0, _xlfn.AGGREGATE(15, 3, (B47:AI47 = $BF$13)/(B47:AI47 = $BF$13)*COLUMN(B47:AI47)-COLUMN(B47),COLUMNS($BG47:BH47))+1),"")</f>
        <v/>
      </c>
      <c r="BN47" s="51" t="str" cm="1">
        <f t="array" aca="1" ref="BN47" ca="1">_xlfn.TEXTJOIN(CHAR(10),TRUE, IFERROR((TEXT(BL47,"HH:MM")&amp;" to "&amp;TEXT(INDEX(Lists!$L$24:$AX$24,0,_xlfn.AGGREGATE(15,3,(B47:AI47=$BF$13)/(B47:AI47=$BF$13)*COLUMN(B47:AI47)-COLUMN(B47),COLUMNS($BG47:BG47))+1+BJ47),"HH:MM")&amp;" "&amp;A47&amp;": "&amp;$BF$13),""),
IFERROR((TEXT(BM47,"HH:MM")&amp;" to "&amp;TEXT(INDEX(Lists!$L$24:$AX$24,0,_xlfn.AGGREGATE(15,3,(B47:AI47=$BF$13)/(B47:AI47=$BF$13)*COLUMN(B47:AI47)-COLUMN(B47),COLUMNS($BG47:BH47))+1+BK47),"HH:MM")&amp;" "&amp;A47&amp;": "&amp;$BF$13),""))</f>
        <v>12:45 to 13:30 Moneypalooza: Disinfect &amp; Prop Swap</v>
      </c>
      <c r="BP47" s="25" t="e" cm="1">
        <f t="array" ref="BP47">_xlfn.SINGLE(INDEX(B47:AJ47,0, _xlfn.AGGREGATE(15, 3, (B47:AI47 = $BP$13)/(B47:AI47 = $BP$13)*COLUMN(B47:AI47)-COLUMN(B47),COLUMNS($BP47:BP47))))</f>
        <v>#NUM!</v>
      </c>
      <c r="BQ47" s="25" t="str" cm="1">
        <f t="array" ref="BQ47">IFERROR(_xlfn.AGGREGATE(15, 3, (B47:AI47 = $BP$13)/(B47:AI47 = $BP$13)*COLUMN(B47:AI47)-COLUMN(B47),COLUMNS($BP47:BQ47)),"")</f>
        <v/>
      </c>
      <c r="BR47" s="25" t="str" cm="1">
        <f t="array" ref="BR47">IFERROR(_xlfn.AGGREGATE(15, 3, (B47:AI47 = $BP$13)/(B47:AI47 = $BP$13)*COLUMN(B47:AI47)-COLUMN(B47),COLUMNS($BP47:BR47)),"")</f>
        <v/>
      </c>
      <c r="BS47" s="25" t="str" cm="1">
        <f t="array" ref="BS47">_xlfn.TEXTJOIN(CHAR(10),TRUE, IFERROR((TEXT(BV47,"HH:MM")&amp;" to "&amp;TEXT(INDEX(Lists!$L$24:$AX$24,0,_xlfn.AGGREGATE(15,3,(B47:AI47=$BP$13)/(B47:AI47=$BP$13)*COLUMN(B47:AI47)-COLUMN(B47),COLUMNS($BQ47:BQ47))+1+BT47),"HH:MM")&amp;" "&amp;$BP$13),""),
IFERROR((TEXT(BW47,"HH:MM")&amp;" to "&amp;TEXT(INDEX(Lists!$L$24:$AX$24,0,_xlfn.AGGREGATE(15,3,(B47:AI47=$BP$13)/(B47:AI47=$BP$13)*COLUMN(B47:AI47)-COLUMN(B47),COLUMNS($BQ47:BR47))+1+BU47),"HH:MM")&amp;" "&amp;$BP$13),""))</f>
        <v/>
      </c>
      <c r="BT47" s="25" t="str" cm="1">
        <f t="array" ref="BT47">IFERROR(MergedCellsCount(INDEX(B47:AI47,_xlfn.AGGREGATE(15, 3, (B47:AI47 = $BP$13)/(B47:AI47 = $BP$13)*COLUMN(B47:AI47)-COLUMN(B47),COLUMNS($BP47:BP47))+1)),"")</f>
        <v/>
      </c>
      <c r="BU47" s="25" t="str" cm="1">
        <f t="array" ref="BU47">IFERROR(MergedCellsCount(INDEX(B50:AI50,_xlfn.AGGREGATE(15, 3, (B50:AI50 = $BP$13)/(B50:AI50 = $BP$13)*COLUMN(B50:AI50)-COLUMN(B50),COLUMNS($BP50:BQ50))+1)),"")</f>
        <v/>
      </c>
      <c r="BV47" s="55" t="str" cm="1">
        <f t="array" ref="BV47">IFERROR(INDEX(Lists!$L$24:$AX$24,  0, _xlfn.AGGREGATE(15, 3, (B47:AI47 = $BP$13)/(B47:AI47 = $BP$13)*COLUMN(B47:AI47)-COLUMN(B47),COLUMNS($BP47:BP47))+1),"")</f>
        <v/>
      </c>
      <c r="BW47" s="55" t="str" cm="1">
        <f t="array" ref="BW47">IFERROR(INDEX(Lists!$L$24:$AX$24,  0, _xlfn.AGGREGATE(15, 3, (B47:AI47 = $BP$13)/(B47:AI47 = $BP$13)*COLUMN(B47:AI47)-COLUMN(B47),COLUMNS($BP47:BQ47))+1),"")</f>
        <v/>
      </c>
      <c r="BX47" s="25" t="str" cm="1">
        <f t="array" ref="BX47">_xlfn.TEXTJOIN(CHAR(10),TRUE, IFERROR((TEXT(BV47,"HH:MM")&amp;" to "&amp;TEXT(INDEX(Lists!$L$24:$AX$24,0,_xlfn.AGGREGATE(15,3,(B47:AI47=$BP$13)/(B47:AI47=$BP$13)*COLUMN(B47:AI47)-COLUMN(B47),COLUMNS($BQ47:BQ47))+1+BT47),"HH:MM")&amp;" "&amp;A47&amp;": "&amp;$BP$13),""),
IFERROR((TEXT(BW47,"HH:MM")&amp;" to "&amp;TEXT(INDEX(Lists!$L$24:$AX$24,0,_xlfn.AGGREGATE(15,3,(B47:AI47=$BP$13)/(B47:AI47=$BP$13)*COLUMN(B47:AI47)-COLUMN(B47),COLUMNS($BQ47:BR47))+1+BU47),"HH:MM")&amp;" "&amp;A47&amp;": "&amp;$BP$13),""))</f>
        <v/>
      </c>
      <c r="BY47" s="50"/>
      <c r="BZ47" s="25" t="e" cm="1">
        <f t="array" ref="BZ47">_xlfn.SINGLE(INDEX(B47:AJ47,0, _xlfn.AGGREGATE(15, 3, (B47:AI47 = $BZ$13)/(B47:AI47 = $BZ$13)*COLUMN(B47:AI47)-COLUMN(B47),COLUMNS($BZ47:BZ47))))</f>
        <v>#NUM!</v>
      </c>
      <c r="CA47" s="25" t="str" cm="1">
        <f t="array" ref="CA47">IFERROR(_xlfn.AGGREGATE(15, 3, (B47:AI47 = $BZ$13)/(B47:AI47 = $BZ$13)*COLUMN(B47:AI47)-COLUMN(B47),COLUMNS($BZ47:CA47)),"")</f>
        <v/>
      </c>
      <c r="CB47" s="25" t="str" cm="1">
        <f t="array" ref="CB47">IFERROR(_xlfn.AGGREGATE(15, 3, (B47:AI47 = $BZ$13)/(B47:AI47 = $BZ$13)*COLUMN(B47:AI47)-COLUMN(B47),COLUMNS($BZ47:CB47)),"")</f>
        <v/>
      </c>
      <c r="CC47" s="25" t="str" cm="1">
        <f t="array" ref="CC47">_xlfn.TEXTJOIN(CHAR(10),TRUE, IFERROR((TEXT(CF47,"HH:MM")&amp;" to "&amp;TEXT(INDEX(Lists!$L$24:$AX$24,0,_xlfn.AGGREGATE(15,3,(B47:AI47=$BZ$13)/(B47:AI47=$BZ$13)*COLUMN(B47:AI47)-COLUMN(B47),COLUMNS($BZ47:BZ47))+1+CD47),"HH:MM")&amp;" "&amp;$BZ$13),""),
                                                        IFERROR((TEXT(CG47,"HH:MM")&amp;" to "&amp;TEXT(INDEX(Lists!$L$24:$AX$24,0,_xlfn.AGGREGATE(15,3,(B47:AI47=$BZ$13)/(B47:AI47=$BZ$13)*COLUMN(B47:AI47)-COLUMN(B47),COLUMNS($BZ47:CA47))+1+CE47),"HH:MM")&amp;" "&amp;$BZ$13),""))</f>
        <v/>
      </c>
      <c r="CD47" s="25" t="str" cm="1">
        <f t="array" ref="CD47">IFERROR(MergedCellsCount(INDEX(B47:AI47,_xlfn.AGGREGATE(15, 3, (B47:AI47 = $BZ$13)/(B47:AI47 = $BZ$13)*COLUMN(B47:AI47)-COLUMN(B47),COLUMNS($BZ47:BZ47))+1)),"")</f>
        <v/>
      </c>
      <c r="CE47" s="25" t="str" cm="1">
        <f t="array" ref="CE47">IFERROR(MergedCellsCount(INDEX(B47:AI47,_xlfn.AGGREGATE(15, 3, (B47:AI47 = $BZ$13)/(B47:AI47 = $BZ$13)*COLUMN(B47:AI47)-COLUMN(B47),COLUMNS($BZ47:CA47))+1)),"")</f>
        <v/>
      </c>
      <c r="CF47" s="55" t="str" cm="1">
        <f t="array" ref="CF47">IFERROR(INDEX(Lists!$L$24:$AX$24,  0, _xlfn.AGGREGATE(15, 3, (B47:AI47 = $BZ$13)/(B47:AI47 = $BZ$13)*COLUMN(B47:AI47)-COLUMN(B47),COLUMNS($BZ47:BZ47))+1),"")</f>
        <v/>
      </c>
      <c r="CG47" s="55" t="str" cm="1">
        <f t="array" ref="CG47">IFERROR(INDEX(Lists!$L$24:$AX$24,  0, _xlfn.AGGREGATE(15, 3, (B47:AI47 = $BZ$13)/(B47:AI47 = $BZ$13)*COLUMN(B47:AI47)-COLUMN(B47),COLUMNS($BZ47:CA47))+1),"")</f>
        <v/>
      </c>
      <c r="CH47" s="186" t="str" cm="1">
        <f t="array" ref="CH47">_xlfn.TEXTJOIN(CHAR(10),TRUE, IFERROR((TEXT(CF47,"HH:MM")&amp;" to "&amp;TEXT(INDEX(Lists!$L$24:$AX$24,0,_xlfn.AGGREGATE(15,3,(B47:AI47=$BZ$13)/(B47:AI47=$BZ$13)*COLUMN(B47:AI47)-COLUMN(B47),COLUMNS($BZ47:BZ47))+1+CD47),"HH:MM")&amp;" "&amp;A47&amp;": "&amp;$BZ$13),""),
                                                        IFERROR((TEXT(CG47,"HH:MM")&amp;" to "&amp;TEXT(INDEX(Lists!$L$24:$AX$24,0,_xlfn.AGGREGATE(15,3,(B47:AI47=$BZ$13)/(B47:AI47=$BZ$13)*COLUMN(B47:AI47)-COLUMN(B47),COLUMNS($BZ47:CA47))+1+CE47),"HH:MM")&amp;" "&amp;A47&amp;": "&amp;$BZ$13),""))</f>
        <v/>
      </c>
      <c r="CI47" s="42" t="str">
        <f t="shared" ca="1" si="6"/>
        <v>12:45 to 13:30 Disinfect &amp; Prop Swap</v>
      </c>
    </row>
    <row r="48" spans="1:87" s="25" customFormat="1" x14ac:dyDescent="0.25">
      <c r="A48" s="7" t="s">
        <v>50</v>
      </c>
      <c r="B48" s="34"/>
      <c r="C48" s="34"/>
      <c r="D48" s="34"/>
      <c r="E48" s="34"/>
      <c r="F48" s="34"/>
      <c r="G48" s="34"/>
      <c r="H48" s="10"/>
      <c r="I48" s="10"/>
      <c r="J48" s="10"/>
      <c r="K48" s="10"/>
      <c r="L48" s="7"/>
      <c r="M48" s="7"/>
      <c r="N48" s="7"/>
      <c r="O48" s="7"/>
      <c r="P48" s="7"/>
      <c r="Q48" s="7"/>
      <c r="R48" s="7"/>
      <c r="S48" s="7"/>
      <c r="T48" s="7"/>
      <c r="U48" s="7"/>
      <c r="V48" s="222" t="s">
        <v>42</v>
      </c>
      <c r="W48" s="222"/>
      <c r="X48" s="222"/>
      <c r="Y48" s="3"/>
      <c r="Z48" s="3"/>
      <c r="AA48" s="10"/>
      <c r="AB48" s="7"/>
      <c r="AC48" s="7"/>
      <c r="AD48" s="7"/>
      <c r="AE48" s="7"/>
      <c r="AF48" s="7"/>
      <c r="AG48" s="7"/>
      <c r="AH48" s="7"/>
      <c r="AI48" s="7"/>
      <c r="AJ48" s="21" t="s">
        <v>7</v>
      </c>
      <c r="AL48" s="55"/>
      <c r="AN48" s="55"/>
      <c r="AR48" s="54" t="str">
        <f t="shared" si="14"/>
        <v/>
      </c>
      <c r="AS48" s="25" t="str" cm="1">
        <f t="array" ref="AS48">IFERROR(MergedCellsCount(INDEX(B48:AI48,MATCH("Prop Swap Only",B48:AI48,0))),"")</f>
        <v/>
      </c>
      <c r="AT48" s="55" t="str" cm="1">
        <f t="array" ref="AT48">IFERROR(INDEX($B$79:$AJ$79,(MATCH("Prop Swap Only",B48:AI48,0)+AS48)),"")</f>
        <v/>
      </c>
      <c r="AV48" s="25" t="str">
        <f t="shared" si="7"/>
        <v/>
      </c>
      <c r="AW48" s="51" t="str">
        <f t="shared" si="8"/>
        <v/>
      </c>
      <c r="AX48" s="51" t="str">
        <f t="shared" ca="1" si="1"/>
        <v>13:30 to 14:15 P2P &amp; STEMosphere: Disinfect &amp; Prop Swap</v>
      </c>
      <c r="AY48" s="55" t="str">
        <f t="shared" si="4"/>
        <v/>
      </c>
      <c r="AZ48" s="25" t="str" cm="1">
        <f t="array" ref="AZ48">IFERROR(MergedCellsCount(INDEX(B48:AI48,MATCH("Wipe down",B48:AI48,0))),"")</f>
        <v/>
      </c>
      <c r="BA48" s="55" t="str" cm="1">
        <f t="array" ref="BA48">IFERROR(INDEX($B$79:$AJ$79,(MATCH("Wipe down",B48:AI48,0)+AZ48)),"")</f>
        <v/>
      </c>
      <c r="BC48" s="25" t="str">
        <f t="shared" si="5"/>
        <v/>
      </c>
      <c r="BD48" s="25" t="str">
        <f t="shared" si="2"/>
        <v/>
      </c>
      <c r="BE48" s="50"/>
      <c r="BF48" s="25" cm="1">
        <f t="array" ref="BF48">_xlfn.SINGLE(INDEX(B48:AJ48,0, _xlfn.AGGREGATE(15, 3, (B48:AI48 = $BF$13)/(B48:AI48 = $BF$13)*COLUMN(B48:AI48)-COLUMN(B48),COLUMNS($BF48:BF48))))</f>
        <v>0</v>
      </c>
      <c r="BG48" s="25" cm="1">
        <f t="array" ref="BG48">IFERROR(_xlfn.AGGREGATE(15, 3, (B48:AI48 = $BF$13)/(B48:AI48 = $BF$13)*COLUMN(B48:AI48)-COLUMN(B48),COLUMNS($BG48:BG48)),"")</f>
        <v>20</v>
      </c>
      <c r="BH48" s="25" t="str" cm="1">
        <f t="array" ref="BH48">IFERROR(_xlfn.AGGREGATE(15, 3, (D48:AK48 = $BF$13)/(D48:AK48 = $BF$13)*COLUMN(D48:AK48)-COLUMN(D48),COLUMNS($BG48:BH48)),"")</f>
        <v/>
      </c>
      <c r="BI48" s="25" t="str" cm="1">
        <f t="array" aca="1" ref="BI48" ca="1">_xlfn.TEXTJOIN(CHAR(10),TRUE, IFERROR((TEXT(BL48,"HH:MM")&amp;" to "&amp;TEXT(INDEX(Lists!$L$24:$AX$24,0,_xlfn.AGGREGATE(15,3,(B48:AI48=$BF$13)/(B48:AI48=$BF$13)*COLUMN(B48:AI48)-COLUMN(B48),COLUMNS($BG48:BG48))+1+BJ48),"HH:MM")&amp;" "&amp;$BF$13),""),
IFERROR((TEXT(BM48,"HH:MM")&amp;" to "&amp;TEXT(INDEX(Lists!$L$24:$AX$24,0,_xlfn.AGGREGATE(15,3,(B48:AI48=$BF$13)/(B48:AI48=$BF$13)*COLUMN(B48:AI48)-COLUMN(B48),COLUMNS($BG48:BH48))+1+BK48),"HH:MM")&amp;" "&amp;$BF$13),""))</f>
        <v>13:30 to 14:15 Disinfect &amp; Prop Swap</v>
      </c>
      <c r="BJ48" s="25" cm="1">
        <f t="array" aca="1" ref="BJ48" ca="1">IFERROR(MergedCellsCount(INDEX(B48:AI48,_xlfn.AGGREGATE(15, 3, (B48:AI48 = $BF$13)/(B48:AI48 = $BF$13)*COLUMN(B48:AI48)-COLUMN(B48),COLUMNS($BG48:BG48))+1)),"")</f>
        <v>3</v>
      </c>
      <c r="BK48" s="25" t="str" cm="1">
        <f t="array" ref="BK48">IFERROR(MergedCellsCount(INDEX(B48:AI48,_xlfn.AGGREGATE(15, 3, (B48:AI48 = $BF$13)/(B48:AI48 = $BF$13)*COLUMN(B48:AI48)-COLUMN(B48),COLUMNS($BG48:BH48))+1)),"")</f>
        <v/>
      </c>
      <c r="BL48" s="55" cm="1">
        <f t="array" ref="BL48">IFERROR(INDEX(Lists!$L$24:$AX$24,  0, _xlfn.AGGREGATE(15, 3, (B48:AI48 = $BF$13)/(B48:AI48 = $BF$13)*COLUMN(B48:AI48)-COLUMN(B48),COLUMNS($BG48:BG48))+1),"")</f>
        <v>0.5625</v>
      </c>
      <c r="BM48" s="55" t="str" cm="1">
        <f t="array" ref="BM48">IFERROR(INDEX(Lists!$L$24:$AX$24,  0, _xlfn.AGGREGATE(15, 3, (B48:AI48 = $BF$13)/(B48:AI48 = $BF$13)*COLUMN(B48:AI48)-COLUMN(B48),COLUMNS($BG48:BH48))+1),"")</f>
        <v/>
      </c>
      <c r="BN48" s="51" t="str" cm="1">
        <f t="array" aca="1" ref="BN48" ca="1">_xlfn.TEXTJOIN(CHAR(10),TRUE, IFERROR((TEXT(BL48,"HH:MM")&amp;" to "&amp;TEXT(INDEX(Lists!$L$24:$AX$24,0,_xlfn.AGGREGATE(15,3,(B48:AI48=$BF$13)/(B48:AI48=$BF$13)*COLUMN(B48:AI48)-COLUMN(B48),COLUMNS($BG48:BG48))+1+BJ48),"HH:MM")&amp;" "&amp;A48&amp;": "&amp;$BF$13),""),
IFERROR((TEXT(BM48,"HH:MM")&amp;" to "&amp;TEXT(INDEX(Lists!$L$24:$AX$24,0,_xlfn.AGGREGATE(15,3,(B48:AI48=$BF$13)/(B48:AI48=$BF$13)*COLUMN(B48:AI48)-COLUMN(B48),COLUMNS($BG48:BH48))+1+BK48),"HH:MM")&amp;" "&amp;A48&amp;": "&amp;$BF$13),""))</f>
        <v>13:30 to 14:15 P2P &amp; STEMosphere: Disinfect &amp; Prop Swap</v>
      </c>
      <c r="BP48" s="25" t="e" cm="1">
        <f t="array" ref="BP48">_xlfn.SINGLE(INDEX(B48:AJ48,0, _xlfn.AGGREGATE(15, 3, (B48:AI48 = $BP$13)/(B48:AI48 = $BP$13)*COLUMN(B48:AI48)-COLUMN(B48),COLUMNS($BP48:BP48))))</f>
        <v>#NUM!</v>
      </c>
      <c r="BQ48" s="25" t="str" cm="1">
        <f t="array" ref="BQ48">IFERROR(_xlfn.AGGREGATE(15, 3, (B48:AI48 = $BP$13)/(B48:AI48 = $BP$13)*COLUMN(B48:AI48)-COLUMN(B48),COLUMNS($BP48:BQ48)),"")</f>
        <v/>
      </c>
      <c r="BR48" s="25" t="str" cm="1">
        <f t="array" ref="BR48">IFERROR(_xlfn.AGGREGATE(15, 3, (B48:AI48 = $BP$13)/(B48:AI48 = $BP$13)*COLUMN(B48:AI48)-COLUMN(B48),COLUMNS($BP48:BR48)),"")</f>
        <v/>
      </c>
      <c r="BS48" s="25" t="str" cm="1">
        <f t="array" ref="BS48">_xlfn.TEXTJOIN(CHAR(10),TRUE, IFERROR((TEXT(BV48,"HH:MM")&amp;" to "&amp;TEXT(INDEX(Lists!$L$24:$AX$24,0,_xlfn.AGGREGATE(15,3,(B48:AI48=$BP$13)/(B48:AI48=$BP$13)*COLUMN(B48:AI48)-COLUMN(B48),COLUMNS($BQ48:BQ48))+1+BT48),"HH:MM")&amp;" "&amp;$BP$13),""),
IFERROR((TEXT(BW48,"HH:MM")&amp;" to "&amp;TEXT(INDEX(Lists!$L$24:$AX$24,0,_xlfn.AGGREGATE(15,3,(B48:AI48=$BP$13)/(B48:AI48=$BP$13)*COLUMN(B48:AI48)-COLUMN(B48),COLUMNS($BQ48:BR48))+1+BU48),"HH:MM")&amp;" "&amp;$BP$13),""))</f>
        <v/>
      </c>
      <c r="BT48" s="25" t="str" cm="1">
        <f t="array" ref="BT48">IFERROR(MergedCellsCount(INDEX(B48:AI48,_xlfn.AGGREGATE(15, 3, (B48:AI48 = $BP$13)/(B48:AI48 = $BP$13)*COLUMN(B48:AI48)-COLUMN(B48),COLUMNS($BP48:BP48))+1)),"")</f>
        <v/>
      </c>
      <c r="BU48" s="25" t="str" cm="1">
        <f t="array" ref="BU48">IFERROR(MergedCellsCount(INDEX(B51:AI51,_xlfn.AGGREGATE(15, 3, (B51:AI51 = $BP$13)/(B51:AI51 = $BP$13)*COLUMN(B51:AI51)-COLUMN(B51),COLUMNS($BP51:BQ51))+1)),"")</f>
        <v/>
      </c>
      <c r="BV48" s="55" t="str" cm="1">
        <f t="array" ref="BV48">IFERROR(INDEX(Lists!$L$24:$AX$24,  0, _xlfn.AGGREGATE(15, 3, (B48:AI48 = $BP$13)/(B48:AI48 = $BP$13)*COLUMN(B48:AI48)-COLUMN(B48),COLUMNS($BP48:BP48))+1),"")</f>
        <v/>
      </c>
      <c r="BW48" s="55" t="str" cm="1">
        <f t="array" ref="BW48">IFERROR(INDEX(Lists!$L$24:$AX$24,  0, _xlfn.AGGREGATE(15, 3, (B48:AI48 = $BP$13)/(B48:AI48 = $BP$13)*COLUMN(B48:AI48)-COLUMN(B48),COLUMNS($BP48:BQ48))+1),"")</f>
        <v/>
      </c>
      <c r="BX48" s="25" t="str" cm="1">
        <f t="array" ref="BX48">_xlfn.TEXTJOIN(CHAR(10),TRUE, IFERROR((TEXT(BV48,"HH:MM")&amp;" to "&amp;TEXT(INDEX(Lists!$L$24:$AX$24,0,_xlfn.AGGREGATE(15,3,(B48:AI48=$BP$13)/(B48:AI48=$BP$13)*COLUMN(B48:AI48)-COLUMN(B48),COLUMNS($BQ48:BQ48))+1+BT48),"HH:MM")&amp;" "&amp;A48&amp;": "&amp;$BP$13),""),
IFERROR((TEXT(BW48,"HH:MM")&amp;" to "&amp;TEXT(INDEX(Lists!$L$24:$AX$24,0,_xlfn.AGGREGATE(15,3,(B48:AI48=$BP$13)/(B48:AI48=$BP$13)*COLUMN(B48:AI48)-COLUMN(B48),COLUMNS($BQ48:BR48))+1+BU48),"HH:MM")&amp;" "&amp;A48&amp;": "&amp;$BP$13),""))</f>
        <v/>
      </c>
      <c r="BY48" s="50"/>
      <c r="BZ48" s="25" t="e" cm="1">
        <f t="array" ref="BZ48">_xlfn.SINGLE(INDEX(B48:AJ48,0, _xlfn.AGGREGATE(15, 3, (B48:AI48 = $BZ$13)/(B48:AI48 = $BZ$13)*COLUMN(B48:AI48)-COLUMN(B48),COLUMNS($BZ48:BZ48))))</f>
        <v>#NUM!</v>
      </c>
      <c r="CA48" s="25" t="str" cm="1">
        <f t="array" ref="CA48">IFERROR(_xlfn.AGGREGATE(15, 3, (B48:AI48 = $BZ$13)/(B48:AI48 = $BZ$13)*COLUMN(B48:AI48)-COLUMN(B48),COLUMNS($BZ48:CA48)),"")</f>
        <v/>
      </c>
      <c r="CB48" s="25" t="str" cm="1">
        <f t="array" ref="CB48">IFERROR(_xlfn.AGGREGATE(15, 3, (B48:AI48 = $BZ$13)/(B48:AI48 = $BZ$13)*COLUMN(B48:AI48)-COLUMN(B48),COLUMNS($BZ48:CB48)),"")</f>
        <v/>
      </c>
      <c r="CC48" s="25" t="str" cm="1">
        <f t="array" ref="CC48">_xlfn.TEXTJOIN(CHAR(10),TRUE, IFERROR((TEXT(CF48,"HH:MM")&amp;" to "&amp;TEXT(INDEX(Lists!$L$24:$AX$24,0,_xlfn.AGGREGATE(15,3,(B48:AI48=$BZ$13)/(B48:AI48=$BZ$13)*COLUMN(B48:AI48)-COLUMN(B48),COLUMNS($BZ48:BZ48))+1+CD48),"HH:MM")&amp;" "&amp;$BZ$13),""),
                                                        IFERROR((TEXT(CG48,"HH:MM")&amp;" to "&amp;TEXT(INDEX(Lists!$L$24:$AX$24,0,_xlfn.AGGREGATE(15,3,(B48:AI48=$BZ$13)/(B48:AI48=$BZ$13)*COLUMN(B48:AI48)-COLUMN(B48),COLUMNS($BZ48:CA48))+1+CE48),"HH:MM")&amp;" "&amp;$BZ$13),""))</f>
        <v/>
      </c>
      <c r="CD48" s="25" t="str" cm="1">
        <f t="array" ref="CD48">IFERROR(MergedCellsCount(INDEX(B48:AI48,_xlfn.AGGREGATE(15, 3, (B48:AI48 = $BZ$13)/(B48:AI48 = $BZ$13)*COLUMN(B48:AI48)-COLUMN(B48),COLUMNS($BZ48:BZ48))+1)),"")</f>
        <v/>
      </c>
      <c r="CE48" s="25" t="str" cm="1">
        <f t="array" ref="CE48">IFERROR(MergedCellsCount(INDEX(B48:AI48,_xlfn.AGGREGATE(15, 3, (B48:AI48 = $BZ$13)/(B48:AI48 = $BZ$13)*COLUMN(B48:AI48)-COLUMN(B48),COLUMNS($BZ48:CA48))+1)),"")</f>
        <v/>
      </c>
      <c r="CF48" s="55" t="str" cm="1">
        <f t="array" ref="CF48">IFERROR(INDEX(Lists!$L$24:$AX$24,  0, _xlfn.AGGREGATE(15, 3, (B48:AI48 = $BZ$13)/(B48:AI48 = $BZ$13)*COLUMN(B48:AI48)-COLUMN(B48),COLUMNS($BZ48:BZ48))+1),"")</f>
        <v/>
      </c>
      <c r="CG48" s="55" t="str" cm="1">
        <f t="array" ref="CG48">IFERROR(INDEX(Lists!$L$24:$AX$24,  0, _xlfn.AGGREGATE(15, 3, (B48:AI48 = $BZ$13)/(B48:AI48 = $BZ$13)*COLUMN(B48:AI48)-COLUMN(B48),COLUMNS($BZ48:CA48))+1),"")</f>
        <v/>
      </c>
      <c r="CH48" s="186" t="str" cm="1">
        <f t="array" ref="CH48">_xlfn.TEXTJOIN(CHAR(10),TRUE, IFERROR((TEXT(CF48,"HH:MM")&amp;" to "&amp;TEXT(INDEX(Lists!$L$24:$AX$24,0,_xlfn.AGGREGATE(15,3,(B48:AI48=$BZ$13)/(B48:AI48=$BZ$13)*COLUMN(B48:AI48)-COLUMN(B48),COLUMNS($BZ48:BZ48))+1+CD48),"HH:MM")&amp;" "&amp;A48&amp;": "&amp;$BZ$13),""),
                                                        IFERROR((TEXT(CG48,"HH:MM")&amp;" to "&amp;TEXT(INDEX(Lists!$L$24:$AX$24,0,_xlfn.AGGREGATE(15,3,(B48:AI48=$BZ$13)/(B48:AI48=$BZ$13)*COLUMN(B48:AI48)-COLUMN(B48),COLUMNS($BZ48:CA48))+1+CE48),"HH:MM")&amp;" "&amp;A48&amp;": "&amp;$BZ$13),""))</f>
        <v/>
      </c>
      <c r="CI48" s="42" t="str">
        <f t="shared" ca="1" si="6"/>
        <v>13:30 to 14:15 Disinfect &amp; Prop Swap</v>
      </c>
    </row>
    <row r="49" spans="1:87" s="25" customFormat="1" ht="15" customHeight="1" x14ac:dyDescent="0.25">
      <c r="A49" s="7" t="s">
        <v>47</v>
      </c>
      <c r="B49" s="34"/>
      <c r="C49" s="34"/>
      <c r="D49" s="34"/>
      <c r="E49" s="34"/>
      <c r="F49" s="34"/>
      <c r="G49" s="34"/>
      <c r="H49" s="9"/>
      <c r="I49" s="9"/>
      <c r="J49" s="9"/>
      <c r="K49" s="9"/>
      <c r="L49" s="10"/>
      <c r="M49" s="218" t="s">
        <v>71</v>
      </c>
      <c r="N49" s="219"/>
      <c r="O49" s="10"/>
      <c r="P49" s="7"/>
      <c r="Q49" s="7"/>
      <c r="R49" s="7"/>
      <c r="S49" s="7"/>
      <c r="T49" s="7"/>
      <c r="U49" s="7"/>
      <c r="V49" s="7"/>
      <c r="W49" s="7"/>
      <c r="X49" s="7"/>
      <c r="Y49" s="222" t="s">
        <v>42</v>
      </c>
      <c r="Z49" s="222"/>
      <c r="AA49" s="222"/>
      <c r="AB49" s="10"/>
      <c r="AC49" s="10"/>
      <c r="AD49" s="10"/>
      <c r="AE49" s="10"/>
      <c r="AF49" s="7"/>
      <c r="AG49" s="7"/>
      <c r="AH49" s="7"/>
      <c r="AI49" s="7"/>
      <c r="AJ49" s="21" t="s">
        <v>7</v>
      </c>
      <c r="AL49" s="55"/>
      <c r="AN49" s="55"/>
      <c r="AR49" s="54" t="str">
        <f t="shared" si="14"/>
        <v/>
      </c>
      <c r="AS49" s="25" t="str" cm="1">
        <f t="array" ref="AS49">IFERROR(MergedCellsCount(INDEX(B49:AI49,MATCH("Prop Swap Only",B49:AI49,0))),"")</f>
        <v/>
      </c>
      <c r="AT49" s="55" t="str" cm="1">
        <f t="array" ref="AT49">IFERROR(INDEX($B$79:$AJ$79,(MATCH("Prop Swap Only",B49:AI49,0)+AS49)),"")</f>
        <v/>
      </c>
      <c r="AV49" s="25" t="str">
        <f t="shared" si="7"/>
        <v/>
      </c>
      <c r="AW49" s="51" t="str">
        <f t="shared" si="8"/>
        <v/>
      </c>
      <c r="AX49" s="51" t="str">
        <f t="shared" ca="1" si="1"/>
        <v xml:space="preserve">14:15 to 15:00 Kid Grid &amp; RPW: Disinfect &amp; Prop Swap
11:15 to 11:45 Kid Grid &amp; RPW: Wipe down </v>
      </c>
      <c r="AY49" s="55">
        <f t="shared" si="4"/>
        <v>0.46875</v>
      </c>
      <c r="AZ49" s="25" cm="1">
        <f t="array" aca="1" ref="AZ49" ca="1">IFERROR(MergedCellsCount(INDEX(B49:AI49,MATCH("Wipe down",B49:AI49,0))),"")</f>
        <v>2</v>
      </c>
      <c r="BA49" s="55" cm="1">
        <f t="array" aca="1" ref="BA49" ca="1">IFERROR(INDEX($B$79:$AJ$79,(MATCH("Wipe down",B49:AI49,0)+AZ49)),"")</f>
        <v>0.48958333333333331</v>
      </c>
      <c r="BC49" s="25" t="str">
        <f t="shared" ca="1" si="5"/>
        <v>11:15 to 11:45 Wipe down</v>
      </c>
      <c r="BD49" s="25" t="str">
        <f t="shared" ca="1" si="2"/>
        <v xml:space="preserve">11:15 to 11:45 Kid Grid &amp; RPW: Wipe down </v>
      </c>
      <c r="BE49" s="50"/>
      <c r="BF49" s="25" cm="1">
        <f t="array" ref="BF49">_xlfn.SINGLE(INDEX(B49:AJ49,0, _xlfn.AGGREGATE(15, 3, (B49:AI49 = $BF$13)/(B49:AI49 = $BF$13)*COLUMN(B49:AI49)-COLUMN(B49),COLUMNS($BF49:BF49))))</f>
        <v>0</v>
      </c>
      <c r="BG49" s="25" cm="1">
        <f t="array" ref="BG49">IFERROR(_xlfn.AGGREGATE(15, 3, (B49:AI49 = $BF$13)/(B49:AI49 = $BF$13)*COLUMN(B49:AI49)-COLUMN(B49),COLUMNS($BG49:BG49)),"")</f>
        <v>23</v>
      </c>
      <c r="BH49" s="25" t="str" cm="1">
        <f t="array" ref="BH49">IFERROR(_xlfn.AGGREGATE(15, 3, (D49:AK49 = $BF$13)/(D49:AK49 = $BF$13)*COLUMN(D49:AK49)-COLUMN(D49),COLUMNS($BG49:BH49)),"")</f>
        <v/>
      </c>
      <c r="BI49" s="25" t="str" cm="1">
        <f t="array" aca="1" ref="BI49" ca="1">_xlfn.TEXTJOIN(CHAR(10),TRUE, IFERROR((TEXT(BL49,"HH:MM")&amp;" to "&amp;TEXT(INDEX(Lists!$L$24:$AX$24,0,_xlfn.AGGREGATE(15,3,(B49:AI49=$BF$13)/(B49:AI49=$BF$13)*COLUMN(B49:AI49)-COLUMN(B49),COLUMNS($BG49:BG49))+1+BJ49),"HH:MM")&amp;" "&amp;$BF$13),""),
IFERROR((TEXT(BM49,"HH:MM")&amp;" to "&amp;TEXT(INDEX(Lists!$L$24:$AX$24,0,_xlfn.AGGREGATE(15,3,(B49:AI49=$BF$13)/(B49:AI49=$BF$13)*COLUMN(B49:AI49)-COLUMN(B49),COLUMNS($BG49:BH49))+1+BK49),"HH:MM")&amp;" "&amp;$BF$13),""))</f>
        <v>14:15 to 15:00 Disinfect &amp; Prop Swap</v>
      </c>
      <c r="BJ49" s="25" cm="1">
        <f t="array" aca="1" ref="BJ49" ca="1">IFERROR(MergedCellsCount(INDEX(B49:AI49,_xlfn.AGGREGATE(15, 3, (B49:AI49 = $BF$13)/(B49:AI49 = $BF$13)*COLUMN(B49:AI49)-COLUMN(B49),COLUMNS($BG49:BG49))+1)),"")</f>
        <v>3</v>
      </c>
      <c r="BK49" s="25" t="str" cm="1">
        <f t="array" ref="BK49">IFERROR(MergedCellsCount(INDEX(B49:AI49,_xlfn.AGGREGATE(15, 3, (B49:AI49 = $BF$13)/(B49:AI49 = $BF$13)*COLUMN(B49:AI49)-COLUMN(B49),COLUMNS($BG49:BH49))+1)),"")</f>
        <v/>
      </c>
      <c r="BL49" s="55" cm="1">
        <f t="array" ref="BL49">IFERROR(INDEX(Lists!$L$24:$AX$24,  0, _xlfn.AGGREGATE(15, 3, (B49:AI49 = $BF$13)/(B49:AI49 = $BF$13)*COLUMN(B49:AI49)-COLUMN(B49),COLUMNS($BG49:BG49))+1),"")</f>
        <v>0.59375</v>
      </c>
      <c r="BM49" s="55" t="str" cm="1">
        <f t="array" ref="BM49">IFERROR(INDEX(Lists!$L$24:$AX$24,  0, _xlfn.AGGREGATE(15, 3, (B49:AI49 = $BF$13)/(B49:AI49 = $BF$13)*COLUMN(B49:AI49)-COLUMN(B49),COLUMNS($BG49:BH49))+1),"")</f>
        <v/>
      </c>
      <c r="BN49" s="51" t="str" cm="1">
        <f t="array" aca="1" ref="BN49" ca="1">_xlfn.TEXTJOIN(CHAR(10),TRUE, IFERROR((TEXT(BL49,"HH:MM")&amp;" to "&amp;TEXT(INDEX(Lists!$L$24:$AX$24,0,_xlfn.AGGREGATE(15,3,(B49:AI49=$BF$13)/(B49:AI49=$BF$13)*COLUMN(B49:AI49)-COLUMN(B49),COLUMNS($BG49:BG49))+1+BJ49),"HH:MM")&amp;" "&amp;A49&amp;": "&amp;$BF$13),""),
IFERROR((TEXT(BM49,"HH:MM")&amp;" to "&amp;TEXT(INDEX(Lists!$L$24:$AX$24,0,_xlfn.AGGREGATE(15,3,(B49:AI49=$BF$13)/(B49:AI49=$BF$13)*COLUMN(B49:AI49)-COLUMN(B49),COLUMNS($BG49:BH49))+1+BK49),"HH:MM")&amp;" "&amp;A49&amp;": "&amp;$BF$13),""))</f>
        <v>14:15 to 15:00 Kid Grid &amp; RPW: Disinfect &amp; Prop Swap</v>
      </c>
      <c r="BP49" s="25" t="e" cm="1">
        <f t="array" ref="BP49">_xlfn.SINGLE(INDEX(B49:AJ49,0, _xlfn.AGGREGATE(15, 3, (B49:AI49 = $BP$13)/(B49:AI49 = $BP$13)*COLUMN(B49:AI49)-COLUMN(B49),COLUMNS($BP49:BP49))))</f>
        <v>#NUM!</v>
      </c>
      <c r="BQ49" s="25" t="str" cm="1">
        <f t="array" ref="BQ49">IFERROR(_xlfn.AGGREGATE(15, 3, (B49:AI49 = $BP$13)/(B49:AI49 = $BP$13)*COLUMN(B49:AI49)-COLUMN(B49),COLUMNS($BP49:BQ49)),"")</f>
        <v/>
      </c>
      <c r="BR49" s="25" t="str" cm="1">
        <f t="array" ref="BR49">IFERROR(_xlfn.AGGREGATE(15, 3, (B49:AI49 = $BP$13)/(B49:AI49 = $BP$13)*COLUMN(B49:AI49)-COLUMN(B49),COLUMNS($BP49:BR49)),"")</f>
        <v/>
      </c>
      <c r="BS49" s="25" t="str" cm="1">
        <f t="array" ref="BS49">_xlfn.TEXTJOIN(CHAR(10),TRUE, IFERROR((TEXT(BV49,"HH:MM")&amp;" to "&amp;TEXT(INDEX(Lists!$L$24:$AX$24,0,_xlfn.AGGREGATE(15,3,(B49:AI49=$BP$13)/(B49:AI49=$BP$13)*COLUMN(B49:AI49)-COLUMN(B49),COLUMNS($BQ49:BQ49))+1+BT49),"HH:MM")&amp;" "&amp;$BP$13),""),
IFERROR((TEXT(BW49,"HH:MM")&amp;" to "&amp;TEXT(INDEX(Lists!$L$24:$AX$24,0,_xlfn.AGGREGATE(15,3,(B49:AI49=$BP$13)/(B49:AI49=$BP$13)*COLUMN(B49:AI49)-COLUMN(B49),COLUMNS($BQ49:BR49))+1+BU49),"HH:MM")&amp;" "&amp;$BP$13),""))</f>
        <v/>
      </c>
      <c r="BT49" s="25" t="str" cm="1">
        <f t="array" ref="BT49">IFERROR(MergedCellsCount(INDEX(B49:AI49,_xlfn.AGGREGATE(15, 3, (B49:AI49 = $BP$13)/(B49:AI49 = $BP$13)*COLUMN(B49:AI49)-COLUMN(B49),COLUMNS($BP49:BP49))+1)),"")</f>
        <v/>
      </c>
      <c r="BU49" s="25" t="str" cm="1">
        <f t="array" ref="BU49">IFERROR(MergedCellsCount(INDEX(B52:AI52,_xlfn.AGGREGATE(15, 3, (B52:AI52 = $BP$13)/(B52:AI52 = $BP$13)*COLUMN(B52:AI52)-COLUMN(B52),COLUMNS($BP52:BQ52))+1)),"")</f>
        <v/>
      </c>
      <c r="BV49" s="55" t="str" cm="1">
        <f t="array" ref="BV49">IFERROR(INDEX(Lists!$L$24:$AX$24,  0, _xlfn.AGGREGATE(15, 3, (B49:AI49 = $BP$13)/(B49:AI49 = $BP$13)*COLUMN(B49:AI49)-COLUMN(B49),COLUMNS($BP49:BP49))+1),"")</f>
        <v/>
      </c>
      <c r="BW49" s="55" t="str" cm="1">
        <f t="array" ref="BW49">IFERROR(INDEX(Lists!$L$24:$AX$24,  0, _xlfn.AGGREGATE(15, 3, (B49:AI49 = $BP$13)/(B49:AI49 = $BP$13)*COLUMN(B49:AI49)-COLUMN(B49),COLUMNS($BP49:BQ49))+1),"")</f>
        <v/>
      </c>
      <c r="BX49" s="25" t="str" cm="1">
        <f t="array" ref="BX49">_xlfn.TEXTJOIN(CHAR(10),TRUE, IFERROR((TEXT(BV49,"HH:MM")&amp;" to "&amp;TEXT(INDEX(Lists!$L$24:$AX$24,0,_xlfn.AGGREGATE(15,3,(B49:AI49=$BP$13)/(B49:AI49=$BP$13)*COLUMN(B49:AI49)-COLUMN(B49),COLUMNS($BQ49:BQ49))+1+BT49),"HH:MM")&amp;" "&amp;A49&amp;": "&amp;$BP$13),""),
IFERROR((TEXT(BW49,"HH:MM")&amp;" to "&amp;TEXT(INDEX(Lists!$L$24:$AX$24,0,_xlfn.AGGREGATE(15,3,(B49:AI49=$BP$13)/(B49:AI49=$BP$13)*COLUMN(B49:AI49)-COLUMN(B49),COLUMNS($BQ49:BR49))+1+BU49),"HH:MM")&amp;" "&amp;A49&amp;": "&amp;$BP$13),""))</f>
        <v/>
      </c>
      <c r="BY49" s="50"/>
      <c r="BZ49" s="25" t="e" cm="1">
        <f t="array" ref="BZ49">_xlfn.SINGLE(INDEX(B49:AJ49,0, _xlfn.AGGREGATE(15, 3, (B49:AI49 = $BZ$13)/(B49:AI49 = $BZ$13)*COLUMN(B49:AI49)-COLUMN(B49),COLUMNS($BZ49:BZ49))))</f>
        <v>#NUM!</v>
      </c>
      <c r="CA49" s="25" t="str" cm="1">
        <f t="array" ref="CA49">IFERROR(_xlfn.AGGREGATE(15, 3, (B49:AI49 = $BZ$13)/(B49:AI49 = $BZ$13)*COLUMN(B49:AI49)-COLUMN(B49),COLUMNS($BZ49:CA49)),"")</f>
        <v/>
      </c>
      <c r="CB49" s="25" t="str" cm="1">
        <f t="array" ref="CB49">IFERROR(_xlfn.AGGREGATE(15, 3, (B49:AI49 = $BZ$13)/(B49:AI49 = $BZ$13)*COLUMN(B49:AI49)-COLUMN(B49),COLUMNS($BZ49:CB49)),"")</f>
        <v/>
      </c>
      <c r="CC49" s="25" t="str" cm="1">
        <f t="array" ref="CC49">_xlfn.TEXTJOIN(CHAR(10),TRUE, IFERROR((TEXT(CF49,"HH:MM")&amp;" to "&amp;TEXT(INDEX(Lists!$L$24:$AX$24,0,_xlfn.AGGREGATE(15,3,(B49:AI49=$BZ$13)/(B49:AI49=$BZ$13)*COLUMN(B49:AI49)-COLUMN(B49),COLUMNS($BZ49:BZ49))+1+CD49),"HH:MM")&amp;" "&amp;$BZ$13),""),
                                                        IFERROR((TEXT(CG49,"HH:MM")&amp;" to "&amp;TEXT(INDEX(Lists!$L$24:$AX$24,0,_xlfn.AGGREGATE(15,3,(B49:AI49=$BZ$13)/(B49:AI49=$BZ$13)*COLUMN(B49:AI49)-COLUMN(B49),COLUMNS($BZ49:CA49))+1+CE49),"HH:MM")&amp;" "&amp;$BZ$13),""))</f>
        <v/>
      </c>
      <c r="CD49" s="25" t="str" cm="1">
        <f t="array" ref="CD49">IFERROR(MergedCellsCount(INDEX(B49:AI49,_xlfn.AGGREGATE(15, 3, (B49:AI49 = $BZ$13)/(B49:AI49 = $BZ$13)*COLUMN(B49:AI49)-COLUMN(B49),COLUMNS($BZ49:BZ49))+1)),"")</f>
        <v/>
      </c>
      <c r="CE49" s="25" t="str" cm="1">
        <f t="array" ref="CE49">IFERROR(MergedCellsCount(INDEX(B49:AI49,_xlfn.AGGREGATE(15, 3, (B49:AI49 = $BZ$13)/(B49:AI49 = $BZ$13)*COLUMN(B49:AI49)-COLUMN(B49),COLUMNS($BZ49:CA49))+1)),"")</f>
        <v/>
      </c>
      <c r="CF49" s="55" t="str" cm="1">
        <f t="array" ref="CF49">IFERROR(INDEX(Lists!$L$24:$AX$24,  0, _xlfn.AGGREGATE(15, 3, (B49:AI49 = $BZ$13)/(B49:AI49 = $BZ$13)*COLUMN(B49:AI49)-COLUMN(B49),COLUMNS($BZ49:BZ49))+1),"")</f>
        <v/>
      </c>
      <c r="CG49" s="55" t="str" cm="1">
        <f t="array" ref="CG49">IFERROR(INDEX(Lists!$L$24:$AX$24,  0, _xlfn.AGGREGATE(15, 3, (B49:AI49 = $BZ$13)/(B49:AI49 = $BZ$13)*COLUMN(B49:AI49)-COLUMN(B49),COLUMNS($BZ49:CA49))+1),"")</f>
        <v/>
      </c>
      <c r="CH49" s="186" t="str" cm="1">
        <f t="array" ref="CH49">_xlfn.TEXTJOIN(CHAR(10),TRUE, IFERROR((TEXT(CF49,"HH:MM")&amp;" to "&amp;TEXT(INDEX(Lists!$L$24:$AX$24,0,_xlfn.AGGREGATE(15,3,(B49:AI49=$BZ$13)/(B49:AI49=$BZ$13)*COLUMN(B49:AI49)-COLUMN(B49),COLUMNS($BZ49:BZ49))+1+CD49),"HH:MM")&amp;" "&amp;A49&amp;": "&amp;$BZ$13),""),
                                                        IFERROR((TEXT(CG49,"HH:MM")&amp;" to "&amp;TEXT(INDEX(Lists!$L$24:$AX$24,0,_xlfn.AGGREGATE(15,3,(B49:AI49=$BZ$13)/(B49:AI49=$BZ$13)*COLUMN(B49:AI49)-COLUMN(B49),COLUMNS($BZ49:CA49))+1+CE49),"HH:MM")&amp;" "&amp;A49&amp;": "&amp;$BZ$13),""))</f>
        <v/>
      </c>
      <c r="CI49" s="42" t="str">
        <f t="shared" ca="1" si="6"/>
        <v>11:15 to 11:45 Wipe down
14:15 to 15:00 Disinfect &amp; Prop Swap</v>
      </c>
    </row>
    <row r="50" spans="1:87" s="25" customFormat="1" ht="15" customHeight="1" x14ac:dyDescent="0.25">
      <c r="A50" s="138" t="s">
        <v>54</v>
      </c>
      <c r="B50" s="189"/>
      <c r="C50" s="189"/>
      <c r="D50" s="189"/>
      <c r="E50" s="189"/>
      <c r="F50" s="189"/>
      <c r="G50" s="189"/>
      <c r="H50" s="165"/>
      <c r="I50" s="165"/>
      <c r="J50" s="165"/>
      <c r="K50" s="165"/>
      <c r="L50" s="136"/>
      <c r="M50" s="136"/>
      <c r="N50" s="136"/>
      <c r="O50" s="137"/>
      <c r="P50" s="137"/>
      <c r="Q50" s="255" t="s">
        <v>71</v>
      </c>
      <c r="R50" s="256"/>
      <c r="S50" s="138"/>
      <c r="T50" s="138"/>
      <c r="U50" s="138"/>
      <c r="V50" s="138"/>
      <c r="W50" s="138"/>
      <c r="X50" s="138"/>
      <c r="Y50" s="137"/>
      <c r="Z50" s="137"/>
      <c r="AA50" s="137"/>
      <c r="AB50" s="249" t="s">
        <v>42</v>
      </c>
      <c r="AC50" s="249"/>
      <c r="AD50" s="249"/>
      <c r="AE50" s="136"/>
      <c r="AF50" s="138"/>
      <c r="AG50" s="138"/>
      <c r="AH50" s="138"/>
      <c r="AI50" s="138"/>
      <c r="AJ50" s="168" t="s">
        <v>7</v>
      </c>
      <c r="AL50" s="55"/>
      <c r="AN50" s="55"/>
      <c r="AR50" s="54" t="str">
        <f t="shared" si="14"/>
        <v/>
      </c>
      <c r="AS50" s="25" t="str" cm="1">
        <f t="array" ref="AS50">IFERROR(MergedCellsCount(INDEX(B50:AI50,MATCH("Prop Swap Only",B50:AI50,0))),"")</f>
        <v/>
      </c>
      <c r="AT50" s="55" t="str" cm="1">
        <f t="array" ref="AT50">IFERROR(INDEX($B$79:$AJ$79,(MATCH("Prop Swap Only",B50:AI50,0)+AS50)),"")</f>
        <v/>
      </c>
      <c r="AV50" s="25" t="str">
        <f t="shared" si="7"/>
        <v/>
      </c>
      <c r="AW50" s="51" t="str">
        <f t="shared" si="8"/>
        <v/>
      </c>
      <c r="AX50" s="51" t="str">
        <f t="shared" ca="1" si="1"/>
        <v xml:space="preserve">15:00 to 15:45 TH &amp; PZ: Disinfect &amp; Prop Swap
12:15 to 12:45 TH &amp; PZ: Wipe down </v>
      </c>
      <c r="AY50" s="55">
        <f t="shared" si="4"/>
        <v>0.51041666666666663</v>
      </c>
      <c r="AZ50" s="25" cm="1">
        <f t="array" aca="1" ref="AZ50" ca="1">IFERROR(MergedCellsCount(INDEX(B50:AI50,MATCH("Wipe down",B50:AI50,0))),"")</f>
        <v>2</v>
      </c>
      <c r="BA50" s="55" cm="1">
        <f t="array" aca="1" ref="BA50" ca="1">IFERROR(INDEX($B$79:$AJ$79,(MATCH("Wipe down",B50:AI50,0)+AZ50)),"")</f>
        <v>0.53125</v>
      </c>
      <c r="BC50" s="25" t="str">
        <f t="shared" ca="1" si="5"/>
        <v>12:15 to 12:45 Wipe down</v>
      </c>
      <c r="BD50" s="25" t="str">
        <f t="shared" ca="1" si="2"/>
        <v xml:space="preserve">12:15 to 12:45 TH &amp; PZ: Wipe down </v>
      </c>
      <c r="BE50" s="50"/>
      <c r="BF50" s="25" cm="1">
        <f t="array" ref="BF50">_xlfn.SINGLE(INDEX(B50:AJ50,0, _xlfn.AGGREGATE(15, 3, (B50:AI50 = $BF$13)/(B50:AI50 = $BF$13)*COLUMN(B50:AI50)-COLUMN(B50),COLUMNS($BF50:BF50))))</f>
        <v>0</v>
      </c>
      <c r="BG50" s="25" cm="1">
        <f t="array" ref="BG50">IFERROR(_xlfn.AGGREGATE(15, 3, (B50:AI50 = $BF$13)/(B50:AI50 = $BF$13)*COLUMN(B50:AI50)-COLUMN(B50),COLUMNS($BG50:BG50)),"")</f>
        <v>26</v>
      </c>
      <c r="BH50" s="25" t="str" cm="1">
        <f t="array" ref="BH50">IFERROR(_xlfn.AGGREGATE(15, 3, (D50:AK50 = $BF$13)/(D50:AK50 = $BF$13)*COLUMN(D50:AK50)-COLUMN(D50),COLUMNS($BG50:BH50)),"")</f>
        <v/>
      </c>
      <c r="BI50" s="25" t="str" cm="1">
        <f t="array" aca="1" ref="BI50" ca="1">_xlfn.TEXTJOIN(CHAR(10),TRUE, IFERROR((TEXT(BL50,"HH:MM")&amp;" to "&amp;TEXT(INDEX(Lists!$L$24:$AX$24,0,_xlfn.AGGREGATE(15,3,(B50:AI50=$BF$13)/(B50:AI50=$BF$13)*COLUMN(B50:AI50)-COLUMN(B50),COLUMNS($BG50:BG50))+1+BJ50),"HH:MM")&amp;" "&amp;$BF$13),""),
IFERROR((TEXT(BM50,"HH:MM")&amp;" to "&amp;TEXT(INDEX(Lists!$L$24:$AX$24,0,_xlfn.AGGREGATE(15,3,(B50:AI50=$BF$13)/(B50:AI50=$BF$13)*COLUMN(B50:AI50)-COLUMN(B50),COLUMNS($BG50:BH50))+1+BK50),"HH:MM")&amp;" "&amp;$BF$13),""))</f>
        <v>15:00 to 15:45 Disinfect &amp; Prop Swap</v>
      </c>
      <c r="BJ50" s="25" cm="1">
        <f t="array" aca="1" ref="BJ50" ca="1">IFERROR(MergedCellsCount(INDEX(B50:AI50,_xlfn.AGGREGATE(15, 3, (B50:AI50 = $BF$13)/(B50:AI50 = $BF$13)*COLUMN(B50:AI50)-COLUMN(B50),COLUMNS($BG50:BG50))+1)),"")</f>
        <v>3</v>
      </c>
      <c r="BK50" s="25" t="str" cm="1">
        <f t="array" ref="BK50">IFERROR(MergedCellsCount(INDEX(B50:AI50,_xlfn.AGGREGATE(15, 3, (B50:AI50 = $BF$13)/(B50:AI50 = $BF$13)*COLUMN(B50:AI50)-COLUMN(B50),COLUMNS($BG50:BH50))+1)),"")</f>
        <v/>
      </c>
      <c r="BL50" s="55" cm="1">
        <f t="array" ref="BL50">IFERROR(INDEX(Lists!$L$24:$AX$24,  0, _xlfn.AGGREGATE(15, 3, (B50:AI50 = $BF$13)/(B50:AI50 = $BF$13)*COLUMN(B50:AI50)-COLUMN(B50),COLUMNS($BG50:BG50))+1),"")</f>
        <v>0.625</v>
      </c>
      <c r="BM50" s="55" t="str" cm="1">
        <f t="array" ref="BM50">IFERROR(INDEX(Lists!$L$24:$AX$24,  0, _xlfn.AGGREGATE(15, 3, (B50:AI50 = $BF$13)/(B50:AI50 = $BF$13)*COLUMN(B50:AI50)-COLUMN(B50),COLUMNS($BG50:BH50))+1),"")</f>
        <v/>
      </c>
      <c r="BN50" s="51" t="str" cm="1">
        <f t="array" aca="1" ref="BN50" ca="1">_xlfn.TEXTJOIN(CHAR(10),TRUE, IFERROR((TEXT(BL50,"HH:MM")&amp;" to "&amp;TEXT(INDEX(Lists!$L$24:$AX$24,0,_xlfn.AGGREGATE(15,3,(B50:AI50=$BF$13)/(B50:AI50=$BF$13)*COLUMN(B50:AI50)-COLUMN(B50),COLUMNS($BG50:BG50))+1+BJ50),"HH:MM")&amp;" "&amp;A50&amp;": "&amp;$BF$13),""),
IFERROR((TEXT(BM50,"HH:MM")&amp;" to "&amp;TEXT(INDEX(Lists!$L$24:$AX$24,0,_xlfn.AGGREGATE(15,3,(B50:AI50=$BF$13)/(B50:AI50=$BF$13)*COLUMN(B50:AI50)-COLUMN(B50),COLUMNS($BG50:BH50))+1+BK50),"HH:MM")&amp;" "&amp;A50&amp;": "&amp;$BF$13),""))</f>
        <v>15:00 to 15:45 TH &amp; PZ: Disinfect &amp; Prop Swap</v>
      </c>
      <c r="BP50" s="25" t="e" cm="1">
        <f t="array" ref="BP50">_xlfn.SINGLE(INDEX(B50:AJ50,0, _xlfn.AGGREGATE(15, 3, (B50:AI50 = $BP$13)/(B50:AI50 = $BP$13)*COLUMN(B50:AI50)-COLUMN(B50),COLUMNS($BP50:BP50))))</f>
        <v>#NUM!</v>
      </c>
      <c r="BQ50" s="25" t="str" cm="1">
        <f t="array" ref="BQ50">IFERROR(_xlfn.AGGREGATE(15, 3, (B50:AI50 = $BP$13)/(B50:AI50 = $BP$13)*COLUMN(B50:AI50)-COLUMN(B50),COLUMNS($BP50:BQ50)),"")</f>
        <v/>
      </c>
      <c r="BR50" s="25" t="str" cm="1">
        <f t="array" ref="BR50">IFERROR(_xlfn.AGGREGATE(15, 3, (B50:AI50 = $BP$13)/(B50:AI50 = $BP$13)*COLUMN(B50:AI50)-COLUMN(B50),COLUMNS($BP50:BR50)),"")</f>
        <v/>
      </c>
      <c r="BS50" s="25" t="str" cm="1">
        <f t="array" ref="BS50">_xlfn.TEXTJOIN(CHAR(10),TRUE, IFERROR((TEXT(BV50,"HH:MM")&amp;" to "&amp;TEXT(INDEX(Lists!$L$24:$AX$24,0,_xlfn.AGGREGATE(15,3,(B50:AI50=$BP$13)/(B50:AI50=$BP$13)*COLUMN(B50:AI50)-COLUMN(B50),COLUMNS($BQ50:BQ50))+1+BT50),"HH:MM")&amp;" "&amp;$BP$13),""),
IFERROR((TEXT(BW50,"HH:MM")&amp;" to "&amp;TEXT(INDEX(Lists!$L$24:$AX$24,0,_xlfn.AGGREGATE(15,3,(B50:AI50=$BP$13)/(B50:AI50=$BP$13)*COLUMN(B50:AI50)-COLUMN(B50),COLUMNS($BQ50:BR50))+1+BU50),"HH:MM")&amp;" "&amp;$BP$13),""))</f>
        <v/>
      </c>
      <c r="BT50" s="25" t="str" cm="1">
        <f t="array" ref="BT50">IFERROR(MergedCellsCount(INDEX(B50:AI50,_xlfn.AGGREGATE(15, 3, (B50:AI50 = $BP$13)/(B50:AI50 = $BP$13)*COLUMN(B50:AI50)-COLUMN(B50),COLUMNS($BP50:BP50))+1)),"")</f>
        <v/>
      </c>
      <c r="BU50" s="25" t="str" cm="1">
        <f t="array" ref="BU50">IFERROR(MergedCellsCount(INDEX(B53:AI53,_xlfn.AGGREGATE(15, 3, (B53:AI53 = $BP$13)/(B53:AI53 = $BP$13)*COLUMN(B53:AI53)-COLUMN(B53),COLUMNS($BP53:BQ53))+1)),"")</f>
        <v/>
      </c>
      <c r="BV50" s="55" t="str" cm="1">
        <f t="array" ref="BV50">IFERROR(INDEX(Lists!$L$24:$AX$24,  0, _xlfn.AGGREGATE(15, 3, (B50:AI50 = $BP$13)/(B50:AI50 = $BP$13)*COLUMN(B50:AI50)-COLUMN(B50),COLUMNS($BP50:BP50))+1),"")</f>
        <v/>
      </c>
      <c r="BW50" s="55" t="str" cm="1">
        <f t="array" ref="BW50">IFERROR(INDEX(Lists!$L$24:$AX$24,  0, _xlfn.AGGREGATE(15, 3, (B50:AI50 = $BP$13)/(B50:AI50 = $BP$13)*COLUMN(B50:AI50)-COLUMN(B50),COLUMNS($BP50:BQ50))+1),"")</f>
        <v/>
      </c>
      <c r="BX50" s="25" t="str" cm="1">
        <f t="array" ref="BX50">_xlfn.TEXTJOIN(CHAR(10),TRUE, IFERROR((TEXT(BV50,"HH:MM")&amp;" to "&amp;TEXT(INDEX(Lists!$L$24:$AX$24,0,_xlfn.AGGREGATE(15,3,(B50:AI50=$BP$13)/(B50:AI50=$BP$13)*COLUMN(B50:AI50)-COLUMN(B50),COLUMNS($BQ50:BQ50))+1+BT50),"HH:MM")&amp;" "&amp;A50&amp;": "&amp;$BP$13),""),
IFERROR((TEXT(BW50,"HH:MM")&amp;" to "&amp;TEXT(INDEX(Lists!$L$24:$AX$24,0,_xlfn.AGGREGATE(15,3,(B50:AI50=$BP$13)/(B50:AI50=$BP$13)*COLUMN(B50:AI50)-COLUMN(B50),COLUMNS($BQ50:BR50))+1+BU50),"HH:MM")&amp;" "&amp;A50&amp;": "&amp;$BP$13),""))</f>
        <v/>
      </c>
      <c r="BY50" s="50"/>
      <c r="BZ50" s="25" t="e" cm="1">
        <f t="array" ref="BZ50">_xlfn.SINGLE(INDEX(B50:AJ50,0, _xlfn.AGGREGATE(15, 3, (B50:AI50 = $BZ$13)/(B50:AI50 = $BZ$13)*COLUMN(B50:AI50)-COLUMN(B50),COLUMNS($BZ50:BZ50))))</f>
        <v>#NUM!</v>
      </c>
      <c r="CA50" s="25" t="str" cm="1">
        <f t="array" ref="CA50">IFERROR(_xlfn.AGGREGATE(15, 3, (B50:AI50 = $BZ$13)/(B50:AI50 = $BZ$13)*COLUMN(B50:AI50)-COLUMN(B50),COLUMNS($BZ50:CA50)),"")</f>
        <v/>
      </c>
      <c r="CB50" s="25" t="str" cm="1">
        <f t="array" ref="CB50">IFERROR(_xlfn.AGGREGATE(15, 3, (B50:AI50 = $BZ$13)/(B50:AI50 = $BZ$13)*COLUMN(B50:AI50)-COLUMN(B50),COLUMNS($BZ50:CB50)),"")</f>
        <v/>
      </c>
      <c r="CC50" s="25" t="str" cm="1">
        <f t="array" ref="CC50">_xlfn.TEXTJOIN(CHAR(10),TRUE, IFERROR((TEXT(CF50,"HH:MM")&amp;" to "&amp;TEXT(INDEX(Lists!$L$24:$AX$24,0,_xlfn.AGGREGATE(15,3,(B50:AI50=$BZ$13)/(B50:AI50=$BZ$13)*COLUMN(B50:AI50)-COLUMN(B50),COLUMNS($BZ50:BZ50))+1+CD50),"HH:MM")&amp;" "&amp;$BZ$13),""),
                                                        IFERROR((TEXT(CG50,"HH:MM")&amp;" to "&amp;TEXT(INDEX(Lists!$L$24:$AX$24,0,_xlfn.AGGREGATE(15,3,(B50:AI50=$BZ$13)/(B50:AI50=$BZ$13)*COLUMN(B50:AI50)-COLUMN(B50),COLUMNS($BZ50:CA50))+1+CE50),"HH:MM")&amp;" "&amp;$BZ$13),""))</f>
        <v/>
      </c>
      <c r="CD50" s="25" t="str" cm="1">
        <f t="array" ref="CD50">IFERROR(MergedCellsCount(INDEX(B50:AI50,_xlfn.AGGREGATE(15, 3, (B50:AI50 = $BZ$13)/(B50:AI50 = $BZ$13)*COLUMN(B50:AI50)-COLUMN(B50),COLUMNS($BZ50:BZ50))+1)),"")</f>
        <v/>
      </c>
      <c r="CE50" s="25" t="str" cm="1">
        <f t="array" ref="CE50">IFERROR(MergedCellsCount(INDEX(B50:AI50,_xlfn.AGGREGATE(15, 3, (B50:AI50 = $BZ$13)/(B50:AI50 = $BZ$13)*COLUMN(B50:AI50)-COLUMN(B50),COLUMNS($BZ50:CA50))+1)),"")</f>
        <v/>
      </c>
      <c r="CF50" s="55" t="str" cm="1">
        <f t="array" ref="CF50">IFERROR(INDEX(Lists!$L$24:$AX$24,  0, _xlfn.AGGREGATE(15, 3, (B50:AI50 = $BZ$13)/(B50:AI50 = $BZ$13)*COLUMN(B50:AI50)-COLUMN(B50),COLUMNS($BZ50:BZ50))+1),"")</f>
        <v/>
      </c>
      <c r="CG50" s="55" t="str" cm="1">
        <f t="array" ref="CG50">IFERROR(INDEX(Lists!$L$24:$AX$24,  0, _xlfn.AGGREGATE(15, 3, (B50:AI50 = $BZ$13)/(B50:AI50 = $BZ$13)*COLUMN(B50:AI50)-COLUMN(B50),COLUMNS($BZ50:CA50))+1),"")</f>
        <v/>
      </c>
      <c r="CH50" s="186" t="str" cm="1">
        <f t="array" ref="CH50">_xlfn.TEXTJOIN(CHAR(10),TRUE, IFERROR((TEXT(CF50,"HH:MM")&amp;" to "&amp;TEXT(INDEX(Lists!$L$24:$AX$24,0,_xlfn.AGGREGATE(15,3,(B50:AI50=$BZ$13)/(B50:AI50=$BZ$13)*COLUMN(B50:AI50)-COLUMN(B50),COLUMNS($BZ50:BZ50))+1+CD50),"HH:MM")&amp;" "&amp;A50&amp;": "&amp;$BZ$13),""),
                                                        IFERROR((TEXT(CG50,"HH:MM")&amp;" to "&amp;TEXT(INDEX(Lists!$L$24:$AX$24,0,_xlfn.AGGREGATE(15,3,(B50:AI50=$BZ$13)/(B50:AI50=$BZ$13)*COLUMN(B50:AI50)-COLUMN(B50),COLUMNS($BZ50:CA50))+1+CE50),"HH:MM")&amp;" "&amp;A50&amp;": "&amp;$BZ$13),""))</f>
        <v/>
      </c>
      <c r="CI50" s="42" t="str">
        <f t="shared" ca="1" si="6"/>
        <v>12:15 to 12:45 Wipe down
15:00 to 15:45 Disinfect &amp; Prop Swap</v>
      </c>
    </row>
    <row r="51" spans="1:87" s="74" customFormat="1" x14ac:dyDescent="0.25">
      <c r="A51" s="174"/>
      <c r="B51" s="174"/>
      <c r="C51" s="174"/>
      <c r="D51" s="174"/>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4"/>
      <c r="AI51" s="174"/>
      <c r="AJ51" s="174"/>
      <c r="AL51" s="75"/>
      <c r="AN51" s="75"/>
      <c r="AR51" s="73"/>
      <c r="AT51" s="75"/>
      <c r="AW51" s="76"/>
      <c r="AX51" s="76"/>
      <c r="AY51" s="75"/>
      <c r="BA51" s="75"/>
      <c r="BE51" s="141"/>
      <c r="BL51" s="75"/>
      <c r="BM51" s="75"/>
      <c r="BN51" s="76"/>
      <c r="BV51" s="75"/>
      <c r="BW51" s="75"/>
      <c r="BY51" s="141"/>
      <c r="CF51" s="75"/>
      <c r="CG51" s="75"/>
      <c r="CH51" s="187"/>
      <c r="CI51" s="140"/>
    </row>
    <row r="52" spans="1:87" x14ac:dyDescent="0.25">
      <c r="A52" s="146" t="s">
        <v>56</v>
      </c>
      <c r="B52" s="146"/>
      <c r="C52" s="146"/>
      <c r="D52" s="146"/>
      <c r="E52" s="146"/>
      <c r="F52" s="146"/>
      <c r="G52" s="146"/>
      <c r="H52" s="146"/>
      <c r="I52" s="146"/>
      <c r="J52" s="146"/>
      <c r="K52" s="146"/>
      <c r="L52" s="146"/>
      <c r="M52" s="224" t="s">
        <v>137</v>
      </c>
      <c r="N52" s="224"/>
      <c r="O52" s="224"/>
      <c r="P52" s="224"/>
      <c r="Q52" s="224"/>
      <c r="R52" s="224"/>
      <c r="S52" s="224"/>
      <c r="T52" s="224"/>
      <c r="U52" s="224"/>
      <c r="V52" s="179" t="s">
        <v>138</v>
      </c>
      <c r="W52" s="180"/>
      <c r="X52" s="180"/>
      <c r="Y52" s="180"/>
      <c r="Z52" s="180"/>
      <c r="AA52" s="180"/>
      <c r="AB52" s="180"/>
      <c r="AC52" s="180"/>
      <c r="AD52" s="181"/>
      <c r="AE52" s="146"/>
      <c r="AF52" s="146"/>
      <c r="AG52" s="146"/>
      <c r="AH52" s="146"/>
      <c r="AI52" s="146"/>
      <c r="AJ52" s="146"/>
      <c r="AL52" s="55"/>
      <c r="AM52" s="25"/>
      <c r="AN52" s="55"/>
      <c r="AO52" s="25"/>
      <c r="AP52" s="25"/>
      <c r="AQ52" s="25"/>
      <c r="AR52" s="54"/>
      <c r="AS52" s="25"/>
      <c r="AT52" s="55"/>
      <c r="AU52" s="25"/>
      <c r="AV52" s="25"/>
      <c r="AW52" s="51"/>
      <c r="AX52" s="51"/>
      <c r="AY52" s="55"/>
      <c r="AZ52" s="25"/>
      <c r="BA52" s="55"/>
      <c r="BB52" s="25"/>
      <c r="BC52" s="25"/>
      <c r="BD52" s="25"/>
      <c r="BE52" s="50"/>
      <c r="BF52" s="25"/>
      <c r="BG52" s="25"/>
      <c r="BH52" s="25"/>
      <c r="BI52" s="25"/>
      <c r="BJ52" s="25"/>
      <c r="BK52" s="25"/>
      <c r="BL52" s="55"/>
      <c r="BM52" s="55"/>
      <c r="BN52" s="51"/>
      <c r="BO52" s="25"/>
      <c r="BP52" s="25"/>
      <c r="BQ52" s="25"/>
      <c r="BR52" s="25"/>
      <c r="BS52" s="25"/>
      <c r="BT52" s="25"/>
      <c r="BU52" s="25"/>
      <c r="BV52" s="55"/>
      <c r="BW52" s="55"/>
      <c r="BX52" s="25"/>
      <c r="BY52" s="50"/>
      <c r="BZ52" s="25"/>
      <c r="CA52" s="25"/>
      <c r="CB52" s="25"/>
      <c r="CC52" s="25"/>
      <c r="CD52" s="25"/>
      <c r="CE52" s="25"/>
      <c r="CF52" s="55"/>
      <c r="CG52" s="55"/>
      <c r="CH52" s="186"/>
      <c r="CI52" s="42"/>
    </row>
    <row r="53" spans="1:87" x14ac:dyDescent="0.25">
      <c r="A53" s="139" t="s">
        <v>46</v>
      </c>
      <c r="B53" s="138" t="s">
        <v>14</v>
      </c>
      <c r="C53" s="139"/>
      <c r="D53" s="142" t="s">
        <v>15</v>
      </c>
      <c r="E53" s="142"/>
      <c r="F53" s="142" t="s">
        <v>16</v>
      </c>
      <c r="G53" s="142"/>
      <c r="H53" s="143" t="s">
        <v>17</v>
      </c>
      <c r="I53" s="143"/>
      <c r="J53" s="143" t="s">
        <v>18</v>
      </c>
      <c r="K53" s="143"/>
      <c r="L53" s="144" t="s">
        <v>19</v>
      </c>
      <c r="M53" s="144"/>
      <c r="N53" s="144" t="s">
        <v>20</v>
      </c>
      <c r="O53" s="144"/>
      <c r="P53" s="144" t="s">
        <v>21</v>
      </c>
      <c r="Q53" s="144"/>
      <c r="R53" s="144" t="s">
        <v>22</v>
      </c>
      <c r="S53" s="144"/>
      <c r="T53" s="144" t="s">
        <v>23</v>
      </c>
      <c r="U53" s="144"/>
      <c r="V53" s="144" t="s">
        <v>24</v>
      </c>
      <c r="W53" s="144"/>
      <c r="X53" s="144" t="s">
        <v>25</v>
      </c>
      <c r="Y53" s="144"/>
      <c r="Z53" s="144" t="s">
        <v>26</v>
      </c>
      <c r="AA53" s="144"/>
      <c r="AB53" s="144" t="s">
        <v>27</v>
      </c>
      <c r="AC53" s="144"/>
      <c r="AD53" s="144" t="s">
        <v>28</v>
      </c>
      <c r="AE53" s="144"/>
      <c r="AF53" s="144" t="s">
        <v>29</v>
      </c>
      <c r="AG53" s="144"/>
      <c r="AH53" s="144" t="s">
        <v>30</v>
      </c>
      <c r="AI53" s="144"/>
      <c r="AJ53" s="145" t="s">
        <v>31</v>
      </c>
      <c r="AL53" s="55"/>
      <c r="AM53" s="25"/>
      <c r="AN53" s="55"/>
      <c r="AO53" s="25"/>
      <c r="AP53" s="25"/>
      <c r="AQ53" s="25"/>
      <c r="AR53" s="54"/>
      <c r="AS53" s="25"/>
      <c r="AT53" s="55"/>
      <c r="AU53" s="25"/>
      <c r="AV53" s="25"/>
      <c r="AW53" s="51"/>
      <c r="AX53" s="51"/>
      <c r="AY53" s="55"/>
      <c r="AZ53" s="25"/>
      <c r="BA53" s="55"/>
      <c r="BB53" s="25"/>
      <c r="BC53" s="25"/>
      <c r="BD53" s="25"/>
      <c r="BE53" s="50"/>
      <c r="BF53" s="25"/>
      <c r="BG53" s="25"/>
      <c r="BH53" s="25"/>
      <c r="BI53" s="25"/>
      <c r="BJ53" s="25"/>
      <c r="BK53" s="25"/>
      <c r="BL53" s="55"/>
      <c r="BM53" s="55"/>
      <c r="BN53" s="51"/>
      <c r="BO53" s="25"/>
      <c r="BP53" s="25"/>
      <c r="BQ53" s="25"/>
      <c r="BR53" s="25"/>
      <c r="BS53" s="25"/>
      <c r="BT53" s="25"/>
      <c r="BU53" s="25"/>
      <c r="BV53" s="55"/>
      <c r="BW53" s="55"/>
      <c r="BX53" s="25"/>
      <c r="BY53" s="50"/>
      <c r="BZ53" s="25"/>
      <c r="CA53" s="25"/>
      <c r="CB53" s="25"/>
      <c r="CC53" s="25"/>
      <c r="CD53" s="25"/>
      <c r="CE53" s="25"/>
      <c r="CF53" s="55"/>
      <c r="CG53" s="55"/>
      <c r="CH53" s="186"/>
      <c r="CI53" s="42"/>
    </row>
    <row r="54" spans="1:87" s="74" customFormat="1" ht="15" customHeight="1" x14ac:dyDescent="0.25">
      <c r="A54" s="7" t="s">
        <v>51</v>
      </c>
      <c r="B54" s="134"/>
      <c r="C54" s="134"/>
      <c r="D54" s="221" t="s">
        <v>4</v>
      </c>
      <c r="E54" s="221"/>
      <c r="F54" s="221"/>
      <c r="G54" s="221"/>
      <c r="H54" s="170" t="s">
        <v>48</v>
      </c>
      <c r="I54" s="16"/>
      <c r="J54" s="10"/>
      <c r="K54" s="10"/>
      <c r="L54" s="9"/>
      <c r="M54" s="9"/>
      <c r="N54" s="9"/>
      <c r="O54" s="9"/>
      <c r="P54" s="9"/>
      <c r="Q54" s="9"/>
      <c r="R54" s="9"/>
      <c r="S54" s="9"/>
      <c r="T54" s="218" t="s">
        <v>71</v>
      </c>
      <c r="U54" s="219"/>
      <c r="V54" s="7"/>
      <c r="W54" s="7"/>
      <c r="X54" s="3"/>
      <c r="Y54" s="3"/>
      <c r="Z54" s="7"/>
      <c r="AA54" s="7"/>
      <c r="AB54" s="7"/>
      <c r="AC54" s="7"/>
      <c r="AD54" s="7"/>
      <c r="AE54" s="7"/>
      <c r="AF54" s="7"/>
      <c r="AG54" s="7"/>
      <c r="AH54" s="7"/>
      <c r="AI54" s="7"/>
      <c r="AJ54" s="21" t="s">
        <v>7</v>
      </c>
      <c r="AL54" s="75"/>
      <c r="AN54" s="75"/>
      <c r="AR54" s="73">
        <f t="shared" si="14"/>
        <v>0.41666666666666669</v>
      </c>
      <c r="AS54" s="74" cm="1">
        <f t="array" aca="1" ref="AS54" ca="1">IFERROR(MergedCellsCount(INDEX(B54:AI54,MATCH("Prop Swap Only",B54:AI54,0))),"")</f>
        <v>1</v>
      </c>
      <c r="AT54" s="75" cm="1">
        <f t="array" aca="1" ref="AT54" ca="1">IFERROR(INDEX($B$79:$AJ$79,(MATCH("Prop Swap Only",B54:AI54,0)+AS54)),"")</f>
        <v>0.42708333333333331</v>
      </c>
      <c r="AV54" s="74" t="str">
        <f t="shared" ca="1" si="7"/>
        <v xml:space="preserve">10:00 to 10:15 Prop Swap While Open </v>
      </c>
      <c r="AW54" s="76" t="str">
        <f t="shared" ca="1" si="8"/>
        <v>10:00 to 10:15 Splash (UW - SS): Prop Swap While Open</v>
      </c>
      <c r="AX54" s="76" t="str">
        <f t="shared" ca="1" si="1"/>
        <v>10:00 to 10:15 Splash (UW - SS): Prop Swap While Open
13:00 to 13:30 Splash (UW - SS): Wipe down 
09:00 to 10:00 Splash (UW - SS): Learn &amp; Play</v>
      </c>
      <c r="AY54" s="75">
        <f t="shared" si="4"/>
        <v>0.54166666666666663</v>
      </c>
      <c r="AZ54" s="74" cm="1">
        <f t="array" aca="1" ref="AZ54" ca="1">IFERROR(MergedCellsCount(INDEX(B54:AI54,MATCH("Wipe down",B54:AI54,0))),"")</f>
        <v>2</v>
      </c>
      <c r="BA54" s="75" cm="1">
        <f t="array" aca="1" ref="BA54" ca="1">IFERROR(INDEX($B$79:$AJ$79,(MATCH("Wipe down",B54:AI54,0)+AZ54)),"")</f>
        <v>0.5625</v>
      </c>
      <c r="BC54" s="74" t="str">
        <f t="shared" ca="1" si="5"/>
        <v>13:00 to 13:30 Wipe down</v>
      </c>
      <c r="BD54" s="74" t="str">
        <f t="shared" ca="1" si="2"/>
        <v xml:space="preserve">13:00 to 13:30 Splash (UW - SS): Wipe down </v>
      </c>
      <c r="BE54" s="141"/>
      <c r="BF54" s="74" t="e" cm="1">
        <f t="array" ref="BF54">_xlfn.SINGLE(INDEX(B54:AJ54,0, _xlfn.AGGREGATE(15, 3, (B54:AI54 = $BF$13)/(B54:AI54 = $BF$13)*COLUMN(B54:AI54)-COLUMN(B54),COLUMNS($BF54:BF54))))</f>
        <v>#NUM!</v>
      </c>
      <c r="BG54" s="74" t="str" cm="1">
        <f t="array" ref="BG54">IFERROR(_xlfn.AGGREGATE(15, 3, (B54:AI54 = $BF$13)/(B54:AI54 = $BF$13)*COLUMN(B54:AI54)-COLUMN(B54),COLUMNS($BG54:BG54)),"")</f>
        <v/>
      </c>
      <c r="BH54" s="74" t="str" cm="1">
        <f t="array" ref="BH54">IFERROR(_xlfn.AGGREGATE(15, 3, (D54:AK54 = $BF$13)/(D54:AK54 = $BF$13)*COLUMN(D54:AK54)-COLUMN(D54),COLUMNS($BG54:BH54)),"")</f>
        <v/>
      </c>
      <c r="BI54" s="74" t="str" cm="1">
        <f t="array" ref="BI54">_xlfn.TEXTJOIN(CHAR(10),TRUE, IFERROR((TEXT(BL54,"HH:MM")&amp;" to "&amp;TEXT(INDEX(Lists!$L$24:$AX$24,0,_xlfn.AGGREGATE(15,3,(B54:AI54=$BF$13)/(B54:AI54=$BF$13)*COLUMN(B54:AI54)-COLUMN(B54),COLUMNS($BG54:BG54))+1+BJ54),"HH:MM")&amp;" "&amp;$BF$13),""),
IFERROR((TEXT(BM54,"HH:MM")&amp;" to "&amp;TEXT(INDEX(Lists!$L$24:$AX$24,0,_xlfn.AGGREGATE(15,3,(B54:AI54=$BF$13)/(B54:AI54=$BF$13)*COLUMN(B54:AI54)-COLUMN(B54),COLUMNS($BG54:BH54))+1+BK54),"HH:MM")&amp;" "&amp;$BF$13),""))</f>
        <v/>
      </c>
      <c r="BJ54" s="74" t="str" cm="1">
        <f t="array" ref="BJ54">IFERROR(MergedCellsCount(INDEX(B54:AI54,_xlfn.AGGREGATE(15, 3, (B54:AI54 = $BF$13)/(B54:AI54 = $BF$13)*COLUMN(B54:AI54)-COLUMN(B54),COLUMNS($BG54:BG54))+1)),"")</f>
        <v/>
      </c>
      <c r="BK54" s="74" t="str" cm="1">
        <f t="array" ref="BK54">IFERROR(MergedCellsCount(INDEX(B54:AI54,_xlfn.AGGREGATE(15, 3, (B54:AI54 = $BF$13)/(B54:AI54 = $BF$13)*COLUMN(B54:AI54)-COLUMN(B54),COLUMNS($BG54:BH54))+1)),"")</f>
        <v/>
      </c>
      <c r="BL54" s="75" t="str" cm="1">
        <f t="array" ref="BL54">IFERROR(INDEX(Lists!$L$24:$AX$24,  0, _xlfn.AGGREGATE(15, 3, (B54:AI54 = $BF$13)/(B54:AI54 = $BF$13)*COLUMN(B54:AI54)-COLUMN(B54),COLUMNS($BG54:BG54))+1),"")</f>
        <v/>
      </c>
      <c r="BM54" s="75" t="str" cm="1">
        <f t="array" ref="BM54">IFERROR(INDEX(Lists!$L$24:$AX$24,  0, _xlfn.AGGREGATE(15, 3, (B54:AI54 = $BF$13)/(B54:AI54 = $BF$13)*COLUMN(B54:AI54)-COLUMN(B54),COLUMNS($BG54:BH54))+1),"")</f>
        <v/>
      </c>
      <c r="BN54" s="76" t="str" cm="1">
        <f t="array" ref="BN54">_xlfn.TEXTJOIN(CHAR(10),TRUE, IFERROR((TEXT(BL54,"HH:MM")&amp;" to "&amp;TEXT(INDEX(Lists!$L$24:$AX$24,0,_xlfn.AGGREGATE(15,3,(B54:AI54=$BF$13)/(B54:AI54=$BF$13)*COLUMN(B54:AI54)-COLUMN(B54),COLUMNS($BG54:BG54))+1+BJ54),"HH:MM")&amp;" "&amp;A54&amp;": "&amp;$BF$13),""),
IFERROR((TEXT(BM54,"HH:MM")&amp;" to "&amp;TEXT(INDEX(Lists!$L$24:$AX$24,0,_xlfn.AGGREGATE(15,3,(B54:AI54=$BF$13)/(B54:AI54=$BF$13)*COLUMN(B54:AI54)-COLUMN(B54),COLUMNS($BG54:BH54))+1+BK54),"HH:MM")&amp;" "&amp;A54&amp;": "&amp;$BF$13),""))</f>
        <v/>
      </c>
      <c r="BP54" s="74" t="e" cm="1">
        <f t="array" ref="BP54">_xlfn.SINGLE(INDEX(B54:AJ54,0, _xlfn.AGGREGATE(15, 3, (B54:AI54 = $BP$13)/(B54:AI54 = $BP$13)*COLUMN(B54:AI54)-COLUMN(B54),COLUMNS($BP54:BP54))))</f>
        <v>#NUM!</v>
      </c>
      <c r="BQ54" s="74" t="str" cm="1">
        <f t="array" ref="BQ54">IFERROR(_xlfn.AGGREGATE(15, 3, (B54:AI54 = $BP$13)/(B54:AI54 = $BP$13)*COLUMN(B54:AI54)-COLUMN(B54),COLUMNS($BP54:BQ54)),"")</f>
        <v/>
      </c>
      <c r="BR54" s="74" t="str" cm="1">
        <f t="array" ref="BR54">IFERROR(_xlfn.AGGREGATE(15, 3, (B54:AI54 = $BP$13)/(B54:AI54 = $BP$13)*COLUMN(B54:AI54)-COLUMN(B54),COLUMNS($BP54:BR54)),"")</f>
        <v/>
      </c>
      <c r="BS54" s="74" t="str" cm="1">
        <f t="array" ref="BS54">_xlfn.TEXTJOIN(CHAR(10),TRUE, IFERROR((TEXT(BV54,"HH:MM")&amp;" to "&amp;TEXT(INDEX(Lists!$L$24:$AX$24,0,_xlfn.AGGREGATE(15,3,(B54:AI54=$BP$13)/(B54:AI54=$BP$13)*COLUMN(B54:AI54)-COLUMN(B54),COLUMNS($BQ54:BQ54))+1+BT54),"HH:MM")&amp;" "&amp;$BP$13),""),
IFERROR((TEXT(BW54,"HH:MM")&amp;" to "&amp;TEXT(INDEX(Lists!$L$24:$AX$24,0,_xlfn.AGGREGATE(15,3,(B54:AI54=$BP$13)/(B54:AI54=$BP$13)*COLUMN(B54:AI54)-COLUMN(B54),COLUMNS($BQ54:BR54))+1+BU54),"HH:MM")&amp;" "&amp;$BP$13),""))</f>
        <v/>
      </c>
      <c r="BT54" s="74" t="str" cm="1">
        <f t="array" ref="BT54">IFERROR(MergedCellsCount(INDEX(B54:AI54,_xlfn.AGGREGATE(15, 3, (B54:AI54 = $BP$13)/(B54:AI54 = $BP$13)*COLUMN(B54:AI54)-COLUMN(B54),COLUMNS($BP54:BP54))+1)),"")</f>
        <v/>
      </c>
      <c r="BU54" s="74" t="str" cm="1">
        <f t="array" ref="BU54">IFERROR(MergedCellsCount(INDEX(B57:AI57,_xlfn.AGGREGATE(15, 3, (B57:AI57 = $BP$13)/(B57:AI57 = $BP$13)*COLUMN(B57:AI57)-COLUMN(B57),COLUMNS($BP57:BQ57))+1)),"")</f>
        <v/>
      </c>
      <c r="BV54" s="75" t="str" cm="1">
        <f t="array" ref="BV54">IFERROR(INDEX(Lists!$L$24:$AX$24,  0, _xlfn.AGGREGATE(15, 3, (B54:AI54 = $BP$13)/(B54:AI54 = $BP$13)*COLUMN(B54:AI54)-COLUMN(B54),COLUMNS($BP54:BP54))+1),"")</f>
        <v/>
      </c>
      <c r="BW54" s="75" t="str" cm="1">
        <f t="array" ref="BW54">IFERROR(INDEX(Lists!$L$24:$AX$24,  0, _xlfn.AGGREGATE(15, 3, (B54:AI54 = $BP$13)/(B54:AI54 = $BP$13)*COLUMN(B54:AI54)-COLUMN(B54),COLUMNS($BP54:BQ54))+1),"")</f>
        <v/>
      </c>
      <c r="BX54" s="74" t="str" cm="1">
        <f t="array" ref="BX54">_xlfn.TEXTJOIN(CHAR(10),TRUE, IFERROR((TEXT(BV54,"HH:MM")&amp;" to "&amp;TEXT(INDEX(Lists!$L$24:$AX$24,0,_xlfn.AGGREGATE(15,3,(B54:AI54=$BP$13)/(B54:AI54=$BP$13)*COLUMN(B54:AI54)-COLUMN(B54),COLUMNS($BQ54:BQ54))+1+BT54),"HH:MM")&amp;" "&amp;A54&amp;": "&amp;$BP$13),""),
IFERROR((TEXT(BW54,"HH:MM")&amp;" to "&amp;TEXT(INDEX(Lists!$L$24:$AX$24,0,_xlfn.AGGREGATE(15,3,(B54:AI54=$BP$13)/(B54:AI54=$BP$13)*COLUMN(B54:AI54)-COLUMN(B54),COLUMNS($BQ54:BR54))+1+BU54),"HH:MM")&amp;" "&amp;A54&amp;": "&amp;$BP$13),""))</f>
        <v/>
      </c>
      <c r="BY54" s="141"/>
      <c r="BZ54" s="74" cm="1">
        <f t="array" ref="BZ54">_xlfn.SINGLE(INDEX(B54:AJ54,0, _xlfn.AGGREGATE(15, 3, (B54:AI54 = $BZ$13)/(B54:AI54 = $BZ$13)*COLUMN(B54:AI54)-COLUMN(B54),COLUMNS($BZ54:BZ54))))</f>
        <v>0</v>
      </c>
      <c r="CA54" s="74" t="str" cm="1">
        <f t="array" ref="CA54">IFERROR(_xlfn.AGGREGATE(15, 3, (B54:AI54 = $BZ$13)/(B54:AI54 = $BZ$13)*COLUMN(B54:AI54)-COLUMN(B54),COLUMNS($BZ54:CA54)),"")</f>
        <v/>
      </c>
      <c r="CB54" s="74" t="str" cm="1">
        <f t="array" ref="CB54">IFERROR(_xlfn.AGGREGATE(15, 3, (B54:AI54 = $BZ$13)/(B54:AI54 = $BZ$13)*COLUMN(B54:AI54)-COLUMN(B54),COLUMNS($BZ54:CB54)),"")</f>
        <v/>
      </c>
      <c r="CC54" s="74" t="str" cm="1">
        <f t="array" aca="1" ref="CC54" ca="1">_xlfn.TEXTJOIN(CHAR(10),TRUE, IFERROR((TEXT(CF54,"HH:MM")&amp;" to "&amp;TEXT(INDEX(Lists!$L$24:$AX$24,0,_xlfn.AGGREGATE(15,3,(B54:AI54=$BZ$13)/(B54:AI54=$BZ$13)*COLUMN(B54:AI54)-COLUMN(B54),COLUMNS($BZ54:BZ54))+1+CD54),"HH:MM")&amp;" "&amp;$BZ$13),""),
                                                        IFERROR((TEXT(CG54,"HH:MM")&amp;" to "&amp;TEXT(INDEX(Lists!$L$24:$AX$24,0,_xlfn.AGGREGATE(15,3,(B54:AI54=$BZ$13)/(B54:AI54=$BZ$13)*COLUMN(B54:AI54)-COLUMN(B54),COLUMNS($BZ54:CA54))+1+CE54),"HH:MM")&amp;" "&amp;$BZ$13),""))</f>
        <v>09:00 to 10:00 Learn &amp; Play</v>
      </c>
      <c r="CD54" s="74" cm="1">
        <f t="array" aca="1" ref="CD54" ca="1">IFERROR(MergedCellsCount(INDEX(B54:AI54,_xlfn.AGGREGATE(15, 3, (B54:AI54 = $BZ$13)/(B54:AI54 = $BZ$13)*COLUMN(B54:AI54)-COLUMN(B54),COLUMNS($BZ54:BZ54))+1)),"")</f>
        <v>4</v>
      </c>
      <c r="CE54" s="74" t="str" cm="1">
        <f t="array" ref="CE54">IFERROR(MergedCellsCount(INDEX(B54:AI54,_xlfn.AGGREGATE(15, 3, (B54:AI54 = $BZ$13)/(B54:AI54 = $BZ$13)*COLUMN(B54:AI54)-COLUMN(B54),COLUMNS($BZ54:CA54))+1)),"")</f>
        <v/>
      </c>
      <c r="CF54" s="75" cm="1">
        <f t="array" ref="CF54">IFERROR(INDEX(Lists!$L$24:$AX$24,  0, _xlfn.AGGREGATE(15, 3, (B54:AI54 = $BZ$13)/(B54:AI54 = $BZ$13)*COLUMN(B54:AI54)-COLUMN(B54),COLUMNS($BZ54:BZ54))+1),"")</f>
        <v>0.375</v>
      </c>
      <c r="CG54" s="75" t="str" cm="1">
        <f t="array" ref="CG54">IFERROR(INDEX(Lists!$L$24:$AX$24,  0, _xlfn.AGGREGATE(15, 3, (B54:AI54 = $BZ$13)/(B54:AI54 = $BZ$13)*COLUMN(B54:AI54)-COLUMN(B54),COLUMNS($BZ54:CA54))+1),"")</f>
        <v/>
      </c>
      <c r="CH54" s="187" t="str" cm="1">
        <f t="array" aca="1" ref="CH54" ca="1">_xlfn.TEXTJOIN(CHAR(10),TRUE, IFERROR((TEXT(CF54,"HH:MM")&amp;" to "&amp;TEXT(INDEX(Lists!$L$24:$AX$24,0,_xlfn.AGGREGATE(15,3,(B54:AI54=$BZ$13)/(B54:AI54=$BZ$13)*COLUMN(B54:AI54)-COLUMN(B54),COLUMNS($BZ54:BZ54))+1+CD54),"HH:MM")&amp;" "&amp;A54&amp;": "&amp;$BZ$13),""),
                                                        IFERROR((TEXT(CG54,"HH:MM")&amp;" to "&amp;TEXT(INDEX(Lists!$L$24:$AX$24,0,_xlfn.AGGREGATE(15,3,(B54:AI54=$BZ$13)/(B54:AI54=$BZ$13)*COLUMN(B54:AI54)-COLUMN(B54),COLUMNS($BZ54:CA54))+1+CE54),"HH:MM")&amp;" "&amp;A54&amp;": "&amp;$BZ$13),""))</f>
        <v>09:00 to 10:00 Splash (UW - SS): Learn &amp; Play</v>
      </c>
      <c r="CI54" s="140" t="str">
        <f t="shared" ca="1" si="6"/>
        <v>10:00 to 10:15 Prop Swap While Open 
13:00 to 13:30 Wipe down
09:00 to 10:00 Learn &amp; Play</v>
      </c>
    </row>
    <row r="55" spans="1:87" s="25" customFormat="1" ht="15" customHeight="1" x14ac:dyDescent="0.25">
      <c r="A55" s="7" t="s">
        <v>53</v>
      </c>
      <c r="B55" s="34"/>
      <c r="C55" s="214"/>
      <c r="D55" s="133"/>
      <c r="E55" s="133"/>
      <c r="F55" s="133"/>
      <c r="G55" s="216" t="s">
        <v>48</v>
      </c>
      <c r="H55" s="253" t="s">
        <v>2</v>
      </c>
      <c r="I55" s="254"/>
      <c r="J55" s="250" t="s">
        <v>4</v>
      </c>
      <c r="K55" s="251"/>
      <c r="L55" s="251"/>
      <c r="M55" s="252"/>
      <c r="N55" s="16"/>
      <c r="O55" s="16"/>
      <c r="P55" s="10"/>
      <c r="Q55" s="10"/>
      <c r="R55" s="10"/>
      <c r="S55" s="10"/>
      <c r="T55" s="7"/>
      <c r="U55" s="7"/>
      <c r="V55" s="310"/>
      <c r="W55" s="3"/>
      <c r="X55" s="3"/>
      <c r="Y55" s="217"/>
      <c r="Z55" s="218" t="s">
        <v>71</v>
      </c>
      <c r="AA55" s="219"/>
      <c r="AB55" s="7"/>
      <c r="AC55" s="7"/>
      <c r="AD55" s="3"/>
      <c r="AE55" s="7"/>
      <c r="AF55" s="10"/>
      <c r="AG55" s="10"/>
      <c r="AH55" s="10"/>
      <c r="AI55" s="10"/>
      <c r="AJ55" s="21" t="s">
        <v>7</v>
      </c>
      <c r="AL55" s="55"/>
      <c r="AN55" s="55"/>
      <c r="AR55" s="54">
        <f t="shared" si="14"/>
        <v>0.40625</v>
      </c>
      <c r="AS55" s="25" cm="1">
        <f t="array" aca="1" ref="AS55" ca="1">IFERROR(MergedCellsCount(INDEX(B55:AI55,MATCH("Prop Swap Only",B55:AI55,0))),"")</f>
        <v>1</v>
      </c>
      <c r="AT55" s="55" cm="1">
        <f t="array" aca="1" ref="AT55" ca="1">IFERROR(INDEX($B$79:$AJ$79,(MATCH("Prop Swap Only",B55:AI55,0)+AS55)),"")</f>
        <v>0.41666666666666669</v>
      </c>
      <c r="AV55" s="25" t="str">
        <f t="shared" ca="1" si="7"/>
        <v xml:space="preserve">09:45 to 10:00 Prop Swap While Open </v>
      </c>
      <c r="AW55" s="51" t="str">
        <f t="shared" ca="1" si="8"/>
        <v>09:45 to 10:00 Ideaworks &amp; Art Loft: Prop Swap While Open</v>
      </c>
      <c r="AX55" s="51" t="str">
        <f t="shared" ca="1" si="1"/>
        <v>09:45 to 10:00 Ideaworks &amp; Art Loft: Prop Swap While Open
14:30 to 15:00 Ideaworks &amp; Art Loft: Wipe down 
10:00 to 10:30 Ideaworks &amp; Art Loft: Closed to Public
10:30 to 11:30 Ideaworks &amp; Art Loft: Learn &amp; Play</v>
      </c>
      <c r="AY55" s="55">
        <f t="shared" si="4"/>
        <v>0.60416666666666663</v>
      </c>
      <c r="AZ55" s="25" cm="1">
        <f t="array" aca="1" ref="AZ55" ca="1">IFERROR(MergedCellsCount(INDEX(B55:AI55,MATCH("Wipe down",B55:AI55,0))),"")</f>
        <v>2</v>
      </c>
      <c r="BA55" s="55" cm="1">
        <f t="array" aca="1" ref="BA55" ca="1">IFERROR(INDEX($B$79:$AJ$79,(MATCH("Wipe down",B55:AI55,0)+AZ55)),"")</f>
        <v>0.625</v>
      </c>
      <c r="BC55" s="25" t="str">
        <f t="shared" ca="1" si="5"/>
        <v>14:30 to 15:00 Wipe down</v>
      </c>
      <c r="BD55" s="25" t="str">
        <f t="shared" ca="1" si="2"/>
        <v xml:space="preserve">14:30 to 15:00 Ideaworks &amp; Art Loft: Wipe down </v>
      </c>
      <c r="BE55" s="50"/>
      <c r="BF55" s="25" t="e" cm="1">
        <f t="array" ref="BF55">_xlfn.SINGLE(INDEX(B55:AJ55,0, _xlfn.AGGREGATE(15, 3, (B55:AI55 = $BF$13)/(B55:AI55 = $BF$13)*COLUMN(B55:AI55)-COLUMN(B55),COLUMNS($BF55:BF55))))</f>
        <v>#NUM!</v>
      </c>
      <c r="BG55" s="25" t="str" cm="1">
        <f t="array" ref="BG55">IFERROR(_xlfn.AGGREGATE(15, 3, (B55:AI55 = $BF$13)/(B55:AI55 = $BF$13)*COLUMN(B55:AI55)-COLUMN(B55),COLUMNS($BG55:BG55)),"")</f>
        <v/>
      </c>
      <c r="BH55" s="25" t="str" cm="1">
        <f t="array" ref="BH55">IFERROR(_xlfn.AGGREGATE(15, 3, (G55:AK55 = $BF$13)/(G55:AK55 = $BF$13)*COLUMN(G55:AK55)-COLUMN(G55),COLUMNS($BG55:BH55)),"")</f>
        <v/>
      </c>
      <c r="BI55" s="25" t="str" cm="1">
        <f t="array" ref="BI55">_xlfn.TEXTJOIN(CHAR(10),TRUE, IFERROR((TEXT(BL55,"HH:MM")&amp;" to "&amp;TEXT(INDEX(Lists!$L$24:$AX$24,0,_xlfn.AGGREGATE(15,3,(B55:AI55=$BF$13)/(B55:AI55=$BF$13)*COLUMN(B55:AI55)-COLUMN(B55),COLUMNS($BG55:BG55))+1+BJ55),"HH:MM")&amp;" "&amp;$BF$13),""),
IFERROR((TEXT(BM55,"HH:MM")&amp;" to "&amp;TEXT(INDEX(Lists!$L$24:$AX$24,0,_xlfn.AGGREGATE(15,3,(B55:AI55=$BF$13)/(B55:AI55=$BF$13)*COLUMN(B55:AI55)-COLUMN(B55),COLUMNS($BG55:BH55))+1+BK55),"HH:MM")&amp;" "&amp;$BF$13),""))</f>
        <v/>
      </c>
      <c r="BJ55" s="25" t="str" cm="1">
        <f t="array" ref="BJ55">IFERROR(MergedCellsCount(INDEX(B55:AI55,_xlfn.AGGREGATE(15, 3, (B55:AI55 = $BF$13)/(B55:AI55 = $BF$13)*COLUMN(B55:AI55)-COLUMN(B55),COLUMNS($BG55:BG55))+1)),"")</f>
        <v/>
      </c>
      <c r="BK55" s="25" t="str" cm="1">
        <f t="array" ref="BK55">IFERROR(MergedCellsCount(INDEX(B55:AI55,_xlfn.AGGREGATE(15, 3, (B55:AI55 = $BF$13)/(B55:AI55 = $BF$13)*COLUMN(B55:AI55)-COLUMN(B55),COLUMNS($BG55:BH55))+1)),"")</f>
        <v/>
      </c>
      <c r="BL55" s="55" t="str" cm="1">
        <f t="array" ref="BL55">IFERROR(INDEX(Lists!$L$24:$AX$24,  0, _xlfn.AGGREGATE(15, 3, (B55:AI55 = $BF$13)/(B55:AI55 = $BF$13)*COLUMN(B55:AI55)-COLUMN(B55),COLUMNS($BG55:BG55))+1),"")</f>
        <v/>
      </c>
      <c r="BM55" s="55" t="str" cm="1">
        <f t="array" ref="BM55">IFERROR(INDEX(Lists!$L$24:$AX$24,  0, _xlfn.AGGREGATE(15, 3, (B55:AI55 = $BF$13)/(B55:AI55 = $BF$13)*COLUMN(B55:AI55)-COLUMN(B55),COLUMNS($BG55:BH55))+1),"")</f>
        <v/>
      </c>
      <c r="BN55" s="51" t="str" cm="1">
        <f t="array" ref="BN55">_xlfn.TEXTJOIN(CHAR(10),TRUE, IFERROR((TEXT(BL55,"HH:MM")&amp;" to "&amp;TEXT(INDEX(Lists!$L$24:$AX$24,0,_xlfn.AGGREGATE(15,3,(B55:AI55=$BF$13)/(B55:AI55=$BF$13)*COLUMN(B55:AI55)-COLUMN(B55),COLUMNS($BG55:BG55))+1+BJ55),"HH:MM")&amp;" "&amp;A55&amp;": "&amp;$BF$13),""),
IFERROR((TEXT(BM55,"HH:MM")&amp;" to "&amp;TEXT(INDEX(Lists!$L$24:$AX$24,0,_xlfn.AGGREGATE(15,3,(B55:AI55=$BF$13)/(B55:AI55=$BF$13)*COLUMN(B55:AI55)-COLUMN(B55),COLUMNS($BG55:BH55))+1+BK55),"HH:MM")&amp;" "&amp;A55&amp;": "&amp;$BF$13),""))</f>
        <v/>
      </c>
      <c r="BP55" s="25" t="str" cm="1">
        <f t="array" ref="BP55">_xlfn.SINGLE(INDEX(B55:AJ55,0, _xlfn.AGGREGATE(15, 3, (B55:AI55 = $BP$13)/(B55:AI55 = $BP$13)*COLUMN(B55:AI55)-COLUMN(B55),COLUMNS($BP55:BP55))))</f>
        <v>Prop Swap Only</v>
      </c>
      <c r="BQ55" s="25" t="str" cm="1">
        <f t="array" ref="BQ55">IFERROR(_xlfn.AGGREGATE(15, 3, (B55:AI55 = $BP$13)/(B55:AI55 = $BP$13)*COLUMN(B55:AI55)-COLUMN(B55),COLUMNS($BP55:BQ55)),"")</f>
        <v/>
      </c>
      <c r="BR55" s="25" t="str" cm="1">
        <f t="array" ref="BR55">IFERROR(_xlfn.AGGREGATE(15, 3, (B55:AI55 = $BP$13)/(B55:AI55 = $BP$13)*COLUMN(B55:AI55)-COLUMN(B55),COLUMNS($BP55:BR55)),"")</f>
        <v/>
      </c>
      <c r="BS55" s="25" t="str" cm="1">
        <f t="array" aca="1" ref="BS55" ca="1">_xlfn.TEXTJOIN(CHAR(10),TRUE, IFERROR((TEXT(BV55,"HH:MM")&amp;" to "&amp;TEXT(INDEX(Lists!$L$24:$AX$24,0,_xlfn.AGGREGATE(15,3,(B55:AI55=$BP$13)/(B55:AI55=$BP$13)*COLUMN(B55:AI55)-COLUMN(B55),COLUMNS($BQ55:BQ55))+1+BT55),"HH:MM")&amp;" "&amp;$BP$13),""),
IFERROR((TEXT(BW55,"HH:MM")&amp;" to "&amp;TEXT(INDEX(Lists!$L$24:$AX$24,0,_xlfn.AGGREGATE(15,3,(B55:AI55=$BP$13)/(B55:AI55=$BP$13)*COLUMN(B55:AI55)-COLUMN(B55),COLUMNS($BQ55:BR55))+1+BU55),"HH:MM")&amp;" "&amp;$BP$13),""))</f>
        <v>10:00 to 10:30 Closed to Public</v>
      </c>
      <c r="BT55" s="25" cm="1">
        <f t="array" aca="1" ref="BT55" ca="1">IFERROR(MergedCellsCount(INDEX(B55:AI55,_xlfn.AGGREGATE(15, 3, (B55:AI55 = $BP$13)/(B55:AI55 = $BP$13)*COLUMN(B55:AI55)-COLUMN(B55),COLUMNS($BP55:BP55))+1)),"")</f>
        <v>2</v>
      </c>
      <c r="BU55" s="25" t="str" cm="1">
        <f t="array" ref="BU55">IFERROR(MergedCellsCount(INDEX(B58:AI58,_xlfn.AGGREGATE(15, 3, (B58:AI58 = $BP$13)/(B58:AI58 = $BP$13)*COLUMN(B58:AI58)-COLUMN(B58),COLUMNS($BP58:BQ58))+1)),"")</f>
        <v/>
      </c>
      <c r="BV55" s="55" cm="1">
        <f t="array" ref="BV55">IFERROR(INDEX(Lists!$L$24:$AX$24,  0, _xlfn.AGGREGATE(15, 3, (B55:AI55 = $BP$13)/(B55:AI55 = $BP$13)*COLUMN(B55:AI55)-COLUMN(B55),COLUMNS($BP55:BP55))+1),"")</f>
        <v>0.41666666666666669</v>
      </c>
      <c r="BW55" s="55" t="str" cm="1">
        <f t="array" ref="BW55">IFERROR(INDEX(Lists!$L$24:$AX$24,  0, _xlfn.AGGREGATE(15, 3, (B55:AI55 = $BP$13)/(B55:AI55 = $BP$13)*COLUMN(B55:AI55)-COLUMN(B55),COLUMNS($BP55:BQ55))+1),"")</f>
        <v/>
      </c>
      <c r="BX55" s="25" t="str" cm="1">
        <f t="array" aca="1" ref="BX55" ca="1">_xlfn.TEXTJOIN(CHAR(10),TRUE, IFERROR((TEXT(BV55,"HH:MM")&amp;" to "&amp;TEXT(INDEX(Lists!$L$24:$AX$24,0,_xlfn.AGGREGATE(15,3,(B55:AI55=$BP$13)/(B55:AI55=$BP$13)*COLUMN(B55:AI55)-COLUMN(B55),COLUMNS($BQ55:BQ55))+1+BT55),"HH:MM")&amp;" "&amp;A55&amp;": "&amp;$BP$13),""),
IFERROR((TEXT(BW55,"HH:MM")&amp;" to "&amp;TEXT(INDEX(Lists!$L$24:$AX$24,0,_xlfn.AGGREGATE(15,3,(B55:AI55=$BP$13)/(B55:AI55=$BP$13)*COLUMN(B55:AI55)-COLUMN(B55),COLUMNS($BQ55:BR55))+1+BU55),"HH:MM")&amp;" "&amp;A55&amp;": "&amp;$BP$13),""))</f>
        <v>10:00 to 10:30 Ideaworks &amp; Art Loft: Closed to Public</v>
      </c>
      <c r="BY55" s="50"/>
      <c r="BZ55" s="25" cm="1">
        <f t="array" ref="BZ55">_xlfn.SINGLE(INDEX(B55:AJ55,0, _xlfn.AGGREGATE(15, 3, (B55:AI55 = $BZ$13)/(B55:AI55 = $BZ$13)*COLUMN(B55:AI55)-COLUMN(B55),COLUMNS($BZ55:BZ55))))</f>
        <v>0</v>
      </c>
      <c r="CA55" s="25" t="str" cm="1">
        <f t="array" ref="CA55">IFERROR(_xlfn.AGGREGATE(15, 3, (B55:AI55 = $BZ$13)/(B55:AI55 = $BZ$13)*COLUMN(B55:AI55)-COLUMN(B55),COLUMNS($BZ55:CA55)),"")</f>
        <v/>
      </c>
      <c r="CB55" s="25" t="str" cm="1">
        <f t="array" ref="CB55">IFERROR(_xlfn.AGGREGATE(15, 3, (B55:AI55 = $BZ$13)/(B55:AI55 = $BZ$13)*COLUMN(B55:AI55)-COLUMN(B55),COLUMNS($BZ55:CB55)),"")</f>
        <v/>
      </c>
      <c r="CC55" s="25" t="str" cm="1">
        <f t="array" aca="1" ref="CC55" ca="1">_xlfn.TEXTJOIN(CHAR(10),TRUE, IFERROR((TEXT(CF55,"HH:MM")&amp;" to "&amp;TEXT(INDEX(Lists!$L$24:$AX$24,0,_xlfn.AGGREGATE(15,3,(B55:AI55=$BZ$13)/(B55:AI55=$BZ$13)*COLUMN(B55:AI55)-COLUMN(B55),COLUMNS($BZ55:BZ55))+1+CD55),"HH:MM")&amp;" "&amp;$BZ$13),""),
                                                        IFERROR((TEXT(CG55,"HH:MM")&amp;" to "&amp;TEXT(INDEX(Lists!$L$24:$AX$24,0,_xlfn.AGGREGATE(15,3,(B55:AI55=$BZ$13)/(B55:AI55=$BZ$13)*COLUMN(B55:AI55)-COLUMN(B55),COLUMNS($BZ55:CA55))+1+CE55),"HH:MM")&amp;" "&amp;$BZ$13),""))</f>
        <v>10:30 to 11:30 Learn &amp; Play</v>
      </c>
      <c r="CD55" s="25" cm="1">
        <f t="array" aca="1" ref="CD55" ca="1">IFERROR(MergedCellsCount(INDEX(B55:AI55,_xlfn.AGGREGATE(15, 3, (B55:AI55 = $BZ$13)/(B55:AI55 = $BZ$13)*COLUMN(B55:AI55)-COLUMN(B55),COLUMNS($BZ55:BZ55))+1)),"")</f>
        <v>4</v>
      </c>
      <c r="CE55" s="25" t="str" cm="1">
        <f t="array" ref="CE55">IFERROR(MergedCellsCount(INDEX(B55:AI55,_xlfn.AGGREGATE(15, 3, (B55:AI55 = $BZ$13)/(B55:AI55 = $BZ$13)*COLUMN(B55:AI55)-COLUMN(B55),COLUMNS($BZ55:CA55))+1)),"")</f>
        <v/>
      </c>
      <c r="CF55" s="55" cm="1">
        <f t="array" ref="CF55">IFERROR(INDEX(Lists!$L$24:$AX$24,  0, _xlfn.AGGREGATE(15, 3, (B55:AI55 = $BZ$13)/(B55:AI55 = $BZ$13)*COLUMN(B55:AI55)-COLUMN(B55),COLUMNS($BZ55:BZ55))+1),"")</f>
        <v>0.4375</v>
      </c>
      <c r="CG55" s="55" t="str" cm="1">
        <f t="array" ref="CG55">IFERROR(INDEX(Lists!$L$24:$AX$24,  0, _xlfn.AGGREGATE(15, 3, (B55:AI55 = $BZ$13)/(B55:AI55 = $BZ$13)*COLUMN(B55:AI55)-COLUMN(B55),COLUMNS($BZ55:CA55))+1),"")</f>
        <v/>
      </c>
      <c r="CH55" s="186" t="str" cm="1">
        <f t="array" aca="1" ref="CH55" ca="1">_xlfn.TEXTJOIN(CHAR(10),TRUE, IFERROR((TEXT(CF55,"HH:MM")&amp;" to "&amp;TEXT(INDEX(Lists!$L$24:$AX$24,0,_xlfn.AGGREGATE(15,3,(B55:AI55=$BZ$13)/(B55:AI55=$BZ$13)*COLUMN(B55:AI55)-COLUMN(B55),COLUMNS($BZ55:BZ55))+1+CD55),"HH:MM")&amp;" "&amp;A55&amp;": "&amp;$BZ$13),""),
                                                        IFERROR((TEXT(CG55,"HH:MM")&amp;" to "&amp;TEXT(INDEX(Lists!$L$24:$AX$24,0,_xlfn.AGGREGATE(15,3,(B55:AI55=$BZ$13)/(B55:AI55=$BZ$13)*COLUMN(B55:AI55)-COLUMN(B55),COLUMNS($BZ55:CA55))+1+CE55),"HH:MM")&amp;" "&amp;A55&amp;": "&amp;$BZ$13),""))</f>
        <v>10:30 to 11:30 Ideaworks &amp; Art Loft: Learn &amp; Play</v>
      </c>
      <c r="CI55" s="42" t="str">
        <f t="shared" ca="1" si="6"/>
        <v>09:45 to 10:00 Prop Swap While Open 
14:30 to 15:00 Wipe down
10:00 to 10:30 Closed to Public
10:30 to 11:30 Learn &amp; Play</v>
      </c>
    </row>
    <row r="56" spans="1:87" s="25" customFormat="1" x14ac:dyDescent="0.25">
      <c r="A56" s="7" t="s">
        <v>47</v>
      </c>
      <c r="B56" s="34"/>
      <c r="C56" s="214"/>
      <c r="D56" s="133"/>
      <c r="E56" s="133"/>
      <c r="F56" s="133"/>
      <c r="G56" s="133"/>
      <c r="H56" s="217"/>
      <c r="I56" s="7"/>
      <c r="J56" s="7"/>
      <c r="K56" s="173"/>
      <c r="L56" s="9"/>
      <c r="M56" s="222" t="s">
        <v>42</v>
      </c>
      <c r="N56" s="222"/>
      <c r="O56" s="222"/>
      <c r="P56" s="16"/>
      <c r="Q56" s="16"/>
      <c r="R56" s="16"/>
      <c r="S56" s="16"/>
      <c r="T56" s="7"/>
      <c r="U56" s="7"/>
      <c r="V56" s="7"/>
      <c r="W56" s="218" t="s">
        <v>71</v>
      </c>
      <c r="X56" s="219"/>
      <c r="Z56" s="3"/>
      <c r="AA56" s="3"/>
      <c r="AB56" s="3"/>
      <c r="AC56" s="3"/>
      <c r="AD56" s="7"/>
      <c r="AE56" s="7"/>
      <c r="AF56" s="10"/>
      <c r="AG56" s="10"/>
      <c r="AH56" s="10"/>
      <c r="AI56" s="10"/>
      <c r="AJ56" s="21" t="s">
        <v>7</v>
      </c>
      <c r="AL56" s="55"/>
      <c r="AN56" s="55"/>
      <c r="AR56" s="54" t="str">
        <f t="shared" si="14"/>
        <v/>
      </c>
      <c r="AS56" s="25" t="str" cm="1">
        <f t="array" ref="AS56">IFERROR(MergedCellsCount(INDEX(B56:AI56,MATCH("Prop Swap Only",B56:AI56,0))),"")</f>
        <v/>
      </c>
      <c r="AT56" s="55" t="str" cm="1">
        <f t="array" ref="AT56">IFERROR(INDEX($B$79:$AJ$79,(MATCH("Prop Swap Only",B56:AI56,0)+AS56)),"")</f>
        <v/>
      </c>
      <c r="AV56" s="25" t="str">
        <f t="shared" si="7"/>
        <v/>
      </c>
      <c r="AW56" s="51" t="str">
        <f>IF(ISNUMBER(AR56),CONCATENATE(TEXT(AR56,"HH:MM")," to ",TEXT(AT56,"HH:MM"), " ",A60,": Prop Swap While Open"),"")</f>
        <v/>
      </c>
      <c r="AX56" s="51" t="str">
        <f t="shared" ca="1" si="1"/>
        <v xml:space="preserve">11:15 to 12:00 P2P &amp; STEMosphere: Disinfect &amp; Prop Swap
13:45 to 14:15 P2P &amp; STEMosphere: Wipe down </v>
      </c>
      <c r="AY56" s="55">
        <f t="shared" si="4"/>
        <v>0.57291666666666663</v>
      </c>
      <c r="AZ56" s="25" cm="1">
        <f t="array" aca="1" ref="AZ56" ca="1">IFERROR(MergedCellsCount(INDEX(B56:AI56,MATCH("Wipe down",B56:AI56,0))),"")</f>
        <v>2</v>
      </c>
      <c r="BA56" s="55" cm="1">
        <f t="array" aca="1" ref="BA56" ca="1">IFERROR(INDEX($B$79:$AJ$79,(MATCH("Wipe down",B56:AI56,0)+AZ56)),"")</f>
        <v>0.59375</v>
      </c>
      <c r="BC56" s="25" t="str">
        <f t="shared" ca="1" si="5"/>
        <v>13:45 to 14:15 Wipe down</v>
      </c>
      <c r="BD56" s="25" t="str">
        <f ca="1">IF(ISNUMBER(AY56),CONCATENATE(TEXT(AY56,"HH:MM")," to ",TEXT(BA56,"HH:MM"), " ",A60,": Wipe down "),"")</f>
        <v xml:space="preserve">13:45 to 14:15 P2P &amp; STEMosphere: Wipe down </v>
      </c>
      <c r="BE56" s="50"/>
      <c r="BF56" s="25" cm="1">
        <f t="array" ref="BF56">_xlfn.SINGLE(INDEX(B56:AJ56,0, _xlfn.AGGREGATE(15, 3, (B56:AI56 = $BF$13)/(B56:AI56 = $BF$13)*COLUMN(B56:AI56)-COLUMN(B56),COLUMNS($BF56:BF56))))</f>
        <v>0</v>
      </c>
      <c r="BG56" s="25" cm="1">
        <f t="array" ref="BG56">IFERROR(_xlfn.AGGREGATE(15, 3, (B56:AI56 = $BF$13)/(B56:AI56 = $BF$13)*COLUMN(B56:AI56)-COLUMN(B56),COLUMNS($BG56:BG56)),"")</f>
        <v>11</v>
      </c>
      <c r="BH56" s="25" t="str" cm="1">
        <f t="array" ref="BH56">IFERROR(_xlfn.AGGREGATE(15, 3, (H56:AK56 = $BF$13)/(H56:AK56 = $BF$13)*COLUMN(H56:AK56)-COLUMN(#REF!),COLUMNS($BG56:BH56)),"")</f>
        <v/>
      </c>
      <c r="BI56" s="25" t="str" cm="1">
        <f t="array" aca="1" ref="BI56" ca="1">_xlfn.TEXTJOIN(CHAR(10),TRUE, IFERROR((TEXT(BL56,"HH:MM")&amp;" to "&amp;TEXT(INDEX(Lists!$L$24:$AX$24,0,_xlfn.AGGREGATE(15,3,(B56:AI56=$BF$13)/(B56:AI56=$BF$13)*COLUMN(B56:AI56)-COLUMN(B56),COLUMNS($BG56:BG56))+1+BJ56),"HH:MM")&amp;" "&amp;$BF$13),""),
IFERROR((TEXT(BM56,"HH:MM")&amp;" to "&amp;TEXT(INDEX(Lists!$L$24:$AX$24,0,_xlfn.AGGREGATE(15,3,(B56:AI56=$BF$13)/(B56:AI56=$BF$13)*COLUMN(B56:AI56)-COLUMN(B56),COLUMNS($BG56:BH56))+1+BK56),"HH:MM")&amp;" "&amp;$BF$13),""))</f>
        <v>11:15 to 12:00 Disinfect &amp; Prop Swap</v>
      </c>
      <c r="BJ56" s="25" cm="1">
        <f t="array" aca="1" ref="BJ56" ca="1">IFERROR(MergedCellsCount(INDEX(B56:AI56,_xlfn.AGGREGATE(15, 3, (B56:AI56 = $BF$13)/(B56:AI56 = $BF$13)*COLUMN(B56:AI56)-COLUMN(B56),COLUMNS($BG56:BG56))+1)),"")</f>
        <v>3</v>
      </c>
      <c r="BK56" s="25" t="str" cm="1">
        <f t="array" ref="BK56">IFERROR(MergedCellsCount(INDEX(B56:AI56,_xlfn.AGGREGATE(15, 3, (B56:AI56 = $BF$13)/(B56:AI56 = $BF$13)*COLUMN(B56:AI56)-COLUMN(B56),COLUMNS($BG56:BH56))+1)),"")</f>
        <v/>
      </c>
      <c r="BL56" s="55" cm="1">
        <f t="array" ref="BL56">IFERROR(INDEX(Lists!$L$24:$AX$24,  0, _xlfn.AGGREGATE(15, 3, (B56:AI56 = $BF$13)/(B56:AI56 = $BF$13)*COLUMN(B56:AI56)-COLUMN(B56),COLUMNS($BG56:BG56))+1),"")</f>
        <v>0.46875</v>
      </c>
      <c r="BM56" s="55" t="str" cm="1">
        <f t="array" ref="BM56">IFERROR(INDEX(Lists!$L$24:$AX$24,  0, _xlfn.AGGREGATE(15, 3, (B56:AI56 = $BF$13)/(B56:AI56 = $BF$13)*COLUMN(B56:AI56)-COLUMN(B56),COLUMNS($BG56:BH56))+1),"")</f>
        <v/>
      </c>
      <c r="BN56" s="51" t="str" cm="1">
        <f t="array" aca="1" ref="BN56" ca="1">_xlfn.TEXTJOIN(CHAR(10),TRUE, IFERROR((TEXT(BL56,"HH:MM")&amp;" to "&amp;TEXT(INDEX(Lists!$L$24:$AX$24,0,_xlfn.AGGREGATE(15,3,(B56:AI56=$BF$13)/(B56:AI56=$BF$13)*COLUMN(B56:AI56)-COLUMN(B56),COLUMNS($BG56:BG56))+1+BJ56),"HH:MM")&amp;" "&amp;A60&amp;": "&amp;$BF$13),""),
IFERROR((TEXT(BM56,"HH:MM")&amp;" to "&amp;TEXT(INDEX(Lists!$L$24:$AX$24,0,_xlfn.AGGREGATE(15,3,(B56:AI56=$BF$13)/(B56:AI56=$BF$13)*COLUMN(B56:AI56)-COLUMN(B56),COLUMNS($BG56:BH56))+1+BK56),"HH:MM")&amp;" "&amp;A60&amp;": "&amp;$BF$13),""))</f>
        <v>11:15 to 12:00 P2P &amp; STEMosphere: Disinfect &amp; Prop Swap</v>
      </c>
      <c r="BP56" s="25" t="e" cm="1">
        <f t="array" ref="BP56">_xlfn.SINGLE(INDEX(B56:AJ56,0, _xlfn.AGGREGATE(15, 3, (B56:AI56 = $BP$13)/(B56:AI56 = $BP$13)*COLUMN(B56:AI56)-COLUMN(B56),COLUMNS($BP56:BP56))))</f>
        <v>#NUM!</v>
      </c>
      <c r="BQ56" s="25" t="str" cm="1">
        <f t="array" ref="BQ56">IFERROR(_xlfn.AGGREGATE(15, 3, (B56:AI56 = $BP$13)/(B56:AI56 = $BP$13)*COLUMN(B56:AI56)-COLUMN(B56),COLUMNS($BP56:BQ56)),"")</f>
        <v/>
      </c>
      <c r="BR56" s="25" t="str" cm="1">
        <f t="array" ref="BR56">IFERROR(_xlfn.AGGREGATE(15, 3, (B56:AI56 = $BP$13)/(B56:AI56 = $BP$13)*COLUMN(B56:AI56)-COLUMN(B56),COLUMNS($BP56:BR56)),"")</f>
        <v/>
      </c>
      <c r="BS56" s="25" t="str" cm="1">
        <f t="array" ref="BS56">_xlfn.TEXTJOIN(CHAR(10),TRUE, IFERROR((TEXT(BV56,"HH:MM")&amp;" to "&amp;TEXT(INDEX(Lists!$L$24:$AX$24,0,_xlfn.AGGREGATE(15,3,(B56:AI56=$BP$13)/(B56:AI56=$BP$13)*COLUMN(B56:AI56)-COLUMN(B56),COLUMNS($BQ56:BQ56))+1+BT56),"HH:MM")&amp;" "&amp;$BP$13),""),
IFERROR((TEXT(BW56,"HH:MM")&amp;" to "&amp;TEXT(INDEX(Lists!$L$24:$AX$24,0,_xlfn.AGGREGATE(15,3,(B56:AI56=$BP$13)/(B56:AI56=$BP$13)*COLUMN(B56:AI56)-COLUMN(B56),COLUMNS($BQ56:BR56))+1+BU56),"HH:MM")&amp;" "&amp;$BP$13),""))</f>
        <v/>
      </c>
      <c r="BT56" s="25" t="str" cm="1">
        <f t="array" ref="BT56">IFERROR(MergedCellsCount(INDEX(B56:AI56,_xlfn.AGGREGATE(15, 3, (B56:AI56 = $BP$13)/(B56:AI56 = $BP$13)*COLUMN(B56:AI56)-COLUMN(B56),COLUMNS($BP56:BP56))+1)),"")</f>
        <v/>
      </c>
      <c r="BU56" s="25" t="str" cm="1">
        <f t="array" ref="BU56">IFERROR(MergedCellsCount(INDEX(B59:AI59,_xlfn.AGGREGATE(15, 3, (B59:AI59 = $BP$13)/(B59:AI59 = $BP$13)*COLUMN(B59:AI59)-COLUMN(B59),COLUMNS($BP59:BQ59))+1)),"")</f>
        <v/>
      </c>
      <c r="BV56" s="55" t="str" cm="1">
        <f t="array" ref="BV56">IFERROR(INDEX(Lists!$L$24:$AX$24,  0, _xlfn.AGGREGATE(15, 3, (B56:AI56 = $BP$13)/(B56:AI56 = $BP$13)*COLUMN(B56:AI56)-COLUMN(B56),COLUMNS($BP56:BP56))+1),"")</f>
        <v/>
      </c>
      <c r="BW56" s="55" t="str" cm="1">
        <f t="array" ref="BW56">IFERROR(INDEX(Lists!$L$24:$AX$24,  0, _xlfn.AGGREGATE(15, 3, (B56:AI56 = $BP$13)/(B56:AI56 = $BP$13)*COLUMN(B56:AI56)-COLUMN(B56),COLUMNS($BP56:BQ56))+1),"")</f>
        <v/>
      </c>
      <c r="BX56" s="25" t="str" cm="1">
        <f t="array" ref="BX56">_xlfn.TEXTJOIN(CHAR(10),TRUE, IFERROR((TEXT(BV56,"HH:MM")&amp;" to "&amp;TEXT(INDEX(Lists!$L$24:$AX$24,0,_xlfn.AGGREGATE(15,3,(B56:AI56=$BP$13)/(B56:AI56=$BP$13)*COLUMN(B56:AI56)-COLUMN(B56),COLUMNS($BQ56:BQ56))+1+BT56),"HH:MM")&amp;" "&amp;A60&amp;": "&amp;$BP$13),""),
IFERROR((TEXT(BW56,"HH:MM")&amp;" to "&amp;TEXT(INDEX(Lists!$L$24:$AX$24,0,_xlfn.AGGREGATE(15,3,(B56:AI56=$BP$13)/(B56:AI56=$BP$13)*COLUMN(B56:AI56)-COLUMN(B56),COLUMNS($BQ56:BR56))+1+BU56),"HH:MM")&amp;" "&amp;A60&amp;": "&amp;$BP$13),""))</f>
        <v/>
      </c>
      <c r="BY56" s="50"/>
      <c r="BZ56" s="25" t="e" cm="1">
        <f t="array" ref="BZ56">_xlfn.SINGLE(INDEX(B56:AJ56,0, _xlfn.AGGREGATE(15, 3, (B56:AI56 = $BZ$13)/(B56:AI56 = $BZ$13)*COLUMN(B56:AI56)-COLUMN(B56),COLUMNS($BZ56:BZ56))))</f>
        <v>#NUM!</v>
      </c>
      <c r="CA56" s="25" t="str" cm="1">
        <f t="array" ref="CA56">IFERROR(_xlfn.AGGREGATE(15, 3, (B56:AI56 = $BZ$13)/(B56:AI56 = $BZ$13)*COLUMN(B56:AI56)-COLUMN(B56),COLUMNS($BZ56:CA56)),"")</f>
        <v/>
      </c>
      <c r="CB56" s="25" t="str" cm="1">
        <f t="array" ref="CB56">IFERROR(_xlfn.AGGREGATE(15, 3, (B56:AI56 = $BZ$13)/(B56:AI56 = $BZ$13)*COLUMN(B56:AI56)-COLUMN(B56),COLUMNS($BZ56:CB56)),"")</f>
        <v/>
      </c>
      <c r="CC56" s="25" t="str" cm="1">
        <f t="array" ref="CC56">_xlfn.TEXTJOIN(CHAR(10),TRUE, IFERROR((TEXT(CF56,"HH:MM")&amp;" to "&amp;TEXT(INDEX(Lists!$L$24:$AX$24,0,_xlfn.AGGREGATE(15,3,(B56:AI56=$BZ$13)/(B56:AI56=$BZ$13)*COLUMN(B56:AI56)-COLUMN(B56),COLUMNS($BZ56:BZ56))+1+CD56),"HH:MM")&amp;" "&amp;$BZ$13),""),
                                                        IFERROR((TEXT(CG56,"HH:MM")&amp;" to "&amp;TEXT(INDEX(Lists!$L$24:$AX$24,0,_xlfn.AGGREGATE(15,3,(B56:AI56=$BZ$13)/(B56:AI56=$BZ$13)*COLUMN(B56:AI56)-COLUMN(B56),COLUMNS($BZ56:CA56))+1+CE56),"HH:MM")&amp;" "&amp;$BZ$13),""))</f>
        <v/>
      </c>
      <c r="CD56" s="25" t="str" cm="1">
        <f t="array" ref="CD56">IFERROR(MergedCellsCount(INDEX(B56:AI56,_xlfn.AGGREGATE(15, 3, (B56:AI56 = $BZ$13)/(B56:AI56 = $BZ$13)*COLUMN(B56:AI56)-COLUMN(B56),COLUMNS($BZ56:BZ56))+1)),"")</f>
        <v/>
      </c>
      <c r="CE56" s="25" t="str" cm="1">
        <f t="array" ref="CE56">IFERROR(MergedCellsCount(INDEX(B56:AI56,_xlfn.AGGREGATE(15, 3, (B56:AI56 = $BZ$13)/(B56:AI56 = $BZ$13)*COLUMN(B56:AI56)-COLUMN(B56),COLUMNS($BZ56:CA56))+1)),"")</f>
        <v/>
      </c>
      <c r="CF56" s="55" t="str" cm="1">
        <f t="array" ref="CF56">IFERROR(INDEX(Lists!$L$24:$AX$24,  0, _xlfn.AGGREGATE(15, 3, (B56:AI56 = $BZ$13)/(B56:AI56 = $BZ$13)*COLUMN(B56:AI56)-COLUMN(B56),COLUMNS($BZ56:BZ56))+1),"")</f>
        <v/>
      </c>
      <c r="CG56" s="55" t="str" cm="1">
        <f t="array" ref="CG56">IFERROR(INDEX(Lists!$L$24:$AX$24,  0, _xlfn.AGGREGATE(15, 3, (B56:AI56 = $BZ$13)/(B56:AI56 = $BZ$13)*COLUMN(B56:AI56)-COLUMN(B56),COLUMNS($BZ56:CA56))+1),"")</f>
        <v/>
      </c>
      <c r="CH56" s="186" t="str" cm="1">
        <f t="array" ref="CH56">_xlfn.TEXTJOIN(CHAR(10),TRUE, IFERROR((TEXT(CF56,"HH:MM")&amp;" to "&amp;TEXT(INDEX(Lists!$L$24:$AX$24,0,_xlfn.AGGREGATE(15,3,(B56:AI56=$BZ$13)/(B56:AI56=$BZ$13)*COLUMN(B56:AI56)-COLUMN(B56),COLUMNS($BZ56:BZ56))+1+CD56),"HH:MM")&amp;" "&amp;A60&amp;": "&amp;$BZ$13),""),
                                                        IFERROR((TEXT(CG56,"HH:MM")&amp;" to "&amp;TEXT(INDEX(Lists!$L$24:$AX$24,0,_xlfn.AGGREGATE(15,3,(B56:AI56=$BZ$13)/(B56:AI56=$BZ$13)*COLUMN(B56:AI56)-COLUMN(B56),COLUMNS($BZ56:CA56))+1+CE56),"HH:MM")&amp;" "&amp;A60&amp;": "&amp;$BZ$13),""))</f>
        <v/>
      </c>
      <c r="CI56" s="42" t="str">
        <f t="shared" ca="1" si="6"/>
        <v>13:45 to 14:15 Wipe down
11:15 to 12:00 Disinfect &amp; Prop Swap</v>
      </c>
    </row>
    <row r="57" spans="1:87" s="25" customFormat="1" x14ac:dyDescent="0.25">
      <c r="A57" s="171" t="s">
        <v>57</v>
      </c>
      <c r="B57" s="34"/>
      <c r="C57" s="34"/>
      <c r="D57" s="34"/>
      <c r="E57" s="34"/>
      <c r="F57" s="34"/>
      <c r="G57" s="34"/>
      <c r="H57" s="10"/>
      <c r="I57" s="10"/>
      <c r="J57" s="10"/>
      <c r="K57" s="10"/>
      <c r="L57" s="172"/>
      <c r="M57" s="3"/>
      <c r="N57" s="7"/>
      <c r="O57" s="7"/>
      <c r="P57" s="222" t="s">
        <v>42</v>
      </c>
      <c r="Q57" s="222"/>
      <c r="R57" s="222"/>
      <c r="S57" s="3"/>
      <c r="T57" s="3"/>
      <c r="U57" s="3"/>
      <c r="V57" s="7"/>
      <c r="W57" s="7"/>
      <c r="X57" s="10"/>
      <c r="Y57" s="10"/>
      <c r="Z57" s="10"/>
      <c r="AA57" s="10"/>
      <c r="AB57" s="7"/>
      <c r="AC57" s="7"/>
      <c r="AD57" s="7"/>
      <c r="AE57" s="7"/>
      <c r="AF57" s="7"/>
      <c r="AG57" s="7"/>
      <c r="AH57" s="7"/>
      <c r="AI57" s="7"/>
      <c r="AJ57" s="21" t="s">
        <v>7</v>
      </c>
      <c r="AL57" s="55"/>
      <c r="AN57" s="55"/>
      <c r="AR57" s="54" t="str">
        <f t="shared" si="14"/>
        <v/>
      </c>
      <c r="AS57" s="25" t="str" cm="1">
        <f t="array" ref="AS57">IFERROR(MergedCellsCount(INDEX(B57:AI57,MATCH("Prop Swap Only",B57:AI57,0))),"")</f>
        <v/>
      </c>
      <c r="AT57" s="55" t="str" cm="1">
        <f t="array" ref="AT57">IFERROR(INDEX($B$79:$AJ$79,(MATCH("Prop Swap Only",B57:AI57,0)+AS57)),"")</f>
        <v/>
      </c>
      <c r="AV57" s="25" t="str">
        <f t="shared" si="7"/>
        <v/>
      </c>
      <c r="AW57" s="51" t="str">
        <f t="shared" si="8"/>
        <v/>
      </c>
      <c r="AX57" s="51" t="str">
        <f t="shared" ca="1" si="1"/>
        <v>12:00 to 12:45 HTT: Disinfect &amp; Prop Swap</v>
      </c>
      <c r="AY57" s="55" t="str">
        <f t="shared" si="4"/>
        <v/>
      </c>
      <c r="AZ57" s="25" t="str" cm="1">
        <f t="array" ref="AZ57">IFERROR(MergedCellsCount(INDEX(B57:AI57,MATCH("Wipe down",B57:AI57,0))),"")</f>
        <v/>
      </c>
      <c r="BA57" s="55" t="str" cm="1">
        <f t="array" ref="BA57">IFERROR(INDEX($B$79:$AJ$79,(MATCH("Wipe down",B57:AI57,0)+AZ57)),"")</f>
        <v/>
      </c>
      <c r="BC57" s="25" t="str">
        <f t="shared" si="5"/>
        <v/>
      </c>
      <c r="BD57" s="25" t="str">
        <f>IF(ISNUMBER(AY57),CONCATENATE(TEXT(AY57,"HH:MM")," to ",TEXT(BA57,"HH:MM"), " ",#REF!,": Wipe down "),"")</f>
        <v/>
      </c>
      <c r="BE57" s="50"/>
      <c r="BF57" s="25" cm="1">
        <f t="array" ref="BF57">_xlfn.SINGLE(INDEX(B57:AJ57,0, _xlfn.AGGREGATE(15, 3, (B57:AI57 = $BF$13)/(B57:AI57 = $BF$13)*COLUMN(B57:AI57)-COLUMN(B57),COLUMNS($BF57:BF57))))</f>
        <v>0</v>
      </c>
      <c r="BG57" s="25" cm="1">
        <f t="array" ref="BG57">IFERROR(_xlfn.AGGREGATE(15, 3, (B57:AI57 = $BF$13)/(B57:AI57 = $BF$13)*COLUMN(B57:AI57)-COLUMN(B57),COLUMNS($BG57:BG57)),"")</f>
        <v>14</v>
      </c>
      <c r="BH57" s="25" t="str" cm="1">
        <f t="array" ref="BH57">IFERROR(_xlfn.AGGREGATE(15, 3, (D57:AK57 = $BF$13)/(D57:AK57 = $BF$13)*COLUMN(D57:AK57)-COLUMN(D57),COLUMNS($BG57:BH57)),"")</f>
        <v/>
      </c>
      <c r="BI57" s="25" t="str" cm="1">
        <f t="array" aca="1" ref="BI57" ca="1">_xlfn.TEXTJOIN(CHAR(10),TRUE, IFERROR((TEXT(BL57,"HH:MM")&amp;" to "&amp;TEXT(INDEX(Lists!$L$24:$AX$24,0,_xlfn.AGGREGATE(15,3,(B57:AI57=$BF$13)/(B57:AI57=$BF$13)*COLUMN(B57:AI57)-COLUMN(B57),COLUMNS($BG57:BG57))+1+BJ57),"HH:MM")&amp;" "&amp;$BF$13),""),
IFERROR((TEXT(BM57,"HH:MM")&amp;" to "&amp;TEXT(INDEX(Lists!$L$24:$AX$24,0,_xlfn.AGGREGATE(15,3,(B57:AI57=$BF$13)/(B57:AI57=$BF$13)*COLUMN(B57:AI57)-COLUMN(B57),COLUMNS($BG57:BH57))+1+BK57),"HH:MM")&amp;" "&amp;$BF$13),""))</f>
        <v>12:00 to 12:45 Disinfect &amp; Prop Swap</v>
      </c>
      <c r="BJ57" s="25" cm="1">
        <f t="array" aca="1" ref="BJ57" ca="1">IFERROR(MergedCellsCount(INDEX(B57:AI57,_xlfn.AGGREGATE(15, 3, (B57:AI57 = $BF$13)/(B57:AI57 = $BF$13)*COLUMN(B57:AI57)-COLUMN(B57),COLUMNS($BG57:BG57))+1)),"")</f>
        <v>3</v>
      </c>
      <c r="BK57" s="25" t="str" cm="1">
        <f t="array" ref="BK57">IFERROR(MergedCellsCount(INDEX(B57:AI57,_xlfn.AGGREGATE(15, 3, (B57:AI57 = $BF$13)/(B57:AI57 = $BF$13)*COLUMN(B57:AI57)-COLUMN(B57),COLUMNS($BG57:BH57))+1)),"")</f>
        <v/>
      </c>
      <c r="BL57" s="55" cm="1">
        <f t="array" ref="BL57">IFERROR(INDEX(Lists!$L$24:$AX$24,  0, _xlfn.AGGREGATE(15, 3, (B57:AI57 = $BF$13)/(B57:AI57 = $BF$13)*COLUMN(B57:AI57)-COLUMN(B57),COLUMNS($BG57:BG57))+1),"")</f>
        <v>0.5</v>
      </c>
      <c r="BM57" s="55" t="str" cm="1">
        <f t="array" ref="BM57">IFERROR(INDEX(Lists!$L$24:$AX$24,  0, _xlfn.AGGREGATE(15, 3, (B57:AI57 = $BF$13)/(B57:AI57 = $BF$13)*COLUMN(B57:AI57)-COLUMN(B57),COLUMNS($BG57:BH57))+1),"")</f>
        <v/>
      </c>
      <c r="BN57" s="51" t="str" cm="1">
        <f t="array" aca="1" ref="BN57" ca="1">_xlfn.TEXTJOIN(CHAR(10),TRUE, IFERROR((TEXT(BL57,"HH:MM")&amp;" to "&amp;TEXT(INDEX(Lists!$L$24:$AX$24,0,_xlfn.AGGREGATE(15,3,(B57:AI57=$BF$13)/(B57:AI57=$BF$13)*COLUMN(B57:AI57)-COLUMN(B57),COLUMNS($BG57:BG57))+1+BJ57),"HH:MM")&amp;" "&amp;A57&amp;": "&amp;$BF$13),""),
IFERROR((TEXT(BM57,"HH:MM")&amp;" to "&amp;TEXT(INDEX(Lists!$L$24:$AX$24,0,_xlfn.AGGREGATE(15,3,(B57:AI57=$BF$13)/(B57:AI57=$BF$13)*COLUMN(B57:AI57)-COLUMN(B57),COLUMNS($BG57:BH57))+1+BK57),"HH:MM")&amp;" "&amp;A57&amp;": "&amp;$BF$13),""))</f>
        <v>12:00 to 12:45 HTT: Disinfect &amp; Prop Swap</v>
      </c>
      <c r="BP57" s="25" t="e" cm="1">
        <f t="array" ref="BP57">_xlfn.SINGLE(INDEX(B57:AJ57,0, _xlfn.AGGREGATE(15, 3, (B57:AI57 = $BP$13)/(B57:AI57 = $BP$13)*COLUMN(B57:AI57)-COLUMN(B57),COLUMNS($BP57:BP57))))</f>
        <v>#NUM!</v>
      </c>
      <c r="BQ57" s="25" t="str" cm="1">
        <f t="array" ref="BQ57">IFERROR(_xlfn.AGGREGATE(15, 3, (B57:AI57 = $BP$13)/(B57:AI57 = $BP$13)*COLUMN(B57:AI57)-COLUMN(B57),COLUMNS($BP57:BQ57)),"")</f>
        <v/>
      </c>
      <c r="BR57" s="25" t="str" cm="1">
        <f t="array" ref="BR57">IFERROR(_xlfn.AGGREGATE(15, 3, (B57:AI57 = $BP$13)/(B57:AI57 = $BP$13)*COLUMN(B57:AI57)-COLUMN(B57),COLUMNS($BP57:BR57)),"")</f>
        <v/>
      </c>
      <c r="BS57" s="25" t="str" cm="1">
        <f t="array" ref="BS57">_xlfn.TEXTJOIN(CHAR(10),TRUE, IFERROR((TEXT(BV57,"HH:MM")&amp;" to "&amp;TEXT(INDEX(Lists!$L$24:$AX$24,0,_xlfn.AGGREGATE(15,3,(B57:AI57=$BP$13)/(B57:AI57=$BP$13)*COLUMN(B57:AI57)-COLUMN(B57),COLUMNS($BQ57:BQ57))+1+BT57),"HH:MM")&amp;" "&amp;$BP$13),""),
IFERROR((TEXT(BW57,"HH:MM")&amp;" to "&amp;TEXT(INDEX(Lists!$L$24:$AX$24,0,_xlfn.AGGREGATE(15,3,(B57:AI57=$BP$13)/(B57:AI57=$BP$13)*COLUMN(B57:AI57)-COLUMN(B57),COLUMNS($BQ57:BR57))+1+BU57),"HH:MM")&amp;" "&amp;$BP$13),""))</f>
        <v/>
      </c>
      <c r="BT57" s="25" t="str" cm="1">
        <f t="array" ref="BT57">IFERROR(MergedCellsCount(INDEX(B57:AI57,_xlfn.AGGREGATE(15, 3, (B57:AI57 = $BP$13)/(B57:AI57 = $BP$13)*COLUMN(B57:AI57)-COLUMN(B57),COLUMNS($BP57:BP57))+1)),"")</f>
        <v/>
      </c>
      <c r="BU57" s="25" t="str" cm="1">
        <f t="array" ref="BU57">IFERROR(MergedCellsCount(INDEX(B60:AI60,_xlfn.AGGREGATE(15, 3, (B60:AI60 = $BP$13)/(B60:AI60 = $BP$13)*COLUMN(B60:AI60)-COLUMN(B60),COLUMNS($BP60:BQ60))+1)),"")</f>
        <v/>
      </c>
      <c r="BV57" s="55" t="str" cm="1">
        <f t="array" ref="BV57">IFERROR(INDEX(Lists!$L$24:$AX$24,  0, _xlfn.AGGREGATE(15, 3, (B57:AI57 = $BP$13)/(B57:AI57 = $BP$13)*COLUMN(B57:AI57)-COLUMN(B57),COLUMNS($BP57:BP57))+1),"")</f>
        <v/>
      </c>
      <c r="BW57" s="55" t="str" cm="1">
        <f t="array" ref="BW57">IFERROR(INDEX(Lists!$L$24:$AX$24,  0, _xlfn.AGGREGATE(15, 3, (B57:AI57 = $BP$13)/(B57:AI57 = $BP$13)*COLUMN(B57:AI57)-COLUMN(B57),COLUMNS($BP57:BQ57))+1),"")</f>
        <v/>
      </c>
      <c r="BX57" s="25" t="str" cm="1">
        <f t="array" ref="BX57">_xlfn.TEXTJOIN(CHAR(10),TRUE, IFERROR((TEXT(BV57,"HH:MM")&amp;" to "&amp;TEXT(INDEX(Lists!$L$24:$AX$24,0,_xlfn.AGGREGATE(15,3,(B57:AI57=$BP$13)/(B57:AI57=$BP$13)*COLUMN(B57:AI57)-COLUMN(B57),COLUMNS($BQ57:BQ57))+1+BT57),"HH:MM")&amp;" "&amp;#REF!&amp;": "&amp;$BP$13),""),
IFERROR((TEXT(BW57,"HH:MM")&amp;" to "&amp;TEXT(INDEX(Lists!$L$24:$AX$24,0,_xlfn.AGGREGATE(15,3,(B57:AI57=$BP$13)/(B57:AI57=$BP$13)*COLUMN(B57:AI57)-COLUMN(B57),COLUMNS($BQ57:BR57))+1+BU57),"HH:MM")&amp;" "&amp;#REF!&amp;": "&amp;$BP$13),""))</f>
        <v/>
      </c>
      <c r="BY57" s="50"/>
      <c r="BZ57" s="25" t="e" cm="1">
        <f t="array" ref="BZ57">_xlfn.SINGLE(INDEX(B57:AJ57,0, _xlfn.AGGREGATE(15, 3, (B57:AI57 = $BZ$13)/(B57:AI57 = $BZ$13)*COLUMN(B57:AI57)-COLUMN(B57),COLUMNS($BZ57:BZ57))))</f>
        <v>#NUM!</v>
      </c>
      <c r="CA57" s="25" t="str" cm="1">
        <f t="array" ref="CA57">IFERROR(_xlfn.AGGREGATE(15, 3, (B57:AI57 = $BZ$13)/(B57:AI57 = $BZ$13)*COLUMN(B57:AI57)-COLUMN(B57),COLUMNS($BZ57:CA57)),"")</f>
        <v/>
      </c>
      <c r="CB57" s="25" t="str" cm="1">
        <f t="array" ref="CB57">IFERROR(_xlfn.AGGREGATE(15, 3, (B57:AI57 = $BZ$13)/(B57:AI57 = $BZ$13)*COLUMN(B57:AI57)-COLUMN(B57),COLUMNS($BZ57:CB57)),"")</f>
        <v/>
      </c>
      <c r="CC57" s="25" t="str" cm="1">
        <f t="array" ref="CC57">_xlfn.TEXTJOIN(CHAR(10),TRUE, IFERROR((TEXT(CF57,"HH:MM")&amp;" to "&amp;TEXT(INDEX(Lists!$L$24:$AX$24,0,_xlfn.AGGREGATE(15,3,(B57:AI57=$BZ$13)/(B57:AI57=$BZ$13)*COLUMN(B57:AI57)-COLUMN(B57),COLUMNS($BZ57:BZ57))+1+CD57),"HH:MM")&amp;" "&amp;$BZ$13),""),
                                                        IFERROR((TEXT(CG57,"HH:MM")&amp;" to "&amp;TEXT(INDEX(Lists!$L$24:$AX$24,0,_xlfn.AGGREGATE(15,3,(B57:AI57=$BZ$13)/(B57:AI57=$BZ$13)*COLUMN(B57:AI57)-COLUMN(B57),COLUMNS($BZ57:CA57))+1+CE57),"HH:MM")&amp;" "&amp;$BZ$13),""))</f>
        <v/>
      </c>
      <c r="CD57" s="25" t="str" cm="1">
        <f t="array" ref="CD57">IFERROR(MergedCellsCount(INDEX(B57:AI57,_xlfn.AGGREGATE(15, 3, (B57:AI57 = $BZ$13)/(B57:AI57 = $BZ$13)*COLUMN(B57:AI57)-COLUMN(B57),COLUMNS($BZ57:BZ57))+1)),"")</f>
        <v/>
      </c>
      <c r="CE57" s="25" t="str" cm="1">
        <f t="array" ref="CE57">IFERROR(MergedCellsCount(INDEX(B57:AI57,_xlfn.AGGREGATE(15, 3, (B57:AI57 = $BZ$13)/(B57:AI57 = $BZ$13)*COLUMN(B57:AI57)-COLUMN(B57),COLUMNS($BZ57:CA57))+1)),"")</f>
        <v/>
      </c>
      <c r="CF57" s="55" t="str" cm="1">
        <f t="array" ref="CF57">IFERROR(INDEX(Lists!$L$24:$AX$24,  0, _xlfn.AGGREGATE(15, 3, (B57:AI57 = $BZ$13)/(B57:AI57 = $BZ$13)*COLUMN(B57:AI57)-COLUMN(B57),COLUMNS($BZ57:BZ57))+1),"")</f>
        <v/>
      </c>
      <c r="CG57" s="55" t="str" cm="1">
        <f t="array" ref="CG57">IFERROR(INDEX(Lists!$L$24:$AX$24,  0, _xlfn.AGGREGATE(15, 3, (B57:AI57 = $BZ$13)/(B57:AI57 = $BZ$13)*COLUMN(B57:AI57)-COLUMN(B57),COLUMNS($BZ57:CA57))+1),"")</f>
        <v/>
      </c>
      <c r="CH57" s="186" t="str" cm="1">
        <f t="array" ref="CH57">_xlfn.TEXTJOIN(CHAR(10),TRUE, IFERROR((TEXT(CF57,"HH:MM")&amp;" to "&amp;TEXT(INDEX(Lists!$L$24:$AX$24,0,_xlfn.AGGREGATE(15,3,(B57:AI57=$BZ$13)/(B57:AI57=$BZ$13)*COLUMN(B57:AI57)-COLUMN(B57),COLUMNS($BZ57:BZ57))+1+CD57),"HH:MM")&amp;" "&amp;A57&amp;": "&amp;$BZ$13),""),
                                                        IFERROR((TEXT(CG57,"HH:MM")&amp;" to "&amp;TEXT(INDEX(Lists!$L$24:$AX$24,0,_xlfn.AGGREGATE(15,3,(B57:AI57=$BZ$13)/(B57:AI57=$BZ$13)*COLUMN(B57:AI57)-COLUMN(B57),COLUMNS($BZ57:CA57))+1+CE57),"HH:MM")&amp;" "&amp;A57&amp;": "&amp;$BZ$13),""))</f>
        <v/>
      </c>
      <c r="CI57" s="42" t="str">
        <f t="shared" ca="1" si="6"/>
        <v>12:00 to 12:45 Disinfect &amp; Prop Swap</v>
      </c>
    </row>
    <row r="58" spans="1:87" s="25" customFormat="1" x14ac:dyDescent="0.25">
      <c r="A58" s="7" t="s">
        <v>43</v>
      </c>
      <c r="B58" s="34"/>
      <c r="C58" s="34"/>
      <c r="D58" s="34"/>
      <c r="E58" s="34"/>
      <c r="F58" s="34"/>
      <c r="G58" s="34"/>
      <c r="H58" s="9"/>
      <c r="I58" s="9"/>
      <c r="J58" s="9"/>
      <c r="K58" s="9"/>
      <c r="L58" s="172"/>
      <c r="M58" s="3"/>
      <c r="N58" s="3"/>
      <c r="O58" s="3"/>
      <c r="P58" s="7"/>
      <c r="Q58" s="7"/>
      <c r="R58" s="7"/>
      <c r="S58" s="222" t="s">
        <v>42</v>
      </c>
      <c r="T58" s="222"/>
      <c r="U58" s="222"/>
      <c r="V58" s="3"/>
      <c r="W58" s="3"/>
      <c r="X58" s="3"/>
      <c r="Y58" s="7"/>
      <c r="Z58" s="7"/>
      <c r="AA58" s="7"/>
      <c r="AB58" s="10"/>
      <c r="AC58" s="10"/>
      <c r="AD58" s="10"/>
      <c r="AE58" s="10"/>
      <c r="AF58" s="7"/>
      <c r="AG58" s="7"/>
      <c r="AH58" s="7"/>
      <c r="AI58" s="7"/>
      <c r="AJ58" s="21" t="s">
        <v>7</v>
      </c>
      <c r="AL58" s="55"/>
      <c r="AN58" s="55"/>
      <c r="AR58" s="54" t="str">
        <f t="shared" si="14"/>
        <v/>
      </c>
      <c r="AS58" s="25" t="str" cm="1">
        <f t="array" ref="AS58">IFERROR(MergedCellsCount(INDEX(B58:AI58,MATCH("Prop Swap Only",B58:AI58,0))),"")</f>
        <v/>
      </c>
      <c r="AT58" s="55" t="str" cm="1">
        <f t="array" ref="AT58">IFERROR(INDEX($B$79:$AJ$79,(MATCH("Prop Swap Only",B58:AI58,0)+AS58)),"")</f>
        <v/>
      </c>
      <c r="AV58" s="25" t="str">
        <f t="shared" si="7"/>
        <v/>
      </c>
      <c r="AW58" s="51" t="str">
        <f t="shared" si="8"/>
        <v/>
      </c>
      <c r="AX58" s="51" t="str">
        <f t="shared" ca="1" si="1"/>
        <v>12:45 to 13:30 Around Town: Disinfect &amp; Prop Swap</v>
      </c>
      <c r="AY58" s="55" t="str">
        <f t="shared" si="4"/>
        <v/>
      </c>
      <c r="AZ58" s="25" t="str" cm="1">
        <f t="array" ref="AZ58">IFERROR(MergedCellsCount(INDEX(B58:AI58,MATCH("Wipe down",B58:AI58,0))),"")</f>
        <v/>
      </c>
      <c r="BA58" s="55" t="str" cm="1">
        <f t="array" ref="BA58">IFERROR(INDEX($B$79:$AJ$79,(MATCH("Wipe down",B58:AI58,0)+AZ58)),"")</f>
        <v/>
      </c>
      <c r="BC58" s="25" t="str">
        <f t="shared" si="5"/>
        <v/>
      </c>
      <c r="BD58" s="25" t="str">
        <f t="shared" si="2"/>
        <v/>
      </c>
      <c r="BE58" s="50"/>
      <c r="BF58" s="25" cm="1">
        <f t="array" ref="BF58">_xlfn.SINGLE(INDEX(B58:AJ58,0, _xlfn.AGGREGATE(15, 3, (B58:AI58 = $BF$13)/(B58:AI58 = $BF$13)*COLUMN(B58:AI58)-COLUMN(B58),COLUMNS($BF58:BF58))))</f>
        <v>0</v>
      </c>
      <c r="BG58" s="25" cm="1">
        <f t="array" ref="BG58">IFERROR(_xlfn.AGGREGATE(15, 3, (B58:AI58 = $BF$13)/(B58:AI58 = $BF$13)*COLUMN(B58:AI58)-COLUMN(B58),COLUMNS($BG58:BG58)),"")</f>
        <v>17</v>
      </c>
      <c r="BH58" s="25" t="str" cm="1">
        <f t="array" ref="BH58">IFERROR(_xlfn.AGGREGATE(15, 3, (D58:AK58 = $BF$13)/(D58:AK58 = $BF$13)*COLUMN(D58:AK58)-COLUMN(D58),COLUMNS($BG58:BH58)),"")</f>
        <v/>
      </c>
      <c r="BI58" s="25" t="str" cm="1">
        <f t="array" aca="1" ref="BI58" ca="1">_xlfn.TEXTJOIN(CHAR(10),TRUE, IFERROR((TEXT(BL58,"HH:MM")&amp;" to "&amp;TEXT(INDEX(Lists!$L$24:$AX$24,0,_xlfn.AGGREGATE(15,3,(B58:AI58=$BF$13)/(B58:AI58=$BF$13)*COLUMN(B58:AI58)-COLUMN(B58),COLUMNS($BG58:BG58))+1+BJ58),"HH:MM")&amp;" "&amp;$BF$13),""),
IFERROR((TEXT(BM58,"HH:MM")&amp;" to "&amp;TEXT(INDEX(Lists!$L$24:$AX$24,0,_xlfn.AGGREGATE(15,3,(B58:AI58=$BF$13)/(B58:AI58=$BF$13)*COLUMN(B58:AI58)-COLUMN(B58),COLUMNS($BG58:BH58))+1+BK58),"HH:MM")&amp;" "&amp;$BF$13),""))</f>
        <v>12:45 to 13:30 Disinfect &amp; Prop Swap</v>
      </c>
      <c r="BJ58" s="25" cm="1">
        <f t="array" aca="1" ref="BJ58" ca="1">IFERROR(MergedCellsCount(INDEX(B58:AI58,_xlfn.AGGREGATE(15, 3, (B58:AI58 = $BF$13)/(B58:AI58 = $BF$13)*COLUMN(B58:AI58)-COLUMN(B58),COLUMNS($BG58:BG58))+1)),"")</f>
        <v>3</v>
      </c>
      <c r="BK58" s="25" t="str" cm="1">
        <f t="array" ref="BK58">IFERROR(MergedCellsCount(INDEX(B58:AI58,_xlfn.AGGREGATE(15, 3, (B58:AI58 = $BF$13)/(B58:AI58 = $BF$13)*COLUMN(B58:AI58)-COLUMN(B58),COLUMNS($BG58:BH58))+1)),"")</f>
        <v/>
      </c>
      <c r="BL58" s="55" cm="1">
        <f t="array" ref="BL58">IFERROR(INDEX(Lists!$L$24:$AX$24,  0, _xlfn.AGGREGATE(15, 3, (B58:AI58 = $BF$13)/(B58:AI58 = $BF$13)*COLUMN(B58:AI58)-COLUMN(B58),COLUMNS($BG58:BG58))+1),"")</f>
        <v>0.53125</v>
      </c>
      <c r="BM58" s="55" t="str" cm="1">
        <f t="array" ref="BM58">IFERROR(INDEX(Lists!$L$24:$AX$24,  0, _xlfn.AGGREGATE(15, 3, (B58:AI58 = $BF$13)/(B58:AI58 = $BF$13)*COLUMN(B58:AI58)-COLUMN(B58),COLUMNS($BG58:BH58))+1),"")</f>
        <v/>
      </c>
      <c r="BN58" s="51" t="str" cm="1">
        <f t="array" aca="1" ref="BN58" ca="1">_xlfn.TEXTJOIN(CHAR(10),TRUE, IFERROR((TEXT(BL58,"HH:MM")&amp;" to "&amp;TEXT(INDEX(Lists!$L$24:$AX$24,0,_xlfn.AGGREGATE(15,3,(B58:AI58=$BF$13)/(B58:AI58=$BF$13)*COLUMN(B58:AI58)-COLUMN(B58),COLUMNS($BG58:BG58))+1+BJ58),"HH:MM")&amp;" "&amp;A58&amp;": "&amp;$BF$13),""),
IFERROR((TEXT(BM58,"HH:MM")&amp;" to "&amp;TEXT(INDEX(Lists!$L$24:$AX$24,0,_xlfn.AGGREGATE(15,3,(B58:AI58=$BF$13)/(B58:AI58=$BF$13)*COLUMN(B58:AI58)-COLUMN(B58),COLUMNS($BG58:BH58))+1+BK58),"HH:MM")&amp;" "&amp;A58&amp;": "&amp;$BF$13),""))</f>
        <v>12:45 to 13:30 Around Town: Disinfect &amp; Prop Swap</v>
      </c>
      <c r="BP58" s="25" t="e" cm="1">
        <f t="array" ref="BP58">_xlfn.SINGLE(INDEX(B58:AJ58,0, _xlfn.AGGREGATE(15, 3, (B58:AI58 = $BP$13)/(B58:AI58 = $BP$13)*COLUMN(B58:AI58)-COLUMN(B58),COLUMNS($BP58:BP58))))</f>
        <v>#NUM!</v>
      </c>
      <c r="BQ58" s="25" t="str" cm="1">
        <f t="array" ref="BQ58">IFERROR(_xlfn.AGGREGATE(15, 3, (B58:AI58 = $BP$13)/(B58:AI58 = $BP$13)*COLUMN(B58:AI58)-COLUMN(B58),COLUMNS($BP58:BQ58)),"")</f>
        <v/>
      </c>
      <c r="BR58" s="25" t="str" cm="1">
        <f t="array" ref="BR58">IFERROR(_xlfn.AGGREGATE(15, 3, (B58:AI58 = $BP$13)/(B58:AI58 = $BP$13)*COLUMN(B58:AI58)-COLUMN(B58),COLUMNS($BP58:BR58)),"")</f>
        <v/>
      </c>
      <c r="BS58" s="25" t="str" cm="1">
        <f t="array" ref="BS58">_xlfn.TEXTJOIN(CHAR(10),TRUE, IFERROR((TEXT(BV58,"HH:MM")&amp;" to "&amp;TEXT(INDEX(Lists!$L$24:$AX$24,0,_xlfn.AGGREGATE(15,3,(B58:AI58=$BP$13)/(B58:AI58=$BP$13)*COLUMN(B58:AI58)-COLUMN(B58),COLUMNS($BQ58:BQ58))+1+BT58),"HH:MM")&amp;" "&amp;$BP$13),""),
IFERROR((TEXT(BW58,"HH:MM")&amp;" to "&amp;TEXT(INDEX(Lists!$L$24:$AX$24,0,_xlfn.AGGREGATE(15,3,(B58:AI58=$BP$13)/(B58:AI58=$BP$13)*COLUMN(B58:AI58)-COLUMN(B58),COLUMNS($BQ58:BR58))+1+BU58),"HH:MM")&amp;" "&amp;$BP$13),""))</f>
        <v/>
      </c>
      <c r="BT58" s="25" t="str" cm="1">
        <f t="array" ref="BT58">IFERROR(MergedCellsCount(INDEX(B58:AI58,_xlfn.AGGREGATE(15, 3, (B58:AI58 = $BP$13)/(B58:AI58 = $BP$13)*COLUMN(B58:AI58)-COLUMN(B58),COLUMNS($BP58:BP58))+1)),"")</f>
        <v/>
      </c>
      <c r="BU58" s="25" t="str" cm="1">
        <f t="array" ref="BU58">IFERROR(MergedCellsCount(INDEX(B61:AI61,_xlfn.AGGREGATE(15, 3, (B61:AI61 = $BP$13)/(B61:AI61 = $BP$13)*COLUMN(B61:AI61)-COLUMN(B61),COLUMNS($BP61:BQ61))+1)),"")</f>
        <v/>
      </c>
      <c r="BV58" s="55" t="str" cm="1">
        <f t="array" ref="BV58">IFERROR(INDEX(Lists!$L$24:$AX$24,  0, _xlfn.AGGREGATE(15, 3, (B58:AI58 = $BP$13)/(B58:AI58 = $BP$13)*COLUMN(B58:AI58)-COLUMN(B58),COLUMNS($BP58:BP58))+1),"")</f>
        <v/>
      </c>
      <c r="BW58" s="55" t="str" cm="1">
        <f t="array" ref="BW58">IFERROR(INDEX(Lists!$L$24:$AX$24,  0, _xlfn.AGGREGATE(15, 3, (B58:AI58 = $BP$13)/(B58:AI58 = $BP$13)*COLUMN(B58:AI58)-COLUMN(B58),COLUMNS($BP58:BQ58))+1),"")</f>
        <v/>
      </c>
      <c r="BX58" s="25" t="str" cm="1">
        <f t="array" ref="BX58">_xlfn.TEXTJOIN(CHAR(10),TRUE, IFERROR((TEXT(BV58,"HH:MM")&amp;" to "&amp;TEXT(INDEX(Lists!$L$24:$AX$24,0,_xlfn.AGGREGATE(15,3,(B58:AI58=$BP$13)/(B58:AI58=$BP$13)*COLUMN(B58:AI58)-COLUMN(B58),COLUMNS($BQ58:BQ58))+1+BT58),"HH:MM")&amp;" "&amp;A58&amp;": "&amp;$BP$13),""),
IFERROR((TEXT(BW58,"HH:MM")&amp;" to "&amp;TEXT(INDEX(Lists!$L$24:$AX$24,0,_xlfn.AGGREGATE(15,3,(B58:AI58=$BP$13)/(B58:AI58=$BP$13)*COLUMN(B58:AI58)-COLUMN(B58),COLUMNS($BQ58:BR58))+1+BU58),"HH:MM")&amp;" "&amp;A58&amp;": "&amp;$BP$13),""))</f>
        <v/>
      </c>
      <c r="BY58" s="50"/>
      <c r="BZ58" s="25" t="e" cm="1">
        <f t="array" ref="BZ58">_xlfn.SINGLE(INDEX(B58:AJ58,0, _xlfn.AGGREGATE(15, 3, (B58:AI58 = $BZ$13)/(B58:AI58 = $BZ$13)*COLUMN(B58:AI58)-COLUMN(B58),COLUMNS($BZ58:BZ58))))</f>
        <v>#NUM!</v>
      </c>
      <c r="CA58" s="25" t="str" cm="1">
        <f t="array" ref="CA58">IFERROR(_xlfn.AGGREGATE(15, 3, (B58:AI58 = $BZ$13)/(B58:AI58 = $BZ$13)*COLUMN(B58:AI58)-COLUMN(B58),COLUMNS($BZ58:CA58)),"")</f>
        <v/>
      </c>
      <c r="CB58" s="25" t="str" cm="1">
        <f t="array" ref="CB58">IFERROR(_xlfn.AGGREGATE(15, 3, (B58:AI58 = $BZ$13)/(B58:AI58 = $BZ$13)*COLUMN(B58:AI58)-COLUMN(B58),COLUMNS($BZ58:CB58)),"")</f>
        <v/>
      </c>
      <c r="CC58" s="25" t="str" cm="1">
        <f t="array" ref="CC58">_xlfn.TEXTJOIN(CHAR(10),TRUE, IFERROR((TEXT(CF58,"HH:MM")&amp;" to "&amp;TEXT(INDEX(Lists!$L$24:$AX$24,0,_xlfn.AGGREGATE(15,3,(B58:AI58=$BZ$13)/(B58:AI58=$BZ$13)*COLUMN(B58:AI58)-COLUMN(B58),COLUMNS($BZ58:BZ58))+1+CD58),"HH:MM")&amp;" "&amp;$BZ$13),""),
                                                        IFERROR((TEXT(CG58,"HH:MM")&amp;" to "&amp;TEXT(INDEX(Lists!$L$24:$AX$24,0,_xlfn.AGGREGATE(15,3,(B58:AI58=$BZ$13)/(B58:AI58=$BZ$13)*COLUMN(B58:AI58)-COLUMN(B58),COLUMNS($BZ58:CA58))+1+CE58),"HH:MM")&amp;" "&amp;$BZ$13),""))</f>
        <v/>
      </c>
      <c r="CD58" s="25" t="str" cm="1">
        <f t="array" ref="CD58">IFERROR(MergedCellsCount(INDEX(B58:AI58,_xlfn.AGGREGATE(15, 3, (B58:AI58 = $BZ$13)/(B58:AI58 = $BZ$13)*COLUMN(B58:AI58)-COLUMN(B58),COLUMNS($BZ58:BZ58))+1)),"")</f>
        <v/>
      </c>
      <c r="CE58" s="25" t="str" cm="1">
        <f t="array" ref="CE58">IFERROR(MergedCellsCount(INDEX(B58:AI58,_xlfn.AGGREGATE(15, 3, (B58:AI58 = $BZ$13)/(B58:AI58 = $BZ$13)*COLUMN(B58:AI58)-COLUMN(B58),COLUMNS($BZ58:CA58))+1)),"")</f>
        <v/>
      </c>
      <c r="CF58" s="55" t="str" cm="1">
        <f t="array" ref="CF58">IFERROR(INDEX(Lists!$L$24:$AX$24,  0, _xlfn.AGGREGATE(15, 3, (B58:AI58 = $BZ$13)/(B58:AI58 = $BZ$13)*COLUMN(B58:AI58)-COLUMN(B58),COLUMNS($BZ58:BZ58))+1),"")</f>
        <v/>
      </c>
      <c r="CG58" s="55" t="str" cm="1">
        <f t="array" ref="CG58">IFERROR(INDEX(Lists!$L$24:$AX$24,  0, _xlfn.AGGREGATE(15, 3, (B58:AI58 = $BZ$13)/(B58:AI58 = $BZ$13)*COLUMN(B58:AI58)-COLUMN(B58),COLUMNS($BZ58:CA58))+1),"")</f>
        <v/>
      </c>
      <c r="CH58" s="186" t="str" cm="1">
        <f t="array" ref="CH58">_xlfn.TEXTJOIN(CHAR(10),TRUE, IFERROR((TEXT(CF58,"HH:MM")&amp;" to "&amp;TEXT(INDEX(Lists!$L$24:$AX$24,0,_xlfn.AGGREGATE(15,3,(B58:AI58=$BZ$13)/(B58:AI58=$BZ$13)*COLUMN(B58:AI58)-COLUMN(B58),COLUMNS($BZ58:BZ58))+1+CD58),"HH:MM")&amp;" "&amp;A58&amp;": "&amp;$BZ$13),""),
                                                        IFERROR((TEXT(CG58,"HH:MM")&amp;" to "&amp;TEXT(INDEX(Lists!$L$24:$AX$24,0,_xlfn.AGGREGATE(15,3,(B58:AI58=$BZ$13)/(B58:AI58=$BZ$13)*COLUMN(B58:AI58)-COLUMN(B58),COLUMNS($BZ58:CA58))+1+CE58),"HH:MM")&amp;" "&amp;A58&amp;": "&amp;$BZ$13),""))</f>
        <v/>
      </c>
      <c r="CI58" s="42" t="str">
        <f t="shared" ca="1" si="6"/>
        <v>12:45 to 13:30 Disinfect &amp; Prop Swap</v>
      </c>
    </row>
    <row r="59" spans="1:87" s="25" customFormat="1" x14ac:dyDescent="0.25">
      <c r="A59" s="7" t="s">
        <v>40</v>
      </c>
      <c r="B59" s="34"/>
      <c r="C59" s="34"/>
      <c r="D59" s="34"/>
      <c r="E59" s="34"/>
      <c r="F59" s="34"/>
      <c r="G59" s="34"/>
      <c r="H59" s="10"/>
      <c r="I59" s="10"/>
      <c r="J59" s="10"/>
      <c r="K59" s="10"/>
      <c r="L59" s="7"/>
      <c r="M59" s="7"/>
      <c r="N59" s="7"/>
      <c r="O59" s="7"/>
      <c r="P59" s="7"/>
      <c r="Q59" s="7"/>
      <c r="R59" s="7"/>
      <c r="S59" s="7"/>
      <c r="T59" s="7"/>
      <c r="U59" s="7"/>
      <c r="V59" s="222" t="s">
        <v>42</v>
      </c>
      <c r="W59" s="222"/>
      <c r="X59" s="222"/>
      <c r="Y59" s="3"/>
      <c r="Z59" s="3"/>
      <c r="AA59" s="10"/>
      <c r="AB59" s="7"/>
      <c r="AC59" s="7"/>
      <c r="AD59" s="7"/>
      <c r="AE59" s="7"/>
      <c r="AF59" s="7"/>
      <c r="AG59" s="7"/>
      <c r="AH59" s="7"/>
      <c r="AI59" s="7"/>
      <c r="AJ59" s="21" t="s">
        <v>7</v>
      </c>
      <c r="AL59" s="55"/>
      <c r="AN59" s="55"/>
      <c r="AR59" s="54" t="str">
        <f t="shared" si="14"/>
        <v/>
      </c>
      <c r="AS59" s="25" t="str" cm="1">
        <f t="array" ref="AS59">IFERROR(MergedCellsCount(INDEX(B59:AI59,MATCH("Prop Swap Only",B59:AI59,0))),"")</f>
        <v/>
      </c>
      <c r="AT59" s="55" t="str" cm="1">
        <f t="array" ref="AT59">IFERROR(INDEX($B$79:$AJ$79,(MATCH("Prop Swap Only",B59:AI59,0)+AS59)),"")</f>
        <v/>
      </c>
      <c r="AV59" s="25" t="str">
        <f t="shared" si="7"/>
        <v/>
      </c>
      <c r="AW59" s="51" t="str">
        <f t="shared" si="8"/>
        <v/>
      </c>
      <c r="AX59" s="51" t="str">
        <f t="shared" ca="1" si="1"/>
        <v>13:30 to 14:15 Moneypalooza: Disinfect &amp; Prop Swap</v>
      </c>
      <c r="AY59" s="55" t="str">
        <f t="shared" si="4"/>
        <v/>
      </c>
      <c r="AZ59" s="25" t="str" cm="1">
        <f t="array" ref="AZ59">IFERROR(MergedCellsCount(INDEX(B59:AI59,MATCH("Wipe down",B59:AI59,0))),"")</f>
        <v/>
      </c>
      <c r="BA59" s="55" t="str" cm="1">
        <f t="array" ref="BA59">IFERROR(INDEX($B$79:$AJ$79,(MATCH("Wipe down",B59:AI59,0)+AZ59)),"")</f>
        <v/>
      </c>
      <c r="BC59" s="25" t="str">
        <f t="shared" si="5"/>
        <v/>
      </c>
      <c r="BD59" s="25" t="str">
        <f t="shared" si="2"/>
        <v/>
      </c>
      <c r="BE59" s="50"/>
      <c r="BF59" s="25" cm="1">
        <f t="array" ref="BF59">_xlfn.SINGLE(INDEX(B59:AJ59,0, _xlfn.AGGREGATE(15, 3, (B59:AI59 = $BF$13)/(B59:AI59 = $BF$13)*COLUMN(B59:AI59)-COLUMN(B59),COLUMNS($BF59:BF59))))</f>
        <v>0</v>
      </c>
      <c r="BG59" s="25" cm="1">
        <f t="array" ref="BG59">IFERROR(_xlfn.AGGREGATE(15, 3, (B59:AI59 = $BF$13)/(B59:AI59 = $BF$13)*COLUMN(B59:AI59)-COLUMN(B59),COLUMNS($BG59:BG59)),"")</f>
        <v>20</v>
      </c>
      <c r="BH59" s="25" t="str" cm="1">
        <f t="array" ref="BH59">IFERROR(_xlfn.AGGREGATE(15, 3, (D59:AK59 = $BF$13)/(D59:AK59 = $BF$13)*COLUMN(D59:AK59)-COLUMN(D59),COLUMNS($BG59:BH59)),"")</f>
        <v/>
      </c>
      <c r="BI59" s="25" t="str" cm="1">
        <f t="array" aca="1" ref="BI59" ca="1">_xlfn.TEXTJOIN(CHAR(10),TRUE, IFERROR((TEXT(BL59,"HH:MM")&amp;" to "&amp;TEXT(INDEX(Lists!$L$24:$AX$24,0,_xlfn.AGGREGATE(15,3,(B59:AI59=$BF$13)/(B59:AI59=$BF$13)*COLUMN(B59:AI59)-COLUMN(B59),COLUMNS($BG59:BG59))+1+BJ59),"HH:MM")&amp;" "&amp;$BF$13),""),
IFERROR((TEXT(BM59,"HH:MM")&amp;" to "&amp;TEXT(INDEX(Lists!$L$24:$AX$24,0,_xlfn.AGGREGATE(15,3,(B59:AI59=$BF$13)/(B59:AI59=$BF$13)*COLUMN(B59:AI59)-COLUMN(B59),COLUMNS($BG59:BH59))+1+BK59),"HH:MM")&amp;" "&amp;$BF$13),""))</f>
        <v>13:30 to 14:15 Disinfect &amp; Prop Swap</v>
      </c>
      <c r="BJ59" s="25" cm="1">
        <f t="array" aca="1" ref="BJ59" ca="1">IFERROR(MergedCellsCount(INDEX(B59:AI59,_xlfn.AGGREGATE(15, 3, (B59:AI59 = $BF$13)/(B59:AI59 = $BF$13)*COLUMN(B59:AI59)-COLUMN(B59),COLUMNS($BG59:BG59))+1)),"")</f>
        <v>3</v>
      </c>
      <c r="BK59" s="25" t="str" cm="1">
        <f t="array" ref="BK59">IFERROR(MergedCellsCount(INDEX(B59:AI59,_xlfn.AGGREGATE(15, 3, (B59:AI59 = $BF$13)/(B59:AI59 = $BF$13)*COLUMN(B59:AI59)-COLUMN(B59),COLUMNS($BG59:BH59))+1)),"")</f>
        <v/>
      </c>
      <c r="BL59" s="55" cm="1">
        <f t="array" ref="BL59">IFERROR(INDEX(Lists!$L$24:$AX$24,  0, _xlfn.AGGREGATE(15, 3, (B59:AI59 = $BF$13)/(B59:AI59 = $BF$13)*COLUMN(B59:AI59)-COLUMN(B59),COLUMNS($BG59:BG59))+1),"")</f>
        <v>0.5625</v>
      </c>
      <c r="BM59" s="55" t="str" cm="1">
        <f t="array" ref="BM59">IFERROR(INDEX(Lists!$L$24:$AX$24,  0, _xlfn.AGGREGATE(15, 3, (B59:AI59 = $BF$13)/(B59:AI59 = $BF$13)*COLUMN(B59:AI59)-COLUMN(B59),COLUMNS($BG59:BH59))+1),"")</f>
        <v/>
      </c>
      <c r="BN59" s="51" t="str" cm="1">
        <f t="array" aca="1" ref="BN59" ca="1">_xlfn.TEXTJOIN(CHAR(10),TRUE, IFERROR((TEXT(BL59,"HH:MM")&amp;" to "&amp;TEXT(INDEX(Lists!$L$24:$AX$24,0,_xlfn.AGGREGATE(15,3,(B59:AI59=$BF$13)/(B59:AI59=$BF$13)*COLUMN(B59:AI59)-COLUMN(B59),COLUMNS($BG59:BG59))+1+BJ59),"HH:MM")&amp;" "&amp;A59&amp;": "&amp;$BF$13),""),
IFERROR((TEXT(BM59,"HH:MM")&amp;" to "&amp;TEXT(INDEX(Lists!$L$24:$AX$24,0,_xlfn.AGGREGATE(15,3,(B59:AI59=$BF$13)/(B59:AI59=$BF$13)*COLUMN(B59:AI59)-COLUMN(B59),COLUMNS($BG59:BH59))+1+BK59),"HH:MM")&amp;" "&amp;A59&amp;": "&amp;$BF$13),""))</f>
        <v>13:30 to 14:15 Moneypalooza: Disinfect &amp; Prop Swap</v>
      </c>
      <c r="BP59" s="25" t="e" cm="1">
        <f t="array" ref="BP59">_xlfn.SINGLE(INDEX(B59:AJ59,0, _xlfn.AGGREGATE(15, 3, (B59:AI59 = $BP$13)/(B59:AI59 = $BP$13)*COLUMN(B59:AI59)-COLUMN(B59),COLUMNS($BP59:BP59))))</f>
        <v>#NUM!</v>
      </c>
      <c r="BQ59" s="25" t="str" cm="1">
        <f t="array" ref="BQ59">IFERROR(_xlfn.AGGREGATE(15, 3, (B59:AI59 = $BP$13)/(B59:AI59 = $BP$13)*COLUMN(B59:AI59)-COLUMN(B59),COLUMNS($BP59:BQ59)),"")</f>
        <v/>
      </c>
      <c r="BR59" s="25" t="str" cm="1">
        <f t="array" ref="BR59">IFERROR(_xlfn.AGGREGATE(15, 3, (B59:AI59 = $BP$13)/(B59:AI59 = $BP$13)*COLUMN(B59:AI59)-COLUMN(B59),COLUMNS($BP59:BR59)),"")</f>
        <v/>
      </c>
      <c r="BS59" s="25" t="str" cm="1">
        <f t="array" ref="BS59">_xlfn.TEXTJOIN(CHAR(10),TRUE, IFERROR((TEXT(BV59,"HH:MM")&amp;" to "&amp;TEXT(INDEX(Lists!$L$24:$AX$24,0,_xlfn.AGGREGATE(15,3,(B59:AI59=$BP$13)/(B59:AI59=$BP$13)*COLUMN(B59:AI59)-COLUMN(B59),COLUMNS($BQ59:BQ59))+1+BT59),"HH:MM")&amp;" "&amp;$BP$13),""),
IFERROR((TEXT(BW59,"HH:MM")&amp;" to "&amp;TEXT(INDEX(Lists!$L$24:$AX$24,0,_xlfn.AGGREGATE(15,3,(B59:AI59=$BP$13)/(B59:AI59=$BP$13)*COLUMN(B59:AI59)-COLUMN(B59),COLUMNS($BQ59:BR59))+1+BU59),"HH:MM")&amp;" "&amp;$BP$13),""))</f>
        <v/>
      </c>
      <c r="BT59" s="25" t="str" cm="1">
        <f t="array" ref="BT59">IFERROR(MergedCellsCount(INDEX(B59:AI59,_xlfn.AGGREGATE(15, 3, (B59:AI59 = $BP$13)/(B59:AI59 = $BP$13)*COLUMN(B59:AI59)-COLUMN(B59),COLUMNS($BP59:BP59))+1)),"")</f>
        <v/>
      </c>
      <c r="BU59" s="25" t="str" cm="1">
        <f t="array" ref="BU59">IFERROR(MergedCellsCount(INDEX(B62:AI62,_xlfn.AGGREGATE(15, 3, (B62:AI62 = $BP$13)/(B62:AI62 = $BP$13)*COLUMN(B62:AI62)-COLUMN(B62),COLUMNS($BP62:BQ62))+1)),"")</f>
        <v/>
      </c>
      <c r="BV59" s="55" t="str" cm="1">
        <f t="array" ref="BV59">IFERROR(INDEX(Lists!$L$24:$AX$24,  0, _xlfn.AGGREGATE(15, 3, (B59:AI59 = $BP$13)/(B59:AI59 = $BP$13)*COLUMN(B59:AI59)-COLUMN(B59),COLUMNS($BP59:BP59))+1),"")</f>
        <v/>
      </c>
      <c r="BW59" s="55" t="str" cm="1">
        <f t="array" ref="BW59">IFERROR(INDEX(Lists!$L$24:$AX$24,  0, _xlfn.AGGREGATE(15, 3, (B59:AI59 = $BP$13)/(B59:AI59 = $BP$13)*COLUMN(B59:AI59)-COLUMN(B59),COLUMNS($BP59:BQ59))+1),"")</f>
        <v/>
      </c>
      <c r="BX59" s="25" t="str" cm="1">
        <f t="array" ref="BX59">_xlfn.TEXTJOIN(CHAR(10),TRUE, IFERROR((TEXT(BV59,"HH:MM")&amp;" to "&amp;TEXT(INDEX(Lists!$L$24:$AX$24,0,_xlfn.AGGREGATE(15,3,(B59:AI59=$BP$13)/(B59:AI59=$BP$13)*COLUMN(B59:AI59)-COLUMN(B59),COLUMNS($BQ59:BQ59))+1+BT59),"HH:MM")&amp;" "&amp;A59&amp;": "&amp;$BP$13),""),
IFERROR((TEXT(BW59,"HH:MM")&amp;" to "&amp;TEXT(INDEX(Lists!$L$24:$AX$24,0,_xlfn.AGGREGATE(15,3,(B59:AI59=$BP$13)/(B59:AI59=$BP$13)*COLUMN(B59:AI59)-COLUMN(B59),COLUMNS($BQ59:BR59))+1+BU59),"HH:MM")&amp;" "&amp;A59&amp;": "&amp;$BP$13),""))</f>
        <v/>
      </c>
      <c r="BY59" s="50"/>
      <c r="BZ59" s="25" t="e" cm="1">
        <f t="array" ref="BZ59">_xlfn.SINGLE(INDEX(B59:AJ59,0, _xlfn.AGGREGATE(15, 3, (B59:AI59 = $BZ$13)/(B59:AI59 = $BZ$13)*COLUMN(B59:AI59)-COLUMN(B59),COLUMNS($BZ59:BZ59))))</f>
        <v>#NUM!</v>
      </c>
      <c r="CA59" s="25" t="str" cm="1">
        <f t="array" ref="CA59">IFERROR(_xlfn.AGGREGATE(15, 3, (B59:AI59 = $BZ$13)/(B59:AI59 = $BZ$13)*COLUMN(B59:AI59)-COLUMN(B59),COLUMNS($BZ59:CA59)),"")</f>
        <v/>
      </c>
      <c r="CB59" s="25" t="str" cm="1">
        <f t="array" ref="CB59">IFERROR(_xlfn.AGGREGATE(15, 3, (B59:AI59 = $BZ$13)/(B59:AI59 = $BZ$13)*COLUMN(B59:AI59)-COLUMN(B59),COLUMNS($BZ59:CB59)),"")</f>
        <v/>
      </c>
      <c r="CC59" s="25" t="str" cm="1">
        <f t="array" ref="CC59">_xlfn.TEXTJOIN(CHAR(10),TRUE, IFERROR((TEXT(CF59,"HH:MM")&amp;" to "&amp;TEXT(INDEX(Lists!$L$24:$AX$24,0,_xlfn.AGGREGATE(15,3,(B59:AI59=$BZ$13)/(B59:AI59=$BZ$13)*COLUMN(B59:AI59)-COLUMN(B59),COLUMNS($BZ59:BZ59))+1+CD59),"HH:MM")&amp;" "&amp;$BZ$13),""),
                                                        IFERROR((TEXT(CG59,"HH:MM")&amp;" to "&amp;TEXT(INDEX(Lists!$L$24:$AX$24,0,_xlfn.AGGREGATE(15,3,(B59:AI59=$BZ$13)/(B59:AI59=$BZ$13)*COLUMN(B59:AI59)-COLUMN(B59),COLUMNS($BZ59:CA59))+1+CE59),"HH:MM")&amp;" "&amp;$BZ$13),""))</f>
        <v/>
      </c>
      <c r="CD59" s="25" t="str" cm="1">
        <f t="array" ref="CD59">IFERROR(MergedCellsCount(INDEX(B59:AI59,_xlfn.AGGREGATE(15, 3, (B59:AI59 = $BZ$13)/(B59:AI59 = $BZ$13)*COLUMN(B59:AI59)-COLUMN(B59),COLUMNS($BZ59:BZ59))+1)),"")</f>
        <v/>
      </c>
      <c r="CE59" s="25" t="str" cm="1">
        <f t="array" ref="CE59">IFERROR(MergedCellsCount(INDEX(B59:AI59,_xlfn.AGGREGATE(15, 3, (B59:AI59 = $BZ$13)/(B59:AI59 = $BZ$13)*COLUMN(B59:AI59)-COLUMN(B59),COLUMNS($BZ59:CA59))+1)),"")</f>
        <v/>
      </c>
      <c r="CF59" s="55" t="str" cm="1">
        <f t="array" ref="CF59">IFERROR(INDEX(Lists!$L$24:$AX$24,  0, _xlfn.AGGREGATE(15, 3, (B59:AI59 = $BZ$13)/(B59:AI59 = $BZ$13)*COLUMN(B59:AI59)-COLUMN(B59),COLUMNS($BZ59:BZ59))+1),"")</f>
        <v/>
      </c>
      <c r="CG59" s="55" t="str" cm="1">
        <f t="array" ref="CG59">IFERROR(INDEX(Lists!$L$24:$AX$24,  0, _xlfn.AGGREGATE(15, 3, (B59:AI59 = $BZ$13)/(B59:AI59 = $BZ$13)*COLUMN(B59:AI59)-COLUMN(B59),COLUMNS($BZ59:CA59))+1),"")</f>
        <v/>
      </c>
      <c r="CH59" s="186" t="str" cm="1">
        <f t="array" ref="CH59">_xlfn.TEXTJOIN(CHAR(10),TRUE, IFERROR((TEXT(CF59,"HH:MM")&amp;" to "&amp;TEXT(INDEX(Lists!$L$24:$AX$24,0,_xlfn.AGGREGATE(15,3,(B59:AI59=$BZ$13)/(B59:AI59=$BZ$13)*COLUMN(B59:AI59)-COLUMN(B59),COLUMNS($BZ59:BZ59))+1+CD59),"HH:MM")&amp;" "&amp;A59&amp;": "&amp;$BZ$13),""),
                                                        IFERROR((TEXT(CG59,"HH:MM")&amp;" to "&amp;TEXT(INDEX(Lists!$L$24:$AX$24,0,_xlfn.AGGREGATE(15,3,(B59:AI59=$BZ$13)/(B59:AI59=$BZ$13)*COLUMN(B59:AI59)-COLUMN(B59),COLUMNS($BZ59:CA59))+1+CE59),"HH:MM")&amp;" "&amp;A59&amp;": "&amp;$BZ$13),""))</f>
        <v/>
      </c>
      <c r="CI59" s="42" t="str">
        <f t="shared" ca="1" si="6"/>
        <v>13:30 to 14:15 Disinfect &amp; Prop Swap</v>
      </c>
    </row>
    <row r="60" spans="1:87" s="25" customFormat="1" ht="15" customHeight="1" x14ac:dyDescent="0.25">
      <c r="A60" s="7" t="s">
        <v>50</v>
      </c>
      <c r="B60" s="34"/>
      <c r="C60" s="34"/>
      <c r="D60" s="34"/>
      <c r="E60" s="34"/>
      <c r="F60" s="34"/>
      <c r="G60" s="34"/>
      <c r="H60" s="9"/>
      <c r="I60" s="9"/>
      <c r="J60" s="9"/>
      <c r="K60" s="9"/>
      <c r="L60" s="10"/>
      <c r="M60" s="255" t="s">
        <v>71</v>
      </c>
      <c r="N60" s="256"/>
      <c r="O60" s="3"/>
      <c r="P60" s="7"/>
      <c r="Q60" s="7"/>
      <c r="R60" s="7"/>
      <c r="S60" s="7"/>
      <c r="T60" s="7"/>
      <c r="U60" s="7"/>
      <c r="V60" s="7"/>
      <c r="W60" s="7"/>
      <c r="X60" s="7"/>
      <c r="Y60" s="222" t="s">
        <v>42</v>
      </c>
      <c r="Z60" s="222"/>
      <c r="AA60" s="222"/>
      <c r="AB60" s="10"/>
      <c r="AC60" s="10"/>
      <c r="AD60" s="10"/>
      <c r="AE60" s="10"/>
      <c r="AF60" s="7"/>
      <c r="AG60" s="7"/>
      <c r="AH60" s="7"/>
      <c r="AI60" s="7"/>
      <c r="AJ60" s="21" t="s">
        <v>7</v>
      </c>
      <c r="AL60" s="55"/>
      <c r="AN60" s="55"/>
      <c r="AR60" s="54" t="str">
        <f t="shared" si="14"/>
        <v/>
      </c>
      <c r="AS60" s="25" t="str" cm="1">
        <f t="array" ref="AS60">IFERROR(MergedCellsCount(INDEX(B60:AI60,MATCH("Prop Swap Only",B60:AI60,0))),"")</f>
        <v/>
      </c>
      <c r="AT60" s="55" t="str" cm="1">
        <f t="array" ref="AT60">IFERROR(INDEX($B$79:$AJ$79,(MATCH("Prop Swap Only",B60:AI60,0)+AS60)),"")</f>
        <v/>
      </c>
      <c r="AV60" s="25" t="str">
        <f t="shared" si="7"/>
        <v/>
      </c>
      <c r="AW60" s="51" t="str">
        <f>IF(ISNUMBER(AR60),CONCATENATE(TEXT(AR60,"HH:MM")," to ",TEXT(AT60,"HH:MM"), " ",A56,": Prop Swap While Open"),"")</f>
        <v/>
      </c>
      <c r="AX60" s="51" t="str">
        <f t="shared" ca="1" si="1"/>
        <v xml:space="preserve">14:15 to 15:00 Kid Grid &amp; RPW: Disinfect &amp; Prop Swap
11:15 to 11:45 Kid Grid &amp; RPW: Wipe down </v>
      </c>
      <c r="AY60" s="55">
        <f t="shared" si="4"/>
        <v>0.46875</v>
      </c>
      <c r="AZ60" s="25" cm="1">
        <f t="array" aca="1" ref="AZ60" ca="1">IFERROR(MergedCellsCount(INDEX(B60:AI60,MATCH("Wipe down",B60:AI60,0))),"")</f>
        <v>2</v>
      </c>
      <c r="BA60" s="55" cm="1">
        <f t="array" aca="1" ref="BA60" ca="1">IFERROR(INDEX($B$79:$AJ$79,(MATCH("Wipe down",B60:AI60,0)+AZ60)),"")</f>
        <v>0.48958333333333331</v>
      </c>
      <c r="BC60" s="25" t="str">
        <f t="shared" ca="1" si="5"/>
        <v>11:15 to 11:45 Wipe down</v>
      </c>
      <c r="BD60" s="25" t="str">
        <f ca="1">IF(ISNUMBER(AY60),CONCATENATE(TEXT(AY60,"HH:MM")," to ",TEXT(BA60,"HH:MM"), " ",A56,": Wipe down "),"")</f>
        <v xml:space="preserve">11:15 to 11:45 Kid Grid &amp; RPW: Wipe down </v>
      </c>
      <c r="BE60" s="50"/>
      <c r="BF60" s="25" cm="1">
        <f t="array" ref="BF60">_xlfn.SINGLE(INDEX(B60:AJ60,0, _xlfn.AGGREGATE(15, 3, (B60:AI60 = $BF$13)/(B60:AI60 = $BF$13)*COLUMN(B60:AI60)-COLUMN(B60),COLUMNS($BF60:BF60))))</f>
        <v>0</v>
      </c>
      <c r="BG60" s="25" cm="1">
        <f t="array" ref="BG60">IFERROR(_xlfn.AGGREGATE(15, 3, (B60:AI60 = $BF$13)/(B60:AI60 = $BF$13)*COLUMN(B60:AI60)-COLUMN(B60),COLUMNS($BG60:BG60)),"")</f>
        <v>23</v>
      </c>
      <c r="BH60" s="25" t="str" cm="1">
        <f t="array" ref="BH60">IFERROR(_xlfn.AGGREGATE(15, 3, (D60:AK60 = $BF$13)/(D60:AK60 = $BF$13)*COLUMN(D60:AK60)-COLUMN(D60),COLUMNS($BG60:BH60)),"")</f>
        <v/>
      </c>
      <c r="BI60" s="25" t="str" cm="1">
        <f t="array" aca="1" ref="BI60" ca="1">_xlfn.TEXTJOIN(CHAR(10),TRUE, IFERROR((TEXT(BL60,"HH:MM")&amp;" to "&amp;TEXT(INDEX(Lists!$L$24:$AX$24,0,_xlfn.AGGREGATE(15,3,(B60:AI60=$BF$13)/(B60:AI60=$BF$13)*COLUMN(B60:AI60)-COLUMN(B60),COLUMNS($BG60:BG60))+1+BJ60),"HH:MM")&amp;" "&amp;$BF$13),""),
IFERROR((TEXT(BM60,"HH:MM")&amp;" to "&amp;TEXT(INDEX(Lists!$L$24:$AX$24,0,_xlfn.AGGREGATE(15,3,(B60:AI60=$BF$13)/(B60:AI60=$BF$13)*COLUMN(B60:AI60)-COLUMN(B60),COLUMNS($BG60:BH60))+1+BK60),"HH:MM")&amp;" "&amp;$BF$13),""))</f>
        <v>14:15 to 15:00 Disinfect &amp; Prop Swap</v>
      </c>
      <c r="BJ60" s="25" cm="1">
        <f t="array" aca="1" ref="BJ60" ca="1">IFERROR(MergedCellsCount(INDEX(B60:AI60,_xlfn.AGGREGATE(15, 3, (B60:AI60 = $BF$13)/(B60:AI60 = $BF$13)*COLUMN(B60:AI60)-COLUMN(B60),COLUMNS($BG60:BG60))+1)),"")</f>
        <v>3</v>
      </c>
      <c r="BK60" s="25" t="str" cm="1">
        <f t="array" ref="BK60">IFERROR(MergedCellsCount(INDEX(B60:AI60,_xlfn.AGGREGATE(15, 3, (B60:AI60 = $BF$13)/(B60:AI60 = $BF$13)*COLUMN(B60:AI60)-COLUMN(B60),COLUMNS($BG60:BH60))+1)),"")</f>
        <v/>
      </c>
      <c r="BL60" s="55" cm="1">
        <f t="array" ref="BL60">IFERROR(INDEX(Lists!$L$24:$AX$24,  0, _xlfn.AGGREGATE(15, 3, (B60:AI60 = $BF$13)/(B60:AI60 = $BF$13)*COLUMN(B60:AI60)-COLUMN(B60),COLUMNS($BG60:BG60))+1),"")</f>
        <v>0.59375</v>
      </c>
      <c r="BM60" s="55" t="str" cm="1">
        <f t="array" ref="BM60">IFERROR(INDEX(Lists!$L$24:$AX$24,  0, _xlfn.AGGREGATE(15, 3, (B60:AI60 = $BF$13)/(B60:AI60 = $BF$13)*COLUMN(B60:AI60)-COLUMN(B60),COLUMNS($BG60:BH60))+1),"")</f>
        <v/>
      </c>
      <c r="BN60" s="51" t="str" cm="1">
        <f t="array" aca="1" ref="BN60" ca="1">_xlfn.TEXTJOIN(CHAR(10),TRUE, IFERROR((TEXT(BL60,"HH:MM")&amp;" to "&amp;TEXT(INDEX(Lists!$L$24:$AX$24,0,_xlfn.AGGREGATE(15,3,(B60:AI60=$BF$13)/(B60:AI60=$BF$13)*COLUMN(B60:AI60)-COLUMN(B60),COLUMNS($BG60:BG60))+1+BJ60),"HH:MM")&amp;" "&amp;A56&amp;": "&amp;$BF$13),""),
IFERROR((TEXT(BM60,"HH:MM")&amp;" to "&amp;TEXT(INDEX(Lists!$L$24:$AX$24,0,_xlfn.AGGREGATE(15,3,(B60:AI60=$BF$13)/(B60:AI60=$BF$13)*COLUMN(B60:AI60)-COLUMN(B60),COLUMNS($BG60:BH60))+1+BK60),"HH:MM")&amp;" "&amp;A56&amp;": "&amp;$BF$13),""))</f>
        <v>14:15 to 15:00 Kid Grid &amp; RPW: Disinfect &amp; Prop Swap</v>
      </c>
      <c r="BP60" s="25" t="e" cm="1">
        <f t="array" ref="BP60">_xlfn.SINGLE(INDEX(B60:AJ60,0, _xlfn.AGGREGATE(15, 3, (B60:AI60 = $BP$13)/(B60:AI60 = $BP$13)*COLUMN(B60:AI60)-COLUMN(B60),COLUMNS($BP60:BP60))))</f>
        <v>#NUM!</v>
      </c>
      <c r="BQ60" s="25" t="str" cm="1">
        <f t="array" ref="BQ60">IFERROR(_xlfn.AGGREGATE(15, 3, (B60:AI60 = $BP$13)/(B60:AI60 = $BP$13)*COLUMN(B60:AI60)-COLUMN(B60),COLUMNS($BP60:BQ60)),"")</f>
        <v/>
      </c>
      <c r="BR60" s="25" t="str" cm="1">
        <f t="array" ref="BR60">IFERROR(_xlfn.AGGREGATE(15, 3, (B60:AI60 = $BP$13)/(B60:AI60 = $BP$13)*COLUMN(B60:AI60)-COLUMN(B60),COLUMNS($BP60:BR60)),"")</f>
        <v/>
      </c>
      <c r="BS60" s="25" t="str" cm="1">
        <f t="array" ref="BS60">_xlfn.TEXTJOIN(CHAR(10),TRUE, IFERROR((TEXT(BV60,"HH:MM")&amp;" to "&amp;TEXT(INDEX(Lists!$L$24:$AX$24,0,_xlfn.AGGREGATE(15,3,(B60:AI60=$BP$13)/(B60:AI60=$BP$13)*COLUMN(B60:AI60)-COLUMN(B60),COLUMNS($BQ60:BQ60))+1+BT60),"HH:MM")&amp;" "&amp;$BP$13),""),
IFERROR((TEXT(BW60,"HH:MM")&amp;" to "&amp;TEXT(INDEX(Lists!$L$24:$AX$24,0,_xlfn.AGGREGATE(15,3,(B60:AI60=$BP$13)/(B60:AI60=$BP$13)*COLUMN(B60:AI60)-COLUMN(B60),COLUMNS($BQ60:BR60))+1+BU60),"HH:MM")&amp;" "&amp;$BP$13),""))</f>
        <v/>
      </c>
      <c r="BT60" s="25" t="str" cm="1">
        <f t="array" ref="BT60">IFERROR(MergedCellsCount(INDEX(B60:AI60,_xlfn.AGGREGATE(15, 3, (B60:AI60 = $BP$13)/(B60:AI60 = $BP$13)*COLUMN(B60:AI60)-COLUMN(B60),COLUMNS($BP60:BP60))+1)),"")</f>
        <v/>
      </c>
      <c r="BU60" s="25" t="str" cm="1">
        <f t="array" ref="BU60">IFERROR(MergedCellsCount(INDEX(B63:AI63,_xlfn.AGGREGATE(15, 3, (B63:AI63 = $BP$13)/(B63:AI63 = $BP$13)*COLUMN(B63:AI63)-COLUMN(B63),COLUMNS($BP63:BQ63))+1)),"")</f>
        <v/>
      </c>
      <c r="BV60" s="55" t="str" cm="1">
        <f t="array" ref="BV60">IFERROR(INDEX(Lists!$L$24:$AX$24,  0, _xlfn.AGGREGATE(15, 3, (B60:AI60 = $BP$13)/(B60:AI60 = $BP$13)*COLUMN(B60:AI60)-COLUMN(B60),COLUMNS($BP60:BP60))+1),"")</f>
        <v/>
      </c>
      <c r="BW60" s="55" t="str" cm="1">
        <f t="array" ref="BW60">IFERROR(INDEX(Lists!$L$24:$AX$24,  0, _xlfn.AGGREGATE(15, 3, (B60:AI60 = $BP$13)/(B60:AI60 = $BP$13)*COLUMN(B60:AI60)-COLUMN(B60),COLUMNS($BP60:BQ60))+1),"")</f>
        <v/>
      </c>
      <c r="BX60" s="25" t="str" cm="1">
        <f t="array" ref="BX60">_xlfn.TEXTJOIN(CHAR(10),TRUE, IFERROR((TEXT(BV60,"HH:MM")&amp;" to "&amp;TEXT(INDEX(Lists!$L$24:$AX$24,0,_xlfn.AGGREGATE(15,3,(B60:AI60=$BP$13)/(B60:AI60=$BP$13)*COLUMN(B60:AI60)-COLUMN(B60),COLUMNS($BQ60:BQ60))+1+BT60),"HH:MM")&amp;" "&amp;A56&amp;": "&amp;$BP$13),""),
IFERROR((TEXT(BW60,"HH:MM")&amp;" to "&amp;TEXT(INDEX(Lists!$L$24:$AX$24,0,_xlfn.AGGREGATE(15,3,(B60:AI60=$BP$13)/(B60:AI60=$BP$13)*COLUMN(B60:AI60)-COLUMN(B60),COLUMNS($BQ60:BR60))+1+BU60),"HH:MM")&amp;" "&amp;A56&amp;": "&amp;$BP$13),""))</f>
        <v/>
      </c>
      <c r="BY60" s="50"/>
      <c r="BZ60" s="25" t="e" cm="1">
        <f t="array" ref="BZ60">_xlfn.SINGLE(INDEX(B60:AJ60,0, _xlfn.AGGREGATE(15, 3, (B60:AI60 = $BZ$13)/(B60:AI60 = $BZ$13)*COLUMN(B60:AI60)-COLUMN(B60),COLUMNS($BZ60:BZ60))))</f>
        <v>#NUM!</v>
      </c>
      <c r="CA60" s="25" t="str" cm="1">
        <f t="array" ref="CA60">IFERROR(_xlfn.AGGREGATE(15, 3, (B60:AI60 = $BZ$13)/(B60:AI60 = $BZ$13)*COLUMN(B60:AI60)-COLUMN(B60),COLUMNS($BZ60:CA60)),"")</f>
        <v/>
      </c>
      <c r="CB60" s="25" t="str" cm="1">
        <f t="array" ref="CB60">IFERROR(_xlfn.AGGREGATE(15, 3, (B60:AI60 = $BZ$13)/(B60:AI60 = $BZ$13)*COLUMN(B60:AI60)-COLUMN(B60),COLUMNS($BZ60:CB60)),"")</f>
        <v/>
      </c>
      <c r="CC60" s="25" t="str" cm="1">
        <f t="array" ref="CC60">_xlfn.TEXTJOIN(CHAR(10),TRUE, IFERROR((TEXT(CF60,"HH:MM")&amp;" to "&amp;TEXT(INDEX(Lists!$L$24:$AX$24,0,_xlfn.AGGREGATE(15,3,(B60:AI60=$BZ$13)/(B60:AI60=$BZ$13)*COLUMN(B60:AI60)-COLUMN(B60),COLUMNS($BZ60:BZ60))+1+CD60),"HH:MM")&amp;" "&amp;$BZ$13),""),
                                                        IFERROR((TEXT(CG60,"HH:MM")&amp;" to "&amp;TEXT(INDEX(Lists!$L$24:$AX$24,0,_xlfn.AGGREGATE(15,3,(B60:AI60=$BZ$13)/(B60:AI60=$BZ$13)*COLUMN(B60:AI60)-COLUMN(B60),COLUMNS($BZ60:CA60))+1+CE60),"HH:MM")&amp;" "&amp;$BZ$13),""))</f>
        <v/>
      </c>
      <c r="CD60" s="25" t="str" cm="1">
        <f t="array" ref="CD60">IFERROR(MergedCellsCount(INDEX(B60:AI60,_xlfn.AGGREGATE(15, 3, (B60:AI60 = $BZ$13)/(B60:AI60 = $BZ$13)*COLUMN(B60:AI60)-COLUMN(B60),COLUMNS($BZ60:BZ60))+1)),"")</f>
        <v/>
      </c>
      <c r="CE60" s="25" t="str" cm="1">
        <f t="array" ref="CE60">IFERROR(MergedCellsCount(INDEX(B60:AI60,_xlfn.AGGREGATE(15, 3, (B60:AI60 = $BZ$13)/(B60:AI60 = $BZ$13)*COLUMN(B60:AI60)-COLUMN(B60),COLUMNS($BZ60:CA60))+1)),"")</f>
        <v/>
      </c>
      <c r="CF60" s="55" t="str" cm="1">
        <f t="array" ref="CF60">IFERROR(INDEX(Lists!$L$24:$AX$24,  0, _xlfn.AGGREGATE(15, 3, (B60:AI60 = $BZ$13)/(B60:AI60 = $BZ$13)*COLUMN(B60:AI60)-COLUMN(B60),COLUMNS($BZ60:BZ60))+1),"")</f>
        <v/>
      </c>
      <c r="CG60" s="55" t="str" cm="1">
        <f t="array" ref="CG60">IFERROR(INDEX(Lists!$L$24:$AX$24,  0, _xlfn.AGGREGATE(15, 3, (B60:AI60 = $BZ$13)/(B60:AI60 = $BZ$13)*COLUMN(B60:AI60)-COLUMN(B60),COLUMNS($BZ60:CA60))+1),"")</f>
        <v/>
      </c>
      <c r="CH60" s="186" t="str" cm="1">
        <f t="array" ref="CH60">_xlfn.TEXTJOIN(CHAR(10),TRUE, IFERROR((TEXT(CF60,"HH:MM")&amp;" to "&amp;TEXT(INDEX(Lists!$L$24:$AX$24,0,_xlfn.AGGREGATE(15,3,(B60:AI60=$BZ$13)/(B60:AI60=$BZ$13)*COLUMN(B60:AI60)-COLUMN(B60),COLUMNS($BZ60:BZ60))+1+CD60),"HH:MM")&amp;" "&amp;A56&amp;": "&amp;$BZ$13),""),
                                                        IFERROR((TEXT(CG60,"HH:MM")&amp;" to "&amp;TEXT(INDEX(Lists!$L$24:$AX$24,0,_xlfn.AGGREGATE(15,3,(B60:AI60=$BZ$13)/(B60:AI60=$BZ$13)*COLUMN(B60:AI60)-COLUMN(B60),COLUMNS($BZ60:CA60))+1+CE60),"HH:MM")&amp;" "&amp;A56&amp;": "&amp;$BZ$13),""))</f>
        <v/>
      </c>
      <c r="CI60" s="42" t="str">
        <f t="shared" ca="1" si="6"/>
        <v>11:15 to 11:45 Wipe down
14:15 to 15:00 Disinfect &amp; Prop Swap</v>
      </c>
    </row>
    <row r="61" spans="1:87" s="25" customFormat="1" ht="15" customHeight="1" x14ac:dyDescent="0.25">
      <c r="A61" s="190" t="s">
        <v>54</v>
      </c>
      <c r="B61" s="189"/>
      <c r="C61" s="189"/>
      <c r="D61" s="189"/>
      <c r="E61" s="189"/>
      <c r="F61" s="189"/>
      <c r="G61" s="189"/>
      <c r="H61" s="165"/>
      <c r="I61" s="165"/>
      <c r="J61" s="165"/>
      <c r="K61" s="165"/>
      <c r="L61" s="136"/>
      <c r="M61" s="136"/>
      <c r="N61" s="136"/>
      <c r="O61" s="137"/>
      <c r="P61" s="137"/>
      <c r="Q61" s="255" t="s">
        <v>71</v>
      </c>
      <c r="R61" s="256"/>
      <c r="S61" s="138"/>
      <c r="T61" s="138"/>
      <c r="U61" s="138"/>
      <c r="V61" s="138"/>
      <c r="W61" s="138"/>
      <c r="X61" s="138"/>
      <c r="Y61" s="137"/>
      <c r="Z61" s="137"/>
      <c r="AA61" s="137"/>
      <c r="AB61" s="249" t="s">
        <v>42</v>
      </c>
      <c r="AC61" s="249"/>
      <c r="AD61" s="249"/>
      <c r="AE61" s="136"/>
      <c r="AF61" s="138"/>
      <c r="AG61" s="138"/>
      <c r="AH61" s="138"/>
      <c r="AI61" s="138"/>
      <c r="AJ61" s="168" t="s">
        <v>7</v>
      </c>
      <c r="AL61" s="55"/>
      <c r="AN61" s="55"/>
      <c r="AR61" s="54" t="str">
        <f t="shared" si="14"/>
        <v/>
      </c>
      <c r="AS61" s="25" t="str" cm="1">
        <f t="array" ref="AS61">IFERROR(MergedCellsCount(INDEX(B61:AI61,MATCH("Prop Swap Only",B61:AI61,0))),"")</f>
        <v/>
      </c>
      <c r="AT61" s="55" t="str" cm="1">
        <f t="array" ref="AT61">IFERROR(INDEX($B$79:$AJ$79,(MATCH("Prop Swap Only",B61:AI61,0)+AS61)),"")</f>
        <v/>
      </c>
      <c r="AV61" s="25" t="str">
        <f t="shared" si="7"/>
        <v/>
      </c>
      <c r="AW61" s="51" t="str">
        <f t="shared" si="8"/>
        <v/>
      </c>
      <c r="AX61" s="51" t="str">
        <f t="shared" ca="1" si="1"/>
        <v xml:space="preserve">15:00 to 15:45 TH &amp; PZ: Disinfect &amp; Prop Swap
12:15 to 12:45 TH &amp; PZ: Wipe down </v>
      </c>
      <c r="AY61" s="55">
        <f t="shared" si="4"/>
        <v>0.51041666666666663</v>
      </c>
      <c r="AZ61" s="25" cm="1">
        <f t="array" aca="1" ref="AZ61" ca="1">IFERROR(MergedCellsCount(INDEX(B61:AI61,MATCH("Wipe down",B61:AI61,0))),"")</f>
        <v>2</v>
      </c>
      <c r="BA61" s="55" cm="1">
        <f t="array" aca="1" ref="BA61" ca="1">IFERROR(INDEX($B$79:$AJ$79,(MATCH("Wipe down",B61:AI61,0)+AZ61)),"")</f>
        <v>0.53125</v>
      </c>
      <c r="BC61" s="25" t="str">
        <f t="shared" ca="1" si="5"/>
        <v>12:15 to 12:45 Wipe down</v>
      </c>
      <c r="BD61" s="25" t="str">
        <f t="shared" ca="1" si="2"/>
        <v xml:space="preserve">12:15 to 12:45 TH &amp; PZ: Wipe down </v>
      </c>
      <c r="BE61" s="50"/>
      <c r="BF61" s="25" cm="1">
        <f t="array" ref="BF61">_xlfn.SINGLE(INDEX(B61:AJ61,0, _xlfn.AGGREGATE(15, 3, (B61:AI61 = $BF$13)/(B61:AI61 = $BF$13)*COLUMN(B61:AI61)-COLUMN(B61),COLUMNS($BF61:BF61))))</f>
        <v>0</v>
      </c>
      <c r="BG61" s="25" cm="1">
        <f t="array" ref="BG61">IFERROR(_xlfn.AGGREGATE(15, 3, (B61:AI61 = $BF$13)/(B61:AI61 = $BF$13)*COLUMN(B61:AI61)-COLUMN(B61),COLUMNS($BG61:BG61)),"")</f>
        <v>26</v>
      </c>
      <c r="BH61" s="25" t="str" cm="1">
        <f t="array" ref="BH61">IFERROR(_xlfn.AGGREGATE(15, 3, (D61:AK61 = $BF$13)/(D61:AK61 = $BF$13)*COLUMN(D61:AK61)-COLUMN(D61),COLUMNS($BG61:BH61)),"")</f>
        <v/>
      </c>
      <c r="BI61" s="25" t="str" cm="1">
        <f t="array" aca="1" ref="BI61" ca="1">_xlfn.TEXTJOIN(CHAR(10),TRUE, IFERROR((TEXT(BL61,"HH:MM")&amp;" to "&amp;TEXT(INDEX(Lists!$L$24:$AX$24,0,_xlfn.AGGREGATE(15,3,(B61:AI61=$BF$13)/(B61:AI61=$BF$13)*COLUMN(B61:AI61)-COLUMN(B61),COLUMNS($BG61:BG61))+1+BJ61),"HH:MM")&amp;" "&amp;$BF$13),""),
IFERROR((TEXT(BM61,"HH:MM")&amp;" to "&amp;TEXT(INDEX(Lists!$L$24:$AX$24,0,_xlfn.AGGREGATE(15,3,(B61:AI61=$BF$13)/(B61:AI61=$BF$13)*COLUMN(B61:AI61)-COLUMN(B61),COLUMNS($BG61:BH61))+1+BK61),"HH:MM")&amp;" "&amp;$BF$13),""))</f>
        <v>15:00 to 15:45 Disinfect &amp; Prop Swap</v>
      </c>
      <c r="BJ61" s="25" cm="1">
        <f t="array" aca="1" ref="BJ61" ca="1">IFERROR(MergedCellsCount(INDEX(B61:AI61,_xlfn.AGGREGATE(15, 3, (B61:AI61 = $BF$13)/(B61:AI61 = $BF$13)*COLUMN(B61:AI61)-COLUMN(B61),COLUMNS($BG61:BG61))+1)),"")</f>
        <v>3</v>
      </c>
      <c r="BK61" s="25" t="str" cm="1">
        <f t="array" ref="BK61">IFERROR(MergedCellsCount(INDEX(B61:AI61,_xlfn.AGGREGATE(15, 3, (B61:AI61 = $BF$13)/(B61:AI61 = $BF$13)*COLUMN(B61:AI61)-COLUMN(B61),COLUMNS($BG61:BH61))+1)),"")</f>
        <v/>
      </c>
      <c r="BL61" s="55" cm="1">
        <f t="array" ref="BL61">IFERROR(INDEX(Lists!$L$24:$AX$24,  0, _xlfn.AGGREGATE(15, 3, (B61:AI61 = $BF$13)/(B61:AI61 = $BF$13)*COLUMN(B61:AI61)-COLUMN(B61),COLUMNS($BG61:BG61))+1),"")</f>
        <v>0.625</v>
      </c>
      <c r="BM61" s="55" t="str" cm="1">
        <f t="array" ref="BM61">IFERROR(INDEX(Lists!$L$24:$AX$24,  0, _xlfn.AGGREGATE(15, 3, (B61:AI61 = $BF$13)/(B61:AI61 = $BF$13)*COLUMN(B61:AI61)-COLUMN(B61),COLUMNS($BG61:BH61))+1),"")</f>
        <v/>
      </c>
      <c r="BN61" s="51" t="str" cm="1">
        <f t="array" aca="1" ref="BN61" ca="1">_xlfn.TEXTJOIN(CHAR(10),TRUE, IFERROR((TEXT(BL61,"HH:MM")&amp;" to "&amp;TEXT(INDEX(Lists!$L$24:$AX$24,0,_xlfn.AGGREGATE(15,3,(B61:AI61=$BF$13)/(B61:AI61=$BF$13)*COLUMN(B61:AI61)-COLUMN(B61),COLUMNS($BG61:BG61))+1+BJ61),"HH:MM")&amp;" "&amp;A61&amp;": "&amp;$BF$13),""),
IFERROR((TEXT(BM61,"HH:MM")&amp;" to "&amp;TEXT(INDEX(Lists!$L$24:$AX$24,0,_xlfn.AGGREGATE(15,3,(B61:AI61=$BF$13)/(B61:AI61=$BF$13)*COLUMN(B61:AI61)-COLUMN(B61),COLUMNS($BG61:BH61))+1+BK61),"HH:MM")&amp;" "&amp;A61&amp;": "&amp;$BF$13),""))</f>
        <v>15:00 to 15:45 TH &amp; PZ: Disinfect &amp; Prop Swap</v>
      </c>
      <c r="BP61" s="25" t="e" cm="1">
        <f t="array" ref="BP61">_xlfn.SINGLE(INDEX(B61:AJ61,0, _xlfn.AGGREGATE(15, 3, (B61:AI61 = $BP$13)/(B61:AI61 = $BP$13)*COLUMN(B61:AI61)-COLUMN(B61),COLUMNS($BP61:BP61))))</f>
        <v>#NUM!</v>
      </c>
      <c r="BQ61" s="25" t="str" cm="1">
        <f t="array" ref="BQ61">IFERROR(_xlfn.AGGREGATE(15, 3, (B61:AI61 = $BP$13)/(B61:AI61 = $BP$13)*COLUMN(B61:AI61)-COLUMN(B61),COLUMNS($BP61:BQ61)),"")</f>
        <v/>
      </c>
      <c r="BR61" s="25" t="str" cm="1">
        <f t="array" ref="BR61">IFERROR(_xlfn.AGGREGATE(15, 3, (B61:AI61 = $BP$13)/(B61:AI61 = $BP$13)*COLUMN(B61:AI61)-COLUMN(B61),COLUMNS($BP61:BR61)),"")</f>
        <v/>
      </c>
      <c r="BS61" s="25" t="str" cm="1">
        <f t="array" ref="BS61">_xlfn.TEXTJOIN(CHAR(10),TRUE, IFERROR((TEXT(BV61,"HH:MM")&amp;" to "&amp;TEXT(INDEX(Lists!$L$24:$AX$24,0,_xlfn.AGGREGATE(15,3,(B61:AI61=$BP$13)/(B61:AI61=$BP$13)*COLUMN(B61:AI61)-COLUMN(B61),COLUMNS($BQ61:BQ61))+1+BT61),"HH:MM")&amp;" "&amp;$BP$13),""),
IFERROR((TEXT(BW61,"HH:MM")&amp;" to "&amp;TEXT(INDEX(Lists!$L$24:$AX$24,0,_xlfn.AGGREGATE(15,3,(B61:AI61=$BP$13)/(B61:AI61=$BP$13)*COLUMN(B61:AI61)-COLUMN(B61),COLUMNS($BQ61:BR61))+1+BU61),"HH:MM")&amp;" "&amp;$BP$13),""))</f>
        <v/>
      </c>
      <c r="BT61" s="25" t="str" cm="1">
        <f t="array" ref="BT61">IFERROR(MergedCellsCount(INDEX(B61:AI61,_xlfn.AGGREGATE(15, 3, (B61:AI61 = $BP$13)/(B61:AI61 = $BP$13)*COLUMN(B61:AI61)-COLUMN(B61),COLUMNS($BP61:BP61))+1)),"")</f>
        <v/>
      </c>
      <c r="BU61" s="25" t="str" cm="1">
        <f t="array" ref="BU61">IFERROR(MergedCellsCount(INDEX(B64:AI64,_xlfn.AGGREGATE(15, 3, (B64:AI64 = $BP$13)/(B64:AI64 = $BP$13)*COLUMN(B64:AI64)-COLUMN(B64),COLUMNS($BP64:BQ64))+1)),"")</f>
        <v/>
      </c>
      <c r="BV61" s="55" t="str" cm="1">
        <f t="array" ref="BV61">IFERROR(INDEX(Lists!$L$24:$AX$24,  0, _xlfn.AGGREGATE(15, 3, (B61:AI61 = $BP$13)/(B61:AI61 = $BP$13)*COLUMN(B61:AI61)-COLUMN(B61),COLUMNS($BP61:BP61))+1),"")</f>
        <v/>
      </c>
      <c r="BW61" s="55" t="str" cm="1">
        <f t="array" ref="BW61">IFERROR(INDEX(Lists!$L$24:$AX$24,  0, _xlfn.AGGREGATE(15, 3, (B61:AI61 = $BP$13)/(B61:AI61 = $BP$13)*COLUMN(B61:AI61)-COLUMN(B61),COLUMNS($BP61:BQ61))+1),"")</f>
        <v/>
      </c>
      <c r="BX61" s="25" t="str" cm="1">
        <f t="array" ref="BX61">_xlfn.TEXTJOIN(CHAR(10),TRUE, IFERROR((TEXT(BV61,"HH:MM")&amp;" to "&amp;TEXT(INDEX(Lists!$L$24:$AX$24,0,_xlfn.AGGREGATE(15,3,(B61:AI61=$BP$13)/(B61:AI61=$BP$13)*COLUMN(B61:AI61)-COLUMN(B61),COLUMNS($BQ61:BQ61))+1+BT61),"HH:MM")&amp;" "&amp;A61&amp;": "&amp;$BP$13),""),
IFERROR((TEXT(BW61,"HH:MM")&amp;" to "&amp;TEXT(INDEX(Lists!$L$24:$AX$24,0,_xlfn.AGGREGATE(15,3,(B61:AI61=$BP$13)/(B61:AI61=$BP$13)*COLUMN(B61:AI61)-COLUMN(B61),COLUMNS($BQ61:BR61))+1+BU61),"HH:MM")&amp;" "&amp;A61&amp;": "&amp;$BP$13),""))</f>
        <v/>
      </c>
      <c r="BY61" s="50"/>
      <c r="BZ61" s="25" t="e" cm="1">
        <f t="array" ref="BZ61">_xlfn.SINGLE(INDEX(B61:AJ61,0, _xlfn.AGGREGATE(15, 3, (B61:AI61 = $BZ$13)/(B61:AI61 = $BZ$13)*COLUMN(B61:AI61)-COLUMN(B61),COLUMNS($BZ61:BZ61))))</f>
        <v>#NUM!</v>
      </c>
      <c r="CA61" s="25" t="str" cm="1">
        <f t="array" ref="CA61">IFERROR(_xlfn.AGGREGATE(15, 3, (B61:AI61 = $BZ$13)/(B61:AI61 = $BZ$13)*COLUMN(B61:AI61)-COLUMN(B61),COLUMNS($BZ61:CA61)),"")</f>
        <v/>
      </c>
      <c r="CB61" s="25" t="str" cm="1">
        <f t="array" ref="CB61">IFERROR(_xlfn.AGGREGATE(15, 3, (B61:AI61 = $BZ$13)/(B61:AI61 = $BZ$13)*COLUMN(B61:AI61)-COLUMN(B61),COLUMNS($BZ61:CB61)),"")</f>
        <v/>
      </c>
      <c r="CC61" s="25" t="str" cm="1">
        <f t="array" ref="CC61">_xlfn.TEXTJOIN(CHAR(10),TRUE, IFERROR((TEXT(CF61,"HH:MM")&amp;" to "&amp;TEXT(INDEX(Lists!$L$24:$AX$24,0,_xlfn.AGGREGATE(15,3,(B61:AI61=$BZ$13)/(B61:AI61=$BZ$13)*COLUMN(B61:AI61)-COLUMN(B61),COLUMNS($BZ61:BZ61))+1+CD61),"HH:MM")&amp;" "&amp;$BZ$13),""),
                                                        IFERROR((TEXT(CG61,"HH:MM")&amp;" to "&amp;TEXT(INDEX(Lists!$L$24:$AX$24,0,_xlfn.AGGREGATE(15,3,(B61:AI61=$BZ$13)/(B61:AI61=$BZ$13)*COLUMN(B61:AI61)-COLUMN(B61),COLUMNS($BZ61:CA61))+1+CE61),"HH:MM")&amp;" "&amp;$BZ$13),""))</f>
        <v/>
      </c>
      <c r="CD61" s="25" t="str" cm="1">
        <f t="array" ref="CD61">IFERROR(MergedCellsCount(INDEX(B61:AI61,_xlfn.AGGREGATE(15, 3, (B61:AI61 = $BZ$13)/(B61:AI61 = $BZ$13)*COLUMN(B61:AI61)-COLUMN(B61),COLUMNS($BZ61:BZ61))+1)),"")</f>
        <v/>
      </c>
      <c r="CE61" s="25" t="str" cm="1">
        <f t="array" ref="CE61">IFERROR(MergedCellsCount(INDEX(B61:AI61,_xlfn.AGGREGATE(15, 3, (B61:AI61 = $BZ$13)/(B61:AI61 = $BZ$13)*COLUMN(B61:AI61)-COLUMN(B61),COLUMNS($BZ61:CA61))+1)),"")</f>
        <v/>
      </c>
      <c r="CF61" s="55" t="str" cm="1">
        <f t="array" ref="CF61">IFERROR(INDEX(Lists!$L$24:$AX$24,  0, _xlfn.AGGREGATE(15, 3, (B61:AI61 = $BZ$13)/(B61:AI61 = $BZ$13)*COLUMN(B61:AI61)-COLUMN(B61),COLUMNS($BZ61:BZ61))+1),"")</f>
        <v/>
      </c>
      <c r="CG61" s="55" t="str" cm="1">
        <f t="array" ref="CG61">IFERROR(INDEX(Lists!$L$24:$AX$24,  0, _xlfn.AGGREGATE(15, 3, (B61:AI61 = $BZ$13)/(B61:AI61 = $BZ$13)*COLUMN(B61:AI61)-COLUMN(B61),COLUMNS($BZ61:CA61))+1),"")</f>
        <v/>
      </c>
      <c r="CH61" s="186" t="str" cm="1">
        <f t="array" ref="CH61">_xlfn.TEXTJOIN(CHAR(10),TRUE, IFERROR((TEXT(CF61,"HH:MM")&amp;" to "&amp;TEXT(INDEX(Lists!$L$24:$AX$24,0,_xlfn.AGGREGATE(15,3,(B61:AI61=$BZ$13)/(B61:AI61=$BZ$13)*COLUMN(B61:AI61)-COLUMN(B61),COLUMNS($BZ61:BZ61))+1+CD61),"HH:MM")&amp;" "&amp;A61&amp;": "&amp;$BZ$13),""),
                                                        IFERROR((TEXT(CG61,"HH:MM")&amp;" to "&amp;TEXT(INDEX(Lists!$L$24:$AX$24,0,_xlfn.AGGREGATE(15,3,(B61:AI61=$BZ$13)/(B61:AI61=$BZ$13)*COLUMN(B61:AI61)-COLUMN(B61),COLUMNS($BZ61:CA61))+1+CE61),"HH:MM")&amp;" "&amp;A61&amp;": "&amp;$BZ$13),""))</f>
        <v/>
      </c>
      <c r="CI61" s="42" t="str">
        <f t="shared" ca="1" si="6"/>
        <v>12:15 to 12:45 Wipe down
15:00 to 15:45 Disinfect &amp; Prop Swap</v>
      </c>
    </row>
    <row r="62" spans="1:87" s="74" customFormat="1" ht="9.75" customHeight="1" x14ac:dyDescent="0.25">
      <c r="B62" s="191"/>
      <c r="C62" s="191"/>
      <c r="D62" s="192"/>
      <c r="E62" s="192"/>
      <c r="F62" s="192"/>
      <c r="G62" s="192"/>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4"/>
      <c r="AI62" s="174"/>
      <c r="AJ62" s="192"/>
      <c r="AL62" s="75"/>
      <c r="AN62" s="75"/>
      <c r="AR62" s="73"/>
      <c r="AT62" s="75"/>
      <c r="AW62" s="76"/>
      <c r="AX62" s="76"/>
      <c r="AY62" s="75"/>
      <c r="BA62" s="75"/>
      <c r="BE62" s="141"/>
      <c r="BL62" s="75"/>
      <c r="BM62" s="75"/>
      <c r="BN62" s="76"/>
      <c r="BV62" s="75"/>
      <c r="BW62" s="75"/>
      <c r="BY62" s="141"/>
      <c r="CF62" s="75"/>
      <c r="CG62" s="75"/>
      <c r="CH62" s="187"/>
      <c r="CI62" s="140"/>
    </row>
    <row r="63" spans="1:87" ht="8.25" customHeight="1" x14ac:dyDescent="0.25">
      <c r="A63" s="1"/>
      <c r="B63" s="1"/>
      <c r="C63" s="1"/>
      <c r="D63" s="1"/>
      <c r="E63" s="1"/>
      <c r="AG63" s="1"/>
      <c r="AH63" s="1"/>
      <c r="AI63" s="1"/>
      <c r="AJ63" s="1"/>
      <c r="AL63" s="55"/>
      <c r="AM63" s="25"/>
      <c r="AN63" s="55"/>
      <c r="AO63" s="25"/>
      <c r="AP63" s="25"/>
      <c r="AQ63" s="25"/>
      <c r="AR63" s="54"/>
      <c r="AS63" s="25"/>
      <c r="AT63" s="55"/>
      <c r="AU63" s="25"/>
      <c r="AV63" s="25"/>
      <c r="AW63" s="51"/>
      <c r="AX63" s="51"/>
      <c r="AY63" s="55"/>
      <c r="AZ63" s="25"/>
      <c r="BA63" s="55"/>
      <c r="BB63" s="25"/>
      <c r="BC63" s="25"/>
      <c r="BD63" s="25"/>
      <c r="BE63" s="50"/>
      <c r="BF63" s="25"/>
      <c r="BG63" s="25"/>
      <c r="BH63" s="25"/>
      <c r="BI63" s="25"/>
      <c r="BJ63" s="25"/>
      <c r="BK63" s="25"/>
      <c r="BL63" s="55"/>
      <c r="BM63" s="55"/>
      <c r="BN63" s="51"/>
      <c r="BO63" s="25"/>
      <c r="BP63" s="25"/>
      <c r="BQ63" s="25"/>
      <c r="BR63" s="25"/>
      <c r="BS63" s="25"/>
      <c r="BT63" s="25"/>
      <c r="BU63" s="25"/>
      <c r="BV63" s="55"/>
      <c r="BW63" s="55"/>
      <c r="BX63" s="25"/>
      <c r="BY63" s="50"/>
      <c r="BZ63" s="25"/>
      <c r="CA63" s="25"/>
      <c r="CB63" s="25"/>
      <c r="CC63" s="25"/>
      <c r="CD63" s="25"/>
      <c r="CE63" s="25"/>
      <c r="CF63" s="55"/>
      <c r="CG63" s="55"/>
      <c r="CH63" s="186"/>
      <c r="CI63" s="42"/>
    </row>
    <row r="64" spans="1:87" x14ac:dyDescent="0.25">
      <c r="A64" s="147" t="s">
        <v>58</v>
      </c>
      <c r="B64" s="148"/>
      <c r="C64" s="148"/>
      <c r="D64" s="148"/>
      <c r="E64" s="148"/>
      <c r="F64" s="148"/>
      <c r="G64" s="148"/>
      <c r="H64" s="224" t="s">
        <v>133</v>
      </c>
      <c r="I64" s="224"/>
      <c r="J64" s="224"/>
      <c r="K64" s="224"/>
      <c r="L64" s="224"/>
      <c r="M64" s="224"/>
      <c r="N64" s="224"/>
      <c r="O64" s="224"/>
      <c r="P64" s="224"/>
      <c r="Q64" s="224"/>
      <c r="R64" s="224"/>
      <c r="S64" s="224"/>
      <c r="T64" s="230" t="s">
        <v>134</v>
      </c>
      <c r="U64" s="230"/>
      <c r="V64" s="230"/>
      <c r="W64" s="230"/>
      <c r="X64" s="230"/>
      <c r="Y64" s="230"/>
      <c r="Z64" s="230"/>
      <c r="AA64" s="230"/>
      <c r="AB64" s="230"/>
      <c r="AC64" s="230"/>
      <c r="AD64" s="230"/>
      <c r="AE64" s="230"/>
      <c r="AF64" s="148"/>
      <c r="AG64" s="148"/>
      <c r="AH64" s="148"/>
      <c r="AI64" s="148"/>
      <c r="AJ64" s="155"/>
      <c r="AL64" s="55"/>
      <c r="AM64" s="25"/>
      <c r="AN64" s="55"/>
      <c r="AO64" s="25"/>
      <c r="AP64" s="25"/>
      <c r="AQ64" s="25"/>
      <c r="AR64" s="54"/>
      <c r="AS64" s="25"/>
      <c r="AT64" s="55"/>
      <c r="AU64" s="25"/>
      <c r="AV64" s="25"/>
      <c r="AW64" s="51"/>
      <c r="AX64" s="51"/>
      <c r="AY64" s="55"/>
      <c r="AZ64" s="25"/>
      <c r="BA64" s="55"/>
      <c r="BB64" s="25"/>
      <c r="BC64" s="25"/>
      <c r="BD64" s="25"/>
      <c r="BE64" s="50"/>
      <c r="BF64" s="25"/>
      <c r="BG64" s="25"/>
      <c r="BH64" s="25"/>
      <c r="BI64" s="25"/>
      <c r="BJ64" s="25"/>
      <c r="BK64" s="25"/>
      <c r="BL64" s="55"/>
      <c r="BM64" s="55"/>
      <c r="BN64" s="51"/>
      <c r="BO64" s="25"/>
      <c r="BP64" s="25"/>
      <c r="BQ64" s="25"/>
      <c r="BR64" s="25"/>
      <c r="BS64" s="25"/>
      <c r="BT64" s="25"/>
      <c r="BU64" s="25"/>
      <c r="BV64" s="55"/>
      <c r="BW64" s="55"/>
      <c r="BX64" s="25"/>
      <c r="BY64" s="50"/>
      <c r="BZ64" s="25"/>
      <c r="CA64" s="25"/>
      <c r="CB64" s="25"/>
      <c r="CC64" s="25"/>
      <c r="CD64" s="25"/>
      <c r="CE64" s="25"/>
      <c r="CF64" s="55"/>
      <c r="CG64" s="55"/>
      <c r="CH64" s="186"/>
      <c r="CI64" s="42"/>
    </row>
    <row r="65" spans="1:87" x14ac:dyDescent="0.25">
      <c r="A65" s="139" t="s">
        <v>46</v>
      </c>
      <c r="B65" s="37">
        <v>0.35416666666666669</v>
      </c>
      <c r="C65" s="37">
        <v>0.36458333333333331</v>
      </c>
      <c r="D65" s="37">
        <v>0.375</v>
      </c>
      <c r="E65" s="37">
        <v>0.38541666666666669</v>
      </c>
      <c r="F65" s="37">
        <v>0.39583333333333331</v>
      </c>
      <c r="G65" s="37">
        <v>0.40625</v>
      </c>
      <c r="H65" s="37">
        <v>0.41666666666666669</v>
      </c>
      <c r="I65" s="37">
        <v>0.42708333333333331</v>
      </c>
      <c r="J65" s="37">
        <v>0.4375</v>
      </c>
      <c r="K65" s="37">
        <v>0.44791666666666669</v>
      </c>
      <c r="L65" s="37">
        <v>0.45833333333333331</v>
      </c>
      <c r="M65" s="37">
        <v>0.46875</v>
      </c>
      <c r="N65" s="33">
        <v>0.47916666666666669</v>
      </c>
      <c r="O65" s="49">
        <v>0.48958333333333331</v>
      </c>
      <c r="P65" s="39">
        <v>0.5</v>
      </c>
      <c r="Q65" s="39">
        <v>0.51041666666666663</v>
      </c>
      <c r="R65" s="39">
        <v>0.52083333333333337</v>
      </c>
      <c r="S65" s="38">
        <v>0.53125</v>
      </c>
      <c r="T65" s="37">
        <v>0.54166666666666663</v>
      </c>
      <c r="U65" s="37">
        <v>0.55208333333333337</v>
      </c>
      <c r="V65" s="37">
        <v>0.5625</v>
      </c>
      <c r="W65" s="37">
        <v>0.57291666666666663</v>
      </c>
      <c r="X65" s="37">
        <v>0.58333333333333337</v>
      </c>
      <c r="Y65" s="37">
        <v>0.59375</v>
      </c>
      <c r="Z65" s="37">
        <v>0.60416666666666663</v>
      </c>
      <c r="AA65" s="37">
        <v>0.61458333333333337</v>
      </c>
      <c r="AB65" s="37">
        <v>0.625</v>
      </c>
      <c r="AC65" s="37">
        <v>0.63541666666666663</v>
      </c>
      <c r="AD65" s="37">
        <v>0.64583333333333337</v>
      </c>
      <c r="AE65" s="37">
        <v>0.65625</v>
      </c>
      <c r="AF65" s="37">
        <v>0.66666666666666663</v>
      </c>
      <c r="AG65" s="37">
        <v>0.67708333333333337</v>
      </c>
      <c r="AH65" s="37">
        <v>0.6875</v>
      </c>
      <c r="AI65" s="37">
        <v>0.69791666666666663</v>
      </c>
      <c r="AJ65" s="193">
        <v>0.70833333333333337</v>
      </c>
      <c r="AL65" s="55"/>
      <c r="AM65" s="25"/>
      <c r="AN65" s="55"/>
      <c r="AO65" s="25"/>
      <c r="AP65" s="25"/>
      <c r="AQ65" s="25"/>
      <c r="AR65" s="54"/>
      <c r="AS65" s="25"/>
      <c r="AT65" s="55"/>
      <c r="AU65" s="25"/>
      <c r="AV65" s="25"/>
      <c r="AW65" s="51"/>
      <c r="AX65" s="51"/>
      <c r="AY65" s="55"/>
      <c r="AZ65" s="25"/>
      <c r="BA65" s="55"/>
      <c r="BB65" s="25"/>
      <c r="BC65" s="25"/>
      <c r="BD65" s="25"/>
      <c r="BE65" s="50"/>
      <c r="BF65" s="25"/>
      <c r="BG65" s="25"/>
      <c r="BH65" s="25"/>
      <c r="BI65" s="25"/>
      <c r="BJ65" s="25"/>
      <c r="BK65" s="25"/>
      <c r="BL65" s="55"/>
      <c r="BM65" s="55"/>
      <c r="BN65" s="51"/>
      <c r="BO65" s="25"/>
      <c r="BP65" s="25"/>
      <c r="BQ65" s="25"/>
      <c r="BR65" s="25"/>
      <c r="BS65" s="25"/>
      <c r="BT65" s="25"/>
      <c r="BU65" s="25"/>
      <c r="BV65" s="55"/>
      <c r="BW65" s="55"/>
      <c r="BX65" s="25"/>
      <c r="BY65" s="50"/>
      <c r="BZ65" s="25"/>
      <c r="CA65" s="25"/>
      <c r="CB65" s="25"/>
      <c r="CC65" s="25"/>
      <c r="CD65" s="25"/>
      <c r="CE65" s="25"/>
      <c r="CF65" s="55"/>
      <c r="CG65" s="55"/>
      <c r="CH65" s="186"/>
      <c r="CI65" s="42"/>
    </row>
    <row r="66" spans="1:87" s="74" customFormat="1" ht="15" customHeight="1" x14ac:dyDescent="0.25">
      <c r="A66" s="7" t="s">
        <v>57</v>
      </c>
      <c r="B66" s="7"/>
      <c r="C66" s="7"/>
      <c r="D66" s="263" t="s">
        <v>60</v>
      </c>
      <c r="E66" s="264"/>
      <c r="F66" s="264"/>
      <c r="G66" s="265"/>
      <c r="H66" s="277" t="s">
        <v>42</v>
      </c>
      <c r="I66" s="278"/>
      <c r="J66" s="279"/>
      <c r="K66" s="9"/>
      <c r="L66" s="9"/>
      <c r="M66" s="9"/>
      <c r="N66" s="9"/>
      <c r="O66" s="9"/>
      <c r="P66" s="9"/>
      <c r="Q66" s="9"/>
      <c r="R66" s="9"/>
      <c r="S66" s="10"/>
      <c r="T66" s="10"/>
      <c r="U66" s="275" t="s">
        <v>71</v>
      </c>
      <c r="V66" s="276"/>
      <c r="W66" s="3"/>
      <c r="X66" s="3"/>
      <c r="Y66" s="7"/>
      <c r="Z66" s="7"/>
      <c r="AA66" s="7"/>
      <c r="AB66" s="7"/>
      <c r="AC66" s="7"/>
      <c r="AD66" s="7"/>
      <c r="AE66" s="7"/>
      <c r="AF66" s="7"/>
      <c r="AG66" s="7"/>
      <c r="AH66" s="7"/>
      <c r="AI66" s="7"/>
      <c r="AJ66" s="21" t="s">
        <v>7</v>
      </c>
      <c r="AL66" s="75"/>
      <c r="AN66" s="75"/>
      <c r="AR66" s="73" t="str">
        <f t="shared" si="14"/>
        <v/>
      </c>
      <c r="AS66" s="74" t="str" cm="1">
        <f t="array" ref="AS66">IFERROR(MergedCellsCount(INDEX(B66:AI66,MATCH("Prop Swap Only",B66:AI66,0))),"")</f>
        <v/>
      </c>
      <c r="AT66" s="75" t="str" cm="1">
        <f t="array" ref="AT66">IFERROR(INDEX($B$79:$AJ$79,(MATCH("Prop Swap Only",B66:AI66,0)+AS66)),"")</f>
        <v/>
      </c>
      <c r="AV66" s="74" t="str">
        <f t="shared" si="7"/>
        <v/>
      </c>
      <c r="AW66" s="76" t="str">
        <f t="shared" si="8"/>
        <v/>
      </c>
      <c r="AX66" s="76" t="str">
        <f t="shared" ca="1" si="1"/>
        <v xml:space="preserve">10:00 to 10:45 HTT: Disinfect &amp; Prop Swap
13:15 to 13:45 HTT: Wipe down </v>
      </c>
      <c r="AY66" s="75">
        <f t="shared" si="4"/>
        <v>0.55208333333333337</v>
      </c>
      <c r="AZ66" s="74" cm="1">
        <f t="array" aca="1" ref="AZ66" ca="1">IFERROR(MergedCellsCount(INDEX(B66:AI66,MATCH("Wipe down",B66:AI66,0))),"")</f>
        <v>2</v>
      </c>
      <c r="BA66" s="75" cm="1">
        <f t="array" aca="1" ref="BA66" ca="1">IFERROR(INDEX($B$79:$AJ$79,(MATCH("Wipe down",B66:AI66,0)+AZ66)),"")</f>
        <v>0.57291666666666663</v>
      </c>
      <c r="BC66" s="74" t="str">
        <f t="shared" ca="1" si="5"/>
        <v>13:15 to 13:45 Wipe down</v>
      </c>
      <c r="BD66" s="74" t="str">
        <f t="shared" ca="1" si="2"/>
        <v xml:space="preserve">13:15 to 13:45 HTT: Wipe down </v>
      </c>
      <c r="BE66" s="141"/>
      <c r="BF66" s="74" cm="1">
        <f t="array" ref="BF66">_xlfn.SINGLE(INDEX(B66:AJ66,0, _xlfn.AGGREGATE(15, 3, (B66:AI66 = $BF$13)/(B66:AI66 = $BF$13)*COLUMN(B66:AI66)-COLUMN(B66),COLUMNS($BF66:BF66))))</f>
        <v>0</v>
      </c>
      <c r="BG66" s="74" cm="1">
        <f t="array" ref="BG66">IFERROR(_xlfn.AGGREGATE(15, 3, (B66:AI66 = $BF$13)/(B66:AI66 = $BF$13)*COLUMN(B66:AI66)-COLUMN(B66),COLUMNS($BG66:BG66)),"")</f>
        <v>6</v>
      </c>
      <c r="BH66" s="74" t="str" cm="1">
        <f t="array" ref="BH66">IFERROR(_xlfn.AGGREGATE(15, 3, (D66:AK66 = $BF$13)/(D66:AK66 = $BF$13)*COLUMN(D66:AK66)-COLUMN(D66),COLUMNS($BG66:BH66)),"")</f>
        <v/>
      </c>
      <c r="BI66" s="74" t="str" cm="1">
        <f t="array" aca="1" ref="BI66" ca="1">_xlfn.TEXTJOIN(CHAR(10),TRUE, IFERROR((TEXT(BL66,"HH:MM")&amp;" to "&amp;TEXT(INDEX(Lists!$L$24:$AX$24,0,_xlfn.AGGREGATE(15,3,(B66:AI66=$BF$13)/(B66:AI66=$BF$13)*COLUMN(B66:AI66)-COLUMN(B66),COLUMNS($BG66:BG66))+1+BJ66),"HH:MM")&amp;" "&amp;$BF$13),""),
IFERROR((TEXT(BM66,"HH:MM")&amp;" to "&amp;TEXT(INDEX(Lists!$L$24:$AX$24,0,_xlfn.AGGREGATE(15,3,(B66:AI66=$BF$13)/(B66:AI66=$BF$13)*COLUMN(B66:AI66)-COLUMN(B66),COLUMNS($BG66:BH66))+1+BK66),"HH:MM")&amp;" "&amp;$BF$13),""))</f>
        <v>10:00 to 10:45 Disinfect &amp; Prop Swap</v>
      </c>
      <c r="BJ66" s="74" cm="1">
        <f t="array" aca="1" ref="BJ66" ca="1">IFERROR(MergedCellsCount(INDEX(B66:AI66,_xlfn.AGGREGATE(15, 3, (B66:AI66 = $BF$13)/(B66:AI66 = $BF$13)*COLUMN(B66:AI66)-COLUMN(B66),COLUMNS($BG66:BG66))+1)),"")</f>
        <v>3</v>
      </c>
      <c r="BK66" s="74" t="str" cm="1">
        <f t="array" ref="BK66">IFERROR(MergedCellsCount(INDEX(B66:AI66,_xlfn.AGGREGATE(15, 3, (B66:AI66 = $BF$13)/(B66:AI66 = $BF$13)*COLUMN(B66:AI66)-COLUMN(B66),COLUMNS($BG66:BH66))+1)),"")</f>
        <v/>
      </c>
      <c r="BL66" s="75" cm="1">
        <f t="array" ref="BL66">IFERROR(INDEX(Lists!$L$24:$AX$24,  0, _xlfn.AGGREGATE(15, 3, (B66:AI66 = $BF$13)/(B66:AI66 = $BF$13)*COLUMN(B66:AI66)-COLUMN(B66),COLUMNS($BG66:BG66))+1),"")</f>
        <v>0.41666666666666669</v>
      </c>
      <c r="BM66" s="75" t="str" cm="1">
        <f t="array" ref="BM66">IFERROR(INDEX(Lists!$L$24:$AX$24,  0, _xlfn.AGGREGATE(15, 3, (B66:AI66 = $BF$13)/(B66:AI66 = $BF$13)*COLUMN(B66:AI66)-COLUMN(B66),COLUMNS($BG66:BH66))+1),"")</f>
        <v/>
      </c>
      <c r="BN66" s="76" t="str" cm="1">
        <f t="array" aca="1" ref="BN66" ca="1">_xlfn.TEXTJOIN(CHAR(10),TRUE, IFERROR((TEXT(BL66,"HH:MM")&amp;" to "&amp;TEXT(INDEX(Lists!$L$24:$AX$24,0,_xlfn.AGGREGATE(15,3,(B66:AI66=$BF$13)/(B66:AI66=$BF$13)*COLUMN(B66:AI66)-COLUMN(B66),COLUMNS($BG66:BG66))+1+BJ66),"HH:MM")&amp;" "&amp;A66&amp;": "&amp;$BF$13),""),
IFERROR((TEXT(BM66,"HH:MM")&amp;" to "&amp;TEXT(INDEX(Lists!$L$24:$AX$24,0,_xlfn.AGGREGATE(15,3,(B66:AI66=$BF$13)/(B66:AI66=$BF$13)*COLUMN(B66:AI66)-COLUMN(B66),COLUMNS($BG66:BH66))+1+BK66),"HH:MM")&amp;" "&amp;A66&amp;": "&amp;$BF$13),""))</f>
        <v>10:00 to 10:45 HTT: Disinfect &amp; Prop Swap</v>
      </c>
      <c r="BP66" s="74" t="e" cm="1">
        <f t="array" ref="BP66">_xlfn.SINGLE(INDEX(B66:AJ66,0, _xlfn.AGGREGATE(15, 3, (B66:AI66 = $BP$13)/(B66:AI66 = $BP$13)*COLUMN(B66:AI66)-COLUMN(B66),COLUMNS($BP66:BP66))))</f>
        <v>#NUM!</v>
      </c>
      <c r="BQ66" s="74" t="str" cm="1">
        <f t="array" ref="BQ66">IFERROR(_xlfn.AGGREGATE(15, 3, (B66:AI66 = $BP$13)/(B66:AI66 = $BP$13)*COLUMN(B66:AI66)-COLUMN(B66),COLUMNS($BP66:BQ66)),"")</f>
        <v/>
      </c>
      <c r="BR66" s="74" t="str" cm="1">
        <f t="array" ref="BR66">IFERROR(_xlfn.AGGREGATE(15, 3, (B66:AI66 = $BP$13)/(B66:AI66 = $BP$13)*COLUMN(B66:AI66)-COLUMN(B66),COLUMNS($BP66:BR66)),"")</f>
        <v/>
      </c>
      <c r="BS66" s="74" t="str" cm="1">
        <f t="array" ref="BS66">_xlfn.TEXTJOIN(CHAR(10),TRUE, IFERROR((TEXT(BV66,"HH:MM")&amp;" to "&amp;TEXT(INDEX(Lists!$L$24:$AX$24,0,_xlfn.AGGREGATE(15,3,(B66:AI66=$BP$13)/(B66:AI66=$BP$13)*COLUMN(B66:AI66)-COLUMN(B66),COLUMNS($BQ66:BQ66))+1+BT66),"HH:MM")&amp;" "&amp;$BP$13),""),
IFERROR((TEXT(BW66,"HH:MM")&amp;" to "&amp;TEXT(INDEX(Lists!$L$24:$AX$24,0,_xlfn.AGGREGATE(15,3,(B66:AI66=$BP$13)/(B66:AI66=$BP$13)*COLUMN(B66:AI66)-COLUMN(B66),COLUMNS($BQ66:BR66))+1+BU66),"HH:MM")&amp;" "&amp;$BP$13),""))</f>
        <v/>
      </c>
      <c r="BT66" s="74" t="str" cm="1">
        <f t="array" ref="BT66">IFERROR(MergedCellsCount(INDEX(B66:AI66,_xlfn.AGGREGATE(15, 3, (B66:AI66 = $BP$13)/(B66:AI66 = $BP$13)*COLUMN(B66:AI66)-COLUMN(B66),COLUMNS($BP66:BP66))+1)),"")</f>
        <v/>
      </c>
      <c r="BU66" s="74" t="str" cm="1">
        <f t="array" ref="BU66">IFERROR(MergedCellsCount(INDEX(B69:AI69,_xlfn.AGGREGATE(15, 3, (B69:AI69 = $BP$13)/(B69:AI69 = $BP$13)*COLUMN(B69:AI69)-COLUMN(B69),COLUMNS($BP69:BQ69))+1)),"")</f>
        <v/>
      </c>
      <c r="BV66" s="75" t="str" cm="1">
        <f t="array" ref="BV66">IFERROR(INDEX(Lists!$L$24:$AX$24,  0, _xlfn.AGGREGATE(15, 3, (B66:AI66 = $BP$13)/(B66:AI66 = $BP$13)*COLUMN(B66:AI66)-COLUMN(B66),COLUMNS($BP66:BP66))+1),"")</f>
        <v/>
      </c>
      <c r="BW66" s="75" t="str" cm="1">
        <f t="array" ref="BW66">IFERROR(INDEX(Lists!$L$24:$AX$24,  0, _xlfn.AGGREGATE(15, 3, (B66:AI66 = $BP$13)/(B66:AI66 = $BP$13)*COLUMN(B66:AI66)-COLUMN(B66),COLUMNS($BP66:BQ66))+1),"")</f>
        <v/>
      </c>
      <c r="BX66" s="74" t="str" cm="1">
        <f t="array" ref="BX66">_xlfn.TEXTJOIN(CHAR(10),TRUE, IFERROR((TEXT(BV66,"HH:MM")&amp;" to "&amp;TEXT(INDEX(Lists!$L$24:$AX$24,0,_xlfn.AGGREGATE(15,3,(B66:AI66=$BP$13)/(B66:AI66=$BP$13)*COLUMN(B66:AI66)-COLUMN(B66),COLUMNS($BQ66:BQ66))+1+BT66),"HH:MM")&amp;" "&amp;A66&amp;": "&amp;$BP$13),""),
IFERROR((TEXT(BW66,"HH:MM")&amp;" to "&amp;TEXT(INDEX(Lists!$L$24:$AX$24,0,_xlfn.AGGREGATE(15,3,(B66:AI66=$BP$13)/(B66:AI66=$BP$13)*COLUMN(B66:AI66)-COLUMN(B66),COLUMNS($BQ66:BR66))+1+BU66),"HH:MM")&amp;" "&amp;A66&amp;": "&amp;$BP$13),""))</f>
        <v/>
      </c>
      <c r="BY66" s="141"/>
      <c r="BZ66" s="74" t="e" cm="1">
        <f t="array" ref="BZ66">_xlfn.SINGLE(INDEX(B66:AJ66,0, _xlfn.AGGREGATE(15, 3, (B66:AI66 = $BZ$13)/(B66:AI66 = $BZ$13)*COLUMN(B66:AI66)-COLUMN(B66),COLUMNS($BZ66:BZ66))))</f>
        <v>#NUM!</v>
      </c>
      <c r="CA66" s="74" t="str" cm="1">
        <f t="array" ref="CA66">IFERROR(_xlfn.AGGREGATE(15, 3, (B66:AI66 = $BZ$13)/(B66:AI66 = $BZ$13)*COLUMN(B66:AI66)-COLUMN(B66),COLUMNS($BZ66:CA66)),"")</f>
        <v/>
      </c>
      <c r="CB66" s="74" t="str" cm="1">
        <f t="array" ref="CB66">IFERROR(_xlfn.AGGREGATE(15, 3, (B66:AI66 = $BZ$13)/(B66:AI66 = $BZ$13)*COLUMN(B66:AI66)-COLUMN(B66),COLUMNS($BZ66:CB66)),"")</f>
        <v/>
      </c>
      <c r="CC66" s="74" t="str" cm="1">
        <f t="array" ref="CC66">_xlfn.TEXTJOIN(CHAR(10),TRUE, IFERROR((TEXT(CF66,"HH:MM")&amp;" to "&amp;TEXT(INDEX(Lists!$L$24:$AX$24,0,_xlfn.AGGREGATE(15,3,(B66:AI66=$BZ$13)/(B66:AI66=$BZ$13)*COLUMN(B66:AI66)-COLUMN(B66),COLUMNS($BZ66:BZ66))+1+CD66),"HH:MM")&amp;" "&amp;$BZ$13),""),
                                                        IFERROR((TEXT(CG66,"HH:MM")&amp;" to "&amp;TEXT(INDEX(Lists!$L$24:$AX$24,0,_xlfn.AGGREGATE(15,3,(B66:AI66=$BZ$13)/(B66:AI66=$BZ$13)*COLUMN(B66:AI66)-COLUMN(B66),COLUMNS($BZ66:CA66))+1+CE66),"HH:MM")&amp;" "&amp;$BZ$13),""))</f>
        <v/>
      </c>
      <c r="CD66" s="74" t="str" cm="1">
        <f t="array" ref="CD66">IFERROR(MergedCellsCount(INDEX(B66:AI66,_xlfn.AGGREGATE(15, 3, (B66:AI66 = $BZ$13)/(B66:AI66 = $BZ$13)*COLUMN(B66:AI66)-COLUMN(B66),COLUMNS($BZ66:BZ66))+1)),"")</f>
        <v/>
      </c>
      <c r="CE66" s="74" t="str" cm="1">
        <f t="array" ref="CE66">IFERROR(MergedCellsCount(INDEX(B66:AI66,_xlfn.AGGREGATE(15, 3, (B66:AI66 = $BZ$13)/(B66:AI66 = $BZ$13)*COLUMN(B66:AI66)-COLUMN(B66),COLUMNS($BZ66:CA66))+1)),"")</f>
        <v/>
      </c>
      <c r="CF66" s="75" t="str" cm="1">
        <f t="array" ref="CF66">IFERROR(INDEX(Lists!$L$24:$AX$24,  0, _xlfn.AGGREGATE(15, 3, (B66:AI66 = $BZ$13)/(B66:AI66 = $BZ$13)*COLUMN(B66:AI66)-COLUMN(B66),COLUMNS($BZ66:BZ66))+1),"")</f>
        <v/>
      </c>
      <c r="CG66" s="75" t="str" cm="1">
        <f t="array" ref="CG66">IFERROR(INDEX(Lists!$L$24:$AX$24,  0, _xlfn.AGGREGATE(15, 3, (B66:AI66 = $BZ$13)/(B66:AI66 = $BZ$13)*COLUMN(B66:AI66)-COLUMN(B66),COLUMNS($BZ66:CA66))+1),"")</f>
        <v/>
      </c>
      <c r="CH66" s="187" t="str" cm="1">
        <f t="array" ref="CH66">_xlfn.TEXTJOIN(CHAR(10),TRUE, IFERROR((TEXT(CF66,"HH:MM")&amp;" to "&amp;TEXT(INDEX(Lists!$L$24:$AX$24,0,_xlfn.AGGREGATE(15,3,(B66:AI66=$BZ$13)/(B66:AI66=$BZ$13)*COLUMN(B66:AI66)-COLUMN(B66),COLUMNS($BZ66:BZ66))+1+CD66),"HH:MM")&amp;" "&amp;A66&amp;": "&amp;$BZ$13),""),
                                                        IFERROR((TEXT(CG66,"HH:MM")&amp;" to "&amp;TEXT(INDEX(Lists!$L$24:$AX$24,0,_xlfn.AGGREGATE(15,3,(B66:AI66=$BZ$13)/(B66:AI66=$BZ$13)*COLUMN(B66:AI66)-COLUMN(B66),COLUMNS($BZ66:CA66))+1+CE66),"HH:MM")&amp;" "&amp;A66&amp;": "&amp;$BZ$13),""))</f>
        <v/>
      </c>
      <c r="CI66" s="140" t="str">
        <f t="shared" ca="1" si="6"/>
        <v>13:15 to 13:45 Wipe down
10:00 to 10:45 Disinfect &amp; Prop Swap</v>
      </c>
    </row>
    <row r="67" spans="1:87" s="25" customFormat="1" ht="15" customHeight="1" x14ac:dyDescent="0.25">
      <c r="A67" s="7" t="s">
        <v>54</v>
      </c>
      <c r="B67" s="7"/>
      <c r="C67" s="7"/>
      <c r="D67" s="266"/>
      <c r="E67" s="267"/>
      <c r="F67" s="267"/>
      <c r="G67" s="268"/>
      <c r="H67" s="3"/>
      <c r="I67" s="3"/>
      <c r="J67" s="3"/>
      <c r="K67" s="277" t="s">
        <v>42</v>
      </c>
      <c r="L67" s="278"/>
      <c r="M67" s="279"/>
      <c r="N67" s="14"/>
      <c r="O67" s="10"/>
      <c r="P67" s="10"/>
      <c r="Q67" s="10"/>
      <c r="R67" s="10"/>
      <c r="S67" s="7"/>
      <c r="T67" s="7"/>
      <c r="U67" s="7"/>
      <c r="V67" s="7"/>
      <c r="W67" s="7"/>
      <c r="X67" s="7"/>
      <c r="Y67" s="275" t="s">
        <v>71</v>
      </c>
      <c r="Z67" s="276"/>
      <c r="AA67" s="7"/>
      <c r="AB67" s="7"/>
      <c r="AC67" s="3"/>
      <c r="AD67" s="7"/>
      <c r="AE67" s="10"/>
      <c r="AF67" s="10"/>
      <c r="AG67" s="10"/>
      <c r="AH67" s="10"/>
      <c r="AI67" s="10"/>
      <c r="AJ67" s="21" t="s">
        <v>7</v>
      </c>
      <c r="AL67" s="55"/>
      <c r="AN67" s="55"/>
      <c r="AR67" s="54" t="str">
        <f t="shared" si="14"/>
        <v/>
      </c>
      <c r="AS67" s="25" t="str" cm="1">
        <f t="array" ref="AS67">IFERROR(MergedCellsCount(INDEX(B67:AI67,MATCH("Prop Swap Only",B67:AI67,0))),"")</f>
        <v/>
      </c>
      <c r="AT67" s="55" t="str" cm="1">
        <f t="array" ref="AT67">IFERROR(INDEX($B$79:$AJ$79,(MATCH("Prop Swap Only",B67:AI67,0)+AS67)),"")</f>
        <v/>
      </c>
      <c r="AV67" s="25" t="str">
        <f t="shared" si="7"/>
        <v/>
      </c>
      <c r="AW67" s="51" t="str">
        <f t="shared" si="8"/>
        <v/>
      </c>
      <c r="AX67" s="51" t="str">
        <f t="shared" ca="1" si="1"/>
        <v xml:space="preserve">10:45 to 11:30 TH &amp; PZ: Disinfect &amp; Prop Swap
14:15 to 14:45 TH &amp; PZ: Wipe down </v>
      </c>
      <c r="AY67" s="55">
        <f t="shared" si="4"/>
        <v>0.59375</v>
      </c>
      <c r="AZ67" s="25" cm="1">
        <f t="array" aca="1" ref="AZ67" ca="1">IFERROR(MergedCellsCount(INDEX(B67:AI67,MATCH("Wipe down",B67:AI67,0))),"")</f>
        <v>2</v>
      </c>
      <c r="BA67" s="55" cm="1">
        <f t="array" aca="1" ref="BA67" ca="1">IFERROR(INDEX($B$79:$AJ$79,(MATCH("Wipe down",B67:AI67,0)+AZ67)),"")</f>
        <v>0.61458333333333337</v>
      </c>
      <c r="BC67" s="25" t="str">
        <f t="shared" ca="1" si="5"/>
        <v>14:15 to 14:45 Wipe down</v>
      </c>
      <c r="BD67" s="25" t="str">
        <f t="shared" ca="1" si="2"/>
        <v xml:space="preserve">14:15 to 14:45 TH &amp; PZ: Wipe down </v>
      </c>
      <c r="BE67" s="50"/>
      <c r="BF67" s="25" cm="1">
        <f t="array" ref="BF67">_xlfn.SINGLE(INDEX(B67:AJ67,0, _xlfn.AGGREGATE(15, 3, (B67:AI67 = $BF$13)/(B67:AI67 = $BF$13)*COLUMN(B67:AI67)-COLUMN(B67),COLUMNS($BF67:BF67))))</f>
        <v>0</v>
      </c>
      <c r="BG67" s="25" cm="1">
        <f t="array" ref="BG67">IFERROR(_xlfn.AGGREGATE(15, 3, (B67:AI67 = $BF$13)/(B67:AI67 = $BF$13)*COLUMN(B67:AI67)-COLUMN(B67),COLUMNS($BG67:BG67)),"")</f>
        <v>9</v>
      </c>
      <c r="BH67" s="25" t="str" cm="1">
        <f t="array" ref="BH67">IFERROR(_xlfn.AGGREGATE(15, 3, (D67:AK67 = $BF$13)/(D67:AK67 = $BF$13)*COLUMN(D67:AK67)-COLUMN(D67),COLUMNS($BG67:BH67)),"")</f>
        <v/>
      </c>
      <c r="BI67" s="25" t="str" cm="1">
        <f t="array" aca="1" ref="BI67" ca="1">_xlfn.TEXTJOIN(CHAR(10),TRUE, IFERROR((TEXT(BL67,"HH:MM")&amp;" to "&amp;TEXT(INDEX(Lists!$L$24:$AX$24,0,_xlfn.AGGREGATE(15,3,(B67:AI67=$BF$13)/(B67:AI67=$BF$13)*COLUMN(B67:AI67)-COLUMN(B67),COLUMNS($BG67:BG67))+1+BJ67),"HH:MM")&amp;" "&amp;$BF$13),""),
IFERROR((TEXT(BM67,"HH:MM")&amp;" to "&amp;TEXT(INDEX(Lists!$L$24:$AX$24,0,_xlfn.AGGREGATE(15,3,(B67:AI67=$BF$13)/(B67:AI67=$BF$13)*COLUMN(B67:AI67)-COLUMN(B67),COLUMNS($BG67:BH67))+1+BK67),"HH:MM")&amp;" "&amp;$BF$13),""))</f>
        <v>10:45 to 11:30 Disinfect &amp; Prop Swap</v>
      </c>
      <c r="BJ67" s="25" cm="1">
        <f t="array" aca="1" ref="BJ67" ca="1">IFERROR(MergedCellsCount(INDEX(B67:AI67,_xlfn.AGGREGATE(15, 3, (B67:AI67 = $BF$13)/(B67:AI67 = $BF$13)*COLUMN(B67:AI67)-COLUMN(B67),COLUMNS($BG67:BG67))+1)),"")</f>
        <v>3</v>
      </c>
      <c r="BK67" s="25" t="str" cm="1">
        <f t="array" ref="BK67">IFERROR(MergedCellsCount(INDEX(B67:AI67,_xlfn.AGGREGATE(15, 3, (B67:AI67 = $BF$13)/(B67:AI67 = $BF$13)*COLUMN(B67:AI67)-COLUMN(B67),COLUMNS($BG67:BH67))+1)),"")</f>
        <v/>
      </c>
      <c r="BL67" s="55" cm="1">
        <f t="array" ref="BL67">IFERROR(INDEX(Lists!$L$24:$AX$24,  0, _xlfn.AGGREGATE(15, 3, (B67:AI67 = $BF$13)/(B67:AI67 = $BF$13)*COLUMN(B67:AI67)-COLUMN(B67),COLUMNS($BG67:BG67))+1),"")</f>
        <v>0.44791666666666669</v>
      </c>
      <c r="BM67" s="55" t="str" cm="1">
        <f t="array" ref="BM67">IFERROR(INDEX(Lists!$L$24:$AX$24,  0, _xlfn.AGGREGATE(15, 3, (B67:AI67 = $BF$13)/(B67:AI67 = $BF$13)*COLUMN(B67:AI67)-COLUMN(B67),COLUMNS($BG67:BH67))+1),"")</f>
        <v/>
      </c>
      <c r="BN67" s="51" t="str" cm="1">
        <f t="array" aca="1" ref="BN67" ca="1">_xlfn.TEXTJOIN(CHAR(10),TRUE, IFERROR((TEXT(BL67,"HH:MM")&amp;" to "&amp;TEXT(INDEX(Lists!$L$24:$AX$24,0,_xlfn.AGGREGATE(15,3,(B67:AI67=$BF$13)/(B67:AI67=$BF$13)*COLUMN(B67:AI67)-COLUMN(B67),COLUMNS($BG67:BG67))+1+BJ67),"HH:MM")&amp;" "&amp;A67&amp;": "&amp;$BF$13),""),
IFERROR((TEXT(BM67,"HH:MM")&amp;" to "&amp;TEXT(INDEX(Lists!$L$24:$AX$24,0,_xlfn.AGGREGATE(15,3,(B67:AI67=$BF$13)/(B67:AI67=$BF$13)*COLUMN(B67:AI67)-COLUMN(B67),COLUMNS($BG67:BH67))+1+BK67),"HH:MM")&amp;" "&amp;A67&amp;": "&amp;$BF$13),""))</f>
        <v>10:45 to 11:30 TH &amp; PZ: Disinfect &amp; Prop Swap</v>
      </c>
      <c r="BP67" s="25" t="e" cm="1">
        <f t="array" ref="BP67">_xlfn.SINGLE(INDEX(B67:AJ67,0, _xlfn.AGGREGATE(15, 3, (B67:AI67 = $BP$13)/(B67:AI67 = $BP$13)*COLUMN(B67:AI67)-COLUMN(B67),COLUMNS($BP67:BP67))))</f>
        <v>#NUM!</v>
      </c>
      <c r="BQ67" s="25" t="str" cm="1">
        <f t="array" ref="BQ67">IFERROR(_xlfn.AGGREGATE(15, 3, (B67:AI67 = $BP$13)/(B67:AI67 = $BP$13)*COLUMN(B67:AI67)-COLUMN(B67),COLUMNS($BP67:BQ67)),"")</f>
        <v/>
      </c>
      <c r="BR67" s="25" t="str" cm="1">
        <f t="array" ref="BR67">IFERROR(_xlfn.AGGREGATE(15, 3, (B67:AI67 = $BP$13)/(B67:AI67 = $BP$13)*COLUMN(B67:AI67)-COLUMN(B67),COLUMNS($BP67:BR67)),"")</f>
        <v/>
      </c>
      <c r="BS67" s="25" t="str" cm="1">
        <f t="array" ref="BS67">_xlfn.TEXTJOIN(CHAR(10),TRUE, IFERROR((TEXT(BV67,"HH:MM")&amp;" to "&amp;TEXT(INDEX(Lists!$L$24:$AX$24,0,_xlfn.AGGREGATE(15,3,(B67:AI67=$BP$13)/(B67:AI67=$BP$13)*COLUMN(B67:AI67)-COLUMN(B67),COLUMNS($BQ67:BQ67))+1+BT67),"HH:MM")&amp;" "&amp;$BP$13),""),
IFERROR((TEXT(BW67,"HH:MM")&amp;" to "&amp;TEXT(INDEX(Lists!$L$24:$AX$24,0,_xlfn.AGGREGATE(15,3,(B67:AI67=$BP$13)/(B67:AI67=$BP$13)*COLUMN(B67:AI67)-COLUMN(B67),COLUMNS($BQ67:BR67))+1+BU67),"HH:MM")&amp;" "&amp;$BP$13),""))</f>
        <v/>
      </c>
      <c r="BT67" s="25" t="str" cm="1">
        <f t="array" ref="BT67">IFERROR(MergedCellsCount(INDEX(B67:AI67,_xlfn.AGGREGATE(15, 3, (B67:AI67 = $BP$13)/(B67:AI67 = $BP$13)*COLUMN(B67:AI67)-COLUMN(B67),COLUMNS($BP67:BP67))+1)),"")</f>
        <v/>
      </c>
      <c r="BU67" s="25" t="str" cm="1">
        <f t="array" ref="BU67">IFERROR(MergedCellsCount(INDEX(B70:AI70,_xlfn.AGGREGATE(15, 3, (B70:AI70 = $BP$13)/(B70:AI70 = $BP$13)*COLUMN(B70:AI70)-COLUMN(B70),COLUMNS($BP70:BQ70))+1)),"")</f>
        <v/>
      </c>
      <c r="BV67" s="55" t="str" cm="1">
        <f t="array" ref="BV67">IFERROR(INDEX(Lists!$L$24:$AX$24,  0, _xlfn.AGGREGATE(15, 3, (B67:AI67 = $BP$13)/(B67:AI67 = $BP$13)*COLUMN(B67:AI67)-COLUMN(B67),COLUMNS($BP67:BP67))+1),"")</f>
        <v/>
      </c>
      <c r="BW67" s="55" t="str" cm="1">
        <f t="array" ref="BW67">IFERROR(INDEX(Lists!$L$24:$AX$24,  0, _xlfn.AGGREGATE(15, 3, (B67:AI67 = $BP$13)/(B67:AI67 = $BP$13)*COLUMN(B67:AI67)-COLUMN(B67),COLUMNS($BP67:BQ67))+1),"")</f>
        <v/>
      </c>
      <c r="BX67" s="25" t="str" cm="1">
        <f t="array" ref="BX67">_xlfn.TEXTJOIN(CHAR(10),TRUE, IFERROR((TEXT(BV67,"HH:MM")&amp;" to "&amp;TEXT(INDEX(Lists!$L$24:$AX$24,0,_xlfn.AGGREGATE(15,3,(B67:AI67=$BP$13)/(B67:AI67=$BP$13)*COLUMN(B67:AI67)-COLUMN(B67),COLUMNS($BQ67:BQ67))+1+BT67),"HH:MM")&amp;" "&amp;A67&amp;": "&amp;$BP$13),""),
IFERROR((TEXT(BW67,"HH:MM")&amp;" to "&amp;TEXT(INDEX(Lists!$L$24:$AX$24,0,_xlfn.AGGREGATE(15,3,(B67:AI67=$BP$13)/(B67:AI67=$BP$13)*COLUMN(B67:AI67)-COLUMN(B67),COLUMNS($BQ67:BR67))+1+BU67),"HH:MM")&amp;" "&amp;A67&amp;": "&amp;$BP$13),""))</f>
        <v/>
      </c>
      <c r="BY67" s="50"/>
      <c r="BZ67" s="25" t="e" cm="1">
        <f t="array" ref="BZ67">_xlfn.SINGLE(INDEX(B67:AJ67,0, _xlfn.AGGREGATE(15, 3, (B67:AI67 = $BZ$13)/(B67:AI67 = $BZ$13)*COLUMN(B67:AI67)-COLUMN(B67),COLUMNS($BZ67:BZ67))))</f>
        <v>#NUM!</v>
      </c>
      <c r="CA67" s="25" t="str" cm="1">
        <f t="array" ref="CA67">IFERROR(_xlfn.AGGREGATE(15, 3, (B67:AI67 = $BZ$13)/(B67:AI67 = $BZ$13)*COLUMN(B67:AI67)-COLUMN(B67),COLUMNS($BZ67:CA67)),"")</f>
        <v/>
      </c>
      <c r="CB67" s="25" t="str" cm="1">
        <f t="array" ref="CB67">IFERROR(_xlfn.AGGREGATE(15, 3, (B67:AI67 = $BZ$13)/(B67:AI67 = $BZ$13)*COLUMN(B67:AI67)-COLUMN(B67),COLUMNS($BZ67:CB67)),"")</f>
        <v/>
      </c>
      <c r="CC67" s="25" t="str" cm="1">
        <f t="array" ref="CC67">_xlfn.TEXTJOIN(CHAR(10),TRUE, IFERROR((TEXT(CF67,"HH:MM")&amp;" to "&amp;TEXT(INDEX(Lists!$L$24:$AX$24,0,_xlfn.AGGREGATE(15,3,(B67:AI67=$BZ$13)/(B67:AI67=$BZ$13)*COLUMN(B67:AI67)-COLUMN(B67),COLUMNS($BZ67:BZ67))+1+CD67),"HH:MM")&amp;" "&amp;$BZ$13),""),
                                                        IFERROR((TEXT(CG67,"HH:MM")&amp;" to "&amp;TEXT(INDEX(Lists!$L$24:$AX$24,0,_xlfn.AGGREGATE(15,3,(B67:AI67=$BZ$13)/(B67:AI67=$BZ$13)*COLUMN(B67:AI67)-COLUMN(B67),COLUMNS($BZ67:CA67))+1+CE67),"HH:MM")&amp;" "&amp;$BZ$13),""))</f>
        <v/>
      </c>
      <c r="CD67" s="25" t="str" cm="1">
        <f t="array" ref="CD67">IFERROR(MergedCellsCount(INDEX(B67:AI67,_xlfn.AGGREGATE(15, 3, (B67:AI67 = $BZ$13)/(B67:AI67 = $BZ$13)*COLUMN(B67:AI67)-COLUMN(B67),COLUMNS($BZ67:BZ67))+1)),"")</f>
        <v/>
      </c>
      <c r="CE67" s="25" t="str" cm="1">
        <f t="array" ref="CE67">IFERROR(MergedCellsCount(INDEX(B67:AI67,_xlfn.AGGREGATE(15, 3, (B67:AI67 = $BZ$13)/(B67:AI67 = $BZ$13)*COLUMN(B67:AI67)-COLUMN(B67),COLUMNS($BZ67:CA67))+1)),"")</f>
        <v/>
      </c>
      <c r="CF67" s="55" t="str" cm="1">
        <f t="array" ref="CF67">IFERROR(INDEX(Lists!$L$24:$AX$24,  0, _xlfn.AGGREGATE(15, 3, (B67:AI67 = $BZ$13)/(B67:AI67 = $BZ$13)*COLUMN(B67:AI67)-COLUMN(B67),COLUMNS($BZ67:BZ67))+1),"")</f>
        <v/>
      </c>
      <c r="CG67" s="55" t="str" cm="1">
        <f t="array" ref="CG67">IFERROR(INDEX(Lists!$L$24:$AX$24,  0, _xlfn.AGGREGATE(15, 3, (B67:AI67 = $BZ$13)/(B67:AI67 = $BZ$13)*COLUMN(B67:AI67)-COLUMN(B67),COLUMNS($BZ67:CA67))+1),"")</f>
        <v/>
      </c>
      <c r="CH67" s="186" t="str" cm="1">
        <f t="array" ref="CH67">_xlfn.TEXTJOIN(CHAR(10),TRUE, IFERROR((TEXT(CF67,"HH:MM")&amp;" to "&amp;TEXT(INDEX(Lists!$L$24:$AX$24,0,_xlfn.AGGREGATE(15,3,(B67:AI67=$BZ$13)/(B67:AI67=$BZ$13)*COLUMN(B67:AI67)-COLUMN(B67),COLUMNS($BZ67:BZ67))+1+CD67),"HH:MM")&amp;" "&amp;A67&amp;": "&amp;$BZ$13),""),
                                                        IFERROR((TEXT(CG67,"HH:MM")&amp;" to "&amp;TEXT(INDEX(Lists!$L$24:$AX$24,0,_xlfn.AGGREGATE(15,3,(B67:AI67=$BZ$13)/(B67:AI67=$BZ$13)*COLUMN(B67:AI67)-COLUMN(B67),COLUMNS($BZ67:CA67))+1+CE67),"HH:MM")&amp;" "&amp;A67&amp;": "&amp;$BZ$13),""))</f>
        <v/>
      </c>
      <c r="CI67" s="42" t="str">
        <f t="shared" ca="1" si="6"/>
        <v>14:15 to 14:45 Wipe down
10:45 to 11:30 Disinfect &amp; Prop Swap</v>
      </c>
    </row>
    <row r="68" spans="1:87" s="25" customFormat="1" x14ac:dyDescent="0.25">
      <c r="A68" s="138" t="s">
        <v>43</v>
      </c>
      <c r="B68" s="138"/>
      <c r="C68" s="138"/>
      <c r="D68" s="266"/>
      <c r="E68" s="267"/>
      <c r="F68" s="267"/>
      <c r="G68" s="268"/>
      <c r="H68" s="138"/>
      <c r="I68" s="138"/>
      <c r="J68" s="138"/>
      <c r="K68" s="165"/>
      <c r="L68" s="166"/>
      <c r="M68" s="166"/>
      <c r="N68" s="272" t="s">
        <v>42</v>
      </c>
      <c r="O68" s="273"/>
      <c r="P68" s="274"/>
      <c r="Q68" s="167"/>
      <c r="R68" s="167"/>
      <c r="S68" s="167"/>
      <c r="T68" s="167"/>
      <c r="U68" s="138"/>
      <c r="V68" s="138"/>
      <c r="W68" s="138"/>
      <c r="X68" s="138"/>
      <c r="Y68" s="138"/>
      <c r="Z68" s="138"/>
      <c r="AA68" s="138"/>
      <c r="AB68" s="138"/>
      <c r="AC68" s="138"/>
      <c r="AD68" s="138"/>
      <c r="AE68" s="138"/>
      <c r="AF68" s="138"/>
      <c r="AG68" s="136"/>
      <c r="AH68" s="136"/>
      <c r="AI68" s="136"/>
      <c r="AJ68" s="168" t="s">
        <v>7</v>
      </c>
      <c r="AL68" s="55"/>
      <c r="AN68" s="55"/>
      <c r="AR68" s="54" t="str">
        <f t="shared" si="14"/>
        <v/>
      </c>
      <c r="AS68" s="25" t="str" cm="1">
        <f t="array" ref="AS68">IFERROR(MergedCellsCount(INDEX(B68:AI68,MATCH("Prop Swap Only",B68:AI68,0))),"")</f>
        <v/>
      </c>
      <c r="AT68" s="55" t="str" cm="1">
        <f t="array" ref="AT68">IFERROR(INDEX($B$79:$AJ$79,(MATCH("Prop Swap Only",B68:AI68,0)+AS68)),"")</f>
        <v/>
      </c>
      <c r="AV68" s="25" t="str">
        <f t="shared" si="7"/>
        <v/>
      </c>
      <c r="AW68" s="51" t="str">
        <f t="shared" si="8"/>
        <v/>
      </c>
      <c r="AX68" s="51" t="str">
        <f t="shared" ca="1" si="1"/>
        <v>11:30 to 12:15 Around Town: Disinfect &amp; Prop Swap</v>
      </c>
      <c r="AY68" s="55" t="str">
        <f t="shared" si="4"/>
        <v/>
      </c>
      <c r="AZ68" s="25" t="str" cm="1">
        <f t="array" ref="AZ68">IFERROR(MergedCellsCount(INDEX(B68:AI68,MATCH("Wipe down",B68:AI68,0))),"")</f>
        <v/>
      </c>
      <c r="BA68" s="55" t="str" cm="1">
        <f t="array" ref="BA68">IFERROR(INDEX($B$79:$AJ$79,(MATCH("Wipe down",B68:AI68,0)+AZ68)),"")</f>
        <v/>
      </c>
      <c r="BC68" s="25" t="str">
        <f t="shared" si="5"/>
        <v/>
      </c>
      <c r="BD68" s="25" t="str">
        <f t="shared" si="2"/>
        <v/>
      </c>
      <c r="BE68" s="50"/>
      <c r="BF68" s="25" cm="1">
        <f t="array" ref="BF68">_xlfn.SINGLE(INDEX(B68:AJ68,0, _xlfn.AGGREGATE(15, 3, (B68:AI68 = $BF$13)/(B68:AI68 = $BF$13)*COLUMN(B68:AI68)-COLUMN(B68),COLUMNS($BF68:BF68))))</f>
        <v>0</v>
      </c>
      <c r="BG68" s="25" cm="1">
        <f t="array" ref="BG68">IFERROR(_xlfn.AGGREGATE(15, 3, (B68:AI68 = $BF$13)/(B68:AI68 = $BF$13)*COLUMN(B68:AI68)-COLUMN(B68),COLUMNS($BG68:BG68)),"")</f>
        <v>12</v>
      </c>
      <c r="BH68" s="25" t="str" cm="1">
        <f t="array" ref="BH68">IFERROR(_xlfn.AGGREGATE(15, 3, (D68:AK68 = $BF$13)/(D68:AK68 = $BF$13)*COLUMN(D68:AK68)-COLUMN(D68),COLUMNS($BG68:BH68)),"")</f>
        <v/>
      </c>
      <c r="BI68" s="25" t="str" cm="1">
        <f t="array" aca="1" ref="BI68" ca="1">_xlfn.TEXTJOIN(CHAR(10),TRUE, IFERROR((TEXT(BL68,"HH:MM")&amp;" to "&amp;TEXT(INDEX(Lists!$L$24:$AX$24,0,_xlfn.AGGREGATE(15,3,(B68:AI68=$BF$13)/(B68:AI68=$BF$13)*COLUMN(B68:AI68)-COLUMN(B68),COLUMNS($BG68:BG68))+1+BJ68),"HH:MM")&amp;" "&amp;$BF$13),""),
IFERROR((TEXT(BM68,"HH:MM")&amp;" to "&amp;TEXT(INDEX(Lists!$L$24:$AX$24,0,_xlfn.AGGREGATE(15,3,(B68:AI68=$BF$13)/(B68:AI68=$BF$13)*COLUMN(B68:AI68)-COLUMN(B68),COLUMNS($BG68:BH68))+1+BK68),"HH:MM")&amp;" "&amp;$BF$13),""))</f>
        <v>11:30 to 12:15 Disinfect &amp; Prop Swap</v>
      </c>
      <c r="BJ68" s="25" cm="1">
        <f t="array" aca="1" ref="BJ68" ca="1">IFERROR(MergedCellsCount(INDEX(B68:AI68,_xlfn.AGGREGATE(15, 3, (B68:AI68 = $BF$13)/(B68:AI68 = $BF$13)*COLUMN(B68:AI68)-COLUMN(B68),COLUMNS($BG68:BG68))+1)),"")</f>
        <v>3</v>
      </c>
      <c r="BK68" s="25" t="str" cm="1">
        <f t="array" ref="BK68">IFERROR(MergedCellsCount(INDEX(B68:AI68,_xlfn.AGGREGATE(15, 3, (B68:AI68 = $BF$13)/(B68:AI68 = $BF$13)*COLUMN(B68:AI68)-COLUMN(B68),COLUMNS($BG68:BH68))+1)),"")</f>
        <v/>
      </c>
      <c r="BL68" s="55" cm="1">
        <f t="array" ref="BL68">IFERROR(INDEX(Lists!$L$24:$AX$24,  0, _xlfn.AGGREGATE(15, 3, (B68:AI68 = $BF$13)/(B68:AI68 = $BF$13)*COLUMN(B68:AI68)-COLUMN(B68),COLUMNS($BG68:BG68))+1),"")</f>
        <v>0.47916666666666669</v>
      </c>
      <c r="BM68" s="55" t="str" cm="1">
        <f t="array" ref="BM68">IFERROR(INDEX(Lists!$L$24:$AX$24,  0, _xlfn.AGGREGATE(15, 3, (B68:AI68 = $BF$13)/(B68:AI68 = $BF$13)*COLUMN(B68:AI68)-COLUMN(B68),COLUMNS($BG68:BH68))+1),"")</f>
        <v/>
      </c>
      <c r="BN68" s="51" t="str" cm="1">
        <f t="array" aca="1" ref="BN68" ca="1">_xlfn.TEXTJOIN(CHAR(10),TRUE, IFERROR((TEXT(BL68,"HH:MM")&amp;" to "&amp;TEXT(INDEX(Lists!$L$24:$AX$24,0,_xlfn.AGGREGATE(15,3,(B68:AI68=$BF$13)/(B68:AI68=$BF$13)*COLUMN(B68:AI68)-COLUMN(B68),COLUMNS($BG68:BG68))+1+BJ68),"HH:MM")&amp;" "&amp;A68&amp;": "&amp;$BF$13),""),
IFERROR((TEXT(BM68,"HH:MM")&amp;" to "&amp;TEXT(INDEX(Lists!$L$24:$AX$24,0,_xlfn.AGGREGATE(15,3,(B68:AI68=$BF$13)/(B68:AI68=$BF$13)*COLUMN(B68:AI68)-COLUMN(B68),COLUMNS($BG68:BH68))+1+BK68),"HH:MM")&amp;" "&amp;A68&amp;": "&amp;$BF$13),""))</f>
        <v>11:30 to 12:15 Around Town: Disinfect &amp; Prop Swap</v>
      </c>
      <c r="BP68" s="25" t="e" cm="1">
        <f t="array" ref="BP68">_xlfn.SINGLE(INDEX(B68:AJ68,0, _xlfn.AGGREGATE(15, 3, (B68:AI68 = $BP$13)/(B68:AI68 = $BP$13)*COLUMN(B68:AI68)-COLUMN(B68),COLUMNS($BP68:BP68))))</f>
        <v>#NUM!</v>
      </c>
      <c r="BQ68" s="25" t="str" cm="1">
        <f t="array" ref="BQ68">IFERROR(_xlfn.AGGREGATE(15, 3, (B68:AI68 = $BP$13)/(B68:AI68 = $BP$13)*COLUMN(B68:AI68)-COLUMN(B68),COLUMNS($BP68:BQ68)),"")</f>
        <v/>
      </c>
      <c r="BR68" s="25" t="str" cm="1">
        <f t="array" ref="BR68">IFERROR(_xlfn.AGGREGATE(15, 3, (B68:AI68 = $BP$13)/(B68:AI68 = $BP$13)*COLUMN(B68:AI68)-COLUMN(B68),COLUMNS($BP68:BR68)),"")</f>
        <v/>
      </c>
      <c r="BS68" s="25" t="str" cm="1">
        <f t="array" ref="BS68">_xlfn.TEXTJOIN(CHAR(10),TRUE, IFERROR((TEXT(BV68,"HH:MM")&amp;" to "&amp;TEXT(INDEX(Lists!$L$24:$AX$24,0,_xlfn.AGGREGATE(15,3,(B68:AI68=$BP$13)/(B68:AI68=$BP$13)*COLUMN(B68:AI68)-COLUMN(B68),COLUMNS($BQ68:BQ68))+1+BT68),"HH:MM")&amp;" "&amp;$BP$13),""),
IFERROR((TEXT(BW68,"HH:MM")&amp;" to "&amp;TEXT(INDEX(Lists!$L$24:$AX$24,0,_xlfn.AGGREGATE(15,3,(B68:AI68=$BP$13)/(B68:AI68=$BP$13)*COLUMN(B68:AI68)-COLUMN(B68),COLUMNS($BQ68:BR68))+1+BU68),"HH:MM")&amp;" "&amp;$BP$13),""))</f>
        <v/>
      </c>
      <c r="BT68" s="25" t="str" cm="1">
        <f t="array" ref="BT68">IFERROR(MergedCellsCount(INDEX(B68:AI68,_xlfn.AGGREGATE(15, 3, (B68:AI68 = $BP$13)/(B68:AI68 = $BP$13)*COLUMN(B68:AI68)-COLUMN(B68),COLUMNS($BP68:BP68))+1)),"")</f>
        <v/>
      </c>
      <c r="BU68" s="25" t="str" cm="1">
        <f t="array" ref="BU68">IFERROR(MergedCellsCount(INDEX(B71:AI71,_xlfn.AGGREGATE(15, 3, (B71:AI71 = $BP$13)/(B71:AI71 = $BP$13)*COLUMN(B71:AI71)-COLUMN(B71),COLUMNS($BP71:BQ71))+1)),"")</f>
        <v/>
      </c>
      <c r="BV68" s="55" t="str" cm="1">
        <f t="array" ref="BV68">IFERROR(INDEX(Lists!$L$24:$AX$24,  0, _xlfn.AGGREGATE(15, 3, (B68:AI68 = $BP$13)/(B68:AI68 = $BP$13)*COLUMN(B68:AI68)-COLUMN(B68),COLUMNS($BP68:BP68))+1),"")</f>
        <v/>
      </c>
      <c r="BW68" s="55" t="str" cm="1">
        <f t="array" ref="BW68">IFERROR(INDEX(Lists!$L$24:$AX$24,  0, _xlfn.AGGREGATE(15, 3, (B68:AI68 = $BP$13)/(B68:AI68 = $BP$13)*COLUMN(B68:AI68)-COLUMN(B68),COLUMNS($BP68:BQ68))+1),"")</f>
        <v/>
      </c>
      <c r="BX68" s="25" t="str" cm="1">
        <f t="array" ref="BX68">_xlfn.TEXTJOIN(CHAR(10),TRUE, IFERROR((TEXT(BV68,"HH:MM")&amp;" to "&amp;TEXT(INDEX(Lists!$L$24:$AX$24,0,_xlfn.AGGREGATE(15,3,(B68:AI68=$BP$13)/(B68:AI68=$BP$13)*COLUMN(B68:AI68)-COLUMN(B68),COLUMNS($BQ68:BQ68))+1+BT68),"HH:MM")&amp;" "&amp;A68&amp;": "&amp;$BP$13),""),
IFERROR((TEXT(BW68,"HH:MM")&amp;" to "&amp;TEXT(INDEX(Lists!$L$24:$AX$24,0,_xlfn.AGGREGATE(15,3,(B68:AI68=$BP$13)/(B68:AI68=$BP$13)*COLUMN(B68:AI68)-COLUMN(B68),COLUMNS($BQ68:BR68))+1+BU68),"HH:MM")&amp;" "&amp;A68&amp;": "&amp;$BP$13),""))</f>
        <v/>
      </c>
      <c r="BY68" s="50"/>
      <c r="BZ68" s="25" t="e" cm="1">
        <f t="array" ref="BZ68">_xlfn.SINGLE(INDEX(B68:AJ68,0, _xlfn.AGGREGATE(15, 3, (B68:AI68 = $BZ$13)/(B68:AI68 = $BZ$13)*COLUMN(B68:AI68)-COLUMN(B68),COLUMNS($BZ68:BZ68))))</f>
        <v>#NUM!</v>
      </c>
      <c r="CA68" s="25" t="str" cm="1">
        <f t="array" ref="CA68">IFERROR(_xlfn.AGGREGATE(15, 3, (B68:AI68 = $BZ$13)/(B68:AI68 = $BZ$13)*COLUMN(B68:AI68)-COLUMN(B68),COLUMNS($BZ68:CA68)),"")</f>
        <v/>
      </c>
      <c r="CB68" s="25" t="str" cm="1">
        <f t="array" ref="CB68">IFERROR(_xlfn.AGGREGATE(15, 3, (B68:AI68 = $BZ$13)/(B68:AI68 = $BZ$13)*COLUMN(B68:AI68)-COLUMN(B68),COLUMNS($BZ68:CB68)),"")</f>
        <v/>
      </c>
      <c r="CC68" s="25" t="str" cm="1">
        <f t="array" ref="CC68">_xlfn.TEXTJOIN(CHAR(10),TRUE, IFERROR((TEXT(CF68,"HH:MM")&amp;" to "&amp;TEXT(INDEX(Lists!$L$24:$AX$24,0,_xlfn.AGGREGATE(15,3,(B68:AI68=$BZ$13)/(B68:AI68=$BZ$13)*COLUMN(B68:AI68)-COLUMN(B68),COLUMNS($BZ68:BZ68))+1+CD68),"HH:MM")&amp;" "&amp;$BZ$13),""),
                                                        IFERROR((TEXT(CG68,"HH:MM")&amp;" to "&amp;TEXT(INDEX(Lists!$L$24:$AX$24,0,_xlfn.AGGREGATE(15,3,(B68:AI68=$BZ$13)/(B68:AI68=$BZ$13)*COLUMN(B68:AI68)-COLUMN(B68),COLUMNS($BZ68:CA68))+1+CE68),"HH:MM")&amp;" "&amp;$BZ$13),""))</f>
        <v/>
      </c>
      <c r="CD68" s="25" t="str" cm="1">
        <f t="array" ref="CD68">IFERROR(MergedCellsCount(INDEX(B68:AI68,_xlfn.AGGREGATE(15, 3, (B68:AI68 = $BZ$13)/(B68:AI68 = $BZ$13)*COLUMN(B68:AI68)-COLUMN(B68),COLUMNS($BZ68:BZ68))+1)),"")</f>
        <v/>
      </c>
      <c r="CE68" s="25" t="str" cm="1">
        <f t="array" ref="CE68">IFERROR(MergedCellsCount(INDEX(B68:AI68,_xlfn.AGGREGATE(15, 3, (B68:AI68 = $BZ$13)/(B68:AI68 = $BZ$13)*COLUMN(B68:AI68)-COLUMN(B68),COLUMNS($BZ68:CA68))+1)),"")</f>
        <v/>
      </c>
      <c r="CF68" s="55" t="str" cm="1">
        <f t="array" ref="CF68">IFERROR(INDEX(Lists!$L$24:$AX$24,  0, _xlfn.AGGREGATE(15, 3, (B68:AI68 = $BZ$13)/(B68:AI68 = $BZ$13)*COLUMN(B68:AI68)-COLUMN(B68),COLUMNS($BZ68:BZ68))+1),"")</f>
        <v/>
      </c>
      <c r="CG68" s="55" t="str" cm="1">
        <f t="array" ref="CG68">IFERROR(INDEX(Lists!$L$24:$AX$24,  0, _xlfn.AGGREGATE(15, 3, (B68:AI68 = $BZ$13)/(B68:AI68 = $BZ$13)*COLUMN(B68:AI68)-COLUMN(B68),COLUMNS($BZ68:CA68))+1),"")</f>
        <v/>
      </c>
      <c r="CH68" s="186" t="str" cm="1">
        <f t="array" ref="CH68">_xlfn.TEXTJOIN(CHAR(10),TRUE, IFERROR((TEXT(CF68,"HH:MM")&amp;" to "&amp;TEXT(INDEX(Lists!$L$24:$AX$24,0,_xlfn.AGGREGATE(15,3,(B68:AI68=$BZ$13)/(B68:AI68=$BZ$13)*COLUMN(B68:AI68)-COLUMN(B68),COLUMNS($BZ68:BZ68))+1+CD68),"HH:MM")&amp;" "&amp;A68&amp;": "&amp;$BZ$13),""),
                                                        IFERROR((TEXT(CG68,"HH:MM")&amp;" to "&amp;TEXT(INDEX(Lists!$L$24:$AX$24,0,_xlfn.AGGREGATE(15,3,(B68:AI68=$BZ$13)/(B68:AI68=$BZ$13)*COLUMN(B68:AI68)-COLUMN(B68),COLUMNS($BZ68:CA68))+1+CE68),"HH:MM")&amp;" "&amp;A68&amp;": "&amp;$BZ$13),""))</f>
        <v/>
      </c>
      <c r="CI68" s="42" t="str">
        <f t="shared" ca="1" si="6"/>
        <v>11:30 to 12:15 Disinfect &amp; Prop Swap</v>
      </c>
    </row>
    <row r="69" spans="1:87" s="25" customFormat="1" x14ac:dyDescent="0.25">
      <c r="A69" s="7" t="s">
        <v>61</v>
      </c>
      <c r="B69" s="7"/>
      <c r="C69" s="7"/>
      <c r="D69" s="266"/>
      <c r="E69" s="267"/>
      <c r="F69" s="267"/>
      <c r="G69" s="268"/>
      <c r="H69" s="10"/>
      <c r="I69" s="10"/>
      <c r="J69" s="10"/>
      <c r="K69" s="7"/>
      <c r="L69" s="14"/>
      <c r="M69" s="14"/>
      <c r="N69" s="7"/>
      <c r="O69" s="7"/>
      <c r="P69" s="7"/>
      <c r="Q69" s="222" t="s">
        <v>42</v>
      </c>
      <c r="R69" s="222"/>
      <c r="S69" s="222"/>
      <c r="T69" s="3"/>
      <c r="U69" s="3"/>
      <c r="V69" s="3"/>
      <c r="W69" s="7"/>
      <c r="X69" s="7"/>
      <c r="Y69" s="10"/>
      <c r="Z69" s="10"/>
      <c r="AA69" s="10"/>
      <c r="AB69" s="10"/>
      <c r="AC69" s="7"/>
      <c r="AD69" s="7"/>
      <c r="AE69" s="7"/>
      <c r="AF69" s="7"/>
      <c r="AG69" s="7"/>
      <c r="AH69" s="7"/>
      <c r="AI69" s="7"/>
      <c r="AJ69" s="21" t="s">
        <v>7</v>
      </c>
      <c r="AL69" s="55"/>
      <c r="AN69" s="55"/>
      <c r="AR69" s="54" t="str">
        <f t="shared" si="14"/>
        <v/>
      </c>
      <c r="AS69" s="25" t="str" cm="1">
        <f t="array" ref="AS69">IFERROR(MergedCellsCount(INDEX(B69:AI69,MATCH("Prop Swap Only",B69:AI69,0))),"")</f>
        <v/>
      </c>
      <c r="AT69" s="55" t="str" cm="1">
        <f t="array" ref="AT69">IFERROR(INDEX($B$79:$AJ$79,(MATCH("Prop Swap Only",B69:AI69,0)+AS69)),"")</f>
        <v/>
      </c>
      <c r="AV69" s="25" t="str">
        <f t="shared" si="7"/>
        <v/>
      </c>
      <c r="AW69" s="51" t="str">
        <f t="shared" si="8"/>
        <v/>
      </c>
      <c r="AX69" s="25" t="str">
        <f t="shared" ca="1" si="1"/>
        <v>12:15 to 13:00 Splash (TT - SS): Disinfect &amp; Prop Swap</v>
      </c>
      <c r="AY69" s="55" t="str">
        <f t="shared" si="4"/>
        <v/>
      </c>
      <c r="AZ69" s="25" t="str" cm="1">
        <f t="array" ref="AZ69">IFERROR(MergedCellsCount(INDEX(B69:AI69,MATCH("Wipe down",B69:AI69,0))),"")</f>
        <v/>
      </c>
      <c r="BA69" s="55" t="str" cm="1">
        <f t="array" ref="BA69">IFERROR(INDEX($B$79:$AJ$79,(MATCH("Wipe down",B69:AI69,0)+AZ69)),"")</f>
        <v/>
      </c>
      <c r="BC69" s="25" t="str">
        <f t="shared" si="5"/>
        <v/>
      </c>
      <c r="BD69" s="25" t="str">
        <f t="shared" si="2"/>
        <v/>
      </c>
      <c r="BE69" s="50"/>
      <c r="BF69" s="25" cm="1">
        <f t="array" ref="BF69">_xlfn.SINGLE(INDEX(B69:AJ69,0, _xlfn.AGGREGATE(15, 3, (B69:AI69 = $BF$13)/(B69:AI69 = $BF$13)*COLUMN(B69:AI69)-COLUMN(B69),COLUMNS($BF69:BF69))))</f>
        <v>0</v>
      </c>
      <c r="BG69" s="25" cm="1">
        <f t="array" ref="BG69">IFERROR(_xlfn.AGGREGATE(15, 3, (B69:AI69 = $BF$13)/(B69:AI69 = $BF$13)*COLUMN(B69:AI69)-COLUMN(B69),COLUMNS($BG69:BG69)),"")</f>
        <v>15</v>
      </c>
      <c r="BH69" s="25" t="str" cm="1">
        <f t="array" ref="BH69">IFERROR(_xlfn.AGGREGATE(15, 3, (D69:AK69 = $BF$13)/(D69:AK69 = $BF$13)*COLUMN(D69:AK69)-COLUMN(D69),COLUMNS($BG69:BH69)),"")</f>
        <v/>
      </c>
      <c r="BI69" s="25" t="str" cm="1">
        <f t="array" aca="1" ref="BI69" ca="1">_xlfn.TEXTJOIN(CHAR(10),TRUE, IFERROR((TEXT(BL69,"HH:MM")&amp;" to "&amp;TEXT(INDEX(Lists!$L$24:$AX$24,0,_xlfn.AGGREGATE(15,3,(B69:AI69=$BF$13)/(B69:AI69=$BF$13)*COLUMN(B69:AI69)-COLUMN(B69),COLUMNS($BG69:BG69))+1+BJ69),"HH:MM")&amp;" "&amp;$BF$13),""),
IFERROR((TEXT(BM69,"HH:MM")&amp;" to "&amp;TEXT(INDEX(Lists!$L$24:$AX$24,0,_xlfn.AGGREGATE(15,3,(B69:AI69=$BF$13)/(B69:AI69=$BF$13)*COLUMN(B69:AI69)-COLUMN(B69),COLUMNS($BG69:BH69))+1+BK69),"HH:MM")&amp;" "&amp;$BF$13),""))</f>
        <v>12:15 to 13:00 Disinfect &amp; Prop Swap</v>
      </c>
      <c r="BJ69" s="25" cm="1">
        <f t="array" aca="1" ref="BJ69" ca="1">IFERROR(MergedCellsCount(INDEX(B69:AI69,_xlfn.AGGREGATE(15, 3, (B69:AI69 = $BF$13)/(B69:AI69 = $BF$13)*COLUMN(B69:AI69)-COLUMN(B69),COLUMNS($BG69:BG69))+1)),"")</f>
        <v>3</v>
      </c>
      <c r="BK69" s="25" t="str" cm="1">
        <f t="array" ref="BK69">IFERROR(MergedCellsCount(INDEX(B69:AI69,_xlfn.AGGREGATE(15, 3, (B69:AI69 = $BF$13)/(B69:AI69 = $BF$13)*COLUMN(B69:AI69)-COLUMN(B69),COLUMNS($BG69:BH69))+1)),"")</f>
        <v/>
      </c>
      <c r="BL69" s="55" cm="1">
        <f t="array" ref="BL69">IFERROR(INDEX(Lists!$L$24:$AX$24,  0, _xlfn.AGGREGATE(15, 3, (B69:AI69 = $BF$13)/(B69:AI69 = $BF$13)*COLUMN(B69:AI69)-COLUMN(B69),COLUMNS($BG69:BG69))+1),"")</f>
        <v>0.51041666666666663</v>
      </c>
      <c r="BM69" s="55" t="str" cm="1">
        <f t="array" ref="BM69">IFERROR(INDEX(Lists!$L$24:$AX$24,  0, _xlfn.AGGREGATE(15, 3, (B69:AI69 = $BF$13)/(B69:AI69 = $BF$13)*COLUMN(B69:AI69)-COLUMN(B69),COLUMNS($BG69:BH69))+1),"")</f>
        <v/>
      </c>
      <c r="BN69" s="51" t="str" cm="1">
        <f t="array" aca="1" ref="BN69" ca="1">_xlfn.TEXTJOIN(CHAR(10),TRUE, IFERROR((TEXT(BL69,"HH:MM")&amp;" to "&amp;TEXT(INDEX(Lists!$L$24:$AX$24,0,_xlfn.AGGREGATE(15,3,(B69:AI69=$BF$13)/(B69:AI69=$BF$13)*COLUMN(B69:AI69)-COLUMN(B69),COLUMNS($BG69:BG69))+1+BJ69),"HH:MM")&amp;" "&amp;A69&amp;": "&amp;$BF$13),""),
IFERROR((TEXT(BM69,"HH:MM")&amp;" to "&amp;TEXT(INDEX(Lists!$L$24:$AX$24,0,_xlfn.AGGREGATE(15,3,(B69:AI69=$BF$13)/(B69:AI69=$BF$13)*COLUMN(B69:AI69)-COLUMN(B69),COLUMNS($BG69:BH69))+1+BK69),"HH:MM")&amp;" "&amp;A69&amp;": "&amp;$BF$13),""))</f>
        <v>12:15 to 13:00 Splash (TT - SS): Disinfect &amp; Prop Swap</v>
      </c>
      <c r="BP69" s="25" t="e" cm="1">
        <f t="array" ref="BP69">_xlfn.SINGLE(INDEX(B69:AJ69,0, _xlfn.AGGREGATE(15, 3, (B69:AI69 = $BP$13)/(B69:AI69 = $BP$13)*COLUMN(B69:AI69)-COLUMN(B69),COLUMNS($BP69:BP69))))</f>
        <v>#NUM!</v>
      </c>
      <c r="BQ69" s="25" t="str" cm="1">
        <f t="array" ref="BQ69">IFERROR(_xlfn.AGGREGATE(15, 3, (B69:AI69 = $BP$13)/(B69:AI69 = $BP$13)*COLUMN(B69:AI69)-COLUMN(B69),COLUMNS($BP69:BQ69)),"")</f>
        <v/>
      </c>
      <c r="BR69" s="25" t="str" cm="1">
        <f t="array" ref="BR69">IFERROR(_xlfn.AGGREGATE(15, 3, (B69:AI69 = $BP$13)/(B69:AI69 = $BP$13)*COLUMN(B69:AI69)-COLUMN(B69),COLUMNS($BP69:BR69)),"")</f>
        <v/>
      </c>
      <c r="BS69" s="25" t="str" cm="1">
        <f t="array" ref="BS69">_xlfn.TEXTJOIN(CHAR(10),TRUE, IFERROR((TEXT(BV69,"HH:MM")&amp;" to "&amp;TEXT(INDEX(Lists!$L$24:$AX$24,0,_xlfn.AGGREGATE(15,3,(B69:AI69=$BP$13)/(B69:AI69=$BP$13)*COLUMN(B69:AI69)-COLUMN(B69),COLUMNS($BQ69:BQ69))+1+BT69),"HH:MM")&amp;" "&amp;$BP$13),""),
IFERROR((TEXT(BW69,"HH:MM")&amp;" to "&amp;TEXT(INDEX(Lists!$L$24:$AX$24,0,_xlfn.AGGREGATE(15,3,(B69:AI69=$BP$13)/(B69:AI69=$BP$13)*COLUMN(B69:AI69)-COLUMN(B69),COLUMNS($BQ69:BR69))+1+BU69),"HH:MM")&amp;" "&amp;$BP$13),""))</f>
        <v/>
      </c>
      <c r="BT69" s="25" t="str" cm="1">
        <f t="array" ref="BT69">IFERROR(MergedCellsCount(INDEX(B69:AI69,_xlfn.AGGREGATE(15, 3, (B69:AI69 = $BP$13)/(B69:AI69 = $BP$13)*COLUMN(B69:AI69)-COLUMN(B69),COLUMNS($BP69:BP69))+1)),"")</f>
        <v/>
      </c>
      <c r="BU69" s="25" t="str" cm="1">
        <f t="array" ref="BU69">IFERROR(MergedCellsCount(INDEX(B72:AI72,_xlfn.AGGREGATE(15, 3, (B72:AI72 = $BP$13)/(B72:AI72 = $BP$13)*COLUMN(B72:AI72)-COLUMN(B72),COLUMNS($BP72:BQ72))+1)),"")</f>
        <v/>
      </c>
      <c r="BV69" s="55" t="str" cm="1">
        <f t="array" ref="BV69">IFERROR(INDEX(Lists!$L$24:$AX$24,  0, _xlfn.AGGREGATE(15, 3, (B69:AI69 = $BP$13)/(B69:AI69 = $BP$13)*COLUMN(B69:AI69)-COLUMN(B69),COLUMNS($BP69:BP69))+1),"")</f>
        <v/>
      </c>
      <c r="BW69" s="55" t="str" cm="1">
        <f t="array" ref="BW69">IFERROR(INDEX(Lists!$L$24:$AX$24,  0, _xlfn.AGGREGATE(15, 3, (B69:AI69 = $BP$13)/(B69:AI69 = $BP$13)*COLUMN(B69:AI69)-COLUMN(B69),COLUMNS($BP69:BQ69))+1),"")</f>
        <v/>
      </c>
      <c r="BX69" s="25" t="str" cm="1">
        <f t="array" ref="BX69">_xlfn.TEXTJOIN(CHAR(10),TRUE, IFERROR((TEXT(BV69,"HH:MM")&amp;" to "&amp;TEXT(INDEX(Lists!$L$24:$AX$24,0,_xlfn.AGGREGATE(15,3,(B69:AI69=$BP$13)/(B69:AI69=$BP$13)*COLUMN(B69:AI69)-COLUMN(B69),COLUMNS($BQ69:BQ69))+1+BT69),"HH:MM")&amp;" "&amp;A69&amp;": "&amp;$BP$13),""),
IFERROR((TEXT(BW69,"HH:MM")&amp;" to "&amp;TEXT(INDEX(Lists!$L$24:$AX$24,0,_xlfn.AGGREGATE(15,3,(B69:AI69=$BP$13)/(B69:AI69=$BP$13)*COLUMN(B69:AI69)-COLUMN(B69),COLUMNS($BQ69:BR69))+1+BU69),"HH:MM")&amp;" "&amp;A69&amp;": "&amp;$BP$13),""))</f>
        <v/>
      </c>
      <c r="BY69" s="50"/>
      <c r="BZ69" s="25" t="e" cm="1">
        <f t="array" ref="BZ69">_xlfn.SINGLE(INDEX(B69:AJ69,0, _xlfn.AGGREGATE(15, 3, (B69:AI69 = $BZ$13)/(B69:AI69 = $BZ$13)*COLUMN(B69:AI69)-COLUMN(B69),COLUMNS($BZ69:BZ69))))</f>
        <v>#NUM!</v>
      </c>
      <c r="CA69" s="25" t="str" cm="1">
        <f t="array" ref="CA69">IFERROR(_xlfn.AGGREGATE(15, 3, (B69:AI69 = $BZ$13)/(B69:AI69 = $BZ$13)*COLUMN(B69:AI69)-COLUMN(B69),COLUMNS($BZ69:CA69)),"")</f>
        <v/>
      </c>
      <c r="CB69" s="25" t="str" cm="1">
        <f t="array" ref="CB69">IFERROR(_xlfn.AGGREGATE(15, 3, (B69:AI69 = $BZ$13)/(B69:AI69 = $BZ$13)*COLUMN(B69:AI69)-COLUMN(B69),COLUMNS($BZ69:CB69)),"")</f>
        <v/>
      </c>
      <c r="CC69" s="25" t="str" cm="1">
        <f t="array" ref="CC69">_xlfn.TEXTJOIN(CHAR(10),TRUE, IFERROR((TEXT(CF69,"HH:MM")&amp;" to "&amp;TEXT(INDEX(Lists!$L$24:$AX$24,0,_xlfn.AGGREGATE(15,3,(B69:AI69=$BZ$13)/(B69:AI69=$BZ$13)*COLUMN(B69:AI69)-COLUMN(B69),COLUMNS($BZ69:BZ69))+1+CD69),"HH:MM")&amp;" "&amp;$BZ$13),""),
                                                        IFERROR((TEXT(CG69,"HH:MM")&amp;" to "&amp;TEXT(INDEX(Lists!$L$24:$AX$24,0,_xlfn.AGGREGATE(15,3,(B69:AI69=$BZ$13)/(B69:AI69=$BZ$13)*COLUMN(B69:AI69)-COLUMN(B69),COLUMNS($BZ69:CA69))+1+CE69),"HH:MM")&amp;" "&amp;$BZ$13),""))</f>
        <v/>
      </c>
      <c r="CD69" s="25" t="str" cm="1">
        <f t="array" ref="CD69">IFERROR(MergedCellsCount(INDEX(B69:AI69,_xlfn.AGGREGATE(15, 3, (B69:AI69 = $BZ$13)/(B69:AI69 = $BZ$13)*COLUMN(B69:AI69)-COLUMN(B69),COLUMNS($BZ69:BZ69))+1)),"")</f>
        <v/>
      </c>
      <c r="CE69" s="25" t="str" cm="1">
        <f t="array" ref="CE69">IFERROR(MergedCellsCount(INDEX(B69:AI69,_xlfn.AGGREGATE(15, 3, (B69:AI69 = $BZ$13)/(B69:AI69 = $BZ$13)*COLUMN(B69:AI69)-COLUMN(B69),COLUMNS($BZ69:CA69))+1)),"")</f>
        <v/>
      </c>
      <c r="CF69" s="55" t="str" cm="1">
        <f t="array" ref="CF69">IFERROR(INDEX(Lists!$L$24:$AX$24,  0, _xlfn.AGGREGATE(15, 3, (B69:AI69 = $BZ$13)/(B69:AI69 = $BZ$13)*COLUMN(B69:AI69)-COLUMN(B69),COLUMNS($BZ69:BZ69))+1),"")</f>
        <v/>
      </c>
      <c r="CG69" s="55" t="str" cm="1">
        <f t="array" ref="CG69">IFERROR(INDEX(Lists!$L$24:$AX$24,  0, _xlfn.AGGREGATE(15, 3, (B69:AI69 = $BZ$13)/(B69:AI69 = $BZ$13)*COLUMN(B69:AI69)-COLUMN(B69),COLUMNS($BZ69:CA69))+1),"")</f>
        <v/>
      </c>
      <c r="CH69" s="186" t="str" cm="1">
        <f t="array" ref="CH69">_xlfn.TEXTJOIN(CHAR(10),TRUE, IFERROR((TEXT(CF69,"HH:MM")&amp;" to "&amp;TEXT(INDEX(Lists!$L$24:$AX$24,0,_xlfn.AGGREGATE(15,3,(B69:AI69=$BZ$13)/(B69:AI69=$BZ$13)*COLUMN(B69:AI69)-COLUMN(B69),COLUMNS($BZ69:BZ69))+1+CD69),"HH:MM")&amp;" "&amp;A69&amp;": "&amp;$BZ$13),""),
                                                        IFERROR((TEXT(CG69,"HH:MM")&amp;" to "&amp;TEXT(INDEX(Lists!$L$24:$AX$24,0,_xlfn.AGGREGATE(15,3,(B69:AI69=$BZ$13)/(B69:AI69=$BZ$13)*COLUMN(B69:AI69)-COLUMN(B69),COLUMNS($BZ69:CA69))+1+CE69),"HH:MM")&amp;" "&amp;A69&amp;": "&amp;$BZ$13),""))</f>
        <v/>
      </c>
      <c r="CI69" s="25" t="str">
        <f t="shared" ca="1" si="6"/>
        <v>12:15 to 13:00 Disinfect &amp; Prop Swap</v>
      </c>
    </row>
    <row r="70" spans="1:87" s="25" customFormat="1" x14ac:dyDescent="0.25">
      <c r="A70" s="157" t="s">
        <v>40</v>
      </c>
      <c r="B70" s="157"/>
      <c r="C70" s="157"/>
      <c r="D70" s="266"/>
      <c r="E70" s="267"/>
      <c r="F70" s="267"/>
      <c r="G70" s="268"/>
      <c r="H70" s="158"/>
      <c r="I70" s="158"/>
      <c r="J70" s="158"/>
      <c r="K70" s="159"/>
      <c r="L70" s="160"/>
      <c r="M70" s="160"/>
      <c r="N70" s="159"/>
      <c r="O70" s="159"/>
      <c r="P70" s="159"/>
      <c r="Q70" s="157"/>
      <c r="R70" s="157"/>
      <c r="S70" s="157"/>
      <c r="T70" s="280" t="s">
        <v>42</v>
      </c>
      <c r="U70" s="281"/>
      <c r="V70" s="282"/>
      <c r="W70" s="161"/>
      <c r="X70" s="161"/>
      <c r="Y70" s="161"/>
      <c r="Z70" s="157"/>
      <c r="AA70" s="157"/>
      <c r="AB70" s="157"/>
      <c r="AC70" s="159"/>
      <c r="AD70" s="159"/>
      <c r="AE70" s="159"/>
      <c r="AF70" s="159"/>
      <c r="AG70" s="157"/>
      <c r="AH70" s="157"/>
      <c r="AI70" s="157"/>
      <c r="AJ70" s="162" t="s">
        <v>7</v>
      </c>
      <c r="AL70" s="55"/>
      <c r="AN70" s="55"/>
      <c r="AR70" s="54" t="str">
        <f t="shared" si="14"/>
        <v/>
      </c>
      <c r="AS70" s="25" t="str" cm="1">
        <f t="array" ref="AS70">IFERROR(MergedCellsCount(INDEX(B70:AI70,MATCH("Prop Swap Only",B70:AI70,0))),"")</f>
        <v/>
      </c>
      <c r="AT70" s="55" t="str" cm="1">
        <f t="array" ref="AT70">IFERROR(INDEX($B$79:$AJ$79,(MATCH("Prop Swap Only",B70:AI70,0)+AS70)),"")</f>
        <v/>
      </c>
      <c r="AV70" s="25" t="str">
        <f t="shared" si="7"/>
        <v/>
      </c>
      <c r="AW70" s="51" t="str">
        <f t="shared" si="8"/>
        <v/>
      </c>
      <c r="AX70" s="51" t="str">
        <f t="shared" ca="1" si="1"/>
        <v>13:00 to 13:45 Moneypalooza: Disinfect &amp; Prop Swap</v>
      </c>
      <c r="AY70" s="55" t="str">
        <f t="shared" si="4"/>
        <v/>
      </c>
      <c r="AZ70" s="25" t="str" cm="1">
        <f t="array" ref="AZ70">IFERROR(MergedCellsCount(INDEX(B70:AI70,MATCH("Wipe down",B70:AI70,0))),"")</f>
        <v/>
      </c>
      <c r="BA70" s="55" t="str" cm="1">
        <f t="array" ref="BA70">IFERROR(INDEX($B$79:$AJ$79,(MATCH("Wipe down",B70:AI70,0)+AZ70)),"")</f>
        <v/>
      </c>
      <c r="BC70" s="25" t="str">
        <f t="shared" si="5"/>
        <v/>
      </c>
      <c r="BD70" s="25" t="str">
        <f t="shared" si="2"/>
        <v/>
      </c>
      <c r="BE70" s="50"/>
      <c r="BF70" s="25" cm="1">
        <f t="array" ref="BF70">_xlfn.SINGLE(INDEX(B70:AJ70,0, _xlfn.AGGREGATE(15, 3, (B70:AI70 = $BF$13)/(B70:AI70 = $BF$13)*COLUMN(B70:AI70)-COLUMN(B70),COLUMNS($BF70:BF70))))</f>
        <v>0</v>
      </c>
      <c r="BG70" s="25" cm="1">
        <f t="array" ref="BG70">IFERROR(_xlfn.AGGREGATE(15, 3, (B70:AI70 = $BF$13)/(B70:AI70 = $BF$13)*COLUMN(B70:AI70)-COLUMN(B70),COLUMNS($BG70:BG70)),"")</f>
        <v>18</v>
      </c>
      <c r="BH70" s="25" t="str" cm="1">
        <f t="array" ref="BH70">IFERROR(_xlfn.AGGREGATE(15, 3, (D70:AK70 = $BF$13)/(D70:AK70 = $BF$13)*COLUMN(D70:AK70)-COLUMN(D70),COLUMNS($BG70:BH70)),"")</f>
        <v/>
      </c>
      <c r="BI70" s="25" t="str" cm="1">
        <f t="array" aca="1" ref="BI70" ca="1">_xlfn.TEXTJOIN(CHAR(10),TRUE, IFERROR((TEXT(BL70,"HH:MM")&amp;" to "&amp;TEXT(INDEX(Lists!$L$24:$AX$24,0,_xlfn.AGGREGATE(15,3,(B70:AI70=$BF$13)/(B70:AI70=$BF$13)*COLUMN(B70:AI70)-COLUMN(B70),COLUMNS($BG70:BG70))+1+BJ70),"HH:MM")&amp;" "&amp;$BF$13),""),
IFERROR((TEXT(BM70,"HH:MM")&amp;" to "&amp;TEXT(INDEX(Lists!$L$24:$AX$24,0,_xlfn.AGGREGATE(15,3,(B70:AI70=$BF$13)/(B70:AI70=$BF$13)*COLUMN(B70:AI70)-COLUMN(B70),COLUMNS($BG70:BH70))+1+BK70),"HH:MM")&amp;" "&amp;$BF$13),""))</f>
        <v>13:00 to 13:45 Disinfect &amp; Prop Swap</v>
      </c>
      <c r="BJ70" s="25" cm="1">
        <f t="array" aca="1" ref="BJ70" ca="1">IFERROR(MergedCellsCount(INDEX(B70:AI70,_xlfn.AGGREGATE(15, 3, (B70:AI70 = $BF$13)/(B70:AI70 = $BF$13)*COLUMN(B70:AI70)-COLUMN(B70),COLUMNS($BG70:BG70))+1)),"")</f>
        <v>3</v>
      </c>
      <c r="BK70" s="25" t="str" cm="1">
        <f t="array" ref="BK70">IFERROR(MergedCellsCount(INDEX(B70:AI70,_xlfn.AGGREGATE(15, 3, (B70:AI70 = $BF$13)/(B70:AI70 = $BF$13)*COLUMN(B70:AI70)-COLUMN(B70),COLUMNS($BG70:BH70))+1)),"")</f>
        <v/>
      </c>
      <c r="BL70" s="55" cm="1">
        <f t="array" ref="BL70">IFERROR(INDEX(Lists!$L$24:$AX$24,  0, _xlfn.AGGREGATE(15, 3, (B70:AI70 = $BF$13)/(B70:AI70 = $BF$13)*COLUMN(B70:AI70)-COLUMN(B70),COLUMNS($BG70:BG70))+1),"")</f>
        <v>0.54166666666666663</v>
      </c>
      <c r="BM70" s="55" t="str" cm="1">
        <f t="array" ref="BM70">IFERROR(INDEX(Lists!$L$24:$AX$24,  0, _xlfn.AGGREGATE(15, 3, (B70:AI70 = $BF$13)/(B70:AI70 = $BF$13)*COLUMN(B70:AI70)-COLUMN(B70),COLUMNS($BG70:BH70))+1),"")</f>
        <v/>
      </c>
      <c r="BN70" s="51" t="str" cm="1">
        <f t="array" aca="1" ref="BN70" ca="1">_xlfn.TEXTJOIN(CHAR(10),TRUE, IFERROR((TEXT(BL70,"HH:MM")&amp;" to "&amp;TEXT(INDEX(Lists!$L$24:$AX$24,0,_xlfn.AGGREGATE(15,3,(B70:AI70=$BF$13)/(B70:AI70=$BF$13)*COLUMN(B70:AI70)-COLUMN(B70),COLUMNS($BG70:BG70))+1+BJ70),"HH:MM")&amp;" "&amp;A70&amp;": "&amp;$BF$13),""),
IFERROR((TEXT(BM70,"HH:MM")&amp;" to "&amp;TEXT(INDEX(Lists!$L$24:$AX$24,0,_xlfn.AGGREGATE(15,3,(B70:AI70=$BF$13)/(B70:AI70=$BF$13)*COLUMN(B70:AI70)-COLUMN(B70),COLUMNS($BG70:BH70))+1+BK70),"HH:MM")&amp;" "&amp;A70&amp;": "&amp;$BF$13),""))</f>
        <v>13:00 to 13:45 Moneypalooza: Disinfect &amp; Prop Swap</v>
      </c>
      <c r="BP70" s="25" t="e" cm="1">
        <f t="array" ref="BP70">_xlfn.SINGLE(INDEX(B70:AJ70,0, _xlfn.AGGREGATE(15, 3, (B70:AI70 = $BP$13)/(B70:AI70 = $BP$13)*COLUMN(B70:AI70)-COLUMN(B70),COLUMNS($BP70:BP70))))</f>
        <v>#NUM!</v>
      </c>
      <c r="BQ70" s="25" t="str" cm="1">
        <f t="array" ref="BQ70">IFERROR(_xlfn.AGGREGATE(15, 3, (B70:AI70 = $BP$13)/(B70:AI70 = $BP$13)*COLUMN(B70:AI70)-COLUMN(B70),COLUMNS($BP70:BQ70)),"")</f>
        <v/>
      </c>
      <c r="BR70" s="25" t="str" cm="1">
        <f t="array" ref="BR70">IFERROR(_xlfn.AGGREGATE(15, 3, (B70:AI70 = $BP$13)/(B70:AI70 = $BP$13)*COLUMN(B70:AI70)-COLUMN(B70),COLUMNS($BP70:BR70)),"")</f>
        <v/>
      </c>
      <c r="BS70" s="25" t="str" cm="1">
        <f t="array" ref="BS70">_xlfn.TEXTJOIN(CHAR(10),TRUE, IFERROR((TEXT(BV70,"HH:MM")&amp;" to "&amp;TEXT(INDEX(Lists!$L$24:$AX$24,0,_xlfn.AGGREGATE(15,3,(B70:AI70=$BP$13)/(B70:AI70=$BP$13)*COLUMN(B70:AI70)-COLUMN(B70),COLUMNS($BQ70:BQ70))+1+BT70),"HH:MM")&amp;" "&amp;$BP$13),""),
IFERROR((TEXT(BW70,"HH:MM")&amp;" to "&amp;TEXT(INDEX(Lists!$L$24:$AX$24,0,_xlfn.AGGREGATE(15,3,(B70:AI70=$BP$13)/(B70:AI70=$BP$13)*COLUMN(B70:AI70)-COLUMN(B70),COLUMNS($BQ70:BR70))+1+BU70),"HH:MM")&amp;" "&amp;$BP$13),""))</f>
        <v/>
      </c>
      <c r="BT70" s="25" t="str" cm="1">
        <f t="array" ref="BT70">IFERROR(MergedCellsCount(INDEX(B70:AI70,_xlfn.AGGREGATE(15, 3, (B70:AI70 = $BP$13)/(B70:AI70 = $BP$13)*COLUMN(B70:AI70)-COLUMN(B70),COLUMNS($BP70:BP70))+1)),"")</f>
        <v/>
      </c>
      <c r="BU70" s="25" t="str" cm="1">
        <f t="array" ref="BU70">IFERROR(MergedCellsCount(INDEX(B73:AI73,_xlfn.AGGREGATE(15, 3, (B73:AI73 = $BP$13)/(B73:AI73 = $BP$13)*COLUMN(B73:AI73)-COLUMN(B73),COLUMNS($BP73:BQ73))+1)),"")</f>
        <v/>
      </c>
      <c r="BV70" s="55" t="str" cm="1">
        <f t="array" ref="BV70">IFERROR(INDEX(Lists!$L$24:$AX$24,  0, _xlfn.AGGREGATE(15, 3, (B70:AI70 = $BP$13)/(B70:AI70 = $BP$13)*COLUMN(B70:AI70)-COLUMN(B70),COLUMNS($BP70:BP70))+1),"")</f>
        <v/>
      </c>
      <c r="BW70" s="55" t="str" cm="1">
        <f t="array" ref="BW70">IFERROR(INDEX(Lists!$L$24:$AX$24,  0, _xlfn.AGGREGATE(15, 3, (B70:AI70 = $BP$13)/(B70:AI70 = $BP$13)*COLUMN(B70:AI70)-COLUMN(B70),COLUMNS($BP70:BQ70))+1),"")</f>
        <v/>
      </c>
      <c r="BX70" s="25" t="str" cm="1">
        <f t="array" ref="BX70">_xlfn.TEXTJOIN(CHAR(10),TRUE, IFERROR((TEXT(BV70,"HH:MM")&amp;" to "&amp;TEXT(INDEX(Lists!$L$24:$AX$24,0,_xlfn.AGGREGATE(15,3,(B70:AI70=$BP$13)/(B70:AI70=$BP$13)*COLUMN(B70:AI70)-COLUMN(B70),COLUMNS($BQ70:BQ70))+1+BT70),"HH:MM")&amp;" "&amp;A70&amp;": "&amp;$BP$13),""),
IFERROR((TEXT(BW70,"HH:MM")&amp;" to "&amp;TEXT(INDEX(Lists!$L$24:$AX$24,0,_xlfn.AGGREGATE(15,3,(B70:AI70=$BP$13)/(B70:AI70=$BP$13)*COLUMN(B70:AI70)-COLUMN(B70),COLUMNS($BQ70:BR70))+1+BU70),"HH:MM")&amp;" "&amp;A70&amp;": "&amp;$BP$13),""))</f>
        <v/>
      </c>
      <c r="BY70" s="50"/>
      <c r="BZ70" s="25" t="e" cm="1">
        <f t="array" ref="BZ70">_xlfn.SINGLE(INDEX(B70:AJ70,0, _xlfn.AGGREGATE(15, 3, (B70:AI70 = $BZ$13)/(B70:AI70 = $BZ$13)*COLUMN(B70:AI70)-COLUMN(B70),COLUMNS($BZ70:BZ70))))</f>
        <v>#NUM!</v>
      </c>
      <c r="CA70" s="25" t="str" cm="1">
        <f t="array" ref="CA70">IFERROR(_xlfn.AGGREGATE(15, 3, (B70:AI70 = $BZ$13)/(B70:AI70 = $BZ$13)*COLUMN(B70:AI70)-COLUMN(B70),COLUMNS($BZ70:CA70)),"")</f>
        <v/>
      </c>
      <c r="CB70" s="25" t="str" cm="1">
        <f t="array" ref="CB70">IFERROR(_xlfn.AGGREGATE(15, 3, (B70:AI70 = $BZ$13)/(B70:AI70 = $BZ$13)*COLUMN(B70:AI70)-COLUMN(B70),COLUMNS($BZ70:CB70)),"")</f>
        <v/>
      </c>
      <c r="CC70" s="25" t="str" cm="1">
        <f t="array" ref="CC70">_xlfn.TEXTJOIN(CHAR(10),TRUE, IFERROR((TEXT(CF70,"HH:MM")&amp;" to "&amp;TEXT(INDEX(Lists!$L$24:$AX$24,0,_xlfn.AGGREGATE(15,3,(B70:AI70=$BZ$13)/(B70:AI70=$BZ$13)*COLUMN(B70:AI70)-COLUMN(B70),COLUMNS($BZ70:BZ70))+1+CD70),"HH:MM")&amp;" "&amp;$BZ$13),""),
                                                        IFERROR((TEXT(CG70,"HH:MM")&amp;" to "&amp;TEXT(INDEX(Lists!$L$24:$AX$24,0,_xlfn.AGGREGATE(15,3,(B70:AI70=$BZ$13)/(B70:AI70=$BZ$13)*COLUMN(B70:AI70)-COLUMN(B70),COLUMNS($BZ70:CA70))+1+CE70),"HH:MM")&amp;" "&amp;$BZ$13),""))</f>
        <v/>
      </c>
      <c r="CD70" s="25" t="str" cm="1">
        <f t="array" ref="CD70">IFERROR(MergedCellsCount(INDEX(B70:AI70,_xlfn.AGGREGATE(15, 3, (B70:AI70 = $BZ$13)/(B70:AI70 = $BZ$13)*COLUMN(B70:AI70)-COLUMN(B70),COLUMNS($BZ70:BZ70))+1)),"")</f>
        <v/>
      </c>
      <c r="CE70" s="25" t="str" cm="1">
        <f t="array" ref="CE70">IFERROR(MergedCellsCount(INDEX(B70:AI70,_xlfn.AGGREGATE(15, 3, (B70:AI70 = $BZ$13)/(B70:AI70 = $BZ$13)*COLUMN(B70:AI70)-COLUMN(B70),COLUMNS($BZ70:CA70))+1)),"")</f>
        <v/>
      </c>
      <c r="CF70" s="55" t="str" cm="1">
        <f t="array" ref="CF70">IFERROR(INDEX(Lists!$L$24:$AX$24,  0, _xlfn.AGGREGATE(15, 3, (B70:AI70 = $BZ$13)/(B70:AI70 = $BZ$13)*COLUMN(B70:AI70)-COLUMN(B70),COLUMNS($BZ70:BZ70))+1),"")</f>
        <v/>
      </c>
      <c r="CG70" s="55" t="str" cm="1">
        <f t="array" ref="CG70">IFERROR(INDEX(Lists!$L$24:$AX$24,  0, _xlfn.AGGREGATE(15, 3, (B70:AI70 = $BZ$13)/(B70:AI70 = $BZ$13)*COLUMN(B70:AI70)-COLUMN(B70),COLUMNS($BZ70:CA70))+1),"")</f>
        <v/>
      </c>
      <c r="CH70" s="186" t="str" cm="1">
        <f t="array" ref="CH70">_xlfn.TEXTJOIN(CHAR(10),TRUE, IFERROR((TEXT(CF70,"HH:MM")&amp;" to "&amp;TEXT(INDEX(Lists!$L$24:$AX$24,0,_xlfn.AGGREGATE(15,3,(B70:AI70=$BZ$13)/(B70:AI70=$BZ$13)*COLUMN(B70:AI70)-COLUMN(B70),COLUMNS($BZ70:BZ70))+1+CD70),"HH:MM")&amp;" "&amp;A70&amp;": "&amp;$BZ$13),""),
                                                        IFERROR((TEXT(CG70,"HH:MM")&amp;" to "&amp;TEXT(INDEX(Lists!$L$24:$AX$24,0,_xlfn.AGGREGATE(15,3,(B70:AI70=$BZ$13)/(B70:AI70=$BZ$13)*COLUMN(B70:AI70)-COLUMN(B70),COLUMNS($BZ70:CA70))+1+CE70),"HH:MM")&amp;" "&amp;A70&amp;": "&amp;$BZ$13),""))</f>
        <v/>
      </c>
      <c r="CI70" s="42" t="str">
        <f t="shared" ca="1" si="6"/>
        <v>13:00 to 13:45 Disinfect &amp; Prop Swap</v>
      </c>
    </row>
    <row r="71" spans="1:87" s="25" customFormat="1" x14ac:dyDescent="0.25">
      <c r="A71" s="7" t="s">
        <v>53</v>
      </c>
      <c r="B71" s="7"/>
      <c r="C71" s="7"/>
      <c r="D71" s="266"/>
      <c r="E71" s="267"/>
      <c r="F71" s="267"/>
      <c r="G71" s="268"/>
      <c r="H71" s="10"/>
      <c r="I71" s="10"/>
      <c r="J71" s="10"/>
      <c r="K71" s="7"/>
      <c r="L71" s="14"/>
      <c r="M71" s="14"/>
      <c r="N71" s="7"/>
      <c r="O71" s="7"/>
      <c r="P71" s="7"/>
      <c r="Q71" s="7"/>
      <c r="R71" s="7"/>
      <c r="S71" s="7"/>
      <c r="T71" s="7"/>
      <c r="U71" s="7"/>
      <c r="V71" s="7"/>
      <c r="W71" s="277" t="s">
        <v>42</v>
      </c>
      <c r="X71" s="278"/>
      <c r="Y71" s="279"/>
      <c r="Z71" s="3"/>
      <c r="AA71" s="3"/>
      <c r="AB71" s="10"/>
      <c r="AC71" s="7"/>
      <c r="AD71" s="7"/>
      <c r="AE71" s="7"/>
      <c r="AF71" s="7"/>
      <c r="AG71" s="7"/>
      <c r="AH71" s="7"/>
      <c r="AI71" s="7"/>
      <c r="AJ71" s="21" t="s">
        <v>7</v>
      </c>
      <c r="AL71" s="55"/>
      <c r="AN71" s="55"/>
      <c r="AR71" s="54" t="str">
        <f t="shared" si="14"/>
        <v/>
      </c>
      <c r="AS71" s="25" t="str" cm="1">
        <f t="array" ref="AS71">IFERROR(MergedCellsCount(INDEX(B71:AI71,MATCH("Prop Swap Only",B71:AI71,0))),"")</f>
        <v/>
      </c>
      <c r="AT71" s="55" t="str" cm="1">
        <f t="array" ref="AT71">IFERROR(INDEX($B$79:$AJ$79,(MATCH("Prop Swap Only",B71:AI71,0)+AS71)),"")</f>
        <v/>
      </c>
      <c r="AV71" s="25" t="str">
        <f t="shared" si="7"/>
        <v/>
      </c>
      <c r="AW71" s="51" t="str">
        <f t="shared" si="8"/>
        <v/>
      </c>
      <c r="AX71" s="51" t="str">
        <f t="shared" ca="1" si="1"/>
        <v>13:45 to 14:30 Ideaworks &amp; Art Loft: Disinfect &amp; Prop Swap</v>
      </c>
      <c r="AY71" s="55" t="str">
        <f t="shared" si="4"/>
        <v/>
      </c>
      <c r="AZ71" s="25" t="str" cm="1">
        <f t="array" ref="AZ71">IFERROR(MergedCellsCount(INDEX(B71:AI71,MATCH("Wipe down",B71:AI71,0))),"")</f>
        <v/>
      </c>
      <c r="BA71" s="55" t="str" cm="1">
        <f t="array" ref="BA71">IFERROR(INDEX($B$79:$AJ$79,(MATCH("Wipe down",B71:AI71,0)+AZ71)),"")</f>
        <v/>
      </c>
      <c r="BC71" s="25" t="str">
        <f t="shared" si="5"/>
        <v/>
      </c>
      <c r="BD71" s="25" t="str">
        <f t="shared" si="2"/>
        <v/>
      </c>
      <c r="BE71" s="50"/>
      <c r="BF71" s="25" cm="1">
        <f t="array" ref="BF71">_xlfn.SINGLE(INDEX(B71:AJ71,0, _xlfn.AGGREGATE(15, 3, (B71:AI71 = $BF$13)/(B71:AI71 = $BF$13)*COLUMN(B71:AI71)-COLUMN(B71),COLUMNS($BF71:BF71))))</f>
        <v>0</v>
      </c>
      <c r="BG71" s="25" cm="1">
        <f t="array" ref="BG71">IFERROR(_xlfn.AGGREGATE(15, 3, (B71:AI71 = $BF$13)/(B71:AI71 = $BF$13)*COLUMN(B71:AI71)-COLUMN(B71),COLUMNS($BG71:BG71)),"")</f>
        <v>21</v>
      </c>
      <c r="BH71" s="25" t="str" cm="1">
        <f t="array" ref="BH71">IFERROR(_xlfn.AGGREGATE(15, 3, (D71:AK71 = $BF$13)/(D71:AK71 = $BF$13)*COLUMN(D71:AK71)-COLUMN(D71),COLUMNS($BG71:BH71)),"")</f>
        <v/>
      </c>
      <c r="BI71" s="25" t="str" cm="1">
        <f t="array" aca="1" ref="BI71" ca="1">_xlfn.TEXTJOIN(CHAR(10),TRUE, IFERROR((TEXT(BL71,"HH:MM")&amp;" to "&amp;TEXT(INDEX(Lists!$L$24:$AX$24,0,_xlfn.AGGREGATE(15,3,(B71:AI71=$BF$13)/(B71:AI71=$BF$13)*COLUMN(B71:AI71)-COLUMN(B71),COLUMNS($BG71:BG71))+1+BJ71),"HH:MM")&amp;" "&amp;$BF$13),""),
IFERROR((TEXT(BM71,"HH:MM")&amp;" to "&amp;TEXT(INDEX(Lists!$L$24:$AX$24,0,_xlfn.AGGREGATE(15,3,(B71:AI71=$BF$13)/(B71:AI71=$BF$13)*COLUMN(B71:AI71)-COLUMN(B71),COLUMNS($BG71:BH71))+1+BK71),"HH:MM")&amp;" "&amp;$BF$13),""))</f>
        <v>13:45 to 14:30 Disinfect &amp; Prop Swap</v>
      </c>
      <c r="BJ71" s="25" cm="1">
        <f t="array" aca="1" ref="BJ71" ca="1">IFERROR(MergedCellsCount(INDEX(B71:AI71,_xlfn.AGGREGATE(15, 3, (B71:AI71 = $BF$13)/(B71:AI71 = $BF$13)*COLUMN(B71:AI71)-COLUMN(B71),COLUMNS($BG71:BG71))+1)),"")</f>
        <v>3</v>
      </c>
      <c r="BK71" s="25" t="str" cm="1">
        <f t="array" ref="BK71">IFERROR(MergedCellsCount(INDEX(B71:AI71,_xlfn.AGGREGATE(15, 3, (B71:AI71 = $BF$13)/(B71:AI71 = $BF$13)*COLUMN(B71:AI71)-COLUMN(B71),COLUMNS($BG71:BH71))+1)),"")</f>
        <v/>
      </c>
      <c r="BL71" s="55" cm="1">
        <f t="array" ref="BL71">IFERROR(INDEX(Lists!$L$24:$AX$24,  0, _xlfn.AGGREGATE(15, 3, (B71:AI71 = $BF$13)/(B71:AI71 = $BF$13)*COLUMN(B71:AI71)-COLUMN(B71),COLUMNS($BG71:BG71))+1),"")</f>
        <v>0.57291666666666663</v>
      </c>
      <c r="BM71" s="55" t="str" cm="1">
        <f t="array" ref="BM71">IFERROR(INDEX(Lists!$L$24:$AX$24,  0, _xlfn.AGGREGATE(15, 3, (B71:AI71 = $BF$13)/(B71:AI71 = $BF$13)*COLUMN(B71:AI71)-COLUMN(B71),COLUMNS($BG71:BH71))+1),"")</f>
        <v/>
      </c>
      <c r="BN71" s="51" t="str" cm="1">
        <f t="array" aca="1" ref="BN71" ca="1">_xlfn.TEXTJOIN(CHAR(10),TRUE, IFERROR((TEXT(BL71,"HH:MM")&amp;" to "&amp;TEXT(INDEX(Lists!$L$24:$AX$24,0,_xlfn.AGGREGATE(15,3,(B71:AI71=$BF$13)/(B71:AI71=$BF$13)*COLUMN(B71:AI71)-COLUMN(B71),COLUMNS($BG71:BG71))+1+BJ71),"HH:MM")&amp;" "&amp;A71&amp;": "&amp;$BF$13),""),
IFERROR((TEXT(BM71,"HH:MM")&amp;" to "&amp;TEXT(INDEX(Lists!$L$24:$AX$24,0,_xlfn.AGGREGATE(15,3,(B71:AI71=$BF$13)/(B71:AI71=$BF$13)*COLUMN(B71:AI71)-COLUMN(B71),COLUMNS($BG71:BH71))+1+BK71),"HH:MM")&amp;" "&amp;A71&amp;": "&amp;$BF$13),""))</f>
        <v>13:45 to 14:30 Ideaworks &amp; Art Loft: Disinfect &amp; Prop Swap</v>
      </c>
      <c r="BP71" s="25" t="e" cm="1">
        <f t="array" ref="BP71">_xlfn.SINGLE(INDEX(B71:AJ71,0, _xlfn.AGGREGATE(15, 3, (B71:AI71 = $BP$13)/(B71:AI71 = $BP$13)*COLUMN(B71:AI71)-COLUMN(B71),COLUMNS($BP71:BP71))))</f>
        <v>#NUM!</v>
      </c>
      <c r="BQ71" s="25" t="str" cm="1">
        <f t="array" ref="BQ71">IFERROR(_xlfn.AGGREGATE(15, 3, (B71:AI71 = $BP$13)/(B71:AI71 = $BP$13)*COLUMN(B71:AI71)-COLUMN(B71),COLUMNS($BP71:BQ71)),"")</f>
        <v/>
      </c>
      <c r="BR71" s="25" t="str" cm="1">
        <f t="array" ref="BR71">IFERROR(_xlfn.AGGREGATE(15, 3, (B71:AI71 = $BP$13)/(B71:AI71 = $BP$13)*COLUMN(B71:AI71)-COLUMN(B71),COLUMNS($BP71:BR71)),"")</f>
        <v/>
      </c>
      <c r="BS71" s="25" t="str" cm="1">
        <f t="array" ref="BS71">_xlfn.TEXTJOIN(CHAR(10),TRUE, IFERROR((TEXT(BV71,"HH:MM")&amp;" to "&amp;TEXT(INDEX(Lists!$L$24:$AX$24,0,_xlfn.AGGREGATE(15,3,(B71:AI71=$BP$13)/(B71:AI71=$BP$13)*COLUMN(B71:AI71)-COLUMN(B71),COLUMNS($BQ71:BQ71))+1+BT71),"HH:MM")&amp;" "&amp;$BP$13),""),
IFERROR((TEXT(BW71,"HH:MM")&amp;" to "&amp;TEXT(INDEX(Lists!$L$24:$AX$24,0,_xlfn.AGGREGATE(15,3,(B71:AI71=$BP$13)/(B71:AI71=$BP$13)*COLUMN(B71:AI71)-COLUMN(B71),COLUMNS($BQ71:BR71))+1+BU71),"HH:MM")&amp;" "&amp;$BP$13),""))</f>
        <v/>
      </c>
      <c r="BT71" s="25" t="str" cm="1">
        <f t="array" ref="BT71">IFERROR(MergedCellsCount(INDEX(B71:AI71,_xlfn.AGGREGATE(15, 3, (B71:AI71 = $BP$13)/(B71:AI71 = $BP$13)*COLUMN(B71:AI71)-COLUMN(B71),COLUMNS($BP71:BP71))+1)),"")</f>
        <v/>
      </c>
      <c r="BU71" s="25" t="str" cm="1">
        <f t="array" ref="BU71">IFERROR(MergedCellsCount(INDEX(B74:AI74,_xlfn.AGGREGATE(15, 3, (B74:AI74 = $BP$13)/(B74:AI74 = $BP$13)*COLUMN(B74:AI74)-COLUMN(B74),COLUMNS($BP74:BQ74))+1)),"")</f>
        <v/>
      </c>
      <c r="BV71" s="55" t="str" cm="1">
        <f t="array" ref="BV71">IFERROR(INDEX(Lists!$L$24:$AX$24,  0, _xlfn.AGGREGATE(15, 3, (B71:AI71 = $BP$13)/(B71:AI71 = $BP$13)*COLUMN(B71:AI71)-COLUMN(B71),COLUMNS($BP71:BP71))+1),"")</f>
        <v/>
      </c>
      <c r="BW71" s="55" t="str" cm="1">
        <f t="array" ref="BW71">IFERROR(INDEX(Lists!$L$24:$AX$24,  0, _xlfn.AGGREGATE(15, 3, (B71:AI71 = $BP$13)/(B71:AI71 = $BP$13)*COLUMN(B71:AI71)-COLUMN(B71),COLUMNS($BP71:BQ71))+1),"")</f>
        <v/>
      </c>
      <c r="BX71" s="25" t="str" cm="1">
        <f t="array" ref="BX71">_xlfn.TEXTJOIN(CHAR(10),TRUE, IFERROR((TEXT(BV71,"HH:MM")&amp;" to "&amp;TEXT(INDEX(Lists!$L$24:$AX$24,0,_xlfn.AGGREGATE(15,3,(B71:AI71=$BP$13)/(B71:AI71=$BP$13)*COLUMN(B71:AI71)-COLUMN(B71),COLUMNS($BQ71:BQ71))+1+BT71),"HH:MM")&amp;" "&amp;A71&amp;": "&amp;$BP$13),""),
IFERROR((TEXT(BW71,"HH:MM")&amp;" to "&amp;TEXT(INDEX(Lists!$L$24:$AX$24,0,_xlfn.AGGREGATE(15,3,(B71:AI71=$BP$13)/(B71:AI71=$BP$13)*COLUMN(B71:AI71)-COLUMN(B71),COLUMNS($BQ71:BR71))+1+BU71),"HH:MM")&amp;" "&amp;A71&amp;": "&amp;$BP$13),""))</f>
        <v/>
      </c>
      <c r="BY71" s="50"/>
      <c r="BZ71" s="25" t="e" cm="1">
        <f t="array" ref="BZ71">_xlfn.SINGLE(INDEX(B71:AJ71,0, _xlfn.AGGREGATE(15, 3, (B71:AI71 = $BZ$13)/(B71:AI71 = $BZ$13)*COLUMN(B71:AI71)-COLUMN(B71),COLUMNS($BZ71:BZ71))))</f>
        <v>#NUM!</v>
      </c>
      <c r="CA71" s="25" t="str" cm="1">
        <f t="array" ref="CA71">IFERROR(_xlfn.AGGREGATE(15, 3, (B71:AI71 = $BZ$13)/(B71:AI71 = $BZ$13)*COLUMN(B71:AI71)-COLUMN(B71),COLUMNS($BZ71:CA71)),"")</f>
        <v/>
      </c>
      <c r="CB71" s="25" t="str" cm="1">
        <f t="array" ref="CB71">IFERROR(_xlfn.AGGREGATE(15, 3, (B71:AI71 = $BZ$13)/(B71:AI71 = $BZ$13)*COLUMN(B71:AI71)-COLUMN(B71),COLUMNS($BZ71:CB71)),"")</f>
        <v/>
      </c>
      <c r="CC71" s="25" t="str" cm="1">
        <f t="array" ref="CC71">_xlfn.TEXTJOIN(CHAR(10),TRUE, IFERROR((TEXT(CF71,"HH:MM")&amp;" to "&amp;TEXT(INDEX(Lists!$L$24:$AX$24,0,_xlfn.AGGREGATE(15,3,(B71:AI71=$BZ$13)/(B71:AI71=$BZ$13)*COLUMN(B71:AI71)-COLUMN(B71),COLUMNS($BZ71:BZ71))+1+CD71),"HH:MM")&amp;" "&amp;$BZ$13),""),
                                                        IFERROR((TEXT(CG71,"HH:MM")&amp;" to "&amp;TEXT(INDEX(Lists!$L$24:$AX$24,0,_xlfn.AGGREGATE(15,3,(B71:AI71=$BZ$13)/(B71:AI71=$BZ$13)*COLUMN(B71:AI71)-COLUMN(B71),COLUMNS($BZ71:CA71))+1+CE71),"HH:MM")&amp;" "&amp;$BZ$13),""))</f>
        <v/>
      </c>
      <c r="CD71" s="25" t="str" cm="1">
        <f t="array" ref="CD71">IFERROR(MergedCellsCount(INDEX(B71:AI71,_xlfn.AGGREGATE(15, 3, (B71:AI71 = $BZ$13)/(B71:AI71 = $BZ$13)*COLUMN(B71:AI71)-COLUMN(B71),COLUMNS($BZ71:BZ71))+1)),"")</f>
        <v/>
      </c>
      <c r="CE71" s="25" t="str" cm="1">
        <f t="array" ref="CE71">IFERROR(MergedCellsCount(INDEX(B71:AI71,_xlfn.AGGREGATE(15, 3, (B71:AI71 = $BZ$13)/(B71:AI71 = $BZ$13)*COLUMN(B71:AI71)-COLUMN(B71),COLUMNS($BZ71:CA71))+1)),"")</f>
        <v/>
      </c>
      <c r="CF71" s="55" t="str" cm="1">
        <f t="array" ref="CF71">IFERROR(INDEX(Lists!$L$24:$AX$24,  0, _xlfn.AGGREGATE(15, 3, (B71:AI71 = $BZ$13)/(B71:AI71 = $BZ$13)*COLUMN(B71:AI71)-COLUMN(B71),COLUMNS($BZ71:BZ71))+1),"")</f>
        <v/>
      </c>
      <c r="CG71" s="55" t="str" cm="1">
        <f t="array" ref="CG71">IFERROR(INDEX(Lists!$L$24:$AX$24,  0, _xlfn.AGGREGATE(15, 3, (B71:AI71 = $BZ$13)/(B71:AI71 = $BZ$13)*COLUMN(B71:AI71)-COLUMN(B71),COLUMNS($BZ71:CA71))+1),"")</f>
        <v/>
      </c>
      <c r="CH71" s="186" t="str" cm="1">
        <f t="array" ref="CH71">_xlfn.TEXTJOIN(CHAR(10),TRUE, IFERROR((TEXT(CF71,"HH:MM")&amp;" to "&amp;TEXT(INDEX(Lists!$L$24:$AX$24,0,_xlfn.AGGREGATE(15,3,(B71:AI71=$BZ$13)/(B71:AI71=$BZ$13)*COLUMN(B71:AI71)-COLUMN(B71),COLUMNS($BZ71:BZ71))+1+CD71),"HH:MM")&amp;" "&amp;A71&amp;": "&amp;$BZ$13),""),
                                                        IFERROR((TEXT(CG71,"HH:MM")&amp;" to "&amp;TEXT(INDEX(Lists!$L$24:$AX$24,0,_xlfn.AGGREGATE(15,3,(B71:AI71=$BZ$13)/(B71:AI71=$BZ$13)*COLUMN(B71:AI71)-COLUMN(B71),COLUMNS($BZ71:CA71))+1+CE71),"HH:MM")&amp;" "&amp;A71&amp;": "&amp;$BZ$13),""))</f>
        <v/>
      </c>
      <c r="CI71" s="42" t="str">
        <f t="shared" ca="1" si="6"/>
        <v>13:45 to 14:30 Disinfect &amp; Prop Swap</v>
      </c>
    </row>
    <row r="72" spans="1:87" s="25" customFormat="1" ht="15" customHeight="1" x14ac:dyDescent="0.25">
      <c r="A72" s="7" t="s">
        <v>50</v>
      </c>
      <c r="B72" s="7"/>
      <c r="C72" s="7"/>
      <c r="D72" s="266"/>
      <c r="E72" s="267"/>
      <c r="F72" s="267"/>
      <c r="G72" s="268"/>
      <c r="H72" s="9"/>
      <c r="I72" s="9"/>
      <c r="J72" s="9"/>
      <c r="K72" s="10"/>
      <c r="L72" s="35"/>
      <c r="M72" s="36"/>
      <c r="N72" s="275" t="s">
        <v>71</v>
      </c>
      <c r="O72" s="276"/>
      <c r="P72" s="10"/>
      <c r="Q72" s="7"/>
      <c r="R72" s="7"/>
      <c r="S72" s="7"/>
      <c r="T72" s="7"/>
      <c r="U72" s="7"/>
      <c r="V72" s="7"/>
      <c r="W72" s="7"/>
      <c r="X72" s="7"/>
      <c r="Y72" s="7"/>
      <c r="Z72" s="277" t="s">
        <v>42</v>
      </c>
      <c r="AA72" s="278"/>
      <c r="AB72" s="279"/>
      <c r="AC72" s="10"/>
      <c r="AD72" s="10"/>
      <c r="AE72" s="10"/>
      <c r="AF72" s="10"/>
      <c r="AG72" s="7"/>
      <c r="AH72" s="7"/>
      <c r="AI72" s="7"/>
      <c r="AJ72" s="21" t="s">
        <v>7</v>
      </c>
      <c r="AL72" s="55"/>
      <c r="AN72" s="55"/>
      <c r="AR72" s="54" t="str">
        <f t="shared" si="14"/>
        <v/>
      </c>
      <c r="AS72" s="25" t="str" cm="1">
        <f t="array" ref="AS72">IFERROR(MergedCellsCount(INDEX(B72:AI72,MATCH("Prop Swap Only",B72:AI72,0))),"")</f>
        <v/>
      </c>
      <c r="AT72" s="55" t="str" cm="1">
        <f t="array" ref="AT72">IFERROR(INDEX($B$79:$AJ$79,(MATCH("Prop Swap Only",B72:AI72,0)+AS72)),"")</f>
        <v/>
      </c>
      <c r="AV72" s="25" t="str">
        <f t="shared" si="7"/>
        <v/>
      </c>
      <c r="AW72" s="51" t="str">
        <f t="shared" si="8"/>
        <v/>
      </c>
      <c r="AX72" s="51" t="str">
        <f t="shared" ca="1" si="1"/>
        <v xml:space="preserve">14:30 to 15:15 P2P &amp; STEMosphere: Disinfect &amp; Prop Swap
11:30 to 12:00 P2P &amp; STEMosphere: Wipe down </v>
      </c>
      <c r="AY72" s="55">
        <f t="shared" si="4"/>
        <v>0.47916666666666669</v>
      </c>
      <c r="AZ72" s="25" cm="1">
        <f t="array" aca="1" ref="AZ72" ca="1">IFERROR(MergedCellsCount(INDEX(B72:AI72,MATCH("Wipe down",B72:AI72,0))),"")</f>
        <v>2</v>
      </c>
      <c r="BA72" s="55" cm="1">
        <f t="array" aca="1" ref="BA72" ca="1">IFERROR(INDEX($B$79:$AJ$79,(MATCH("Wipe down",B72:AI72,0)+AZ72)),"")</f>
        <v>0.5</v>
      </c>
      <c r="BC72" s="25" t="str">
        <f t="shared" ca="1" si="5"/>
        <v>11:30 to 12:00 Wipe down</v>
      </c>
      <c r="BD72" s="25" t="str">
        <f t="shared" ca="1" si="2"/>
        <v xml:space="preserve">11:30 to 12:00 P2P &amp; STEMosphere: Wipe down </v>
      </c>
      <c r="BE72" s="50"/>
      <c r="BF72" s="25" cm="1">
        <f t="array" ref="BF72">_xlfn.SINGLE(INDEX(B72:AJ72,0, _xlfn.AGGREGATE(15, 3, (B72:AI72 = $BF$13)/(B72:AI72 = $BF$13)*COLUMN(B72:AI72)-COLUMN(B72),COLUMNS($BF72:BF72))))</f>
        <v>0</v>
      </c>
      <c r="BG72" s="25" cm="1">
        <f t="array" ref="BG72">IFERROR(_xlfn.AGGREGATE(15, 3, (B72:AI72 = $BF$13)/(B72:AI72 = $BF$13)*COLUMN(B72:AI72)-COLUMN(B72),COLUMNS($BG72:BG72)),"")</f>
        <v>24</v>
      </c>
      <c r="BH72" s="25" t="str" cm="1">
        <f t="array" ref="BH72">IFERROR(_xlfn.AGGREGATE(15, 3, (D72:AK72 = $BF$13)/(D72:AK72 = $BF$13)*COLUMN(D72:AK72)-COLUMN(D72),COLUMNS($BG72:BH72)),"")</f>
        <v/>
      </c>
      <c r="BI72" s="25" t="str" cm="1">
        <f t="array" aca="1" ref="BI72" ca="1">_xlfn.TEXTJOIN(CHAR(10),TRUE, IFERROR((TEXT(BL72,"HH:MM")&amp;" to "&amp;TEXT(INDEX(Lists!$L$24:$AX$24,0,_xlfn.AGGREGATE(15,3,(B72:AI72=$BF$13)/(B72:AI72=$BF$13)*COLUMN(B72:AI72)-COLUMN(B72),COLUMNS($BG72:BG72))+1+BJ72),"HH:MM")&amp;" "&amp;$BF$13),""),
IFERROR((TEXT(BM72,"HH:MM")&amp;" to "&amp;TEXT(INDEX(Lists!$L$24:$AX$24,0,_xlfn.AGGREGATE(15,3,(B72:AI72=$BF$13)/(B72:AI72=$BF$13)*COLUMN(B72:AI72)-COLUMN(B72),COLUMNS($BG72:BH72))+1+BK72),"HH:MM")&amp;" "&amp;$BF$13),""))</f>
        <v>14:30 to 15:15 Disinfect &amp; Prop Swap</v>
      </c>
      <c r="BJ72" s="25" cm="1">
        <f t="array" aca="1" ref="BJ72" ca="1">IFERROR(MergedCellsCount(INDEX(B72:AI72,_xlfn.AGGREGATE(15, 3, (B72:AI72 = $BF$13)/(B72:AI72 = $BF$13)*COLUMN(B72:AI72)-COLUMN(B72),COLUMNS($BG72:BG72))+1)),"")</f>
        <v>3</v>
      </c>
      <c r="BK72" s="25" t="str" cm="1">
        <f t="array" ref="BK72">IFERROR(MergedCellsCount(INDEX(B72:AI72,_xlfn.AGGREGATE(15, 3, (B72:AI72 = $BF$13)/(B72:AI72 = $BF$13)*COLUMN(B72:AI72)-COLUMN(B72),COLUMNS($BG72:BH72))+1)),"")</f>
        <v/>
      </c>
      <c r="BL72" s="55" cm="1">
        <f t="array" ref="BL72">IFERROR(INDEX(Lists!$L$24:$AX$24,  0, _xlfn.AGGREGATE(15, 3, (B72:AI72 = $BF$13)/(B72:AI72 = $BF$13)*COLUMN(B72:AI72)-COLUMN(B72),COLUMNS($BG72:BG72))+1),"")</f>
        <v>0.60416666666666663</v>
      </c>
      <c r="BM72" s="55" t="str" cm="1">
        <f t="array" ref="BM72">IFERROR(INDEX(Lists!$L$24:$AX$24,  0, _xlfn.AGGREGATE(15, 3, (B72:AI72 = $BF$13)/(B72:AI72 = $BF$13)*COLUMN(B72:AI72)-COLUMN(B72),COLUMNS($BG72:BH72))+1),"")</f>
        <v/>
      </c>
      <c r="BN72" s="51" t="str" cm="1">
        <f t="array" aca="1" ref="BN72" ca="1">_xlfn.TEXTJOIN(CHAR(10),TRUE, IFERROR((TEXT(BL72,"HH:MM")&amp;" to "&amp;TEXT(INDEX(Lists!$L$24:$AX$24,0,_xlfn.AGGREGATE(15,3,(B72:AI72=$BF$13)/(B72:AI72=$BF$13)*COLUMN(B72:AI72)-COLUMN(B72),COLUMNS($BG72:BG72))+1+BJ72),"HH:MM")&amp;" "&amp;A72&amp;": "&amp;$BF$13),""),
IFERROR((TEXT(BM72,"HH:MM")&amp;" to "&amp;TEXT(INDEX(Lists!$L$24:$AX$24,0,_xlfn.AGGREGATE(15,3,(B72:AI72=$BF$13)/(B72:AI72=$BF$13)*COLUMN(B72:AI72)-COLUMN(B72),COLUMNS($BG72:BH72))+1+BK72),"HH:MM")&amp;" "&amp;A72&amp;": "&amp;$BF$13),""))</f>
        <v>14:30 to 15:15 P2P &amp; STEMosphere: Disinfect &amp; Prop Swap</v>
      </c>
      <c r="BP72" s="25" t="e" cm="1">
        <f t="array" ref="BP72">_xlfn.SINGLE(INDEX(B72:AJ72,0, _xlfn.AGGREGATE(15, 3, (B72:AI72 = $BP$13)/(B72:AI72 = $BP$13)*COLUMN(B72:AI72)-COLUMN(B72),COLUMNS($BP72:BP72))))</f>
        <v>#NUM!</v>
      </c>
      <c r="BQ72" s="25" t="str" cm="1">
        <f t="array" ref="BQ72">IFERROR(_xlfn.AGGREGATE(15, 3, (B72:AI72 = $BP$13)/(B72:AI72 = $BP$13)*COLUMN(B72:AI72)-COLUMN(B72),COLUMNS($BP72:BQ72)),"")</f>
        <v/>
      </c>
      <c r="BR72" s="25" t="str" cm="1">
        <f t="array" ref="BR72">IFERROR(_xlfn.AGGREGATE(15, 3, (B72:AI72 = $BP$13)/(B72:AI72 = $BP$13)*COLUMN(B72:AI72)-COLUMN(B72),COLUMNS($BP72:BR72)),"")</f>
        <v/>
      </c>
      <c r="BS72" s="25" t="str" cm="1">
        <f t="array" ref="BS72">_xlfn.TEXTJOIN(CHAR(10),TRUE, IFERROR((TEXT(BV72,"HH:MM")&amp;" to "&amp;TEXT(INDEX(Lists!$L$24:$AX$24,0,_xlfn.AGGREGATE(15,3,(B72:AI72=$BP$13)/(B72:AI72=$BP$13)*COLUMN(B72:AI72)-COLUMN(B72),COLUMNS($BQ72:BQ72))+1+BT72),"HH:MM")&amp;" "&amp;$BP$13),""),
IFERROR((TEXT(BW72,"HH:MM")&amp;" to "&amp;TEXT(INDEX(Lists!$L$24:$AX$24,0,_xlfn.AGGREGATE(15,3,(B72:AI72=$BP$13)/(B72:AI72=$BP$13)*COLUMN(B72:AI72)-COLUMN(B72),COLUMNS($BQ72:BR72))+1+BU72),"HH:MM")&amp;" "&amp;$BP$13),""))</f>
        <v/>
      </c>
      <c r="BT72" s="25" t="str" cm="1">
        <f t="array" ref="BT72">IFERROR(MergedCellsCount(INDEX(B72:AI72,_xlfn.AGGREGATE(15, 3, (B72:AI72 = $BP$13)/(B72:AI72 = $BP$13)*COLUMN(B72:AI72)-COLUMN(B72),COLUMNS($BP72:BP72))+1)),"")</f>
        <v/>
      </c>
      <c r="BU72" s="25" t="str" cm="1">
        <f t="array" ref="BU72">IFERROR(MergedCellsCount(INDEX(B75:AI75,_xlfn.AGGREGATE(15, 3, (B75:AI75 = $BP$13)/(B75:AI75 = $BP$13)*COLUMN(B75:AI75)-COLUMN(B75),COLUMNS($BP75:BQ75))+1)),"")</f>
        <v/>
      </c>
      <c r="BV72" s="55" t="str" cm="1">
        <f t="array" ref="BV72">IFERROR(INDEX(Lists!$L$24:$AX$24,  0, _xlfn.AGGREGATE(15, 3, (B72:AI72 = $BP$13)/(B72:AI72 = $BP$13)*COLUMN(B72:AI72)-COLUMN(B72),COLUMNS($BP72:BP72))+1),"")</f>
        <v/>
      </c>
      <c r="BW72" s="55" t="str" cm="1">
        <f t="array" ref="BW72">IFERROR(INDEX(Lists!$L$24:$AX$24,  0, _xlfn.AGGREGATE(15, 3, (B72:AI72 = $BP$13)/(B72:AI72 = $BP$13)*COLUMN(B72:AI72)-COLUMN(B72),COLUMNS($BP72:BQ72))+1),"")</f>
        <v/>
      </c>
      <c r="BX72" s="25" t="str" cm="1">
        <f t="array" ref="BX72">_xlfn.TEXTJOIN(CHAR(10),TRUE, IFERROR((TEXT(BV72,"HH:MM")&amp;" to "&amp;TEXT(INDEX(Lists!$L$24:$AX$24,0,_xlfn.AGGREGATE(15,3,(B72:AI72=$BP$13)/(B72:AI72=$BP$13)*COLUMN(B72:AI72)-COLUMN(B72),COLUMNS($BQ72:BQ72))+1+BT72),"HH:MM")&amp;" "&amp;A72&amp;": "&amp;$BP$13),""),
IFERROR((TEXT(BW72,"HH:MM")&amp;" to "&amp;TEXT(INDEX(Lists!$L$24:$AX$24,0,_xlfn.AGGREGATE(15,3,(B72:AI72=$BP$13)/(B72:AI72=$BP$13)*COLUMN(B72:AI72)-COLUMN(B72),COLUMNS($BQ72:BR72))+1+BU72),"HH:MM")&amp;" "&amp;A72&amp;": "&amp;$BP$13),""))</f>
        <v/>
      </c>
      <c r="BY72" s="50"/>
      <c r="BZ72" s="25" t="e" cm="1">
        <f t="array" ref="BZ72">_xlfn.SINGLE(INDEX(B72:AJ72,0, _xlfn.AGGREGATE(15, 3, (B72:AI72 = $BZ$13)/(B72:AI72 = $BZ$13)*COLUMN(B72:AI72)-COLUMN(B72),COLUMNS($BZ72:BZ72))))</f>
        <v>#NUM!</v>
      </c>
      <c r="CA72" s="25" t="str" cm="1">
        <f t="array" ref="CA72">IFERROR(_xlfn.AGGREGATE(15, 3, (B72:AI72 = $BZ$13)/(B72:AI72 = $BZ$13)*COLUMN(B72:AI72)-COLUMN(B72),COLUMNS($BZ72:CA72)),"")</f>
        <v/>
      </c>
      <c r="CB72" s="25" t="str" cm="1">
        <f t="array" ref="CB72">IFERROR(_xlfn.AGGREGATE(15, 3, (B72:AI72 = $BZ$13)/(B72:AI72 = $BZ$13)*COLUMN(B72:AI72)-COLUMN(B72),COLUMNS($BZ72:CB72)),"")</f>
        <v/>
      </c>
      <c r="CC72" s="25" t="str" cm="1">
        <f t="array" ref="CC72">_xlfn.TEXTJOIN(CHAR(10),TRUE, IFERROR((TEXT(CF72,"HH:MM")&amp;" to "&amp;TEXT(INDEX(Lists!$L$24:$AX$24,0,_xlfn.AGGREGATE(15,3,(B72:AI72=$BZ$13)/(B72:AI72=$BZ$13)*COLUMN(B72:AI72)-COLUMN(B72),COLUMNS($BZ72:BZ72))+1+CD72),"HH:MM")&amp;" "&amp;$BZ$13),""),
                                                        IFERROR((TEXT(CG72,"HH:MM")&amp;" to "&amp;TEXT(INDEX(Lists!$L$24:$AX$24,0,_xlfn.AGGREGATE(15,3,(B72:AI72=$BZ$13)/(B72:AI72=$BZ$13)*COLUMN(B72:AI72)-COLUMN(B72),COLUMNS($BZ72:CA72))+1+CE72),"HH:MM")&amp;" "&amp;$BZ$13),""))</f>
        <v/>
      </c>
      <c r="CD72" s="25" t="str" cm="1">
        <f t="array" ref="CD72">IFERROR(MergedCellsCount(INDEX(B72:AI72,_xlfn.AGGREGATE(15, 3, (B72:AI72 = $BZ$13)/(B72:AI72 = $BZ$13)*COLUMN(B72:AI72)-COLUMN(B72),COLUMNS($BZ72:BZ72))+1)),"")</f>
        <v/>
      </c>
      <c r="CE72" s="25" t="str" cm="1">
        <f t="array" ref="CE72">IFERROR(MergedCellsCount(INDEX(B72:AI72,_xlfn.AGGREGATE(15, 3, (B72:AI72 = $BZ$13)/(B72:AI72 = $BZ$13)*COLUMN(B72:AI72)-COLUMN(B72),COLUMNS($BZ72:CA72))+1)),"")</f>
        <v/>
      </c>
      <c r="CF72" s="55" t="str" cm="1">
        <f t="array" ref="CF72">IFERROR(INDEX(Lists!$L$24:$AX$24,  0, _xlfn.AGGREGATE(15, 3, (B72:AI72 = $BZ$13)/(B72:AI72 = $BZ$13)*COLUMN(B72:AI72)-COLUMN(B72),COLUMNS($BZ72:BZ72))+1),"")</f>
        <v/>
      </c>
      <c r="CG72" s="55" t="str" cm="1">
        <f t="array" ref="CG72">IFERROR(INDEX(Lists!$L$24:$AX$24,  0, _xlfn.AGGREGATE(15, 3, (B72:AI72 = $BZ$13)/(B72:AI72 = $BZ$13)*COLUMN(B72:AI72)-COLUMN(B72),COLUMNS($BZ72:CA72))+1),"")</f>
        <v/>
      </c>
      <c r="CH72" s="186" t="str" cm="1">
        <f t="array" ref="CH72">_xlfn.TEXTJOIN(CHAR(10),TRUE, IFERROR((TEXT(CF72,"HH:MM")&amp;" to "&amp;TEXT(INDEX(Lists!$L$24:$AX$24,0,_xlfn.AGGREGATE(15,3,(B72:AI72=$BZ$13)/(B72:AI72=$BZ$13)*COLUMN(B72:AI72)-COLUMN(B72),COLUMNS($BZ72:BZ72))+1+CD72),"HH:MM")&amp;" "&amp;A72&amp;": "&amp;$BZ$13),""),
                                                        IFERROR((TEXT(CG72,"HH:MM")&amp;" to "&amp;TEXT(INDEX(Lists!$L$24:$AX$24,0,_xlfn.AGGREGATE(15,3,(B72:AI72=$BZ$13)/(B72:AI72=$BZ$13)*COLUMN(B72:AI72)-COLUMN(B72),COLUMNS($BZ72:CA72))+1+CE72),"HH:MM")&amp;" "&amp;A72&amp;": "&amp;$BZ$13),""))</f>
        <v/>
      </c>
      <c r="CI72" s="42" t="str">
        <f t="shared" ca="1" si="6"/>
        <v>11:30 to 12:00 Wipe down
14:30 to 15:15 Disinfect &amp; Prop Swap</v>
      </c>
    </row>
    <row r="73" spans="1:87" s="25" customFormat="1" ht="15" customHeight="1" thickBot="1" x14ac:dyDescent="0.3">
      <c r="A73" s="138" t="s">
        <v>47</v>
      </c>
      <c r="B73" s="138"/>
      <c r="C73" s="138"/>
      <c r="D73" s="269"/>
      <c r="E73" s="270"/>
      <c r="F73" s="270"/>
      <c r="G73" s="271"/>
      <c r="H73" s="165"/>
      <c r="I73" s="165"/>
      <c r="J73" s="165"/>
      <c r="K73" s="136"/>
      <c r="L73" s="136"/>
      <c r="M73" s="136"/>
      <c r="N73" s="136"/>
      <c r="O73" s="136"/>
      <c r="P73" s="137"/>
      <c r="Q73" s="137"/>
      <c r="R73" s="283" t="s">
        <v>71</v>
      </c>
      <c r="S73" s="284"/>
      <c r="T73" s="138"/>
      <c r="U73" s="138"/>
      <c r="V73" s="138"/>
      <c r="W73" s="138"/>
      <c r="X73" s="138"/>
      <c r="Y73" s="138"/>
      <c r="Z73" s="137"/>
      <c r="AA73" s="137"/>
      <c r="AB73" s="137"/>
      <c r="AC73" s="272" t="s">
        <v>42</v>
      </c>
      <c r="AD73" s="273"/>
      <c r="AE73" s="274"/>
      <c r="AF73" s="166"/>
      <c r="AG73" s="138"/>
      <c r="AH73" s="138"/>
      <c r="AI73" s="138"/>
      <c r="AJ73" s="168" t="s">
        <v>7</v>
      </c>
      <c r="AL73" s="55"/>
      <c r="AN73" s="55"/>
      <c r="AR73" s="54" t="str">
        <f t="shared" si="14"/>
        <v/>
      </c>
      <c r="AS73" s="25" t="str" cm="1">
        <f t="array" ref="AS73">IFERROR(MergedCellsCount(INDEX(B73:AI73,MATCH("Prop Swap Only",B73:AI73,0))),"")</f>
        <v/>
      </c>
      <c r="AT73" s="55" t="str" cm="1">
        <f t="array" ref="AT73">IFERROR(INDEX($B$79:$AJ$79,(MATCH("Prop Swap Only",B73:AI73,0)+AS73)),"")</f>
        <v/>
      </c>
      <c r="AV73" s="25" t="str">
        <f t="shared" si="7"/>
        <v/>
      </c>
      <c r="AW73" s="51" t="str">
        <f t="shared" si="8"/>
        <v/>
      </c>
      <c r="AX73" s="51" t="str">
        <f t="shared" ca="1" si="1"/>
        <v xml:space="preserve">15:15 to 16:00 Kid Grid &amp; RPW: Disinfect &amp; Prop Swap
12:30 to 13:00 Kid Grid &amp; RPW: Wipe down </v>
      </c>
      <c r="AY73" s="55">
        <f t="shared" si="4"/>
        <v>0.52083333333333337</v>
      </c>
      <c r="AZ73" s="25" cm="1">
        <f t="array" aca="1" ref="AZ73" ca="1">IFERROR(MergedCellsCount(INDEX(B73:AI73,MATCH("Wipe down",B73:AI73,0))),"")</f>
        <v>2</v>
      </c>
      <c r="BA73" s="55" cm="1">
        <f t="array" aca="1" ref="BA73" ca="1">IFERROR(INDEX($B$79:$AJ$79,(MATCH("Wipe down",B73:AI73,0)+AZ73)),"")</f>
        <v>0.54166666666666663</v>
      </c>
      <c r="BC73" s="25" t="str">
        <f t="shared" ca="1" si="5"/>
        <v>12:30 to 13:00 Wipe down</v>
      </c>
      <c r="BD73" s="25" t="str">
        <f t="shared" ca="1" si="2"/>
        <v xml:space="preserve">12:30 to 13:00 Kid Grid &amp; RPW: Wipe down </v>
      </c>
      <c r="BE73" s="195"/>
      <c r="BF73" s="163" cm="1">
        <f t="array" ref="BF73">_xlfn.SINGLE(INDEX(B73:AJ73,0, _xlfn.AGGREGATE(15, 3, (B73:AI73 = $BF$13)/(B73:AI73 = $BF$13)*COLUMN(B73:AI73)-COLUMN(B73),COLUMNS($BF73:BF73))))</f>
        <v>0</v>
      </c>
      <c r="BG73" s="163" cm="1">
        <f t="array" ref="BG73">IFERROR(_xlfn.AGGREGATE(15, 3, (B73:AI73 = $BF$13)/(B73:AI73 = $BF$13)*COLUMN(B73:AI73)-COLUMN(B73),COLUMNS($BG73:BG73)),"")</f>
        <v>27</v>
      </c>
      <c r="BH73" s="163" t="str" cm="1">
        <f t="array" ref="BH73">IFERROR(_xlfn.AGGREGATE(15, 3, (D73:AK73 = $BF$13)/(D73:AK73 = $BF$13)*COLUMN(D73:AK73)-COLUMN(D73),COLUMNS($BG73:BH73)),"")</f>
        <v/>
      </c>
      <c r="BI73" s="163" t="str" cm="1">
        <f t="array" aca="1" ref="BI73" ca="1">_xlfn.TEXTJOIN(CHAR(10),TRUE, IFERROR((TEXT(BL73,"HH:MM")&amp;" to "&amp;TEXT(INDEX(Lists!$L$24:$AX$24,0,_xlfn.AGGREGATE(15,3,(B73:AI73=$BF$13)/(B73:AI73=$BF$13)*COLUMN(B73:AI73)-COLUMN(B73),COLUMNS($BG73:BG73))+1+BJ73),"HH:MM")&amp;" "&amp;$BF$13),""),
IFERROR((TEXT(BM73,"HH:MM")&amp;" to "&amp;TEXT(INDEX(Lists!$L$24:$AX$24,0,_xlfn.AGGREGATE(15,3,(B73:AI73=$BF$13)/(B73:AI73=$BF$13)*COLUMN(B73:AI73)-COLUMN(B73),COLUMNS($BG73:BH73))+1+BK73),"HH:MM")&amp;" "&amp;$BF$13),""))</f>
        <v>15:15 to 16:00 Disinfect &amp; Prop Swap</v>
      </c>
      <c r="BJ73" s="163" cm="1">
        <f t="array" aca="1" ref="BJ73" ca="1">IFERROR(MergedCellsCount(INDEX(B73:AI73,_xlfn.AGGREGATE(15, 3, (B73:AI73 = $BF$13)/(B73:AI73 = $BF$13)*COLUMN(B73:AI73)-COLUMN(B73),COLUMNS($BG73:BG73))+1)),"")</f>
        <v>3</v>
      </c>
      <c r="BK73" s="163" t="str" cm="1">
        <f t="array" ref="BK73">IFERROR(MergedCellsCount(INDEX(B73:AI73,_xlfn.AGGREGATE(15, 3, (B73:AI73 = $BF$13)/(B73:AI73 = $BF$13)*COLUMN(B73:AI73)-COLUMN(B73),COLUMNS($BG73:BH73))+1)),"")</f>
        <v/>
      </c>
      <c r="BL73" s="56" cm="1">
        <f t="array" ref="BL73">IFERROR(INDEX(Lists!$L$24:$AX$24,  0, _xlfn.AGGREGATE(15, 3, (B73:AI73 = $BF$13)/(B73:AI73 = $BF$13)*COLUMN(B73:AI73)-COLUMN(B73),COLUMNS($BG73:BG73))+1),"")</f>
        <v>0.63541666666666663</v>
      </c>
      <c r="BM73" s="56" t="str" cm="1">
        <f t="array" ref="BM73">IFERROR(INDEX(Lists!$L$24:$AX$24,  0, _xlfn.AGGREGATE(15, 3, (B73:AI73 = $BF$13)/(B73:AI73 = $BF$13)*COLUMN(B73:AI73)-COLUMN(B73),COLUMNS($BG73:BH73))+1),"")</f>
        <v/>
      </c>
      <c r="BN73" s="164" t="str" cm="1">
        <f t="array" aca="1" ref="BN73" ca="1">_xlfn.TEXTJOIN(CHAR(10),TRUE, IFERROR((TEXT(BL73,"HH:MM")&amp;" to "&amp;TEXT(INDEX(Lists!$L$24:$AX$24,0,_xlfn.AGGREGATE(15,3,(B73:AI73=$BF$13)/(B73:AI73=$BF$13)*COLUMN(B73:AI73)-COLUMN(B73),COLUMNS($BG73:BG73))+1+BJ73),"HH:MM")&amp;" "&amp;A73&amp;": "&amp;$BF$13),""),
IFERROR((TEXT(BM73,"HH:MM")&amp;" to "&amp;TEXT(INDEX(Lists!$L$24:$AX$24,0,_xlfn.AGGREGATE(15,3,(B73:AI73=$BF$13)/(B73:AI73=$BF$13)*COLUMN(B73:AI73)-COLUMN(B73),COLUMNS($BG73:BH73))+1+BK73),"HH:MM")&amp;" "&amp;A73&amp;": "&amp;$BF$13),""))</f>
        <v>15:15 to 16:00 Kid Grid &amp; RPW: Disinfect &amp; Prop Swap</v>
      </c>
      <c r="BP73" s="25" t="e" cm="1">
        <f t="array" ref="BP73">_xlfn.SINGLE(INDEX(B73:AJ73,0, _xlfn.AGGREGATE(15, 3, (B73:AI73 = $BP$13)/(B73:AI73 = $BP$13)*COLUMN(B73:AI73)-COLUMN(B73),COLUMNS($BP73:BP73))))</f>
        <v>#NUM!</v>
      </c>
      <c r="BQ73" s="25" t="str" cm="1">
        <f t="array" ref="BQ73">IFERROR(_xlfn.AGGREGATE(15, 3, (B73:AI73 = $BP$13)/(B73:AI73 = $BP$13)*COLUMN(B73:AI73)-COLUMN(B73),COLUMNS($BP73:BQ73)),"")</f>
        <v/>
      </c>
      <c r="BR73" s="25" t="str" cm="1">
        <f t="array" ref="BR73">IFERROR(_xlfn.AGGREGATE(15, 3, (B73:AI73 = $BP$13)/(B73:AI73 = $BP$13)*COLUMN(B73:AI73)-COLUMN(B73),COLUMNS($BP73:BR73)),"")</f>
        <v/>
      </c>
      <c r="BS73" s="25" t="str" cm="1">
        <f t="array" ref="BS73">_xlfn.TEXTJOIN(CHAR(10),TRUE, IFERROR((TEXT(BV73,"HH:MM")&amp;" to "&amp;TEXT(INDEX(Lists!$L$24:$AX$24,0,_xlfn.AGGREGATE(15,3,(B73:AI73=$BP$13)/(B73:AI73=$BP$13)*COLUMN(B73:AI73)-COLUMN(B73),COLUMNS($BQ73:BQ73))+1+BT73),"HH:MM")&amp;" "&amp;$BP$13),""),
IFERROR((TEXT(BW73,"HH:MM")&amp;" to "&amp;TEXT(INDEX(Lists!$L$24:$AX$24,0,_xlfn.AGGREGATE(15,3,(B73:AI73=$BP$13)/(B73:AI73=$BP$13)*COLUMN(B73:AI73)-COLUMN(B73),COLUMNS($BQ73:BR73))+1+BU73),"HH:MM")&amp;" "&amp;$BP$13),""))</f>
        <v/>
      </c>
      <c r="BT73" s="25" t="str" cm="1">
        <f t="array" ref="BT73">IFERROR(MergedCellsCount(INDEX(B73:AI73,_xlfn.AGGREGATE(15, 3, (B73:AI73 = $BP$13)/(B73:AI73 = $BP$13)*COLUMN(B73:AI73)-COLUMN(B73),COLUMNS($BP73:BP73))+1)),"")</f>
        <v/>
      </c>
      <c r="BU73" s="25" t="str" cm="1">
        <f t="array" ref="BU73">IFERROR(MergedCellsCount(INDEX(B76:AI76,_xlfn.AGGREGATE(15, 3, (B76:AI76 = $BP$13)/(B76:AI76 = $BP$13)*COLUMN(B76:AI76)-COLUMN(B76),COLUMNS($BP76:BQ76))+1)),"")</f>
        <v/>
      </c>
      <c r="BV73" s="55" t="str" cm="1">
        <f t="array" ref="BV73">IFERROR(INDEX(Lists!$L$24:$AX$24,  0, _xlfn.AGGREGATE(15, 3, (B73:AI73 = $BP$13)/(B73:AI73 = $BP$13)*COLUMN(B73:AI73)-COLUMN(B73),COLUMNS($BP73:BP73))+1),"")</f>
        <v/>
      </c>
      <c r="BW73" s="55" t="str" cm="1">
        <f t="array" ref="BW73">IFERROR(INDEX(Lists!$L$24:$AX$24,  0, _xlfn.AGGREGATE(15, 3, (B73:AI73 = $BP$13)/(B73:AI73 = $BP$13)*COLUMN(B73:AI73)-COLUMN(B73),COLUMNS($BP73:BQ73))+1),"")</f>
        <v/>
      </c>
      <c r="BX73" s="25" t="str" cm="1">
        <f t="array" ref="BX73">_xlfn.TEXTJOIN(CHAR(10),TRUE, IFERROR((TEXT(BV73,"HH:MM")&amp;" to "&amp;TEXT(INDEX(Lists!$L$24:$AX$24,0,_xlfn.AGGREGATE(15,3,(B73:AI73=$BP$13)/(B73:AI73=$BP$13)*COLUMN(B73:AI73)-COLUMN(B73),COLUMNS($BQ73:BQ73))+1+BT73),"HH:MM")&amp;" "&amp;A73&amp;": "&amp;$BP$13),""),
IFERROR((TEXT(BW73,"HH:MM")&amp;" to "&amp;TEXT(INDEX(Lists!$L$24:$AX$24,0,_xlfn.AGGREGATE(15,3,(B73:AI73=$BP$13)/(B73:AI73=$BP$13)*COLUMN(B73:AI73)-COLUMN(B73),COLUMNS($BQ73:BR73))+1+BU73),"HH:MM")&amp;" "&amp;A73&amp;": "&amp;$BP$13),""))</f>
        <v/>
      </c>
      <c r="BY73" s="195"/>
      <c r="BZ73" s="163" t="e" cm="1">
        <f t="array" ref="BZ73">_xlfn.SINGLE(INDEX(B73:AJ73,0, _xlfn.AGGREGATE(15, 3, (B73:AI73 = $BZ$13)/(B73:AI73 = $BZ$13)*COLUMN(B73:AI73)-COLUMN(B73),COLUMNS($BZ73:BZ73))))</f>
        <v>#NUM!</v>
      </c>
      <c r="CA73" s="163" t="str" cm="1">
        <f t="array" ref="CA73">IFERROR(_xlfn.AGGREGATE(15, 3, (B73:AI73 = $BZ$13)/(B73:AI73 = $BZ$13)*COLUMN(B73:AI73)-COLUMN(B73),COLUMNS($BZ73:CA73)),"")</f>
        <v/>
      </c>
      <c r="CB73" s="163" t="str" cm="1">
        <f t="array" ref="CB73">IFERROR(_xlfn.AGGREGATE(15, 3, (B73:AI73 = $BZ$13)/(B73:AI73 = $BZ$13)*COLUMN(B73:AI73)-COLUMN(B73),COLUMNS($BZ73:CB73)),"")</f>
        <v/>
      </c>
      <c r="CC73" s="163" t="str" cm="1">
        <f t="array" ref="CC73">_xlfn.TEXTJOIN(CHAR(10),TRUE, IFERROR((TEXT(CF73,"HH:MM")&amp;" to "&amp;TEXT(INDEX(Lists!$L$24:$AX$24,0,_xlfn.AGGREGATE(15,3,(B73:AI73=$BZ$13)/(B73:AI73=$BZ$13)*COLUMN(B73:AI73)-COLUMN(B73),COLUMNS($BZ73:BZ73))+1+CD73),"HH:MM")&amp;" "&amp;$BZ$13),""),
                                                        IFERROR((TEXT(CG73,"HH:MM")&amp;" to "&amp;TEXT(INDEX(Lists!$L$24:$AX$24,0,_xlfn.AGGREGATE(15,3,(B73:AI73=$BZ$13)/(B73:AI73=$BZ$13)*COLUMN(B73:AI73)-COLUMN(B73),COLUMNS($BZ73:CA73))+1+CE73),"HH:MM")&amp;" "&amp;$BZ$13),""))</f>
        <v/>
      </c>
      <c r="CD73" s="163" t="str" cm="1">
        <f t="array" ref="CD73">IFERROR(MergedCellsCount(INDEX(B73:AI73,_xlfn.AGGREGATE(15, 3, (B73:AI73 = $BZ$13)/(B73:AI73 = $BZ$13)*COLUMN(B73:AI73)-COLUMN(B73),COLUMNS($BZ73:BZ73))+1)),"")</f>
        <v/>
      </c>
      <c r="CE73" s="163" t="str" cm="1">
        <f t="array" ref="CE73">IFERROR(MergedCellsCount(INDEX(B73:AI73,_xlfn.AGGREGATE(15, 3, (B73:AI73 = $BZ$13)/(B73:AI73 = $BZ$13)*COLUMN(B73:AI73)-COLUMN(B73),COLUMNS($BZ73:CA73))+1)),"")</f>
        <v/>
      </c>
      <c r="CF73" s="56" t="str" cm="1">
        <f t="array" ref="CF73">IFERROR(INDEX(Lists!$L$24:$AX$24,  0, _xlfn.AGGREGATE(15, 3, (B73:AI73 = $BZ$13)/(B73:AI73 = $BZ$13)*COLUMN(B73:AI73)-COLUMN(B73),COLUMNS($BZ73:BZ73))+1),"")</f>
        <v/>
      </c>
      <c r="CG73" s="56" t="str" cm="1">
        <f t="array" ref="CG73">IFERROR(INDEX(Lists!$L$24:$AX$24,  0, _xlfn.AGGREGATE(15, 3, (B73:AI73 = $BZ$13)/(B73:AI73 = $BZ$13)*COLUMN(B73:AI73)-COLUMN(B73),COLUMNS($BZ73:CA73))+1),"")</f>
        <v/>
      </c>
      <c r="CH73" s="196" t="str" cm="1">
        <f t="array" ref="CH73">_xlfn.TEXTJOIN(CHAR(10),TRUE, IFERROR((TEXT(CF73,"HH:MM")&amp;" to "&amp;TEXT(INDEX(Lists!$L$24:$AX$24,0,_xlfn.AGGREGATE(15,3,(B73:AI73=$BZ$13)/(B73:AI73=$BZ$13)*COLUMN(B73:AI73)-COLUMN(B73),COLUMNS($BZ73:BZ73))+1+CD73),"HH:MM")&amp;" "&amp;A73&amp;": "&amp;$BZ$13),""),
                                                        IFERROR((TEXT(CG73,"HH:MM")&amp;" to "&amp;TEXT(INDEX(Lists!$L$24:$AX$24,0,_xlfn.AGGREGATE(15,3,(B73:AI73=$BZ$13)/(B73:AI73=$BZ$13)*COLUMN(B73:AI73)-COLUMN(B73),COLUMNS($BZ73:CA73))+1+CE73),"HH:MM")&amp;" "&amp;A73&amp;": "&amp;$BZ$13),""))</f>
        <v/>
      </c>
      <c r="CI73" s="42" t="str">
        <f t="shared" ca="1" si="6"/>
        <v>12:30 to 13:00 Wipe down
15:15 to 16:00 Disinfect &amp; Prop Swap</v>
      </c>
    </row>
    <row r="74" spans="1:87" s="74" customFormat="1" x14ac:dyDescent="0.25">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194"/>
      <c r="BE74" s="25"/>
      <c r="BF74" s="25"/>
      <c r="BG74" s="25"/>
      <c r="BH74" s="25"/>
      <c r="BI74" s="25"/>
      <c r="BJ74" s="25"/>
      <c r="BK74" s="25"/>
      <c r="BL74" s="25"/>
      <c r="BM74" s="25"/>
      <c r="BN74" s="25"/>
      <c r="BY74" s="25"/>
      <c r="BZ74" s="25"/>
      <c r="CA74" s="25"/>
      <c r="CB74" s="25"/>
      <c r="CC74" s="25"/>
      <c r="CD74" s="25"/>
      <c r="CE74" s="25"/>
      <c r="CF74" s="25"/>
      <c r="CG74" s="25"/>
      <c r="CH74" s="25"/>
    </row>
    <row r="75" spans="1:87" s="25" customFormat="1" x14ac:dyDescent="0.25">
      <c r="A75" s="13"/>
      <c r="B75" s="13"/>
      <c r="C75" s="13"/>
      <c r="D75" s="23"/>
      <c r="E75" s="23"/>
      <c r="F75" s="23"/>
      <c r="G75" s="23"/>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3"/>
    </row>
    <row r="76" spans="1:87" s="25" customFormat="1" x14ac:dyDescent="0.25">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row>
    <row r="77" spans="1:87"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87" s="25" customFormat="1"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row>
    <row r="79" spans="1:87" x14ac:dyDescent="0.25">
      <c r="A79" s="1"/>
      <c r="B79" s="37">
        <v>0.35416666666666669</v>
      </c>
      <c r="C79" s="37">
        <v>0.36458333333333331</v>
      </c>
      <c r="D79" s="37">
        <v>0.375</v>
      </c>
      <c r="E79" s="37">
        <v>0.38541666666666669</v>
      </c>
      <c r="F79" s="37">
        <v>0.39583333333333331</v>
      </c>
      <c r="G79" s="37">
        <v>0.40625</v>
      </c>
      <c r="H79" s="37">
        <v>0.41666666666666669</v>
      </c>
      <c r="I79" s="37">
        <v>0.42708333333333331</v>
      </c>
      <c r="J79" s="37">
        <v>0.4375</v>
      </c>
      <c r="K79" s="37">
        <v>0.44791666666666669</v>
      </c>
      <c r="L79" s="37">
        <v>0.45833333333333331</v>
      </c>
      <c r="M79" s="37">
        <v>0.46875</v>
      </c>
      <c r="N79" s="33">
        <v>0.47916666666666669</v>
      </c>
      <c r="O79" s="49">
        <v>0.48958333333333331</v>
      </c>
      <c r="P79" s="39">
        <v>0.5</v>
      </c>
      <c r="Q79" s="39">
        <v>0.51041666666666663</v>
      </c>
      <c r="R79" s="39">
        <v>0.52083333333333337</v>
      </c>
      <c r="S79" s="38">
        <v>0.53125</v>
      </c>
      <c r="T79" s="37">
        <v>0.54166666666666663</v>
      </c>
      <c r="U79" s="37">
        <v>0.55208333333333337</v>
      </c>
      <c r="V79" s="37">
        <v>0.5625</v>
      </c>
      <c r="W79" s="37">
        <v>0.57291666666666663</v>
      </c>
      <c r="X79" s="37">
        <v>0.58333333333333337</v>
      </c>
      <c r="Y79" s="37">
        <v>0.59375</v>
      </c>
      <c r="Z79" s="37">
        <v>0.60416666666666663</v>
      </c>
      <c r="AA79" s="37">
        <v>0.61458333333333337</v>
      </c>
      <c r="AB79" s="37">
        <v>0.625</v>
      </c>
      <c r="AC79" s="37">
        <v>0.63541666666666663</v>
      </c>
      <c r="AD79" s="37">
        <v>0.64583333333333337</v>
      </c>
      <c r="AE79" s="37">
        <v>0.65625</v>
      </c>
      <c r="AF79" s="37">
        <v>0.66666666666666663</v>
      </c>
      <c r="AG79" s="37">
        <v>0.67708333333333337</v>
      </c>
      <c r="AH79" s="37">
        <v>0.6875</v>
      </c>
      <c r="AI79" s="37">
        <v>0.69791666666666663</v>
      </c>
      <c r="AJ79" s="37">
        <v>0.70833333333333337</v>
      </c>
    </row>
    <row r="80" spans="1:87"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sheetData>
  <mergeCells count="89">
    <mergeCell ref="H55:I55"/>
    <mergeCell ref="W56:X56"/>
    <mergeCell ref="P57:R57"/>
    <mergeCell ref="Y60:AA60"/>
    <mergeCell ref="W45:X45"/>
    <mergeCell ref="Y49:AA49"/>
    <mergeCell ref="Q50:R50"/>
    <mergeCell ref="J55:M55"/>
    <mergeCell ref="M60:N60"/>
    <mergeCell ref="AB61:AD61"/>
    <mergeCell ref="S58:U58"/>
    <mergeCell ref="V59:X59"/>
    <mergeCell ref="Z55:AA55"/>
    <mergeCell ref="M56:O56"/>
    <mergeCell ref="Q61:R61"/>
    <mergeCell ref="D66:G73"/>
    <mergeCell ref="T64:AE64"/>
    <mergeCell ref="H64:S64"/>
    <mergeCell ref="AC73:AE73"/>
    <mergeCell ref="N68:P68"/>
    <mergeCell ref="Y67:Z67"/>
    <mergeCell ref="K67:M67"/>
    <mergeCell ref="U66:V66"/>
    <mergeCell ref="Q69:S69"/>
    <mergeCell ref="T70:V70"/>
    <mergeCell ref="W71:Y71"/>
    <mergeCell ref="N72:O72"/>
    <mergeCell ref="Z72:AB72"/>
    <mergeCell ref="R73:S73"/>
    <mergeCell ref="H66:J66"/>
    <mergeCell ref="CH13:CH14"/>
    <mergeCell ref="AR12:AT12"/>
    <mergeCell ref="BL13:BL14"/>
    <mergeCell ref="BM13:BM14"/>
    <mergeCell ref="BN13:BN14"/>
    <mergeCell ref="BV13:BV14"/>
    <mergeCell ref="BW13:BW14"/>
    <mergeCell ref="BX13:BX14"/>
    <mergeCell ref="CF13:CF14"/>
    <mergeCell ref="CG13:CG14"/>
    <mergeCell ref="Y38:AA38"/>
    <mergeCell ref="Q39:R39"/>
    <mergeCell ref="AB39:AD39"/>
    <mergeCell ref="Z44:AA44"/>
    <mergeCell ref="M41:U41"/>
    <mergeCell ref="J44:M44"/>
    <mergeCell ref="AB50:AD50"/>
    <mergeCell ref="T54:U54"/>
    <mergeCell ref="M45:O45"/>
    <mergeCell ref="P46:R46"/>
    <mergeCell ref="S47:U47"/>
    <mergeCell ref="V48:X48"/>
    <mergeCell ref="M49:N49"/>
    <mergeCell ref="M52:U52"/>
    <mergeCell ref="S36:U36"/>
    <mergeCell ref="V37:X37"/>
    <mergeCell ref="W34:X34"/>
    <mergeCell ref="D43:G43"/>
    <mergeCell ref="D54:G54"/>
    <mergeCell ref="T43:U43"/>
    <mergeCell ref="M38:N38"/>
    <mergeCell ref="H44:I44"/>
    <mergeCell ref="D32:G32"/>
    <mergeCell ref="M30:U30"/>
    <mergeCell ref="P35:R35"/>
    <mergeCell ref="D27:G27"/>
    <mergeCell ref="J19:M19"/>
    <mergeCell ref="J28:M28"/>
    <mergeCell ref="J33:M33"/>
    <mergeCell ref="H33:I33"/>
    <mergeCell ref="Z33:AA33"/>
    <mergeCell ref="M34:O34"/>
    <mergeCell ref="AE28:AG28"/>
    <mergeCell ref="T32:U32"/>
    <mergeCell ref="AB27:AD27"/>
    <mergeCell ref="AE19:AG19"/>
    <mergeCell ref="D18:G18"/>
    <mergeCell ref="AB18:AD18"/>
    <mergeCell ref="AB13:AI13"/>
    <mergeCell ref="AR10:AV10"/>
    <mergeCell ref="E8:H8"/>
    <mergeCell ref="E9:H9"/>
    <mergeCell ref="E10:H10"/>
    <mergeCell ref="J2:AI10"/>
    <mergeCell ref="E3:H3"/>
    <mergeCell ref="E4:H4"/>
    <mergeCell ref="E5:H5"/>
    <mergeCell ref="E6:H6"/>
    <mergeCell ref="E7:H7"/>
  </mergeCells>
  <pageMargins left="0.25" right="0.25" top="0.75" bottom="0.75" header="0.3" footer="0.3"/>
  <pageSetup paperSize="3" scale="6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J49"/>
  <sheetViews>
    <sheetView workbookViewId="0">
      <selection activeCell="I9" sqref="I9"/>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19.42578125" style="90" customWidth="1"/>
    <col min="8" max="8" width="29.85546875" style="90" customWidth="1"/>
    <col min="9" max="10" width="21.28515625" style="90" customWidth="1"/>
    <col min="11" max="11" width="12.42578125" style="90" customWidth="1"/>
    <col min="12" max="16384" width="37.7109375" style="90"/>
  </cols>
  <sheetData>
    <row r="1" spans="1:9" ht="73.5" customHeight="1" x14ac:dyDescent="0.25"/>
    <row r="3" spans="1:9" x14ac:dyDescent="0.25">
      <c r="B3" s="91" t="s">
        <v>43</v>
      </c>
      <c r="C3" s="91"/>
      <c r="G3" s="97"/>
      <c r="H3" s="97"/>
    </row>
    <row r="4" spans="1:9" x14ac:dyDescent="0.25">
      <c r="G4" s="98"/>
      <c r="H4" s="98"/>
      <c r="I4" s="110"/>
    </row>
    <row r="5" spans="1:9" ht="28.5" x14ac:dyDescent="0.45">
      <c r="A5" s="102"/>
      <c r="B5" s="103" t="s">
        <v>72</v>
      </c>
      <c r="C5" s="92"/>
      <c r="D5" s="102"/>
      <c r="E5" s="100" t="s">
        <v>111</v>
      </c>
      <c r="F5" s="102"/>
      <c r="G5" s="98"/>
      <c r="H5" s="98"/>
      <c r="I5" s="130"/>
    </row>
    <row r="6" spans="1:9" ht="31.5" x14ac:dyDescent="0.25">
      <c r="A6" s="102"/>
      <c r="B6" s="101" t="str" cm="1">
        <f t="array" aca="1" ref="B6" ca="1">SUBSTITUTE(SUBSTITUTE(SUBSTITUTE(SUBSTITUTE(SUBSTITUTE(SUBSTITUTE(
_xlfn.TEXTJOIN(CHAR(10),TRUE,SplitText(_xlfn.TEXTJOIN(CHAR(10),TRUE,IF(ISNUMBER(SEARCH(AT!B3,INDIRECT(Lists!$F$2):INDIRECT(Lists!$G$2))), INDIRECT(Lists!$N$2):INDIRECT(Lists!$O$2),"")))),"08:", "8:"),"09:", "9:"), "13:", "1:"), "14:", "2:"), "15:", "3:"), "16:","4:")</f>
        <v>10:30 to 11:30 Learn &amp; Play
3:45 to 4:30 Disinfect &amp; Prop Swap</v>
      </c>
      <c r="C6" s="93"/>
      <c r="D6" s="102"/>
      <c r="E6" s="288" t="s">
        <v>114</v>
      </c>
      <c r="F6" s="102"/>
      <c r="G6" s="98"/>
      <c r="H6" s="98"/>
      <c r="I6" s="129"/>
    </row>
    <row r="7" spans="1:9" x14ac:dyDescent="0.25">
      <c r="A7" s="102"/>
      <c r="B7" s="99"/>
      <c r="C7" s="94"/>
      <c r="D7" s="102"/>
      <c r="E7" s="289"/>
      <c r="F7" s="102"/>
      <c r="G7" s="98"/>
      <c r="H7" s="98"/>
      <c r="I7" s="131"/>
    </row>
    <row r="8" spans="1:9" ht="18.75" x14ac:dyDescent="0.25">
      <c r="A8" s="102"/>
      <c r="B8" s="103" t="s">
        <v>44</v>
      </c>
      <c r="C8" s="92"/>
      <c r="D8" s="102"/>
      <c r="E8" s="289"/>
      <c r="F8" s="102"/>
      <c r="G8" s="98"/>
      <c r="H8" s="98"/>
      <c r="I8" s="130"/>
    </row>
    <row r="9" spans="1:9" ht="31.5" x14ac:dyDescent="0.25">
      <c r="A9" s="102"/>
      <c r="B9" s="101" t="str" cm="1">
        <f t="array" aca="1" ref="B9" ca="1">SUBSTITUTE(SUBSTITUTE(SUBSTITUTE(SUBSTITUTE(SUBSTITUTE(SUBSTITUTE(
_xlfn.TEXTJOIN(CHAR(10),TRUE,SplitText(_xlfn.TEXTJOIN(CHAR(10),TRUE,IF(ISNUMBER(SEARCH(AT!B3,INDIRECT(Lists!$F$3):INDIRECT(Lists!$G$3))), INDIRECT(Lists!$N$3):INDIRECT(Lists!$O$3),"")))),"08:", "8:"),"09:", "9:"), "13:", "1:"), "14:", "2:"), "15:", "3:"), "16:","4:")</f>
        <v>9:00 to 10:00 Learn &amp; Play
3:00 to 3:45 Disinfect &amp; Prop Swap</v>
      </c>
      <c r="C9" s="93"/>
      <c r="D9" s="102"/>
      <c r="E9" s="289"/>
      <c r="F9" s="102"/>
      <c r="G9" s="98"/>
      <c r="H9" s="98"/>
      <c r="I9" s="129"/>
    </row>
    <row r="10" spans="1:9" x14ac:dyDescent="0.25">
      <c r="A10" s="102"/>
      <c r="B10" s="99"/>
      <c r="C10" s="94"/>
      <c r="D10" s="102"/>
      <c r="E10" s="289"/>
      <c r="F10" s="102"/>
      <c r="G10" s="98"/>
      <c r="H10" s="98"/>
      <c r="I10" s="131"/>
    </row>
    <row r="11" spans="1:9" ht="18.75" x14ac:dyDescent="0.25">
      <c r="A11" s="102"/>
      <c r="B11" s="103" t="s">
        <v>73</v>
      </c>
      <c r="C11" s="92"/>
      <c r="D11" s="102"/>
      <c r="E11" s="289"/>
      <c r="F11" s="102"/>
      <c r="G11" s="98"/>
      <c r="H11" s="98"/>
      <c r="I11" s="130"/>
    </row>
    <row r="12" spans="1:9" x14ac:dyDescent="0.25">
      <c r="A12" s="102"/>
      <c r="B12" s="101" t="str" cm="1">
        <f t="array" aca="1" ref="B12" ca="1">SUBSTITUTE(SUBSTITUTE(SUBSTITUTE(SUBSTITUTE(SUBSTITUTE(SUBSTITUTE(
_xlfn.TEXTJOIN(CHAR(10),TRUE,SplitText(_xlfn.TEXTJOIN(CHAR(10),TRUE,IF(ISNUMBER(SEARCH(AT!B3,INDIRECT(Lists!$F$4):INDIRECT(Lists!$G$4))), INDIRECT(Lists!$N$4):INDIRECT(Lists!$O$4),"")))),"08:", "8:"),"09:", "9:"), "13:", "1:"), "14:", "2:"), "15:", "3:"), "16:","4:")</f>
        <v>12:45 to 1:30 Disinfect &amp; Prop Swap</v>
      </c>
      <c r="C12" s="93"/>
      <c r="D12" s="102"/>
      <c r="E12" s="289"/>
      <c r="F12" s="102"/>
      <c r="G12" s="98"/>
      <c r="H12" s="98"/>
      <c r="I12" s="129"/>
    </row>
    <row r="13" spans="1:9" x14ac:dyDescent="0.25">
      <c r="A13" s="102"/>
      <c r="B13" s="99"/>
      <c r="C13" s="94"/>
      <c r="D13" s="102"/>
      <c r="E13" s="289"/>
      <c r="F13" s="102"/>
      <c r="G13" s="98"/>
      <c r="H13" s="98"/>
      <c r="I13" s="131"/>
    </row>
    <row r="14" spans="1:9" ht="18.75" x14ac:dyDescent="0.25">
      <c r="A14" s="102"/>
      <c r="B14" s="103" t="s">
        <v>74</v>
      </c>
      <c r="C14" s="92"/>
      <c r="D14" s="102"/>
      <c r="E14" s="289"/>
      <c r="F14" s="102"/>
      <c r="G14" s="98"/>
      <c r="H14" s="98"/>
      <c r="I14" s="130"/>
    </row>
    <row r="15" spans="1:9" ht="31.5" x14ac:dyDescent="0.25">
      <c r="A15" s="102"/>
      <c r="B15" s="101" t="str" cm="1">
        <f t="array" aca="1" ref="B15" ca="1">SUBSTITUTE(SUBSTITUTE(SUBSTITUTE(SUBSTITUTE(SUBSTITUTE(SUBSTITUTE(
_xlfn.TEXTJOIN(CHAR(10),TRUE,SplitText(_xlfn.TEXTJOIN(CHAR(10),TRUE,IF(ISNUMBER(SEARCH(AT!B3,INDIRECT(Lists!$F$5):INDIRECT(Lists!$G$5))), INDIRECT(Lists!$N$5):INDIRECT(Lists!$O$5),"")))),"08:", "8:"),"09:", "9:"), "13:", "1:"), "14:", "2:"), "15:", "3:"), "16:","4:")</f>
        <v>12:00 to 12:45 Disinfect &amp; Prop Swap</v>
      </c>
      <c r="C15" s="93"/>
      <c r="D15" s="102"/>
      <c r="E15" s="289"/>
      <c r="F15" s="102"/>
      <c r="G15" s="98"/>
      <c r="H15" s="98"/>
      <c r="I15" s="129"/>
    </row>
    <row r="16" spans="1:9" x14ac:dyDescent="0.25">
      <c r="A16" s="102"/>
      <c r="B16" s="99"/>
      <c r="C16" s="94"/>
      <c r="D16" s="102"/>
      <c r="E16" s="289"/>
      <c r="F16" s="102"/>
      <c r="G16" s="98"/>
      <c r="H16" s="98"/>
      <c r="I16" s="131"/>
    </row>
    <row r="17" spans="1:10" ht="18.75" x14ac:dyDescent="0.25">
      <c r="A17" s="102"/>
      <c r="B17" s="103" t="s">
        <v>75</v>
      </c>
      <c r="C17" s="92"/>
      <c r="D17" s="102"/>
      <c r="E17" s="289"/>
      <c r="F17" s="102"/>
      <c r="G17" s="98"/>
      <c r="H17" s="98"/>
      <c r="I17" s="130"/>
    </row>
    <row r="18" spans="1:10" x14ac:dyDescent="0.25">
      <c r="A18" s="102"/>
      <c r="B18" s="101" t="str" cm="1">
        <f t="array" aca="1" ref="B18" ca="1">SUBSTITUTE(SUBSTITUTE(SUBSTITUTE(SUBSTITUTE(SUBSTITUTE(SUBSTITUTE(
_xlfn.TEXTJOIN(CHAR(10),TRUE,SplitText(_xlfn.TEXTJOIN(CHAR(10),TRUE,IF(ISNUMBER(SEARCH(AT!B3,INDIRECT(Lists!$F$6):INDIRECT(Lists!$G$6))), INDIRECT(Lists!$N$6):INDIRECT(Lists!$O$6),"")))),"08:", "8:"),"09:", "9:"), "13:", "1:"), "14:", "2:"), "15:", "3:"), "16:","4:")</f>
        <v>12:45 to 1:30 Disinfect &amp; Prop Swap</v>
      </c>
      <c r="C18" s="93"/>
      <c r="D18" s="102"/>
      <c r="E18" s="289"/>
      <c r="F18" s="102"/>
      <c r="G18" s="98"/>
      <c r="H18" s="98"/>
      <c r="I18" s="129"/>
    </row>
    <row r="19" spans="1:10" x14ac:dyDescent="0.25">
      <c r="A19" s="102"/>
      <c r="B19" s="99"/>
      <c r="C19" s="94"/>
      <c r="D19" s="102"/>
      <c r="E19" s="289"/>
      <c r="F19" s="102"/>
      <c r="G19" s="98"/>
      <c r="H19" s="98"/>
      <c r="I19" s="131"/>
    </row>
    <row r="20" spans="1:10" ht="18.75" x14ac:dyDescent="0.25">
      <c r="A20" s="102"/>
      <c r="B20" s="103" t="s">
        <v>76</v>
      </c>
      <c r="C20" s="92"/>
      <c r="D20" s="102"/>
      <c r="E20" s="289"/>
      <c r="F20" s="102"/>
      <c r="G20" s="98"/>
      <c r="H20" s="98"/>
      <c r="I20" s="130"/>
    </row>
    <row r="21" spans="1:10" x14ac:dyDescent="0.25">
      <c r="A21" s="102"/>
      <c r="B21" s="101" t="str" cm="1">
        <f t="array" aca="1" ref="B21" ca="1">SUBSTITUTE(SUBSTITUTE(SUBSTITUTE(SUBSTITUTE(SUBSTITUTE(SUBSTITUTE(
_xlfn.TEXTJOIN(CHAR(10),TRUE,SplitText(_xlfn.TEXTJOIN(CHAR(10),TRUE,IF(ISNUMBER(SEARCH(AT!B3,INDIRECT(Lists!$F$7):INDIRECT(Lists!$G$7))), INDIRECT(Lists!$N$7):INDIRECT(Lists!$O$7),"")))),"08:", "8:"),"09:", "9:"), "13:", "1:"), "14:", "2:"), "15:", "3:"), "16:","4:")</f>
        <v>11:30 to 12:15 Disinfect &amp; Prop Swap</v>
      </c>
      <c r="C21" s="93"/>
      <c r="D21" s="102"/>
      <c r="E21" s="289"/>
      <c r="F21" s="102"/>
      <c r="I21" s="129"/>
    </row>
    <row r="22" spans="1:10" ht="15.75" customHeight="1" x14ac:dyDescent="0.25">
      <c r="I22" s="97"/>
    </row>
    <row r="23" spans="1:10" ht="28.5" x14ac:dyDescent="0.45">
      <c r="A23" s="102"/>
      <c r="B23" s="285" t="s">
        <v>110</v>
      </c>
      <c r="C23" s="285"/>
      <c r="D23" s="286"/>
      <c r="E23" s="286"/>
      <c r="F23" s="102"/>
      <c r="I23" s="110"/>
    </row>
    <row r="24" spans="1:10" ht="177" customHeight="1" x14ac:dyDescent="0.25">
      <c r="A24" s="102"/>
      <c r="B24" s="287" t="s">
        <v>112</v>
      </c>
      <c r="C24" s="287"/>
      <c r="D24" s="287"/>
      <c r="E24" s="287"/>
      <c r="F24" s="102"/>
    </row>
    <row r="25" spans="1:10" x14ac:dyDescent="0.25">
      <c r="B25" s="95"/>
      <c r="C25" s="95"/>
      <c r="D25" s="95"/>
      <c r="E25" s="95"/>
    </row>
    <row r="26" spans="1:10" x14ac:dyDescent="0.25">
      <c r="B26" s="95"/>
      <c r="C26" s="95"/>
      <c r="D26" s="95"/>
      <c r="E26" s="95"/>
      <c r="G26" s="183" t="s">
        <v>168</v>
      </c>
      <c r="H26" s="183" t="s">
        <v>141</v>
      </c>
      <c r="I26" s="183" t="s">
        <v>143</v>
      </c>
      <c r="J26" s="183" t="s">
        <v>144</v>
      </c>
    </row>
    <row r="27" spans="1:10" x14ac:dyDescent="0.25">
      <c r="B27" s="95"/>
      <c r="C27" s="95"/>
      <c r="D27" s="95"/>
      <c r="E27" s="95"/>
      <c r="G27" s="184" t="s">
        <v>147</v>
      </c>
      <c r="H27" s="184" t="s">
        <v>169</v>
      </c>
      <c r="I27" s="184" t="s">
        <v>72</v>
      </c>
      <c r="J27" s="184" t="s">
        <v>145</v>
      </c>
    </row>
    <row r="28" spans="1:10" x14ac:dyDescent="0.25">
      <c r="B28" s="95"/>
      <c r="C28" s="95"/>
      <c r="D28" s="95"/>
      <c r="E28" s="95"/>
      <c r="G28" s="184"/>
      <c r="H28" s="184" t="s">
        <v>170</v>
      </c>
      <c r="I28" s="184" t="s">
        <v>72</v>
      </c>
      <c r="J28" s="184" t="s">
        <v>142</v>
      </c>
    </row>
    <row r="29" spans="1:10" x14ac:dyDescent="0.25">
      <c r="B29" s="95"/>
      <c r="C29" s="95"/>
      <c r="D29" s="95"/>
      <c r="E29" s="95"/>
      <c r="G29" s="184"/>
      <c r="H29" s="184" t="s">
        <v>171</v>
      </c>
      <c r="I29" s="184" t="s">
        <v>72</v>
      </c>
      <c r="J29" s="184" t="s">
        <v>142</v>
      </c>
    </row>
    <row r="30" spans="1:10" x14ac:dyDescent="0.25">
      <c r="B30" s="95"/>
      <c r="C30" s="95"/>
      <c r="D30" s="95"/>
      <c r="E30" s="95"/>
      <c r="G30" s="184"/>
      <c r="H30" s="184" t="s">
        <v>172</v>
      </c>
      <c r="I30" s="184" t="s">
        <v>72</v>
      </c>
      <c r="J30" s="184" t="s">
        <v>142</v>
      </c>
    </row>
    <row r="31" spans="1:10" x14ac:dyDescent="0.25">
      <c r="B31" s="95"/>
      <c r="C31" s="95"/>
      <c r="D31" s="95"/>
      <c r="E31" s="95"/>
      <c r="G31" s="184" t="s">
        <v>148</v>
      </c>
      <c r="H31" s="184" t="s">
        <v>173</v>
      </c>
      <c r="I31" s="184" t="s">
        <v>72</v>
      </c>
      <c r="J31" s="184" t="s">
        <v>142</v>
      </c>
    </row>
    <row r="32" spans="1:10" x14ac:dyDescent="0.25">
      <c r="B32" s="95"/>
      <c r="C32" s="95"/>
      <c r="D32" s="95"/>
      <c r="E32" s="95"/>
      <c r="G32" s="184" t="s">
        <v>149</v>
      </c>
      <c r="H32" s="184" t="s">
        <v>174</v>
      </c>
      <c r="I32" s="184" t="s">
        <v>72</v>
      </c>
      <c r="J32" s="184" t="s">
        <v>142</v>
      </c>
    </row>
    <row r="33" spans="2:10" x14ac:dyDescent="0.25">
      <c r="B33" s="95"/>
      <c r="C33" s="95"/>
      <c r="D33" s="95"/>
      <c r="E33" s="95"/>
      <c r="G33" s="184"/>
      <c r="H33" s="184" t="s">
        <v>175</v>
      </c>
      <c r="I33" s="184" t="s">
        <v>72</v>
      </c>
      <c r="J33" s="184" t="s">
        <v>142</v>
      </c>
    </row>
    <row r="34" spans="2:10" x14ac:dyDescent="0.25">
      <c r="B34" s="95"/>
      <c r="C34" s="95"/>
      <c r="D34" s="95"/>
      <c r="E34" s="95"/>
      <c r="G34" s="184" t="s">
        <v>150</v>
      </c>
      <c r="H34" s="184" t="s">
        <v>146</v>
      </c>
      <c r="I34" s="184" t="s">
        <v>72</v>
      </c>
      <c r="J34" s="184" t="s">
        <v>145</v>
      </c>
    </row>
    <row r="35" spans="2:10" x14ac:dyDescent="0.25">
      <c r="B35" s="95"/>
      <c r="C35" s="95"/>
      <c r="D35" s="95"/>
      <c r="E35" s="95"/>
      <c r="G35" s="184"/>
      <c r="H35" s="184" t="s">
        <v>151</v>
      </c>
      <c r="I35" s="184" t="s">
        <v>72</v>
      </c>
      <c r="J35" s="184" t="s">
        <v>145</v>
      </c>
    </row>
    <row r="36" spans="2:10" x14ac:dyDescent="0.25">
      <c r="B36" s="95"/>
      <c r="C36" s="95"/>
      <c r="D36" s="95"/>
      <c r="E36" s="95"/>
      <c r="G36" s="184"/>
      <c r="H36" s="184" t="s">
        <v>167</v>
      </c>
      <c r="I36" s="184" t="s">
        <v>72</v>
      </c>
      <c r="J36" s="184" t="s">
        <v>145</v>
      </c>
    </row>
    <row r="37" spans="2:10" x14ac:dyDescent="0.25">
      <c r="B37" s="95"/>
      <c r="C37" s="95"/>
      <c r="D37" s="95"/>
      <c r="E37" s="95"/>
      <c r="G37" s="184"/>
      <c r="H37" s="184" t="s">
        <v>152</v>
      </c>
      <c r="I37" s="184" t="s">
        <v>72</v>
      </c>
      <c r="J37" s="184" t="s">
        <v>145</v>
      </c>
    </row>
    <row r="38" spans="2:10" x14ac:dyDescent="0.25">
      <c r="B38" s="95"/>
      <c r="C38" s="95"/>
      <c r="D38" s="95"/>
      <c r="E38" s="95"/>
      <c r="G38" s="184"/>
      <c r="H38" s="184" t="s">
        <v>153</v>
      </c>
      <c r="I38" s="184" t="s">
        <v>72</v>
      </c>
      <c r="J38" s="184" t="s">
        <v>142</v>
      </c>
    </row>
    <row r="39" spans="2:10" x14ac:dyDescent="0.25">
      <c r="B39" s="95"/>
      <c r="C39" s="95"/>
      <c r="D39" s="95"/>
      <c r="E39" s="95"/>
      <c r="G39" s="184"/>
      <c r="H39" s="184" t="s">
        <v>154</v>
      </c>
      <c r="I39" s="184" t="s">
        <v>72</v>
      </c>
      <c r="J39" s="184" t="s">
        <v>142</v>
      </c>
    </row>
    <row r="40" spans="2:10" x14ac:dyDescent="0.25">
      <c r="B40" s="95"/>
      <c r="C40" s="95"/>
      <c r="D40" s="95"/>
      <c r="E40" s="95"/>
      <c r="G40" s="184"/>
      <c r="H40" s="184" t="s">
        <v>155</v>
      </c>
      <c r="I40" s="184" t="s">
        <v>72</v>
      </c>
      <c r="J40" s="184" t="s">
        <v>142</v>
      </c>
    </row>
    <row r="41" spans="2:10" x14ac:dyDescent="0.25">
      <c r="B41" s="95"/>
      <c r="C41" s="95"/>
      <c r="D41" s="95"/>
      <c r="E41" s="95"/>
      <c r="G41" s="184"/>
      <c r="H41" s="184" t="s">
        <v>156</v>
      </c>
      <c r="I41" s="184" t="s">
        <v>72</v>
      </c>
      <c r="J41" s="184" t="s">
        <v>142</v>
      </c>
    </row>
    <row r="42" spans="2:10" x14ac:dyDescent="0.25">
      <c r="G42" s="184" t="s">
        <v>157</v>
      </c>
      <c r="H42" s="184" t="s">
        <v>158</v>
      </c>
      <c r="I42" s="184" t="s">
        <v>72</v>
      </c>
      <c r="J42" s="184" t="s">
        <v>142</v>
      </c>
    </row>
    <row r="43" spans="2:10" x14ac:dyDescent="0.25">
      <c r="G43" s="184"/>
      <c r="H43" s="184" t="s">
        <v>159</v>
      </c>
      <c r="I43" s="184" t="s">
        <v>72</v>
      </c>
      <c r="J43" s="184" t="s">
        <v>142</v>
      </c>
    </row>
    <row r="44" spans="2:10" x14ac:dyDescent="0.25">
      <c r="G44" s="184"/>
      <c r="H44" s="184" t="s">
        <v>160</v>
      </c>
      <c r="I44" s="184" t="s">
        <v>72</v>
      </c>
      <c r="J44" s="184" t="s">
        <v>142</v>
      </c>
    </row>
    <row r="45" spans="2:10" x14ac:dyDescent="0.25">
      <c r="G45" s="184"/>
      <c r="H45" s="184" t="s">
        <v>161</v>
      </c>
      <c r="I45" s="184" t="s">
        <v>72</v>
      </c>
      <c r="J45" s="184" t="s">
        <v>142</v>
      </c>
    </row>
    <row r="46" spans="2:10" x14ac:dyDescent="0.25">
      <c r="G46" s="184" t="s">
        <v>162</v>
      </c>
      <c r="H46" s="184" t="s">
        <v>163</v>
      </c>
      <c r="I46" s="184" t="s">
        <v>72</v>
      </c>
      <c r="J46" s="184" t="s">
        <v>142</v>
      </c>
    </row>
    <row r="47" spans="2:10" x14ac:dyDescent="0.25">
      <c r="G47" s="184"/>
      <c r="H47" s="184" t="s">
        <v>164</v>
      </c>
      <c r="I47" s="184" t="s">
        <v>72</v>
      </c>
      <c r="J47" s="184" t="s">
        <v>142</v>
      </c>
    </row>
    <row r="48" spans="2:10" x14ac:dyDescent="0.25">
      <c r="G48" s="184"/>
      <c r="H48" s="184" t="s">
        <v>165</v>
      </c>
      <c r="I48" s="184" t="s">
        <v>72</v>
      </c>
      <c r="J48" s="184" t="s">
        <v>142</v>
      </c>
    </row>
    <row r="49" spans="7:10" x14ac:dyDescent="0.25">
      <c r="G49" s="184"/>
      <c r="H49" s="184" t="s">
        <v>166</v>
      </c>
      <c r="I49" s="184" t="s">
        <v>72</v>
      </c>
      <c r="J49" s="184" t="s">
        <v>142</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J40"/>
  <sheetViews>
    <sheetView topLeftCell="A4" workbookViewId="0">
      <selection activeCell="A5" sqref="A5:XFD21"/>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23.28515625" style="90" customWidth="1"/>
    <col min="8" max="8" width="26.28515625" style="90" customWidth="1"/>
    <col min="9" max="10" width="23.28515625" style="90" customWidth="1"/>
    <col min="11" max="16384" width="37.7109375" style="90"/>
  </cols>
  <sheetData>
    <row r="1" spans="1:7" ht="84" customHeight="1" x14ac:dyDescent="0.25"/>
    <row r="3" spans="1:7" x14ac:dyDescent="0.25">
      <c r="B3" s="91" t="s">
        <v>40</v>
      </c>
      <c r="C3" s="91"/>
      <c r="G3" s="97"/>
    </row>
    <row r="4" spans="1:7" x14ac:dyDescent="0.25">
      <c r="G4" s="98"/>
    </row>
    <row r="5" spans="1:7" ht="28.5" x14ac:dyDescent="0.45">
      <c r="A5" s="104"/>
      <c r="B5" s="107" t="s">
        <v>72</v>
      </c>
      <c r="C5" s="92"/>
      <c r="D5" s="104"/>
      <c r="E5" s="108" t="s">
        <v>111</v>
      </c>
      <c r="F5" s="104"/>
      <c r="G5" s="98"/>
    </row>
    <row r="6" spans="1:7" ht="31.5" x14ac:dyDescent="0.25">
      <c r="A6" s="104"/>
      <c r="B6" s="106" t="str" cm="1">
        <f t="array" aca="1" ref="B6" ca="1">SUBSTITUTE(SUBSTITUTE(SUBSTITUTE(SUBSTITUTE(SUBSTITUTE(SUBSTITUTE(_xlfn.TEXTJOIN(CHAR(10),TRUE,SplitText(_xlfn.TEXTJOIN(CHAR(10),TRUE,IF(ISNUMBER(SEARCH(MP!B3,INDIRECT(Lists!$F$2):INDIRECT(Lists!$G$2))), INDIRECT(Lists!$N$2):INDIRECT(Lists!$O$2),"")))),"08:", "8:"),"09:", "9:"), "13:", "1:"), "14:", "2:"), "15:", "3:"), "16:","4:")</f>
        <v>9:00 to 10:00 Learn &amp; Play
3:00 to 3:45 Disinfect &amp; Prop Swap</v>
      </c>
      <c r="C6" s="93"/>
      <c r="D6" s="104"/>
      <c r="E6" s="290" t="s">
        <v>113</v>
      </c>
      <c r="F6" s="104"/>
      <c r="G6" s="98"/>
    </row>
    <row r="7" spans="1:7" x14ac:dyDescent="0.25">
      <c r="A7" s="104"/>
      <c r="B7" s="105"/>
      <c r="C7" s="94"/>
      <c r="D7" s="104"/>
      <c r="E7" s="291"/>
      <c r="F7" s="104"/>
      <c r="G7" s="98"/>
    </row>
    <row r="8" spans="1:7" ht="18.75" x14ac:dyDescent="0.25">
      <c r="A8" s="104"/>
      <c r="B8" s="107" t="s">
        <v>44</v>
      </c>
      <c r="C8" s="92"/>
      <c r="D8" s="104"/>
      <c r="E8" s="291"/>
      <c r="F8" s="104"/>
      <c r="G8" s="98"/>
    </row>
    <row r="9" spans="1:7" ht="31.5" x14ac:dyDescent="0.25">
      <c r="A9" s="104"/>
      <c r="B9" s="106" t="str" cm="1">
        <f t="array" aca="1" ref="B9" ca="1">SUBSTITUTE(SUBSTITUTE(SUBSTITUTE(SUBSTITUTE(SUBSTITUTE(SUBSTITUTE(_xlfn.TEXTJOIN(CHAR(10),TRUE,SplitText(_xlfn.TEXTJOIN(CHAR(10),TRUE,IF(ISNUMBER(SEARCH(MP!B3,INDIRECT(Lists!$F$3):INDIRECT(Lists!$G$3))), INDIRECT(Lists!$N$3):INDIRECT(Lists!$O$3),"")))),"08:", "8:"),"09:", "9:"), "13:", "1:"), "14:", "2:"), "15:", "3:"), "16:","4:")</f>
        <v>10:30 to 11:30 Learn &amp; Play
3:45 to 4:30 Disinfect &amp; Prop Swap</v>
      </c>
      <c r="C9" s="93"/>
      <c r="D9" s="104"/>
      <c r="E9" s="291"/>
      <c r="F9" s="104"/>
      <c r="G9" s="98"/>
    </row>
    <row r="10" spans="1:7" x14ac:dyDescent="0.25">
      <c r="A10" s="104"/>
      <c r="B10" s="105"/>
      <c r="C10" s="94"/>
      <c r="D10" s="104"/>
      <c r="E10" s="291"/>
      <c r="F10" s="104"/>
      <c r="G10" s="98"/>
    </row>
    <row r="11" spans="1:7" ht="18.75" x14ac:dyDescent="0.25">
      <c r="A11" s="104"/>
      <c r="B11" s="107" t="s">
        <v>73</v>
      </c>
      <c r="C11" s="92"/>
      <c r="D11" s="104"/>
      <c r="E11" s="291"/>
      <c r="F11" s="104"/>
      <c r="G11" s="98"/>
    </row>
    <row r="12" spans="1:7" x14ac:dyDescent="0.25">
      <c r="A12" s="104"/>
      <c r="B12" s="106" t="str" cm="1">
        <f t="array" aca="1" ref="B12" ca="1">SUBSTITUTE(SUBSTITUTE(SUBSTITUTE(SUBSTITUTE(SUBSTITUTE(SUBSTITUTE(_xlfn.TEXTJOIN(CHAR(10),TRUE,IF(ISNUMBER(SEARCH(MP!B3,INDIRECT(Lists!$F$4):INDIRECT(Lists!$G$4))), INDIRECT(Lists!$N$4):INDIRECT(Lists!$O$4),"")),"08:", "8:"),"09:", "9:"), "13:", "1:"), "14:", "2:"), "15:", "3:"), "16:","4:")</f>
        <v>1:30 to 2:15 Disinfect &amp; Prop Swap</v>
      </c>
      <c r="C12" s="93"/>
      <c r="D12" s="104"/>
      <c r="E12" s="291"/>
      <c r="F12" s="104"/>
      <c r="G12" s="98"/>
    </row>
    <row r="13" spans="1:7" x14ac:dyDescent="0.25">
      <c r="A13" s="104"/>
      <c r="B13" s="105"/>
      <c r="C13" s="94"/>
      <c r="D13" s="104"/>
      <c r="E13" s="291"/>
      <c r="F13" s="104"/>
      <c r="G13" s="98"/>
    </row>
    <row r="14" spans="1:7" ht="18.75" x14ac:dyDescent="0.25">
      <c r="A14" s="104"/>
      <c r="B14" s="107" t="s">
        <v>74</v>
      </c>
      <c r="C14" s="92"/>
      <c r="D14" s="104"/>
      <c r="E14" s="291"/>
      <c r="F14" s="104"/>
      <c r="G14" s="98"/>
    </row>
    <row r="15" spans="1:7" x14ac:dyDescent="0.25">
      <c r="A15" s="104"/>
      <c r="B15" s="106" t="str" cm="1">
        <f t="array" aca="1" ref="B15" ca="1">SUBSTITUTE(SUBSTITUTE(SUBSTITUTE(SUBSTITUTE(SUBSTITUTE(SUBSTITUTE(_xlfn.TEXTJOIN(CHAR(10),TRUE,IF(ISNUMBER(SEARCH(MP!B3,INDIRECT(Lists!$F$5):INDIRECT(Lists!$G$5))), INDIRECT(Lists!$N$5):INDIRECT(Lists!$O$5),"")),"08:", "8:"),"09:", "9:"), "13:", "1:"), "14:", "2:"), "15:", "3:"), "16:","4:")</f>
        <v>12:45 to 1:30 Disinfect &amp; Prop Swap</v>
      </c>
      <c r="C15" s="93"/>
      <c r="D15" s="104"/>
      <c r="E15" s="291"/>
      <c r="F15" s="104"/>
      <c r="G15" s="98"/>
    </row>
    <row r="16" spans="1:7" x14ac:dyDescent="0.25">
      <c r="A16" s="104"/>
      <c r="B16" s="105"/>
      <c r="C16" s="94"/>
      <c r="D16" s="104"/>
      <c r="E16" s="291"/>
      <c r="F16" s="104"/>
      <c r="G16" s="98"/>
    </row>
    <row r="17" spans="1:10" ht="18.75" x14ac:dyDescent="0.25">
      <c r="A17" s="104"/>
      <c r="B17" s="107" t="s">
        <v>75</v>
      </c>
      <c r="C17" s="92"/>
      <c r="D17" s="104"/>
      <c r="E17" s="291"/>
      <c r="F17" s="104"/>
      <c r="G17" s="98"/>
    </row>
    <row r="18" spans="1:10" x14ac:dyDescent="0.25">
      <c r="A18" s="104"/>
      <c r="B18" s="106" t="str" cm="1">
        <f t="array" aca="1" ref="B18" ca="1">SUBSTITUTE(SUBSTITUTE(SUBSTITUTE(SUBSTITUTE(SUBSTITUTE(SUBSTITUTE(_xlfn.TEXTJOIN(CHAR(10),TRUE,IF(ISNUMBER(SEARCH(MP!B3,INDIRECT(Lists!$F$6):INDIRECT(Lists!$G$6))), INDIRECT(Lists!$N$6):INDIRECT(Lists!$O$6),"")),"08:", "8:"),"09:", "9:"), "13:", "1:"), "14:", "2:"), "15:", "3:"), "16:","4:")</f>
        <v>1:30 to 2:15 Disinfect &amp; Prop Swap</v>
      </c>
      <c r="C18" s="93"/>
      <c r="D18" s="104"/>
      <c r="E18" s="291"/>
      <c r="F18" s="104"/>
      <c r="G18" s="98"/>
    </row>
    <row r="19" spans="1:10" x14ac:dyDescent="0.25">
      <c r="A19" s="104"/>
      <c r="B19" s="105"/>
      <c r="C19" s="94"/>
      <c r="D19" s="104"/>
      <c r="E19" s="291"/>
      <c r="F19" s="104"/>
      <c r="G19" s="98"/>
    </row>
    <row r="20" spans="1:10" ht="18.75" x14ac:dyDescent="0.25">
      <c r="A20" s="104"/>
      <c r="B20" s="107" t="s">
        <v>76</v>
      </c>
      <c r="C20" s="92"/>
      <c r="D20" s="104"/>
      <c r="E20" s="291"/>
      <c r="F20" s="104"/>
      <c r="G20" s="98"/>
    </row>
    <row r="21" spans="1:10" x14ac:dyDescent="0.25">
      <c r="A21" s="104"/>
      <c r="B21" s="106" t="str" cm="1">
        <f t="array" aca="1" ref="B21" ca="1">SUBSTITUTE(SUBSTITUTE(SUBSTITUTE(SUBSTITUTE(SUBSTITUTE(SUBSTITUTE(_xlfn.TEXTJOIN(CHAR(10),TRUE,IF(ISNUMBER(SEARCH(MP!B3,INDIRECT(Lists!$F$7):INDIRECT(Lists!$G$7))), INDIRECT(Lists!$N$7):INDIRECT(Lists!$O$7),"")),"08:", "8:"),"09:", "9:"), "13:", "1:"), "14:", "2:"), "15:", "3:"), "16:","4:")</f>
        <v>1:00 to 1:45 Disinfect &amp; Prop Swap</v>
      </c>
      <c r="C21" s="93"/>
      <c r="D21" s="104"/>
      <c r="E21" s="291"/>
      <c r="F21" s="104"/>
    </row>
    <row r="22" spans="1:10" ht="15.75" customHeight="1" x14ac:dyDescent="0.25">
      <c r="H22" s="96"/>
    </row>
    <row r="23" spans="1:10" ht="28.5" x14ac:dyDescent="0.45">
      <c r="A23" s="104"/>
      <c r="B23" s="292" t="s">
        <v>110</v>
      </c>
      <c r="C23" s="292"/>
      <c r="D23" s="293"/>
      <c r="E23" s="293"/>
      <c r="F23" s="104"/>
    </row>
    <row r="24" spans="1:10" ht="161.25" customHeight="1" x14ac:dyDescent="0.25">
      <c r="A24" s="104"/>
      <c r="B24" s="290" t="s">
        <v>124</v>
      </c>
      <c r="C24" s="290"/>
      <c r="D24" s="290"/>
      <c r="E24" s="290"/>
      <c r="F24" s="104"/>
    </row>
    <row r="25" spans="1:10" x14ac:dyDescent="0.25">
      <c r="B25" s="95"/>
      <c r="C25" s="95"/>
      <c r="D25" s="95"/>
      <c r="E25" s="95"/>
    </row>
    <row r="26" spans="1:10" x14ac:dyDescent="0.25">
      <c r="B26" s="95"/>
      <c r="C26" s="95"/>
      <c r="D26" s="95"/>
      <c r="E26" s="95"/>
      <c r="G26" s="183" t="s">
        <v>168</v>
      </c>
      <c r="H26" s="183" t="s">
        <v>141</v>
      </c>
      <c r="I26" s="183" t="s">
        <v>143</v>
      </c>
      <c r="J26" s="183" t="s">
        <v>144</v>
      </c>
    </row>
    <row r="27" spans="1:10" x14ac:dyDescent="0.25">
      <c r="B27" s="95"/>
      <c r="C27" s="95"/>
      <c r="D27" s="95"/>
      <c r="E27" s="95"/>
      <c r="G27" s="185" t="s">
        <v>176</v>
      </c>
      <c r="H27" s="185" t="s">
        <v>177</v>
      </c>
      <c r="I27" s="185" t="s">
        <v>74</v>
      </c>
      <c r="J27" s="185" t="s">
        <v>142</v>
      </c>
    </row>
    <row r="28" spans="1:10" x14ac:dyDescent="0.25">
      <c r="B28" s="95"/>
      <c r="C28" s="95"/>
      <c r="D28" s="95"/>
      <c r="E28" s="95"/>
      <c r="G28" s="185"/>
      <c r="H28" s="185" t="s">
        <v>178</v>
      </c>
      <c r="I28" s="185" t="s">
        <v>74</v>
      </c>
      <c r="J28" s="185" t="s">
        <v>142</v>
      </c>
    </row>
    <row r="29" spans="1:10" x14ac:dyDescent="0.25">
      <c r="B29" s="95"/>
      <c r="C29" s="95"/>
      <c r="D29" s="95"/>
      <c r="E29" s="95"/>
      <c r="G29" s="185" t="s">
        <v>184</v>
      </c>
      <c r="H29" s="185" t="s">
        <v>179</v>
      </c>
      <c r="I29" s="185"/>
      <c r="J29" s="185" t="s">
        <v>142</v>
      </c>
    </row>
    <row r="30" spans="1:10" x14ac:dyDescent="0.25">
      <c r="B30" s="95"/>
      <c r="C30" s="95"/>
      <c r="D30" s="95"/>
      <c r="E30" s="95"/>
      <c r="G30" s="185"/>
      <c r="H30" s="185" t="s">
        <v>180</v>
      </c>
      <c r="I30" s="185"/>
      <c r="J30" s="185" t="s">
        <v>142</v>
      </c>
    </row>
    <row r="31" spans="1:10" x14ac:dyDescent="0.25">
      <c r="B31" s="95"/>
      <c r="C31" s="95"/>
      <c r="D31" s="95"/>
      <c r="E31" s="95"/>
      <c r="G31" s="185"/>
      <c r="H31" s="185" t="s">
        <v>181</v>
      </c>
      <c r="I31" s="185"/>
      <c r="J31" s="185" t="s">
        <v>145</v>
      </c>
    </row>
    <row r="32" spans="1:10" x14ac:dyDescent="0.25">
      <c r="B32" s="95"/>
      <c r="C32" s="95"/>
      <c r="D32" s="95"/>
      <c r="E32" s="95"/>
      <c r="G32" s="185"/>
      <c r="H32" s="185" t="s">
        <v>182</v>
      </c>
      <c r="I32" s="185"/>
      <c r="J32" s="185" t="s">
        <v>145</v>
      </c>
    </row>
    <row r="33" spans="2:10" x14ac:dyDescent="0.25">
      <c r="B33" s="95"/>
      <c r="C33" s="95"/>
      <c r="D33" s="95"/>
      <c r="E33" s="95"/>
      <c r="G33" s="185" t="s">
        <v>185</v>
      </c>
      <c r="H33" s="185" t="s">
        <v>183</v>
      </c>
      <c r="I33" s="185"/>
      <c r="J33" s="185" t="s">
        <v>145</v>
      </c>
    </row>
    <row r="34" spans="2:10" x14ac:dyDescent="0.25">
      <c r="B34" s="95"/>
      <c r="C34" s="95"/>
      <c r="D34" s="95"/>
      <c r="E34" s="95"/>
    </row>
    <row r="35" spans="2:10" x14ac:dyDescent="0.25">
      <c r="B35" s="95"/>
      <c r="C35" s="95"/>
      <c r="D35" s="95"/>
      <c r="E35" s="95"/>
    </row>
    <row r="36" spans="2:10" x14ac:dyDescent="0.25">
      <c r="B36" s="95"/>
      <c r="C36" s="95"/>
      <c r="D36" s="95"/>
      <c r="E36" s="95"/>
    </row>
    <row r="37" spans="2:10" x14ac:dyDescent="0.25">
      <c r="B37" s="95"/>
      <c r="C37" s="95"/>
      <c r="D37" s="95"/>
      <c r="E37" s="95"/>
    </row>
    <row r="38" spans="2:10" x14ac:dyDescent="0.25">
      <c r="B38" s="95"/>
      <c r="C38" s="95"/>
      <c r="D38" s="95"/>
      <c r="E38" s="95"/>
    </row>
    <row r="39" spans="2:10" x14ac:dyDescent="0.25">
      <c r="B39" s="95"/>
      <c r="C39" s="95"/>
      <c r="D39" s="95"/>
      <c r="E39" s="95"/>
    </row>
    <row r="40" spans="2:10"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Lists!$A$2:$A$20</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H40"/>
  <sheetViews>
    <sheetView workbookViewId="0">
      <selection activeCell="A11" sqref="A11:XFD21"/>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6384" width="37.7109375" style="90"/>
  </cols>
  <sheetData>
    <row r="1" spans="1:7" ht="8.25" customHeight="1" x14ac:dyDescent="0.25"/>
    <row r="3" spans="1:7" x14ac:dyDescent="0.25">
      <c r="B3" s="91" t="s">
        <v>90</v>
      </c>
      <c r="C3" s="91"/>
      <c r="G3" s="97"/>
    </row>
    <row r="4" spans="1:7" ht="20.100000000000001" customHeight="1" x14ac:dyDescent="0.45">
      <c r="G4" s="112"/>
    </row>
    <row r="5" spans="1:7" ht="18.75" x14ac:dyDescent="0.25">
      <c r="A5" s="104"/>
      <c r="B5" s="107" t="s">
        <v>72</v>
      </c>
      <c r="C5" s="92"/>
      <c r="D5" s="110"/>
      <c r="E5" s="110"/>
      <c r="F5" s="110"/>
      <c r="G5" s="98"/>
    </row>
    <row r="6" spans="1:7" x14ac:dyDescent="0.25">
      <c r="A6" s="104"/>
      <c r="B6" s="106" t="str" cm="1">
        <f t="array" aca="1" ref="B6" ca="1">SUBSTITUTE(SUBSTITUTE(SUBSTITUTE(SUBSTITUTE(SUBSTITUTE(SUBSTITUTE(_xlfn.TEXTJOIN(CHAR(10),TRUE,IF(ISNUMBER(SEARCH(TH!B3,INDIRECT(Lists!$F$2):INDIRECT(Lists!$G$2))), INDIRECT(Lists!$N$2):INDIRECT(Lists!$O$2),"")),"08:", "8:"),"09:", "9:"), "13:", "1:"), "14:", "2:"), "15:", "3:"), "16:","4:")</f>
        <v/>
      </c>
      <c r="C6" s="93"/>
      <c r="D6" s="110"/>
      <c r="E6" s="111"/>
      <c r="F6" s="110"/>
      <c r="G6" s="98"/>
    </row>
    <row r="7" spans="1:7" x14ac:dyDescent="0.25">
      <c r="A7" s="104"/>
      <c r="B7" s="105"/>
      <c r="C7" s="94"/>
      <c r="D7" s="110"/>
      <c r="E7" s="111"/>
      <c r="F7" s="110"/>
      <c r="G7" s="98"/>
    </row>
    <row r="8" spans="1:7" ht="18.75" x14ac:dyDescent="0.25">
      <c r="A8" s="104"/>
      <c r="B8" s="107" t="s">
        <v>44</v>
      </c>
      <c r="C8" s="92"/>
      <c r="D8" s="110"/>
      <c r="E8" s="111"/>
      <c r="F8" s="110"/>
      <c r="G8" s="98"/>
    </row>
    <row r="9" spans="1:7" x14ac:dyDescent="0.25">
      <c r="A9" s="104"/>
      <c r="B9" s="106" t="str" cm="1">
        <f t="array" aca="1" ref="B9" ca="1">SUBSTITUTE(SUBSTITUTE(SUBSTITUTE(SUBSTITUTE(SUBSTITUTE(SUBSTITUTE(_xlfn.TEXTJOIN(CHAR(10),TRUE,IF(ISNUMBER(SEARCH(TH!B3,INDIRECT(Lists!$F$3):INDIRECT(Lists!$G$3))), INDIRECT(Lists!$N$3):INDIRECT(Lists!$O$3),"")),"08:", "8:"),"09:", "9:"), "13:", "1:"), "14:", "2:"), "15:", "3:"), "16:","4:")</f>
        <v/>
      </c>
      <c r="C9" s="93"/>
      <c r="D9" s="110"/>
      <c r="E9" s="111"/>
      <c r="F9" s="110"/>
      <c r="G9" s="98"/>
    </row>
    <row r="10" spans="1:7" x14ac:dyDescent="0.25">
      <c r="A10" s="104"/>
      <c r="B10" s="105"/>
      <c r="C10" s="94"/>
      <c r="D10" s="110"/>
      <c r="E10" s="111"/>
      <c r="F10" s="110"/>
      <c r="G10"/>
    </row>
    <row r="11" spans="1:7" ht="18.75" x14ac:dyDescent="0.25">
      <c r="A11" s="104"/>
      <c r="B11" s="107" t="s">
        <v>73</v>
      </c>
      <c r="C11" s="92"/>
      <c r="D11" s="104"/>
      <c r="E11" s="294" t="s">
        <v>111</v>
      </c>
      <c r="F11" s="104"/>
      <c r="G11" s="98"/>
    </row>
    <row r="12" spans="1:7" ht="31.5" x14ac:dyDescent="0.25">
      <c r="A12" s="104"/>
      <c r="B12" s="106" t="str" cm="1">
        <f t="array" aca="1" ref="B12" ca="1">SUBSTITUTE(SUBSTITUTE(SUBSTITUTE(SUBSTITUTE(SUBSTITUTE(SUBSTITUTE(_xlfn.TEXTJOIN(CHAR(10),TRUE,IF(ISNUMBER(SEARCH(TH!B3,INDIRECT(Lists!$F$4):INDIRECT(Lists!$G$4))), INDIRECT(Lists!$N$4):INDIRECT(Lists!$O$4),"")),"08:", "8:"),"09:", "9:"), "13:", "1:"), "14:", "2:"), "15:", "3:"), "16:","4:")</f>
        <v>12:15 to 12:45 Wipe down
3:00 to 3:45 Disinfect &amp; Prop Swap</v>
      </c>
      <c r="C12" s="93"/>
      <c r="D12" s="104"/>
      <c r="E12" s="294"/>
      <c r="F12" s="104"/>
      <c r="G12" s="98"/>
    </row>
    <row r="13" spans="1:7" x14ac:dyDescent="0.25">
      <c r="A13" s="104"/>
      <c r="B13" s="105"/>
      <c r="C13" s="94"/>
      <c r="D13" s="104"/>
      <c r="E13" s="290" t="s">
        <v>123</v>
      </c>
      <c r="F13" s="104"/>
      <c r="G13" s="98"/>
    </row>
    <row r="14" spans="1:7" ht="18.75" x14ac:dyDescent="0.25">
      <c r="A14" s="104"/>
      <c r="B14" s="107" t="s">
        <v>74</v>
      </c>
      <c r="C14" s="92"/>
      <c r="D14" s="104"/>
      <c r="E14" s="290"/>
      <c r="F14" s="104"/>
      <c r="G14" s="98"/>
    </row>
    <row r="15" spans="1:7" ht="31.5" x14ac:dyDescent="0.25">
      <c r="A15" s="104"/>
      <c r="B15" s="106" t="str" cm="1">
        <f t="array" aca="1" ref="B15" ca="1">SUBSTITUTE(SUBSTITUTE(SUBSTITUTE(SUBSTITUTE(SUBSTITUTE(SUBSTITUTE(_xlfn.TEXTJOIN(CHAR(10),TRUE,IF(ISNUMBER(SEARCH(TH!B3,INDIRECT(Lists!$F$5):INDIRECT(Lists!$G$5))), INDIRECT(Lists!$N$5):INDIRECT(Lists!$O$5),"")),"08:", "8:"),"09:", "9:"), "13:", "1:"), "14:", "2:"), "15:", "3:"), "16:","4:")</f>
        <v>12:15 to 12:45 Wipe down
3:00 to 3:45 Disinfect &amp; Prop Swap</v>
      </c>
      <c r="C15" s="93"/>
      <c r="D15" s="104"/>
      <c r="E15" s="290"/>
      <c r="F15" s="104"/>
      <c r="G15" s="98"/>
    </row>
    <row r="16" spans="1:7" x14ac:dyDescent="0.25">
      <c r="A16" s="104"/>
      <c r="B16" s="105"/>
      <c r="C16" s="94"/>
      <c r="D16" s="104"/>
      <c r="E16" s="290"/>
      <c r="F16" s="104"/>
      <c r="G16" s="98"/>
    </row>
    <row r="17" spans="1:8" ht="18.75" x14ac:dyDescent="0.25">
      <c r="A17" s="104"/>
      <c r="B17" s="107" t="s">
        <v>75</v>
      </c>
      <c r="C17" s="92"/>
      <c r="D17" s="104"/>
      <c r="E17" s="290"/>
      <c r="F17" s="104"/>
      <c r="G17" s="98"/>
    </row>
    <row r="18" spans="1:8" ht="31.5" x14ac:dyDescent="0.25">
      <c r="A18" s="104"/>
      <c r="B18" s="106" t="str" cm="1">
        <f t="array" aca="1" ref="B18" ca="1">SUBSTITUTE(SUBSTITUTE(SUBSTITUTE(SUBSTITUTE(SUBSTITUTE(SUBSTITUTE(_xlfn.TEXTJOIN(CHAR(10),TRUE,IF(ISNUMBER(SEARCH(TH!B3,INDIRECT(Lists!$F$6):INDIRECT(Lists!$G$6))), INDIRECT(Lists!$N$6):INDIRECT(Lists!$O$6),"")),"08:", "8:"),"09:", "9:"), "13:", "1:"), "14:", "2:"), "15:", "3:"), "16:","4:")</f>
        <v>12:15 to 12:45 Wipe down
3:00 to 3:45 Disinfect &amp; Prop Swap</v>
      </c>
      <c r="C18" s="93"/>
      <c r="D18" s="104"/>
      <c r="E18" s="290"/>
      <c r="F18" s="104"/>
      <c r="G18" s="98"/>
    </row>
    <row r="19" spans="1:8" x14ac:dyDescent="0.25">
      <c r="A19" s="104"/>
      <c r="B19" s="105"/>
      <c r="C19" s="94"/>
      <c r="D19" s="104"/>
      <c r="E19" s="290"/>
      <c r="F19" s="104"/>
      <c r="G19" s="98"/>
    </row>
    <row r="20" spans="1:8" ht="18.75" x14ac:dyDescent="0.25">
      <c r="A20" s="104"/>
      <c r="B20" s="107" t="s">
        <v>76</v>
      </c>
      <c r="C20" s="92"/>
      <c r="D20" s="104"/>
      <c r="E20" s="290"/>
      <c r="F20" s="104"/>
      <c r="G20" s="98"/>
    </row>
    <row r="21" spans="1:8" ht="31.5" x14ac:dyDescent="0.25">
      <c r="A21" s="104"/>
      <c r="B21" s="106" t="str" cm="1">
        <f t="array" aca="1" ref="B21" ca="1">SUBSTITUTE(SUBSTITUTE(SUBSTITUTE(SUBSTITUTE(SUBSTITUTE(SUBSTITUTE(_xlfn.TEXTJOIN(CHAR(10),TRUE,SplitText(_xlfn.TEXTJOIN(CHAR(10),TRUE,IF(ISNUMBER(SEARCH(TH!B3,INDIRECT(Lists!$F$7):INDIRECT(Lists!$G$7))), INDIRECT(Lists!$N$7):INDIRECT(Lists!$O$7),"")))),"08:", "8:"),"09:", "9:"), "13:", "1:"), "14:", "2:"), "15:", "3:"), "16:","4:")</f>
        <v>10:45 to 11:30 Disinfect &amp; Prop Swap
2:15 to 2:45 Wipe down</v>
      </c>
      <c r="C21" s="93"/>
      <c r="D21" s="104"/>
      <c r="E21" s="290"/>
      <c r="F21" s="104"/>
    </row>
    <row r="22" spans="1:8" ht="15.75" customHeight="1" x14ac:dyDescent="0.25">
      <c r="H22" s="96"/>
    </row>
    <row r="23" spans="1:8" ht="28.5" x14ac:dyDescent="0.45">
      <c r="A23" s="104"/>
      <c r="B23" s="292" t="s">
        <v>110</v>
      </c>
      <c r="C23" s="292"/>
      <c r="D23" s="293"/>
      <c r="E23" s="293"/>
      <c r="F23" s="104"/>
    </row>
    <row r="24" spans="1:8" ht="144.94999999999999" customHeight="1" x14ac:dyDescent="0.25">
      <c r="A24" s="104"/>
      <c r="B24" s="290" t="s">
        <v>122</v>
      </c>
      <c r="C24" s="290"/>
      <c r="D24" s="290"/>
      <c r="E24" s="290"/>
      <c r="F24" s="104"/>
    </row>
    <row r="25" spans="1:8" x14ac:dyDescent="0.25">
      <c r="B25" s="95"/>
      <c r="C25" s="95"/>
      <c r="D25" s="95"/>
      <c r="E25" s="95"/>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E11:E12"/>
    <mergeCell ref="B23:E23"/>
    <mergeCell ref="B24:E24"/>
    <mergeCell ref="E13: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Lists!$A$2:$A$20</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H40"/>
  <sheetViews>
    <sheetView topLeftCell="A2" workbookViewId="0">
      <selection activeCell="A12" sqref="A12:XFD21"/>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16384" width="37.7109375" style="90"/>
  </cols>
  <sheetData>
    <row r="1" spans="1:8" ht="84" customHeight="1" x14ac:dyDescent="0.25">
      <c r="H1"/>
    </row>
    <row r="3" spans="1:8" x14ac:dyDescent="0.25">
      <c r="B3" s="91" t="s">
        <v>91</v>
      </c>
      <c r="C3" s="91"/>
      <c r="G3" s="97"/>
    </row>
    <row r="4" spans="1:8" x14ac:dyDescent="0.25">
      <c r="G4" s="98"/>
    </row>
    <row r="5" spans="1:8" ht="28.5" x14ac:dyDescent="0.45">
      <c r="A5" s="104"/>
      <c r="B5" s="107" t="s">
        <v>72</v>
      </c>
      <c r="C5" s="92"/>
      <c r="D5" s="104"/>
      <c r="E5" s="118" t="s">
        <v>111</v>
      </c>
      <c r="F5" s="104"/>
      <c r="G5" s="98"/>
    </row>
    <row r="6" spans="1:8" x14ac:dyDescent="0.25">
      <c r="A6" s="104"/>
      <c r="B6" s="106" t="str" cm="1">
        <f t="array" aca="1" ref="B6" ca="1">SUBSTITUTE(SUBSTITUTE(SUBSTITUTE(SUBSTITUTE(SUBSTITUTE(SUBSTITUTE(_xlfn.TEXTJOIN(CHAR(10),TRUE,IF(ISNUMBER(SEARCH(PZ!B3,INDIRECT(Lists!$F$2):INDIRECT(Lists!$G$2))), INDIRECT(Lists!$N$2):INDIRECT(Lists!$O$2),"")),"08:", "8:"),"09:", "9:"), "13:", "1:"), "14:", "2:"), "15:", "3:"), "16:","4:")</f>
        <v/>
      </c>
      <c r="C6" s="93"/>
      <c r="D6" s="104"/>
      <c r="E6" s="295" t="s">
        <v>121</v>
      </c>
      <c r="F6" s="104"/>
      <c r="G6" s="98"/>
    </row>
    <row r="7" spans="1:8" x14ac:dyDescent="0.25">
      <c r="A7" s="104"/>
      <c r="B7" s="105"/>
      <c r="C7" s="94"/>
      <c r="D7" s="104"/>
      <c r="E7" s="296"/>
      <c r="F7" s="104"/>
      <c r="G7" s="98"/>
    </row>
    <row r="8" spans="1:8" ht="18.75" x14ac:dyDescent="0.25">
      <c r="A8" s="104"/>
      <c r="B8" s="107" t="s">
        <v>44</v>
      </c>
      <c r="C8" s="92"/>
      <c r="D8" s="104"/>
      <c r="E8" s="296"/>
      <c r="F8" s="104"/>
      <c r="G8" s="98"/>
    </row>
    <row r="9" spans="1:8" x14ac:dyDescent="0.25">
      <c r="A9" s="104"/>
      <c r="B9" s="106" t="str" cm="1">
        <f t="array" aca="1" ref="B9" ca="1">SUBSTITUTE(SUBSTITUTE(SUBSTITUTE(SUBSTITUTE(SUBSTITUTE(SUBSTITUTE(_xlfn.TEXTJOIN(CHAR(10),TRUE,IF(ISNUMBER(SEARCH(PZ!B3,INDIRECT(Lists!$F$3):INDIRECT(Lists!$G$3))), INDIRECT(Lists!$N$3):INDIRECT(Lists!$O$3),"")),"08:", "8:"),"09:", "9:"), "13:", "1:"), "14:", "2:"), "15:", "3:"), "16:","4:")</f>
        <v/>
      </c>
      <c r="C9" s="93"/>
      <c r="D9" s="104"/>
      <c r="E9" s="296"/>
      <c r="F9" s="104"/>
      <c r="G9" s="98"/>
    </row>
    <row r="10" spans="1:8" x14ac:dyDescent="0.25">
      <c r="A10" s="104"/>
      <c r="B10" s="105"/>
      <c r="C10" s="94"/>
      <c r="D10" s="104"/>
      <c r="E10" s="296"/>
      <c r="F10" s="104"/>
      <c r="G10" s="98"/>
    </row>
    <row r="11" spans="1:8" ht="18.75" x14ac:dyDescent="0.25">
      <c r="A11" s="104"/>
      <c r="B11" s="107" t="s">
        <v>73</v>
      </c>
      <c r="C11" s="92"/>
      <c r="D11" s="104"/>
      <c r="E11" s="296"/>
      <c r="F11" s="104"/>
      <c r="G11" s="98"/>
    </row>
    <row r="12" spans="1:8" ht="31.5" x14ac:dyDescent="0.25">
      <c r="A12" s="104"/>
      <c r="B12" s="106" t="str" cm="1">
        <f t="array" aca="1" ref="B12" ca="1">SUBSTITUTE(SUBSTITUTE(SUBSTITUTE(SUBSTITUTE(SUBSTITUTE(SUBSTITUTE(_xlfn.TEXTJOIN(CHAR(10),TRUE,IF(ISNUMBER(SEARCH(PZ!B3,INDIRECT(Lists!$F$4):INDIRECT(Lists!$G$4))), INDIRECT(Lists!$N$4):INDIRECT(Lists!$O$4),"")),"08:", "8:"),"09:", "9:"), "13:", "1:"), "14:", "2:"), "15:", "3:"), "16:","4:")</f>
        <v>12:15 to 12:45 Wipe down
3:00 to 3:45 Disinfect &amp; Prop Swap</v>
      </c>
      <c r="C12" s="93"/>
      <c r="D12" s="104"/>
      <c r="E12" s="296"/>
      <c r="F12" s="104"/>
      <c r="G12" s="98"/>
    </row>
    <row r="13" spans="1:8" x14ac:dyDescent="0.25">
      <c r="A13" s="104"/>
      <c r="B13" s="105"/>
      <c r="C13" s="94"/>
      <c r="D13" s="104"/>
      <c r="E13" s="296"/>
      <c r="F13" s="104"/>
      <c r="G13" s="98"/>
    </row>
    <row r="14" spans="1:8" ht="18.75" x14ac:dyDescent="0.25">
      <c r="A14" s="104"/>
      <c r="B14" s="107" t="s">
        <v>74</v>
      </c>
      <c r="C14" s="92"/>
      <c r="D14" s="104"/>
      <c r="E14" s="296"/>
      <c r="F14" s="104"/>
      <c r="G14" s="98"/>
    </row>
    <row r="15" spans="1:8" ht="31.5" x14ac:dyDescent="0.25">
      <c r="A15" s="104"/>
      <c r="B15" s="106" t="str" cm="1">
        <f t="array" aca="1" ref="B15" ca="1">SUBSTITUTE(SUBSTITUTE(SUBSTITUTE(SUBSTITUTE(SUBSTITUTE(SUBSTITUTE(_xlfn.TEXTJOIN(CHAR(10),TRUE,IF(ISNUMBER(SEARCH(PZ!B3,INDIRECT(Lists!$F$5):INDIRECT(Lists!$G$5))), INDIRECT(Lists!$N$5):INDIRECT(Lists!$O$5),"")),"08:", "8:"),"09:", "9:"), "13:", "1:"), "14:", "2:"), "15:", "3:"), "16:","4:")</f>
        <v>12:15 to 12:45 Wipe down
3:00 to 3:45 Disinfect &amp; Prop Swap</v>
      </c>
      <c r="C15" s="93"/>
      <c r="D15" s="104"/>
      <c r="E15" s="296"/>
      <c r="F15" s="104"/>
      <c r="G15" s="98"/>
    </row>
    <row r="16" spans="1:8" x14ac:dyDescent="0.25">
      <c r="A16" s="104"/>
      <c r="B16" s="105"/>
      <c r="C16" s="94"/>
      <c r="D16" s="104"/>
      <c r="E16" s="296"/>
      <c r="F16" s="104"/>
      <c r="G16" s="98"/>
    </row>
    <row r="17" spans="1:8" ht="18.75" x14ac:dyDescent="0.25">
      <c r="A17" s="104"/>
      <c r="B17" s="107" t="s">
        <v>75</v>
      </c>
      <c r="C17" s="92"/>
      <c r="D17" s="104"/>
      <c r="E17" s="296"/>
      <c r="F17" s="104"/>
      <c r="G17" s="98"/>
    </row>
    <row r="18" spans="1:8" ht="31.5" x14ac:dyDescent="0.25">
      <c r="A18" s="104"/>
      <c r="B18" s="106" t="str" cm="1">
        <f t="array" aca="1" ref="B18" ca="1">SUBSTITUTE(SUBSTITUTE(SUBSTITUTE(SUBSTITUTE(SUBSTITUTE(SUBSTITUTE(_xlfn.TEXTJOIN(CHAR(10),TRUE,IF(ISNUMBER(SEARCH(PZ!B3,INDIRECT(Lists!$F$6):INDIRECT(Lists!$G$6))), INDIRECT(Lists!$N$6):INDIRECT(Lists!$O$6),"")),"08:", "8:"),"09:", "9:"), "13:", "1:"), "14:", "2:"), "15:", "3:"), "16:","4:")</f>
        <v>12:15 to 12:45 Wipe down
3:00 to 3:45 Disinfect &amp; Prop Swap</v>
      </c>
      <c r="C18" s="93"/>
      <c r="D18" s="104"/>
      <c r="E18" s="296"/>
      <c r="F18" s="104"/>
      <c r="G18" s="98"/>
    </row>
    <row r="19" spans="1:8" x14ac:dyDescent="0.25">
      <c r="A19" s="104"/>
      <c r="B19" s="105"/>
      <c r="C19" s="94"/>
      <c r="D19" s="104"/>
      <c r="E19" s="296"/>
      <c r="F19" s="104"/>
      <c r="G19" s="98"/>
    </row>
    <row r="20" spans="1:8" ht="18.75" x14ac:dyDescent="0.25">
      <c r="A20" s="104"/>
      <c r="B20" s="107" t="s">
        <v>76</v>
      </c>
      <c r="C20" s="92"/>
      <c r="D20" s="104"/>
      <c r="E20" s="296"/>
      <c r="F20" s="104"/>
      <c r="G20" s="98"/>
    </row>
    <row r="21" spans="1:8" ht="47.25" x14ac:dyDescent="0.25">
      <c r="A21" s="104"/>
      <c r="B21" s="106" t="str" cm="1">
        <f t="array" aca="1" ref="B21" ca="1">SUBSTITUTE(SUBSTITUTE(SUBSTITUTE(SUBSTITUTE(SUBSTITUTE(SUBSTITUTE(_xlfn.TEXTJOIN(CHAR(10),TRUE,SplitText(_xlfn.TEXTJOIN(CHAR(10),TRUE,IF(ISNUMBER(SEARCH(PZ!B3,INDIRECT(Lists!$F$7):INDIRECT(Lists!$G$7))), INDIRECT(Lists!$N$7):INDIRECT(Lists!$O$7),"")))),"08:", "8:"),"09:", "9:"), "13:", "1:"), "14:", "2:"), "15:", "3:"), "16:","4:")</f>
        <v>10:45 to 11:30 Disinfect &amp; Prop Swap
2:15 to 2:45 Wipe down</v>
      </c>
      <c r="C21" s="93"/>
      <c r="D21" s="104"/>
      <c r="E21" s="296"/>
      <c r="F21" s="104"/>
    </row>
    <row r="22" spans="1:8" ht="15.75" customHeight="1" x14ac:dyDescent="0.25">
      <c r="H22" s="96"/>
    </row>
    <row r="23" spans="1:8" ht="28.5" x14ac:dyDescent="0.45">
      <c r="A23" s="104"/>
      <c r="B23" s="292" t="s">
        <v>110</v>
      </c>
      <c r="C23" s="292"/>
      <c r="D23" s="293"/>
      <c r="E23" s="293"/>
      <c r="F23" s="104"/>
    </row>
    <row r="24" spans="1:8" ht="137.25" customHeight="1" x14ac:dyDescent="0.25">
      <c r="A24" s="104"/>
      <c r="B24" s="290" t="s">
        <v>120</v>
      </c>
      <c r="C24" s="290"/>
      <c r="D24" s="290"/>
      <c r="E24" s="290"/>
      <c r="F24" s="104"/>
    </row>
    <row r="25" spans="1:8" x14ac:dyDescent="0.25">
      <c r="B25" s="95"/>
      <c r="C25" s="95"/>
      <c r="D25" s="95"/>
      <c r="E25" s="95"/>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Lists!$A$2:$A$20</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J40"/>
  <sheetViews>
    <sheetView topLeftCell="A4" workbookViewId="0">
      <selection activeCell="A12" sqref="A12:XFD21"/>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6384" width="37.7109375" style="90"/>
  </cols>
  <sheetData>
    <row r="1" spans="1:7" ht="8.25" customHeight="1" x14ac:dyDescent="0.25"/>
    <row r="3" spans="1:7" x14ac:dyDescent="0.25">
      <c r="B3" s="91" t="s">
        <v>57</v>
      </c>
      <c r="C3" s="91"/>
      <c r="G3" s="97"/>
    </row>
    <row r="4" spans="1:7" ht="20.100000000000001" customHeight="1" x14ac:dyDescent="0.45">
      <c r="G4" s="112"/>
    </row>
    <row r="5" spans="1:7" ht="18.75" x14ac:dyDescent="0.25">
      <c r="A5" s="104"/>
      <c r="B5" s="109" t="s">
        <v>72</v>
      </c>
      <c r="C5" s="92"/>
      <c r="D5" s="110"/>
      <c r="E5" s="110"/>
      <c r="F5" s="110"/>
      <c r="G5" s="98"/>
    </row>
    <row r="6" spans="1:7" x14ac:dyDescent="0.25">
      <c r="A6" s="104"/>
      <c r="B6" s="106" t="str" cm="1">
        <f t="array" aca="1" ref="B6" ca="1">SUBSTITUTE(SUBSTITUTE(SUBSTITUTE(SUBSTITUTE(SUBSTITUTE(SUBSTITUTE(_xlfn.TEXTJOIN(CHAR(10),TRUE,IF(ISNUMBER(SEARCH(HTT!B3,INDIRECT(Lists!$F$2):INDIRECT(Lists!$G$2))), INDIRECT(Lists!$N$2):INDIRECT(Lists!$O$2),"")),"08:", "8:"),"09:", "9:"), "13:", "1:"), "14:", "2:"), "15:", "3:"), "16:","4:")</f>
        <v/>
      </c>
      <c r="C6" s="93"/>
      <c r="D6" s="110"/>
      <c r="E6" s="111"/>
      <c r="F6" s="110"/>
      <c r="G6" s="98"/>
    </row>
    <row r="7" spans="1:7" x14ac:dyDescent="0.25">
      <c r="A7" s="104"/>
      <c r="B7" s="105"/>
      <c r="C7" s="94"/>
      <c r="D7" s="110"/>
      <c r="E7" s="111"/>
      <c r="F7" s="110"/>
      <c r="G7" s="98"/>
    </row>
    <row r="8" spans="1:7" ht="18.75" x14ac:dyDescent="0.25">
      <c r="A8" s="104"/>
      <c r="B8" s="109" t="s">
        <v>44</v>
      </c>
      <c r="C8" s="92"/>
      <c r="D8" s="110"/>
      <c r="E8" s="111"/>
      <c r="F8" s="110"/>
      <c r="G8" s="98"/>
    </row>
    <row r="9" spans="1:7" x14ac:dyDescent="0.25">
      <c r="A9" s="104"/>
      <c r="B9" s="106" t="str" cm="1">
        <f t="array" aca="1" ref="B9" ca="1">SUBSTITUTE(SUBSTITUTE(SUBSTITUTE(SUBSTITUTE(SUBSTITUTE(SUBSTITUTE(_xlfn.TEXTJOIN(CHAR(10),TRUE,IF(ISNUMBER(SEARCH(HTT!B3,INDIRECT(Lists!$F$3):INDIRECT(Lists!$G$3))), INDIRECT(Lists!$N$3):INDIRECT(Lists!$O$3),"")),"08:", "8:"),"09:", "9:"), "13:", "1:"), "14:", "2:"), "15:", "3:"), "16:","4:")</f>
        <v/>
      </c>
      <c r="C9" s="93"/>
      <c r="D9" s="110"/>
      <c r="E9" s="111"/>
      <c r="F9" s="110"/>
      <c r="G9" s="98"/>
    </row>
    <row r="10" spans="1:7" x14ac:dyDescent="0.25">
      <c r="A10" s="104"/>
      <c r="B10" s="105"/>
      <c r="C10" s="94"/>
      <c r="D10" s="110"/>
      <c r="E10" s="111"/>
      <c r="F10" s="110"/>
      <c r="G10" s="98"/>
    </row>
    <row r="11" spans="1:7" ht="18.75" x14ac:dyDescent="0.25">
      <c r="A11" s="104"/>
      <c r="B11" s="109" t="s">
        <v>73</v>
      </c>
      <c r="C11" s="92"/>
      <c r="D11" s="110"/>
      <c r="E11" s="111"/>
      <c r="F11" s="110"/>
      <c r="G11" s="98"/>
    </row>
    <row r="12" spans="1:7" x14ac:dyDescent="0.25">
      <c r="A12" s="104"/>
      <c r="B12" s="106" t="str" cm="1">
        <f t="array" aca="1" ref="B12" ca="1">SUBSTITUTE(SUBSTITUTE(SUBSTITUTE(SUBSTITUTE(SUBSTITUTE(SUBSTITUTE(_xlfn.TEXTJOIN(CHAR(10),TRUE,IF(ISNUMBER(SEARCH(HTT!B3,INDIRECT(Lists!$F$4):INDIRECT(Lists!$G$4))), INDIRECT(Lists!$N$4):INDIRECT(Lists!$O$4),"")),"08:", "8:"),"09:", "9:"), "13:", "1:"), "14:", "2:"), "15:", "3:"), "16:","4:")</f>
        <v>12:00 to 12:45 Disinfect &amp; Prop Swap</v>
      </c>
      <c r="C12" s="93"/>
      <c r="D12" s="104"/>
      <c r="E12" s="299" t="s">
        <v>111</v>
      </c>
      <c r="F12" s="104"/>
      <c r="G12" s="98"/>
    </row>
    <row r="13" spans="1:7" x14ac:dyDescent="0.25">
      <c r="A13" s="104"/>
      <c r="B13" s="105"/>
      <c r="C13" s="94"/>
      <c r="D13" s="104"/>
      <c r="E13" s="299"/>
      <c r="F13" s="104"/>
      <c r="G13" s="98"/>
    </row>
    <row r="14" spans="1:7" ht="18.75" x14ac:dyDescent="0.25">
      <c r="A14" s="104"/>
      <c r="B14" s="109" t="s">
        <v>74</v>
      </c>
      <c r="C14" s="92"/>
      <c r="D14" s="104"/>
      <c r="E14" s="290" t="s">
        <v>127</v>
      </c>
      <c r="F14" s="104"/>
      <c r="G14" s="98"/>
    </row>
    <row r="15" spans="1:7" ht="63" x14ac:dyDescent="0.25">
      <c r="A15" s="104"/>
      <c r="B15" s="106" t="str" cm="1">
        <f t="array" aca="1" ref="B15" ca="1">SUBSTITUTE(SUBSTITUTE(SUBSTITUTE(SUBSTITUTE(SUBSTITUTE(SUBSTITUTE(_xlfn.TEXTJOIN(CHAR(10),TRUE,SplitText(_xlfn.TEXTJOIN(CHAR(10),TRUE,IF(ISNUMBER(SEARCH(HTT!B3,INDIRECT(Lists!$F$5):INDIRECT(Lists!$G$5))), INDIRECT(Lists!$N$5):INDIRECT(Lists!$O$5),"")))),"08:", "8:"),"09:", "9:"), "13:", "1:"), "14:", "2:"), "15:", "3:"), "16:","4:")</f>
        <v>9:00 to 10:00 Learn &amp; Play
10:00 to 10:15 Prop Swap While Open 
1:00 to 1:30 Wipe down</v>
      </c>
      <c r="C15" s="93"/>
      <c r="D15" s="104"/>
      <c r="E15" s="290"/>
      <c r="F15" s="104"/>
      <c r="G15" s="98"/>
    </row>
    <row r="16" spans="1:7" x14ac:dyDescent="0.25">
      <c r="A16" s="104"/>
      <c r="B16" s="105"/>
      <c r="C16" s="94"/>
      <c r="D16" s="104"/>
      <c r="E16" s="290"/>
      <c r="F16" s="104"/>
      <c r="G16" s="98"/>
    </row>
    <row r="17" spans="1:10" ht="18.75" x14ac:dyDescent="0.25">
      <c r="A17" s="104"/>
      <c r="B17" s="109" t="s">
        <v>75</v>
      </c>
      <c r="C17" s="92"/>
      <c r="D17" s="104"/>
      <c r="E17" s="290"/>
      <c r="F17" s="104"/>
      <c r="G17" s="98"/>
    </row>
    <row r="18" spans="1:10" x14ac:dyDescent="0.25">
      <c r="A18" s="104"/>
      <c r="B18" s="106" t="str" cm="1">
        <f t="array" aca="1" ref="B18" ca="1">SUBSTITUTE(SUBSTITUTE(SUBSTITUTE(SUBSTITUTE(SUBSTITUTE(SUBSTITUTE(_xlfn.TEXTJOIN(CHAR(10),TRUE,IF(ISNUMBER(SEARCH(HTT!B3,INDIRECT(Lists!$F$6):INDIRECT(Lists!$G$6))), INDIRECT(Lists!$N$6):INDIRECT(Lists!$O$6),"")),"08:", "8:"),"09:", "9:"), "13:", "1:"), "14:", "2:"), "15:", "3:"), "16:","4:")</f>
        <v>12:00 to 12:45 Disinfect &amp; Prop Swap</v>
      </c>
      <c r="C18" s="93"/>
      <c r="D18" s="104"/>
      <c r="E18" s="290"/>
      <c r="F18" s="104"/>
      <c r="G18" s="98"/>
    </row>
    <row r="19" spans="1:10" x14ac:dyDescent="0.25">
      <c r="A19" s="104"/>
      <c r="B19" s="105"/>
      <c r="C19" s="94"/>
      <c r="D19" s="104"/>
      <c r="E19" s="290"/>
      <c r="F19" s="104"/>
      <c r="G19" s="98"/>
    </row>
    <row r="20" spans="1:10" ht="18.75" x14ac:dyDescent="0.25">
      <c r="A20" s="104"/>
      <c r="B20" s="109" t="s">
        <v>76</v>
      </c>
      <c r="C20" s="92"/>
      <c r="D20" s="104"/>
      <c r="E20" s="290"/>
      <c r="F20" s="104"/>
      <c r="G20" s="98"/>
    </row>
    <row r="21" spans="1:10" ht="47.25" x14ac:dyDescent="0.25">
      <c r="A21" s="104"/>
      <c r="B21" s="106" t="str" cm="1">
        <f t="array" aca="1" ref="B21" ca="1">SUBSTITUTE(SUBSTITUTE(SUBSTITUTE(SUBSTITUTE(SUBSTITUTE(SUBSTITUTE(_xlfn.TEXTJOIN(CHAR(10),TRUE,SplitText(_xlfn.TEXTJOIN(CHAR(10),TRUE,IF(ISNUMBER(SEARCH(HTT!B3,INDIRECT(Lists!$F$7):INDIRECT(Lists!$G$7))), INDIRECT(Lists!$N$7):INDIRECT(Lists!$O$7),"")))),"08:", "8:"),"09:", "9:"), "13:", "1:"), "14:", "2:"), "15:", "3:"), "16:","4:")</f>
        <v>10:00 to 10:45 Disinfect &amp; Prop Swap
1:15 to 1:45 Wipe down</v>
      </c>
      <c r="C21" s="93"/>
      <c r="D21" s="104"/>
      <c r="E21" s="290"/>
      <c r="F21" s="104"/>
    </row>
    <row r="22" spans="1:10" ht="15.75" customHeight="1" x14ac:dyDescent="0.25">
      <c r="H22" s="96"/>
    </row>
    <row r="23" spans="1:10" ht="28.5" x14ac:dyDescent="0.45">
      <c r="A23" s="104"/>
      <c r="B23" s="297" t="s">
        <v>110</v>
      </c>
      <c r="C23" s="297"/>
      <c r="D23" s="298"/>
      <c r="E23" s="298"/>
      <c r="F23" s="104"/>
    </row>
    <row r="24" spans="1:10" ht="120.75" customHeight="1" x14ac:dyDescent="0.25">
      <c r="A24" s="104"/>
      <c r="B24" s="290" t="s">
        <v>128</v>
      </c>
      <c r="C24" s="290"/>
      <c r="D24" s="290"/>
      <c r="E24" s="290"/>
      <c r="F24" s="104"/>
    </row>
    <row r="25" spans="1:10" x14ac:dyDescent="0.25">
      <c r="B25" s="95"/>
      <c r="C25" s="95"/>
      <c r="D25" s="95"/>
      <c r="E25" s="95"/>
    </row>
    <row r="26" spans="1:10" x14ac:dyDescent="0.25">
      <c r="B26" s="95"/>
      <c r="C26" s="95"/>
      <c r="D26" s="95"/>
      <c r="E26" s="95"/>
      <c r="G26" s="183" t="s">
        <v>168</v>
      </c>
      <c r="H26" s="183" t="s">
        <v>141</v>
      </c>
      <c r="I26" s="183" t="s">
        <v>143</v>
      </c>
      <c r="J26" s="183" t="s">
        <v>144</v>
      </c>
    </row>
    <row r="27" spans="1:10" x14ac:dyDescent="0.25">
      <c r="B27" s="95"/>
      <c r="C27" s="95"/>
      <c r="D27" s="95"/>
      <c r="E27" s="95"/>
      <c r="G27" s="185" t="s">
        <v>186</v>
      </c>
      <c r="H27" s="185" t="s">
        <v>187</v>
      </c>
      <c r="I27" s="185" t="s">
        <v>74</v>
      </c>
      <c r="J27" s="185" t="s">
        <v>145</v>
      </c>
    </row>
    <row r="28" spans="1:10" x14ac:dyDescent="0.25">
      <c r="B28" s="95"/>
      <c r="C28" s="95"/>
      <c r="D28" s="95"/>
      <c r="E28" s="95"/>
    </row>
    <row r="29" spans="1:10" x14ac:dyDescent="0.25">
      <c r="B29" s="95"/>
      <c r="C29" s="95"/>
      <c r="D29" s="95"/>
      <c r="E29" s="95"/>
    </row>
    <row r="30" spans="1:10" x14ac:dyDescent="0.25">
      <c r="B30" s="95"/>
      <c r="C30" s="95"/>
      <c r="D30" s="95"/>
      <c r="E30" s="95"/>
    </row>
    <row r="31" spans="1:10" x14ac:dyDescent="0.25">
      <c r="B31" s="95"/>
      <c r="C31" s="95"/>
      <c r="D31" s="95"/>
      <c r="E31" s="95"/>
    </row>
    <row r="32" spans="1:10"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Lists!$A$2:$A$20</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J40"/>
  <sheetViews>
    <sheetView topLeftCell="A4" workbookViewId="0">
      <selection activeCell="A12" sqref="A12:XFD21"/>
    </sheetView>
  </sheetViews>
  <sheetFormatPr defaultColWidth="37.7109375" defaultRowHeight="15.75" x14ac:dyDescent="0.25"/>
  <cols>
    <col min="1" max="1" width="1.140625" style="90" customWidth="1"/>
    <col min="2" max="2" width="41.140625" style="90" customWidth="1"/>
    <col min="3" max="3" width="2.85546875" style="90" customWidth="1"/>
    <col min="4" max="4" width="1.7109375" style="90" customWidth="1"/>
    <col min="5" max="5" width="39.7109375" style="90" customWidth="1"/>
    <col min="6" max="6" width="0.85546875" style="90" customWidth="1"/>
    <col min="7" max="16384" width="37.7109375" style="90"/>
  </cols>
  <sheetData>
    <row r="1" spans="1:7" ht="60" customHeight="1" x14ac:dyDescent="0.25"/>
    <row r="3" spans="1:7" x14ac:dyDescent="0.25">
      <c r="B3" s="91" t="s">
        <v>92</v>
      </c>
      <c r="C3" s="91"/>
      <c r="G3" s="97"/>
    </row>
    <row r="4" spans="1:7" x14ac:dyDescent="0.25">
      <c r="G4" s="98"/>
    </row>
    <row r="5" spans="1:7" ht="28.5" x14ac:dyDescent="0.45">
      <c r="A5" s="113"/>
      <c r="B5" s="116" t="s">
        <v>72</v>
      </c>
      <c r="C5" s="92"/>
      <c r="D5" s="113"/>
      <c r="E5" s="115" t="s">
        <v>111</v>
      </c>
      <c r="F5" s="113"/>
      <c r="G5" s="98"/>
    </row>
    <row r="6" spans="1:7" ht="8.25" customHeight="1" x14ac:dyDescent="0.25">
      <c r="A6" s="113"/>
      <c r="B6" s="117" t="str" cm="1">
        <f t="array" aca="1" ref="B6" ca="1">SUBSTITUTE(SUBSTITUTE(SUBSTITUTE(SUBSTITUTE(SUBSTITUTE(SUBSTITUTE(_xlfn.TEXTJOIN(CHAR(10),TRUE,IF(ISNUMBER(SEARCH(SPL!B3,INDIRECT(Lists!$F$2):INDIRECT(Lists!$G$2))), INDIRECT(Lists!$N$2):INDIRECT(Lists!$O$2),"")),"08:", "8:"),"09:", "9:"), "13:", "1:"), "14:", "2:"), "15:", "3:"), "16:","4:")</f>
        <v/>
      </c>
      <c r="C6" s="93"/>
      <c r="D6" s="113"/>
      <c r="E6" s="300" t="s">
        <v>125</v>
      </c>
      <c r="F6" s="113"/>
      <c r="G6" s="98"/>
    </row>
    <row r="7" spans="1:7" ht="9" customHeight="1" x14ac:dyDescent="0.25">
      <c r="A7" s="113"/>
      <c r="B7" s="114"/>
      <c r="C7" s="94"/>
      <c r="D7" s="113"/>
      <c r="E7" s="301"/>
      <c r="F7" s="113"/>
      <c r="G7" s="98"/>
    </row>
    <row r="8" spans="1:7" ht="18.75" x14ac:dyDescent="0.25">
      <c r="A8" s="113"/>
      <c r="B8" s="116" t="s">
        <v>44</v>
      </c>
      <c r="C8" s="92"/>
      <c r="D8" s="113"/>
      <c r="E8" s="301"/>
      <c r="F8" s="113"/>
      <c r="G8" s="98"/>
    </row>
    <row r="9" spans="1:7" ht="9" customHeight="1" x14ac:dyDescent="0.25">
      <c r="A9" s="113"/>
      <c r="B9" s="117" t="str" cm="1">
        <f t="array" aca="1" ref="B9" ca="1">SUBSTITUTE(SUBSTITUTE(SUBSTITUTE(SUBSTITUTE(SUBSTITUTE(SUBSTITUTE(_xlfn.TEXTJOIN(CHAR(10),TRUE,IF(ISNUMBER(SEARCH(SPL!B3,INDIRECT(Lists!$F$3):INDIRECT(Lists!$G$3))), INDIRECT(Lists!$N$3):INDIRECT(Lists!$O$3),"")),"08:", "8:"),"09:", "9:"), "13:", "1:"), "14:", "2:"), "15:", "3:"), "16:","4:")</f>
        <v/>
      </c>
      <c r="C9" s="93"/>
      <c r="D9" s="113"/>
      <c r="E9" s="301"/>
      <c r="F9" s="113"/>
      <c r="G9" s="98"/>
    </row>
    <row r="10" spans="1:7" ht="9" customHeight="1" x14ac:dyDescent="0.25">
      <c r="A10" s="113"/>
      <c r="B10" s="114"/>
      <c r="C10" s="94"/>
      <c r="D10" s="113"/>
      <c r="E10" s="301"/>
      <c r="F10" s="113"/>
      <c r="G10" s="98"/>
    </row>
    <row r="11" spans="1:7" ht="18.75" x14ac:dyDescent="0.25">
      <c r="A11" s="113"/>
      <c r="B11" s="116" t="s">
        <v>73</v>
      </c>
      <c r="C11" s="92"/>
      <c r="D11" s="113"/>
      <c r="E11" s="301"/>
      <c r="F11" s="113"/>
      <c r="G11" s="98"/>
    </row>
    <row r="12" spans="1:7" ht="31.5" x14ac:dyDescent="0.25">
      <c r="A12" s="113"/>
      <c r="B12" s="117" t="str" cm="1">
        <f t="array" aca="1" ref="B12" ca="1">SUBSTITUTE(SUBSTITUTE(SUBSTITUTE(SUBSTITUTE(SUBSTITUTE(SUBSTITUTE(_xlfn.TEXTJOIN(CHAR(10),TRUE,IF(ISNUMBER(SEARCH(SPL!B3,INDIRECT(Lists!$F$4):INDIRECT(Lists!$G$4))), INDIRECT(Lists!$N$4):INDIRECT(Lists!$O$4),"")),"08:", "8:"),"09:", "9:"), "13:", "1:"), "14:", "2:"), "15:", "3:"), "16:","4:")</f>
        <v>1:45 to 2:15 Wipe down
11:15 to 12:00 Disinfect &amp; Prop Swap</v>
      </c>
      <c r="C12" s="93"/>
      <c r="D12" s="113"/>
      <c r="E12" s="301"/>
      <c r="F12" s="113"/>
      <c r="G12" s="98"/>
    </row>
    <row r="13" spans="1:7" x14ac:dyDescent="0.25">
      <c r="A13" s="113"/>
      <c r="B13" s="114"/>
      <c r="C13" s="94"/>
      <c r="D13" s="113"/>
      <c r="E13" s="301"/>
      <c r="F13" s="113"/>
      <c r="G13" s="98"/>
    </row>
    <row r="14" spans="1:7" ht="18.75" x14ac:dyDescent="0.25">
      <c r="A14" s="113"/>
      <c r="B14" s="116" t="s">
        <v>74</v>
      </c>
      <c r="C14" s="92"/>
      <c r="D14" s="113"/>
      <c r="E14" s="301"/>
      <c r="F14" s="113"/>
      <c r="G14" s="98"/>
    </row>
    <row r="15" spans="1:7" ht="63" x14ac:dyDescent="0.25">
      <c r="A15" s="113"/>
      <c r="B15" s="117" t="str" cm="1">
        <f t="array" aca="1" ref="B15" ca="1">SUBSTITUTE(SUBSTITUTE(SUBSTITUTE(SUBSTITUTE(SUBSTITUTE(SUBSTITUTE(_xlfn.TEXTJOIN(CHAR(10),TRUE,SplitText(_xlfn.TEXTJOIN(CHAR(10),TRUE,IF(ISNUMBER(SEARCH(SPL!B3,INDIRECT(Lists!$F$5):INDIRECT(Lists!$G$5))), INDIRECT(Lists!$N$5):INDIRECT(Lists!$O$5),"")))),"08:", "8:"),"09:", "9:"), "13:", "1:"), "14:", "2:"), "15:", "3:"), "16:","4:")</f>
        <v>9:45 to 10:00 Prop Swap While Open 
10:00 to 10:30 Closed to Public
10:30 to 11:30 Learn &amp; Play
2:30 to 3:00 Wipe down</v>
      </c>
      <c r="C15" s="93"/>
      <c r="D15" s="113"/>
      <c r="E15" s="301"/>
      <c r="F15" s="113"/>
      <c r="G15" s="98"/>
    </row>
    <row r="16" spans="1:7" x14ac:dyDescent="0.25">
      <c r="A16" s="113"/>
      <c r="B16" s="114"/>
      <c r="C16" s="94"/>
      <c r="D16" s="113"/>
      <c r="E16" s="301"/>
      <c r="F16" s="113"/>
      <c r="G16" s="98"/>
    </row>
    <row r="17" spans="1:10" ht="18.75" x14ac:dyDescent="0.25">
      <c r="A17" s="113"/>
      <c r="B17" s="116" t="s">
        <v>75</v>
      </c>
      <c r="C17" s="92"/>
      <c r="D17" s="113"/>
      <c r="E17" s="301"/>
      <c r="F17" s="113"/>
      <c r="G17" s="98"/>
    </row>
    <row r="18" spans="1:10" ht="63" x14ac:dyDescent="0.25">
      <c r="A18" s="113"/>
      <c r="B18" s="117" t="str" cm="1">
        <f t="array" aca="1" ref="B18" ca="1">SUBSTITUTE(SUBSTITUTE(SUBSTITUTE(SUBSTITUTE(SUBSTITUTE(SUBSTITUTE(_xlfn.TEXTJOIN(CHAR(10),TRUE,SplitText(_xlfn.TEXTJOIN(CHAR(10),TRUE,IF(ISNUMBER(SEARCH(SPL!B3,INDIRECT(Lists!$F$6):INDIRECT(Lists!$G$6))), INDIRECT(Lists!$N$6):INDIRECT(Lists!$O$6),"")))),"08:", "8:"),"09:", "9:"), "13:", "1:"), "14:", "2:"), "15:", "3:"), "16:","4:")</f>
        <v>9:00 to 10:00 Learn &amp; Play
10:00 to 10:15 Prop Swap While Open 
1:00 to 1:30 Wipe down</v>
      </c>
      <c r="C18" s="93"/>
      <c r="D18" s="113"/>
      <c r="E18" s="301"/>
      <c r="F18" s="113"/>
      <c r="G18" s="98"/>
    </row>
    <row r="19" spans="1:10" x14ac:dyDescent="0.25">
      <c r="A19" s="113"/>
      <c r="B19" s="114"/>
      <c r="C19" s="94"/>
      <c r="D19" s="113"/>
      <c r="E19" s="301"/>
      <c r="F19" s="113"/>
      <c r="G19" s="98"/>
    </row>
    <row r="20" spans="1:10" ht="18.75" x14ac:dyDescent="0.25">
      <c r="A20" s="113"/>
      <c r="B20" s="116" t="s">
        <v>76</v>
      </c>
      <c r="C20" s="92"/>
      <c r="D20" s="113"/>
      <c r="E20" s="301"/>
      <c r="F20" s="113"/>
      <c r="G20" s="98"/>
    </row>
    <row r="21" spans="1:10" x14ac:dyDescent="0.25">
      <c r="A21" s="113"/>
      <c r="B21" s="117" t="str" cm="1">
        <f t="array" aca="1" ref="B21" ca="1">SUBSTITUTE(SUBSTITUTE(SUBSTITUTE(SUBSTITUTE(SUBSTITUTE(SUBSTITUTE(_xlfn.TEXTJOIN(CHAR(10),TRUE,IF(ISNUMBER(SEARCH(SPL!B3,INDIRECT(Lists!$F$7):INDIRECT(Lists!$G$7))), INDIRECT(Lists!$N$7):INDIRECT(Lists!$O$7),"")),"08:", "8:"),"09:", "9:"), "13:", "1:"), "14:", "2:"), "15:", "3:"), "16:","4:")</f>
        <v>12:15 to 1:00 Disinfect &amp; Prop Swap</v>
      </c>
      <c r="C21" s="93"/>
      <c r="D21" s="113"/>
      <c r="E21" s="301"/>
      <c r="F21" s="113"/>
    </row>
    <row r="22" spans="1:10" ht="15.75" customHeight="1" x14ac:dyDescent="0.25">
      <c r="H22" s="96"/>
    </row>
    <row r="23" spans="1:10" ht="28.5" x14ac:dyDescent="0.45">
      <c r="A23" s="113"/>
      <c r="B23" s="302" t="s">
        <v>110</v>
      </c>
      <c r="C23" s="302"/>
      <c r="D23" s="303"/>
      <c r="E23" s="303"/>
      <c r="F23" s="113"/>
    </row>
    <row r="24" spans="1:10" ht="164.25" customHeight="1" x14ac:dyDescent="0.25">
      <c r="A24" s="113"/>
      <c r="B24" s="300" t="s">
        <v>117</v>
      </c>
      <c r="C24" s="300"/>
      <c r="D24" s="300"/>
      <c r="E24" s="300"/>
      <c r="F24" s="113"/>
    </row>
    <row r="25" spans="1:10" x14ac:dyDescent="0.25">
      <c r="B25" s="95"/>
      <c r="C25" s="95"/>
      <c r="D25" s="95"/>
      <c r="E25" s="95"/>
    </row>
    <row r="26" spans="1:10" x14ac:dyDescent="0.25">
      <c r="B26" s="95"/>
      <c r="C26" s="95"/>
      <c r="D26" s="95"/>
      <c r="E26" s="95"/>
      <c r="G26" s="183" t="s">
        <v>168</v>
      </c>
      <c r="H26" s="183" t="s">
        <v>141</v>
      </c>
      <c r="I26" s="183" t="s">
        <v>143</v>
      </c>
      <c r="J26" s="183" t="s">
        <v>144</v>
      </c>
    </row>
    <row r="27" spans="1:10" x14ac:dyDescent="0.25">
      <c r="B27" s="95"/>
      <c r="C27" s="95"/>
      <c r="D27" s="95"/>
      <c r="E27" s="95"/>
    </row>
    <row r="28" spans="1:10" x14ac:dyDescent="0.25">
      <c r="B28" s="95"/>
      <c r="C28" s="95"/>
      <c r="D28" s="95"/>
      <c r="E28" s="95"/>
    </row>
    <row r="29" spans="1:10" x14ac:dyDescent="0.25">
      <c r="B29" s="95"/>
      <c r="C29" s="95"/>
      <c r="D29" s="95"/>
      <c r="E29" s="95"/>
    </row>
    <row r="30" spans="1:10" x14ac:dyDescent="0.25">
      <c r="B30" s="95"/>
      <c r="C30" s="95"/>
      <c r="D30" s="95"/>
      <c r="E30" s="95"/>
    </row>
    <row r="31" spans="1:10" x14ac:dyDescent="0.25">
      <c r="B31" s="95"/>
      <c r="C31" s="95"/>
      <c r="D31" s="95"/>
      <c r="E31" s="95"/>
    </row>
    <row r="32" spans="1:10"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Lists!$A$2:$A$20</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H40"/>
  <sheetViews>
    <sheetView topLeftCell="A7" workbookViewId="0">
      <selection activeCell="A12" sqref="A12:XFD21"/>
    </sheetView>
  </sheetViews>
  <sheetFormatPr defaultColWidth="37.7109375" defaultRowHeight="15.75" x14ac:dyDescent="0.25"/>
  <cols>
    <col min="1" max="1" width="1.140625" style="90" customWidth="1"/>
    <col min="2" max="2" width="40.85546875" style="90" customWidth="1"/>
    <col min="3" max="3" width="2.85546875" style="90" customWidth="1"/>
    <col min="4" max="4" width="1.7109375" style="90" customWidth="1"/>
    <col min="5" max="5" width="39.7109375" style="90" customWidth="1"/>
    <col min="6" max="6" width="0.85546875" style="90" customWidth="1"/>
    <col min="7" max="16384" width="37.7109375" style="90"/>
  </cols>
  <sheetData>
    <row r="1" spans="1:7" ht="60" customHeight="1" x14ac:dyDescent="0.25"/>
    <row r="3" spans="1:7" x14ac:dyDescent="0.25">
      <c r="B3" s="91" t="s">
        <v>94</v>
      </c>
      <c r="C3" s="91"/>
      <c r="G3" s="97"/>
    </row>
    <row r="4" spans="1:7" x14ac:dyDescent="0.25">
      <c r="G4" s="98"/>
    </row>
    <row r="5" spans="1:7" ht="28.5" x14ac:dyDescent="0.45">
      <c r="A5" s="113"/>
      <c r="B5" s="116" t="s">
        <v>72</v>
      </c>
      <c r="C5" s="92"/>
      <c r="D5" s="113"/>
      <c r="E5" s="119" t="s">
        <v>111</v>
      </c>
      <c r="F5" s="113"/>
      <c r="G5"/>
    </row>
    <row r="6" spans="1:7" ht="11.25" customHeight="1" x14ac:dyDescent="0.25">
      <c r="A6" s="113"/>
      <c r="B6" s="117" t="str" cm="1">
        <f t="array" aca="1" ref="B6" ca="1">IFERROR(SUBSTITUTE(SUBSTITUTE(SUBSTITUTE(SUBSTITUTE(SUBSTITUTE(SUBSTITUTE(_xlfn.TEXTJOIN(CHAR(10),TRUE,SplitText(_xlfn.TEXTJOIN(CHAR(10),TRUE,IF(ISNUMBER(SEARCH('KG+RPW'!B3,INDIRECT(Lists!$F$2):INDIRECT(Lists!$G$2))), INDIRECT(Lists!$N$2):INDIRECT(Lists!$O$2),"")))),"08:", "8:"),"09:", "9:"), "13:", "1:"), "14:", "2:"), "15:", "3:"), "16:","4:"), "")</f>
        <v/>
      </c>
      <c r="C6" s="93"/>
      <c r="D6" s="113"/>
      <c r="E6" s="300" t="s">
        <v>126</v>
      </c>
      <c r="F6" s="113"/>
      <c r="G6" s="98"/>
    </row>
    <row r="7" spans="1:7" ht="12.75" customHeight="1" x14ac:dyDescent="0.25">
      <c r="A7" s="113"/>
      <c r="B7" s="114"/>
      <c r="C7" s="94"/>
      <c r="D7" s="113"/>
      <c r="E7" s="301"/>
      <c r="F7" s="113"/>
      <c r="G7" s="98"/>
    </row>
    <row r="8" spans="1:7" ht="17.25" customHeight="1" x14ac:dyDescent="0.25">
      <c r="A8" s="113"/>
      <c r="B8" s="116" t="s">
        <v>44</v>
      </c>
      <c r="C8" s="92"/>
      <c r="D8" s="113"/>
      <c r="E8" s="301"/>
      <c r="F8" s="113"/>
      <c r="G8" s="98"/>
    </row>
    <row r="9" spans="1:7" ht="11.25" customHeight="1" x14ac:dyDescent="0.25">
      <c r="A9" s="113"/>
      <c r="B9" s="117" t="str" cm="1">
        <f t="array" aca="1" ref="B9" ca="1">IFERROR(SUBSTITUTE(SUBSTITUTE(SUBSTITUTE(SUBSTITUTE(SUBSTITUTE(SUBSTITUTE(_xlfn.TEXTJOIN(CHAR(10),TRUE,SplitText(_xlfn.TEXTJOIN(CHAR(10),TRUE,IF(ISNUMBER(SEARCH('KG+RPW'!B3,INDIRECT(Lists!$F$3):INDIRECT(Lists!$G$3))), INDIRECT(Lists!$N$3):INDIRECT(Lists!$O$3),"")))),"08:", "8:"),"09:", "9:"), "13:", "1:"), "14:", "2:"), "15:", "3:"), "16:","4:"),"")</f>
        <v/>
      </c>
      <c r="C9" s="93"/>
      <c r="D9" s="113"/>
      <c r="E9" s="301"/>
      <c r="F9" s="113"/>
      <c r="G9" s="98"/>
    </row>
    <row r="10" spans="1:7" ht="11.25" customHeight="1" x14ac:dyDescent="0.25">
      <c r="A10" s="113"/>
      <c r="B10" s="114"/>
      <c r="C10" s="94"/>
      <c r="D10" s="113"/>
      <c r="E10" s="301"/>
      <c r="F10" s="113"/>
      <c r="G10" s="98"/>
    </row>
    <row r="11" spans="1:7" ht="18.75" x14ac:dyDescent="0.25">
      <c r="A11" s="113"/>
      <c r="B11" s="116" t="s">
        <v>73</v>
      </c>
      <c r="C11" s="92"/>
      <c r="D11" s="113"/>
      <c r="E11" s="301"/>
      <c r="F11" s="113"/>
      <c r="G11" s="98"/>
    </row>
    <row r="12" spans="1:7" ht="63" x14ac:dyDescent="0.25">
      <c r="A12" s="113"/>
      <c r="B12" s="117" t="str" cm="1">
        <f t="array" aca="1" ref="B12" ca="1">SUBSTITUTE(SUBSTITUTE(SUBSTITUTE(SUBSTITUTE(SUBSTITUTE(SUBSTITUTE(_xlfn.TEXTJOIN(CHAR(10),TRUE,SplitText(_xlfn.TEXTJOIN(CHAR(10),TRUE,IF(ISNUMBER(SEARCH('KG+RPW'!B3,INDIRECT(Lists!$F$4):INDIRECT(Lists!$G$4))), INDIRECT(Lists!$N$4):INDIRECT(Lists!$O$4),"")))),"08:", "8:"),"09:", "9:"), "13:", "1:"), "14:", "2:"), "15:", "3:"), "16:","4:")</f>
        <v>9:00 to 10:00 Learn &amp; Play
10:00 to 10:15 Prop Swap While Open 
1:00 to 1:30 Wipe down</v>
      </c>
      <c r="C12" s="93"/>
      <c r="D12" s="113"/>
      <c r="E12" s="301"/>
      <c r="F12" s="113"/>
      <c r="G12" s="98"/>
    </row>
    <row r="13" spans="1:7" x14ac:dyDescent="0.25">
      <c r="A13" s="113"/>
      <c r="B13" s="114"/>
      <c r="C13" s="94"/>
      <c r="D13" s="113"/>
      <c r="E13" s="301"/>
      <c r="F13" s="113"/>
      <c r="G13" s="98"/>
    </row>
    <row r="14" spans="1:7" ht="18.75" x14ac:dyDescent="0.25">
      <c r="A14" s="113"/>
      <c r="B14" s="116" t="s">
        <v>74</v>
      </c>
      <c r="C14" s="92"/>
      <c r="D14" s="113"/>
      <c r="E14" s="301"/>
      <c r="F14" s="113"/>
      <c r="G14" s="98"/>
    </row>
    <row r="15" spans="1:7" ht="31.5" x14ac:dyDescent="0.25">
      <c r="A15" s="113"/>
      <c r="B15" s="117" t="str" cm="1">
        <f t="array" aca="1" ref="B15" ca="1">SUBSTITUTE(SUBSTITUTE(SUBSTITUTE(SUBSTITUTE(SUBSTITUTE(SUBSTITUTE(_xlfn.TEXTJOIN(CHAR(10),TRUE,SplitText(_xlfn.TEXTJOIN(CHAR(10),TRUE,IF(ISNUMBER(SEARCH('KG+RPW'!B3,INDIRECT(Lists!$F$5):INDIRECT(Lists!$G$5))), INDIRECT(Lists!$N$5):INDIRECT(Lists!$O$5),"")))),"08:", "8:"),"09:", "9:"), "13:", "1:"), "14:", "2:"), "15:", "3:"), "16:","4:")</f>
        <v>11:15 to 11:45 Wipe down
2:15 to 3:00 Disinfect &amp; Prop Swap</v>
      </c>
      <c r="C15" s="93"/>
      <c r="D15" s="113"/>
      <c r="E15" s="301"/>
      <c r="F15" s="113"/>
      <c r="G15" s="98"/>
    </row>
    <row r="16" spans="1:7" x14ac:dyDescent="0.25">
      <c r="A16" s="113"/>
      <c r="B16" s="114"/>
      <c r="C16" s="94"/>
      <c r="D16" s="113"/>
      <c r="E16" s="301"/>
      <c r="F16" s="113"/>
      <c r="G16" s="98"/>
    </row>
    <row r="17" spans="1:8" ht="18.75" x14ac:dyDescent="0.25">
      <c r="A17" s="113"/>
      <c r="B17" s="116" t="s">
        <v>75</v>
      </c>
      <c r="C17" s="92"/>
      <c r="D17" s="113"/>
      <c r="E17" s="301"/>
      <c r="F17" s="113"/>
      <c r="G17" s="98"/>
    </row>
    <row r="18" spans="1:8" ht="31.5" x14ac:dyDescent="0.25">
      <c r="A18" s="113"/>
      <c r="B18" s="117" t="str" cm="1">
        <f t="array" aca="1" ref="B18" ca="1">SUBSTITUTE(SUBSTITUTE(SUBSTITUTE(SUBSTITUTE(SUBSTITUTE(SUBSTITUTE(_xlfn.TEXTJOIN(CHAR(10),TRUE,SplitText(_xlfn.TEXTJOIN(CHAR(10),TRUE,IF(ISNUMBER(SEARCH('KG+RPW'!B3,INDIRECT(Lists!$F$6):INDIRECT(Lists!$G$6))), INDIRECT(Lists!$N$6):INDIRECT(Lists!$O$6),"")))),"08:", "8:"),"09:", "9:"), "13:", "1:"), "14:", "2:"), "15:", "3:"), "16:","4:")</f>
        <v>11:15 to 12:00 Disinfect &amp; Prop Swap
1:45 to 2:15 Wipe down</v>
      </c>
      <c r="C18" s="93"/>
      <c r="D18" s="113"/>
      <c r="E18" s="301"/>
      <c r="F18" s="113"/>
      <c r="G18" s="98"/>
    </row>
    <row r="19" spans="1:8" x14ac:dyDescent="0.25">
      <c r="A19" s="113"/>
      <c r="B19" s="114"/>
      <c r="C19" s="94"/>
      <c r="D19" s="113"/>
      <c r="E19" s="301"/>
      <c r="F19" s="113"/>
      <c r="G19" s="98"/>
    </row>
    <row r="20" spans="1:8" ht="18.75" x14ac:dyDescent="0.25">
      <c r="A20" s="113"/>
      <c r="B20" s="116" t="s">
        <v>76</v>
      </c>
      <c r="C20" s="92"/>
      <c r="D20" s="113"/>
      <c r="E20" s="301"/>
      <c r="F20" s="113"/>
      <c r="G20" s="98"/>
    </row>
    <row r="21" spans="1:8" ht="31.5" x14ac:dyDescent="0.25">
      <c r="A21" s="113"/>
      <c r="B21" s="117" t="str" cm="1">
        <f t="array" aca="1" ref="B21" ca="1">SUBSTITUTE(SUBSTITUTE(SUBSTITUTE(SUBSTITUTE(SUBSTITUTE(SUBSTITUTE(_xlfn.TEXTJOIN(CHAR(10),TRUE,SplitText(_xlfn.TEXTJOIN(CHAR(10),TRUE,IF(ISNUMBER(SEARCH('KG+RPW'!B3,INDIRECT(Lists!$F$7):INDIRECT(Lists!$G$7))), INDIRECT(Lists!$N$7):INDIRECT(Lists!$O$7),"")))),"08:", "8:"),"09:", "9:"), "13:", "1:"), "14:", "2:"), "15:", "3:"), "16:","4:")</f>
        <v>12:30 to 1:00 Wipe down
3:15 to 4:00 Disinfect &amp; Prop Swap</v>
      </c>
      <c r="C21" s="93"/>
      <c r="D21" s="113"/>
      <c r="E21" s="301"/>
      <c r="F21" s="113"/>
    </row>
    <row r="22" spans="1:8" ht="15.75" customHeight="1" x14ac:dyDescent="0.25">
      <c r="H22" s="96"/>
    </row>
    <row r="23" spans="1:8" ht="28.5" x14ac:dyDescent="0.45">
      <c r="A23" s="113"/>
      <c r="B23" s="302" t="s">
        <v>110</v>
      </c>
      <c r="C23" s="302"/>
      <c r="D23" s="303"/>
      <c r="E23" s="303"/>
      <c r="F23" s="113"/>
    </row>
    <row r="24" spans="1:8" ht="150" customHeight="1" x14ac:dyDescent="0.25">
      <c r="A24" s="113"/>
      <c r="B24" s="300" t="s">
        <v>129</v>
      </c>
      <c r="C24" s="300"/>
      <c r="D24" s="300"/>
      <c r="E24" s="300"/>
      <c r="F24" s="113"/>
    </row>
    <row r="25" spans="1:8" x14ac:dyDescent="0.25">
      <c r="B25" s="95"/>
      <c r="C25" s="95"/>
      <c r="D25" s="95"/>
      <c r="E25" s="95"/>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Lists!$A$2:$A$20</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H40"/>
  <sheetViews>
    <sheetView topLeftCell="A4" workbookViewId="0">
      <selection activeCell="A12" sqref="A12:XFD21"/>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41.140625" style="90" customWidth="1"/>
    <col min="6" max="6" width="0.85546875" style="90" customWidth="1"/>
    <col min="7" max="16384" width="37.7109375" style="90"/>
  </cols>
  <sheetData>
    <row r="1" spans="1:7" ht="55.5" customHeight="1" x14ac:dyDescent="0.25"/>
    <row r="3" spans="1:7" x14ac:dyDescent="0.25">
      <c r="B3" s="91" t="s">
        <v>50</v>
      </c>
      <c r="C3" s="91"/>
      <c r="G3" s="97"/>
    </row>
    <row r="4" spans="1:7" x14ac:dyDescent="0.25">
      <c r="G4" s="98"/>
    </row>
    <row r="5" spans="1:7" ht="28.5" x14ac:dyDescent="0.45">
      <c r="A5" s="113"/>
      <c r="B5" s="116" t="s">
        <v>72</v>
      </c>
      <c r="C5" s="92"/>
      <c r="D5" s="113"/>
      <c r="E5" s="119" t="s">
        <v>111</v>
      </c>
      <c r="F5" s="113"/>
      <c r="G5"/>
    </row>
    <row r="6" spans="1:7" x14ac:dyDescent="0.25">
      <c r="A6" s="113"/>
      <c r="B6" s="117" t="str" cm="1">
        <f t="array" aca="1" ref="B6" ca="1">SUBSTITUTE(SUBSTITUTE(SUBSTITUTE(SUBSTITUTE(SUBSTITUTE(SUBSTITUTE(_xlfn.TEXTJOIN(CHAR(10),TRUE,IF(ISNUMBER(SEARCH('P2P+STM'!B3,INDIRECT(Lists!$F$2):INDIRECT(Lists!$G$2))), INDIRECT(Lists!$N$2):INDIRECT(Lists!$O$2),"")),"08:", "8:"),"09:", "9:"), "13:", "1:"), "14:", "2:"), "15:", "3:"), "16:","4:")</f>
        <v/>
      </c>
      <c r="C6" s="93"/>
      <c r="D6" s="113"/>
      <c r="E6" s="300" t="s">
        <v>119</v>
      </c>
      <c r="F6" s="113"/>
      <c r="G6" s="98"/>
    </row>
    <row r="7" spans="1:7" x14ac:dyDescent="0.25">
      <c r="A7" s="113"/>
      <c r="B7" s="114"/>
      <c r="C7" s="94"/>
      <c r="D7" s="113"/>
      <c r="E7" s="301"/>
      <c r="F7" s="113"/>
      <c r="G7" s="98"/>
    </row>
    <row r="8" spans="1:7" ht="18.75" x14ac:dyDescent="0.25">
      <c r="A8" s="113"/>
      <c r="B8" s="116" t="s">
        <v>44</v>
      </c>
      <c r="C8" s="92"/>
      <c r="D8" s="113"/>
      <c r="E8" s="301"/>
      <c r="F8" s="113"/>
      <c r="G8" s="98"/>
    </row>
    <row r="9" spans="1:7" x14ac:dyDescent="0.25">
      <c r="A9" s="113"/>
      <c r="B9" s="117" t="str" cm="1">
        <f t="array" aca="1" ref="B9" ca="1">SUBSTITUTE(SUBSTITUTE(SUBSTITUTE(SUBSTITUTE(SUBSTITUTE(SUBSTITUTE(_xlfn.TEXTJOIN(CHAR(10),TRUE,IF(ISNUMBER(SEARCH('P2P+STM'!B3,INDIRECT(Lists!$F$3):INDIRECT(Lists!$G$3))), INDIRECT(Lists!$N$3):INDIRECT(Lists!$O$3),"")),"08:", "8:"),"09:", "9:"), "13:", "1:"), "14:", "2:"), "15:", "3:"), "16:","4:")</f>
        <v/>
      </c>
      <c r="C9" s="93"/>
      <c r="D9" s="113"/>
      <c r="E9" s="301"/>
      <c r="F9" s="113"/>
      <c r="G9" s="98"/>
    </row>
    <row r="10" spans="1:7" x14ac:dyDescent="0.25">
      <c r="A10" s="113"/>
      <c r="B10" s="114"/>
      <c r="C10" s="94"/>
      <c r="D10" s="113"/>
      <c r="E10" s="301"/>
      <c r="F10" s="113"/>
      <c r="G10" s="98"/>
    </row>
    <row r="11" spans="1:7" ht="18.75" x14ac:dyDescent="0.25">
      <c r="A11" s="113"/>
      <c r="B11" s="116" t="s">
        <v>73</v>
      </c>
      <c r="C11" s="92"/>
      <c r="D11" s="113"/>
      <c r="E11" s="301"/>
      <c r="F11" s="113"/>
      <c r="G11" s="98"/>
    </row>
    <row r="12" spans="1:7" ht="78.75" x14ac:dyDescent="0.25">
      <c r="A12" s="113"/>
      <c r="B12" s="117" t="str" cm="1">
        <f t="array" aca="1" ref="B12" ca="1">SUBSTITUTE(SUBSTITUTE(SUBSTITUTE(SUBSTITUTE(SUBSTITUTE(SUBSTITUTE(_xlfn.TEXTJOIN(CHAR(10),TRUE,SplitText(_xlfn.TEXTJOIN(CHAR(10),TRUE,IF(ISNUMBER(SEARCH('P2P+STM'!B3,INDIRECT(Lists!$F$4):INDIRECT(Lists!$G$4))), INDIRECT(Lists!$N$4):INDIRECT(Lists!$O$4),"")))),"08:", "8:"),"09:", "9:"), "13:", "1:"), "14:", "2:"), "15:", "3:"), "16:","4:")</f>
        <v>9:45 to 10:00 Prop Swap While Open 
10:00 to 10:30 Closed to Public
10:30 to 11:30 Learn &amp; Play
2:30 to 3:00 Wipe down</v>
      </c>
      <c r="C12" s="93"/>
      <c r="D12" s="113"/>
      <c r="E12" s="301"/>
      <c r="F12" s="113"/>
      <c r="G12" s="98"/>
    </row>
    <row r="13" spans="1:7" x14ac:dyDescent="0.25">
      <c r="A13" s="113"/>
      <c r="B13" s="114"/>
      <c r="C13" s="94"/>
      <c r="D13" s="113"/>
      <c r="E13" s="301"/>
      <c r="F13" s="113"/>
      <c r="G13" s="98"/>
    </row>
    <row r="14" spans="1:7" ht="18.75" x14ac:dyDescent="0.25">
      <c r="A14" s="113"/>
      <c r="B14" s="116" t="s">
        <v>74</v>
      </c>
      <c r="C14" s="92"/>
      <c r="D14" s="113"/>
      <c r="E14" s="301"/>
      <c r="F14" s="113"/>
      <c r="G14" s="98"/>
    </row>
    <row r="15" spans="1:7" x14ac:dyDescent="0.25">
      <c r="A15" s="113"/>
      <c r="B15" s="117" t="str" cm="1">
        <f t="array" aca="1" ref="B15" ca="1">SUBSTITUTE(SUBSTITUTE(SUBSTITUTE(SUBSTITUTE(SUBSTITUTE(SUBSTITUTE(_xlfn.TEXTJOIN(CHAR(10),TRUE,SplitText(_xlfn.TEXTJOIN(CHAR(10),TRUE,IF(ISNUMBER(SEARCH('P2P+STM'!B3,INDIRECT(Lists!$F$5):INDIRECT(Lists!$G$5))), INDIRECT(Lists!$N$5):INDIRECT(Lists!$O$5),"")))),"08:", "8:"),"09:", "9:"), "13:", "1:"), "14:", "2:"), "15:", "3:"), "16:","4:")</f>
        <v>1:30 to 2:15 Disinfect &amp; Prop Swap</v>
      </c>
      <c r="C15" s="93"/>
      <c r="D15" s="113"/>
      <c r="E15" s="301"/>
      <c r="F15" s="113"/>
      <c r="G15" s="98"/>
    </row>
    <row r="16" spans="1:7" x14ac:dyDescent="0.25">
      <c r="A16" s="113"/>
      <c r="B16" s="114"/>
      <c r="C16" s="94"/>
      <c r="D16" s="113"/>
      <c r="E16" s="301"/>
      <c r="F16" s="113"/>
      <c r="G16" s="98"/>
    </row>
    <row r="17" spans="1:8" ht="18.75" x14ac:dyDescent="0.25">
      <c r="A17" s="113"/>
      <c r="B17" s="116" t="s">
        <v>75</v>
      </c>
      <c r="C17" s="92"/>
      <c r="D17" s="113"/>
      <c r="E17" s="301"/>
      <c r="F17" s="113"/>
      <c r="G17" s="98"/>
    </row>
    <row r="18" spans="1:8" x14ac:dyDescent="0.25">
      <c r="A18" s="113"/>
      <c r="B18" s="117" t="str" cm="1">
        <f t="array" aca="1" ref="B18" ca="1">SUBSTITUTE(SUBSTITUTE(SUBSTITUTE(SUBSTITUTE(SUBSTITUTE(SUBSTITUTE(_xlfn.TEXTJOIN(CHAR(10),TRUE,SplitText(_xlfn.TEXTJOIN(CHAR(10),TRUE,IF(ISNUMBER(SEARCH('P2P+STM'!B3,INDIRECT(Lists!$F$6):INDIRECT(Lists!$G$6))), INDIRECT(Lists!$N$6):INDIRECT(Lists!$O$6),"")))),"08:", "8:"),"09:", "9:"), "13:", "1:"), "14:", "2:"), "15:", "3:"), "16:","4:")</f>
        <v>11:15 to 11:45 Wipe down
2:15 to 3:00 Disinfect &amp; Prop Swap</v>
      </c>
      <c r="C18" s="93"/>
      <c r="D18" s="113"/>
      <c r="E18" s="301"/>
      <c r="F18" s="113"/>
      <c r="G18" s="98"/>
    </row>
    <row r="19" spans="1:8" x14ac:dyDescent="0.25">
      <c r="A19" s="113"/>
      <c r="B19" s="114"/>
      <c r="C19" s="94"/>
      <c r="D19" s="113"/>
      <c r="E19" s="301"/>
      <c r="F19" s="113"/>
      <c r="G19" s="98"/>
    </row>
    <row r="20" spans="1:8" ht="18.75" x14ac:dyDescent="0.25">
      <c r="A20" s="113"/>
      <c r="B20" s="116" t="s">
        <v>76</v>
      </c>
      <c r="C20" s="92"/>
      <c r="D20" s="113"/>
      <c r="E20" s="301"/>
      <c r="F20" s="113"/>
      <c r="G20" s="98"/>
    </row>
    <row r="21" spans="1:8" ht="31.5" x14ac:dyDescent="0.25">
      <c r="A21" s="113"/>
      <c r="B21" s="117" t="str" cm="1">
        <f t="array" aca="1" ref="B21" ca="1">SUBSTITUTE(SUBSTITUTE(SUBSTITUTE(SUBSTITUTE(SUBSTITUTE(SUBSTITUTE(_xlfn.TEXTJOIN(CHAR(10),TRUE,SplitText(_xlfn.TEXTJOIN(CHAR(10),TRUE,IF(ISNUMBER(SEARCH('P2P+STM'!B3,INDIRECT(Lists!$F$7):INDIRECT(Lists!$G$7))), INDIRECT(Lists!$N$7):INDIRECT(Lists!$O$7),"")))),"08:", "8:"),"09:", "9:"), "13:", "1:"), "14:", "2:"), "15:", "3:"), "16:","4:")</f>
        <v>11:30 to 12:00 Wipe down
2:30 to 3:15 Disinfect &amp; Prop Swap</v>
      </c>
      <c r="C21" s="93"/>
      <c r="D21" s="113"/>
      <c r="E21" s="301"/>
      <c r="F21" s="113"/>
    </row>
    <row r="22" spans="1:8" ht="14.25" customHeight="1" x14ac:dyDescent="0.25">
      <c r="H22" s="96"/>
    </row>
    <row r="23" spans="1:8" ht="28.5" x14ac:dyDescent="0.45">
      <c r="A23" s="113"/>
      <c r="B23" s="302" t="s">
        <v>110</v>
      </c>
      <c r="C23" s="302"/>
      <c r="D23" s="303"/>
      <c r="E23" s="303"/>
      <c r="F23" s="113"/>
    </row>
    <row r="24" spans="1:8" ht="163.5" customHeight="1" x14ac:dyDescent="0.25">
      <c r="A24" s="113"/>
      <c r="B24" s="300" t="s">
        <v>118</v>
      </c>
      <c r="C24" s="300"/>
      <c r="D24" s="300"/>
      <c r="E24" s="300"/>
      <c r="F24" s="113"/>
    </row>
    <row r="25" spans="1:8" x14ac:dyDescent="0.25">
      <c r="B25" s="95"/>
      <c r="C25" s="95"/>
      <c r="D25" s="95"/>
      <c r="E25" s="95"/>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Lists!$A$2:$A$20</xm:f>
          </x14:formula1>
          <xm:sqref>B3:C3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H41"/>
  <sheetViews>
    <sheetView topLeftCell="A4" zoomScale="85" zoomScaleNormal="85" workbookViewId="0">
      <selection activeCell="A12" sqref="A12:XFD22"/>
    </sheetView>
  </sheetViews>
  <sheetFormatPr defaultColWidth="37.7109375" defaultRowHeight="15.75" x14ac:dyDescent="0.25"/>
  <cols>
    <col min="1" max="1" width="1.140625" style="90" customWidth="1"/>
    <col min="2" max="2" width="41.42578125" style="90" customWidth="1"/>
    <col min="3" max="3" width="2.85546875" style="90" customWidth="1"/>
    <col min="4" max="4" width="1.42578125" style="90" customWidth="1"/>
    <col min="5" max="5" width="39.140625" style="90" customWidth="1"/>
    <col min="6" max="6" width="0.85546875" style="90" customWidth="1"/>
    <col min="7" max="16384" width="37.7109375" style="90"/>
  </cols>
  <sheetData>
    <row r="1" spans="1:8" ht="35.25" customHeight="1" x14ac:dyDescent="0.25"/>
    <row r="3" spans="1:8" x14ac:dyDescent="0.25">
      <c r="B3" s="91" t="s">
        <v>53</v>
      </c>
      <c r="C3" s="91" t="s">
        <v>53</v>
      </c>
      <c r="G3" s="97"/>
    </row>
    <row r="4" spans="1:8" x14ac:dyDescent="0.25">
      <c r="G4" s="98"/>
    </row>
    <row r="5" spans="1:8" ht="28.5" x14ac:dyDescent="0.45">
      <c r="A5" s="120"/>
      <c r="B5" s="123" t="s">
        <v>72</v>
      </c>
      <c r="C5" s="92"/>
      <c r="D5" s="120"/>
      <c r="E5" s="156" t="s">
        <v>111</v>
      </c>
      <c r="F5" s="120"/>
      <c r="G5" s="98"/>
    </row>
    <row r="6" spans="1:8" x14ac:dyDescent="0.25">
      <c r="A6" s="120"/>
      <c r="B6" s="122" t="str" cm="1">
        <f t="array" aca="1" ref="B6" ca="1">SUBSTITUTE(SUBSTITUTE(SUBSTITUTE(SUBSTITUTE(SUBSTITUTE(SUBSTITUTE(_xlfn.TEXTJOIN(CHAR(10),TRUE,IF(ISNUMBER(SEARCH('IW+AL'!B3,INDIRECT(Lists!$F$2):INDIRECT(Lists!$G$2))), INDIRECT(Lists!$N$2):INDIRECT(Lists!$O$2),"")),"08:", "8:"),"09:", "9:"), "13:", "1:"), "14:", "2:"), "15:", "3:"), "16:","4:")</f>
        <v/>
      </c>
      <c r="C6" s="93"/>
      <c r="D6" s="120"/>
      <c r="E6" s="309" t="s">
        <v>136</v>
      </c>
      <c r="F6" s="120"/>
      <c r="G6" s="98"/>
      <c r="H6" s="110"/>
    </row>
    <row r="7" spans="1:8" x14ac:dyDescent="0.25">
      <c r="A7" s="120"/>
      <c r="B7" s="121"/>
      <c r="C7" s="94"/>
      <c r="D7" s="120"/>
      <c r="E7" s="309"/>
      <c r="F7" s="120"/>
      <c r="G7" s="98"/>
      <c r="H7" s="125"/>
    </row>
    <row r="8" spans="1:8" ht="18.75" x14ac:dyDescent="0.25">
      <c r="A8" s="120"/>
      <c r="B8" s="123" t="s">
        <v>44</v>
      </c>
      <c r="C8" s="92"/>
      <c r="D8" s="120"/>
      <c r="E8" s="309"/>
      <c r="F8" s="120"/>
      <c r="G8" s="98"/>
      <c r="H8" s="126"/>
    </row>
    <row r="9" spans="1:8" x14ac:dyDescent="0.25">
      <c r="A9" s="120"/>
      <c r="B9" s="122" t="str" cm="1">
        <f t="array" aca="1" ref="B9" ca="1">SUBSTITUTE(SUBSTITUTE(SUBSTITUTE(SUBSTITUTE(SUBSTITUTE(SUBSTITUTE(_xlfn.TEXTJOIN(CHAR(10),TRUE,IF(ISNUMBER(SEARCH('IW+AL'!B3,INDIRECT(Lists!$F$3):INDIRECT(Lists!$G$3))), INDIRECT(Lists!$N$3):INDIRECT(Lists!$O$3),"")),"08:", "8:"),"09:", "9:"), "13:", "1:"), "14:", "2:"), "15:", "3:"), "16:","4:")</f>
        <v/>
      </c>
      <c r="C9" s="93"/>
      <c r="D9" s="120"/>
      <c r="E9" s="309"/>
      <c r="F9" s="120"/>
      <c r="G9" s="98"/>
      <c r="H9" s="126"/>
    </row>
    <row r="10" spans="1:8" x14ac:dyDescent="0.25">
      <c r="A10" s="120"/>
      <c r="B10" s="121"/>
      <c r="C10" s="94"/>
      <c r="D10" s="120"/>
      <c r="E10" s="309"/>
      <c r="F10" s="120"/>
      <c r="G10" s="98"/>
      <c r="H10" s="126"/>
    </row>
    <row r="11" spans="1:8" ht="18.75" x14ac:dyDescent="0.25">
      <c r="A11" s="120"/>
      <c r="B11" s="123" t="s">
        <v>73</v>
      </c>
      <c r="C11" s="92"/>
      <c r="D11" s="120"/>
      <c r="E11" s="309"/>
      <c r="F11" s="120"/>
      <c r="G11" s="98"/>
      <c r="H11" s="126"/>
    </row>
    <row r="12" spans="1:8" ht="31.5" x14ac:dyDescent="0.25">
      <c r="A12" s="120"/>
      <c r="B12" s="122" t="str" cm="1">
        <f t="array" aca="1" ref="B12" ca="1">SUBSTITUTE(SUBSTITUTE(SUBSTITUTE(SUBSTITUTE(SUBSTITUTE(SUBSTITUTE(_xlfn.TEXTJOIN(CHAR(10),TRUE,SplitText(_xlfn.TEXTJOIN(CHAR(10),TRUE,IF(ISNUMBER(SEARCH('IW+AL'!B3,INDIRECT(Lists!$F$4):INDIRECT(Lists!$G$4))), INDIRECT(Lists!$N$4):INDIRECT(Lists!$O$4),"")))),"08:", "8:"),"09:", "9:"), "13:", "1:"), "14:", "2:"), "15:", "3:"), "16:","4:")</f>
        <v>11:15 to 11:45 Wipe down
2:15 to 3:00 Disinfect &amp; Prop Swap</v>
      </c>
      <c r="C12" s="93"/>
      <c r="D12" s="120"/>
      <c r="E12" s="309"/>
      <c r="F12" s="120"/>
      <c r="G12" s="98"/>
      <c r="H12" s="126"/>
    </row>
    <row r="13" spans="1:8" x14ac:dyDescent="0.25">
      <c r="A13" s="120"/>
      <c r="B13" s="121"/>
      <c r="C13" s="94"/>
      <c r="D13" s="120"/>
      <c r="E13" s="309"/>
      <c r="F13" s="120"/>
      <c r="G13" s="98"/>
      <c r="H13" s="126"/>
    </row>
    <row r="14" spans="1:8" ht="18.75" x14ac:dyDescent="0.25">
      <c r="A14" s="120"/>
      <c r="B14" s="123" t="s">
        <v>74</v>
      </c>
      <c r="C14" s="92"/>
      <c r="D14" s="120"/>
      <c r="E14" s="309"/>
      <c r="F14" s="120"/>
      <c r="G14" s="98"/>
      <c r="H14" s="126"/>
    </row>
    <row r="15" spans="1:8" x14ac:dyDescent="0.25">
      <c r="A15" s="120"/>
      <c r="B15" s="308" t="str" cm="1">
        <f t="array" aca="1" ref="B15" ca="1">SUBSTITUTE(SUBSTITUTE(SUBSTITUTE(SUBSTITUTE(SUBSTITUTE(SUBSTITUTE(_xlfn.TEXTJOIN(CHAR(10),TRUE,SplitText(_xlfn.TEXTJOIN(CHAR(10),TRUE,IF(ISNUMBER(SEARCH('IW+AL'!B3,INDIRECT(Lists!$F$5):INDIRECT(Lists!$G$5))), INDIRECT(Lists!$N$5):INDIRECT(Lists!$O$5),"")))),"08:", "8:"),"09:", "9:"), "13:", "1:"), "14:", "2:"), "15:", "3:"), "16:","4:")</f>
        <v>11:15 to 12:00 Disinfect &amp; Prop Swap
1:45 to 2:15 Wipe down</v>
      </c>
      <c r="C15" s="93"/>
      <c r="D15" s="110"/>
      <c r="E15" s="124"/>
      <c r="F15" s="110"/>
      <c r="G15" s="98"/>
      <c r="H15" s="126"/>
    </row>
    <row r="16" spans="1:8" ht="28.5" x14ac:dyDescent="0.25">
      <c r="A16" s="120"/>
      <c r="B16" s="308"/>
      <c r="C16" s="93"/>
      <c r="D16" s="304"/>
      <c r="E16" s="199" t="s">
        <v>115</v>
      </c>
      <c r="F16" s="304"/>
      <c r="G16" s="98"/>
      <c r="H16" s="126"/>
    </row>
    <row r="17" spans="1:8" x14ac:dyDescent="0.25">
      <c r="A17" s="120"/>
      <c r="B17" s="121"/>
      <c r="C17" s="94"/>
      <c r="D17" s="304"/>
      <c r="E17" s="305" t="s">
        <v>116</v>
      </c>
      <c r="F17" s="304"/>
      <c r="G17" s="98"/>
      <c r="H17" s="126"/>
    </row>
    <row r="18" spans="1:8" ht="18.75" x14ac:dyDescent="0.25">
      <c r="A18" s="120"/>
      <c r="B18" s="123" t="s">
        <v>75</v>
      </c>
      <c r="C18" s="92"/>
      <c r="D18" s="200"/>
      <c r="E18" s="305"/>
      <c r="F18" s="200"/>
      <c r="G18" s="98"/>
      <c r="H18" s="126"/>
    </row>
    <row r="19" spans="1:8" ht="63" x14ac:dyDescent="0.25">
      <c r="A19" s="120"/>
      <c r="B19" s="122" t="str" cm="1">
        <f t="array" aca="1" ref="B19" ca="1">SUBSTITUTE(SUBSTITUTE(SUBSTITUTE(SUBSTITUTE(SUBSTITUTE(SUBSTITUTE(_xlfn.TEXTJOIN(CHAR(10),TRUE,SplitText(_xlfn.TEXTJOIN(CHAR(10),TRUE,IF(ISNUMBER(SEARCH('IW+AL'!B3,INDIRECT(Lists!$F$6):INDIRECT(Lists!$G$6))), INDIRECT(Lists!$N$6):INDIRECT(Lists!$O$6),"")))),"08:", "8:"),"09:", "9:"), "13:", "1:"), "14:", "2:"), "15:", "3:"), "16:","4:")</f>
        <v>9:45 to 10:00 Prop Swap While Open 
10:00 to 10:30 Closed to Public
10:30 to 11:30 Learn &amp; Play
2:30 to 3:00 Wipe down</v>
      </c>
      <c r="C19" s="93"/>
      <c r="D19" s="200"/>
      <c r="E19" s="305"/>
      <c r="F19" s="200"/>
      <c r="G19" s="98"/>
      <c r="H19" s="126"/>
    </row>
    <row r="20" spans="1:8" x14ac:dyDescent="0.25">
      <c r="A20" s="120"/>
      <c r="B20" s="121"/>
      <c r="C20" s="94"/>
      <c r="D20" s="200"/>
      <c r="E20" s="305"/>
      <c r="F20" s="200"/>
      <c r="G20" s="98"/>
      <c r="H20" s="126"/>
    </row>
    <row r="21" spans="1:8" ht="18.75" x14ac:dyDescent="0.25">
      <c r="A21" s="120"/>
      <c r="B21" s="123" t="s">
        <v>76</v>
      </c>
      <c r="C21" s="92"/>
      <c r="D21" s="200"/>
      <c r="E21" s="305"/>
      <c r="F21" s="200"/>
      <c r="G21" s="98"/>
      <c r="H21" s="126"/>
    </row>
    <row r="22" spans="1:8" x14ac:dyDescent="0.25">
      <c r="A22" s="120"/>
      <c r="B22" s="122" t="str" cm="1">
        <f t="array" aca="1" ref="B22" ca="1">SUBSTITUTE(SUBSTITUTE(SUBSTITUTE(SUBSTITUTE(SUBSTITUTE(SUBSTITUTE(_xlfn.TEXTJOIN(CHAR(10),TRUE,SplitText(_xlfn.TEXTJOIN(CHAR(10),TRUE,IF(ISNUMBER(SEARCH('IW+AL'!B3,INDIRECT(Lists!$F$7):INDIRECT(Lists!$G$7))), INDIRECT(Lists!$N$7):INDIRECT(Lists!$O$7),"")))),"08:", "8:"),"09:", "9:"), "13:", "1:"), "14:", "2:"), "15:", "3:"), "16:","4:")</f>
        <v>1:45 to 2:30 Disinfect &amp; Prop Swap</v>
      </c>
      <c r="C22" s="93"/>
      <c r="D22" s="200"/>
      <c r="E22" s="305"/>
      <c r="F22" s="200"/>
      <c r="G22" s="110"/>
      <c r="H22" s="126"/>
    </row>
    <row r="23" spans="1:8" ht="15.75" customHeight="1" x14ac:dyDescent="0.25">
      <c r="G23" s="110"/>
      <c r="H23" s="126"/>
    </row>
    <row r="24" spans="1:8" ht="28.5" x14ac:dyDescent="0.45">
      <c r="A24" s="120"/>
      <c r="B24" s="306" t="s">
        <v>110</v>
      </c>
      <c r="C24" s="306"/>
      <c r="D24" s="307"/>
      <c r="E24" s="307"/>
      <c r="F24" s="120"/>
      <c r="G24" s="110"/>
      <c r="H24" s="110"/>
    </row>
    <row r="25" spans="1:8" ht="165" customHeight="1" x14ac:dyDescent="0.25">
      <c r="A25" s="120"/>
      <c r="B25" s="308" t="s">
        <v>135</v>
      </c>
      <c r="C25" s="308"/>
      <c r="D25" s="308"/>
      <c r="E25" s="308"/>
      <c r="F25" s="120"/>
      <c r="G25" s="110"/>
      <c r="H25" s="110"/>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row r="41" spans="2:5" x14ac:dyDescent="0.25">
      <c r="B41" s="95"/>
      <c r="C41" s="95"/>
      <c r="D41" s="95"/>
      <c r="E41" s="95"/>
    </row>
  </sheetData>
  <mergeCells count="7">
    <mergeCell ref="F16:F17"/>
    <mergeCell ref="E17:E22"/>
    <mergeCell ref="B24:E24"/>
    <mergeCell ref="B25:E25"/>
    <mergeCell ref="E6:E14"/>
    <mergeCell ref="B15:B16"/>
    <mergeCell ref="D16:D17"/>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Lists!$A$2:$A$20</xm:f>
          </x14:formula1>
          <xm:sqref>B3:C3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8CBA4-BECA-42E5-B21C-E5F79E6C02EE}">
  <sheetPr codeName="Sheet4"/>
  <dimension ref="A1:AX24"/>
  <sheetViews>
    <sheetView workbookViewId="0">
      <selection activeCell="C10" sqref="C10"/>
    </sheetView>
  </sheetViews>
  <sheetFormatPr defaultColWidth="8.85546875" defaultRowHeight="15" x14ac:dyDescent="0.25"/>
  <cols>
    <col min="1" max="1" width="23.85546875" customWidth="1"/>
    <col min="3" max="3" width="11.42578125" bestFit="1" customWidth="1"/>
    <col min="4" max="4" width="9" bestFit="1" customWidth="1"/>
    <col min="5" max="5" width="8.42578125" bestFit="1" customWidth="1"/>
    <col min="6" max="6" width="15.28515625" bestFit="1" customWidth="1"/>
    <col min="7" max="7" width="15.42578125" customWidth="1"/>
    <col min="8" max="8" width="17" customWidth="1"/>
    <col min="9" max="9" width="16.7109375" customWidth="1"/>
    <col min="10" max="11" width="16.42578125" bestFit="1" customWidth="1"/>
    <col min="12" max="12" width="17.42578125" customWidth="1"/>
    <col min="13" max="13" width="16.7109375" customWidth="1"/>
    <col min="14" max="14" width="16.42578125" customWidth="1"/>
    <col min="15" max="15" width="15.7109375" bestFit="1" customWidth="1"/>
    <col min="16" max="17" width="10.42578125" bestFit="1" customWidth="1"/>
    <col min="18" max="29" width="11.42578125" bestFit="1" customWidth="1"/>
    <col min="30" max="50" width="10.42578125" bestFit="1" customWidth="1"/>
  </cols>
  <sheetData>
    <row r="1" spans="1:15" x14ac:dyDescent="0.25">
      <c r="A1" s="44" t="s">
        <v>77</v>
      </c>
      <c r="C1" s="61" t="s">
        <v>78</v>
      </c>
      <c r="D1" s="62" t="s">
        <v>79</v>
      </c>
      <c r="E1" s="62" t="s">
        <v>80</v>
      </c>
      <c r="F1" s="63" t="s">
        <v>81</v>
      </c>
      <c r="G1" s="63" t="s">
        <v>82</v>
      </c>
      <c r="H1" s="63" t="s">
        <v>83</v>
      </c>
      <c r="I1" s="63" t="s">
        <v>84</v>
      </c>
      <c r="J1" s="63" t="s">
        <v>85</v>
      </c>
      <c r="K1" s="64" t="s">
        <v>86</v>
      </c>
      <c r="L1" s="64" t="s">
        <v>87</v>
      </c>
      <c r="M1" s="64" t="s">
        <v>88</v>
      </c>
      <c r="N1" s="88" t="s">
        <v>108</v>
      </c>
      <c r="O1" s="89" t="s">
        <v>109</v>
      </c>
    </row>
    <row r="2" spans="1:15" x14ac:dyDescent="0.25">
      <c r="A2" s="40" t="s">
        <v>32</v>
      </c>
      <c r="C2" s="65" t="s">
        <v>72</v>
      </c>
      <c r="D2" s="25">
        <v>15</v>
      </c>
      <c r="E2" s="25">
        <v>20</v>
      </c>
      <c r="F2" s="25" t="str" cm="1">
        <f t="array" aca="1" ref="F2" ca="1">ADDRESS(D2,COLUMN(INDIRECT("A"&amp;"1")),,,"Schedule")</f>
        <v>Schedule!$A$15</v>
      </c>
      <c r="G2" s="25" t="str" cm="1">
        <f t="array" aca="1" ref="G2" ca="1">ADDRESS(E2,COLUMN(INDIRECT("A"&amp;"1")),,,"Schedule")</f>
        <v>Schedule!$A$20</v>
      </c>
      <c r="H2" s="25" t="str" cm="1">
        <f t="array" aca="1" ref="H2" ca="1">ADDRESS(Lists!D2,COLUMN(INDIRECT("AV"&amp;"1")),,,"Schedule")</f>
        <v>Schedule!$AV$15</v>
      </c>
      <c r="I2" s="25" t="str" cm="1">
        <f t="array" aca="1" ref="I2" ca="1">ADDRESS(Lists!E2,COLUMN(INDIRECT("AV"&amp;"1")),,,"Schedule")</f>
        <v>Schedule!$AV$20</v>
      </c>
      <c r="J2" s="25" t="str" cm="1">
        <f t="array" aca="1" ref="J2" ca="1">ADDRESS(Lists!D2,COLUMN(INDIRECT("AP"&amp;"1")),,,"Schedule")</f>
        <v>Schedule!$AP$15</v>
      </c>
      <c r="K2" s="25" t="str" cm="1">
        <f t="array" aca="1" ref="K2" ca="1">ADDRESS(Lists!E2,COLUMN(INDIRECT("AP"&amp;"1")),,,"Schedule")</f>
        <v>Schedule!$AP$20</v>
      </c>
      <c r="L2" s="25" t="str" cm="1">
        <f t="array" aca="1" ref="L2" ca="1">ADDRESS(Lists!D2,COLUMN(INDIRECT("AX"&amp;"1")),,,"Schedule")</f>
        <v>Schedule!$AX$15</v>
      </c>
      <c r="M2" s="25" t="str" cm="1">
        <f t="array" aca="1" ref="M2" ca="1">ADDRESS(Lists!E2,COLUMN(INDIRECT("AX"&amp;"1")),,,"Schedule")</f>
        <v>Schedule!$AX$20</v>
      </c>
      <c r="N2" s="77" t="str" cm="1">
        <f t="array" aca="1" ref="N2" ca="1">ADDRESS(Lists!D2,COLUMN(INDIRECT("ci"&amp;"1")),,,"Schedule")</f>
        <v>Schedule!$CI$15</v>
      </c>
      <c r="O2" s="60" t="str" cm="1">
        <f t="array" aca="1" ref="O2" ca="1">ADDRESS(Lists!E2,COLUMN(INDIRECT("ci"&amp;"1")),,,"Schedule")</f>
        <v>Schedule!$CI$20</v>
      </c>
    </row>
    <row r="3" spans="1:15" x14ac:dyDescent="0.25">
      <c r="A3" s="40" t="s">
        <v>35</v>
      </c>
      <c r="C3" s="66" t="s">
        <v>44</v>
      </c>
      <c r="D3" s="25">
        <v>24</v>
      </c>
      <c r="E3" s="25">
        <v>28</v>
      </c>
      <c r="F3" s="25" t="str" cm="1">
        <f t="array" aca="1" ref="F3" ca="1">ADDRESS(D3,COLUMN(INDIRECT("A"&amp;"1")),,,"Schedule")</f>
        <v>Schedule!$A$24</v>
      </c>
      <c r="G3" s="25" t="str" cm="1">
        <f t="array" aca="1" ref="G3" ca="1">ADDRESS(E3,COLUMN(INDIRECT("A"&amp;"1")),,,"Schedule")</f>
        <v>Schedule!$A$28</v>
      </c>
      <c r="H3" s="25" t="str" cm="1">
        <f t="array" aca="1" ref="H3" ca="1">ADDRESS(Lists!D3,COLUMN(INDIRECT("AV"&amp;"1")),,,"Schedule")</f>
        <v>Schedule!$AV$24</v>
      </c>
      <c r="I3" s="25" t="str" cm="1">
        <f t="array" aca="1" ref="I3" ca="1">ADDRESS(Lists!E3,COLUMN(INDIRECT("AV"&amp;"1")),,,"Schedule")</f>
        <v>Schedule!$AV$28</v>
      </c>
      <c r="J3" s="25" t="str" cm="1">
        <f t="array" aca="1" ref="J3" ca="1">ADDRESS(Lists!D3,COLUMN(INDIRECT("AP"&amp;"1")),,,"Schedule")</f>
        <v>Schedule!$AP$24</v>
      </c>
      <c r="K3" s="25" t="str" cm="1">
        <f t="array" aca="1" ref="K3" ca="1">ADDRESS(Lists!E3,COLUMN(INDIRECT("AP"&amp;"1")),,,"Schedule")</f>
        <v>Schedule!$AP$28</v>
      </c>
      <c r="L3" s="25" t="str" cm="1">
        <f t="array" aca="1" ref="L3" ca="1">ADDRESS(Lists!D3,COLUMN(INDIRECT("AX"&amp;"1")),,,"Schedule")</f>
        <v>Schedule!$AX$24</v>
      </c>
      <c r="M3" s="25" t="str" cm="1">
        <f t="array" aca="1" ref="M3" ca="1">ADDRESS(Lists!E3,COLUMN(INDIRECT("AX"&amp;"1")),,,"Schedule")</f>
        <v>Schedule!$AX$28</v>
      </c>
      <c r="N3" s="77" t="str" cm="1">
        <f t="array" aca="1" ref="N3" ca="1">ADDRESS(Lists!D3,COLUMN(INDIRECT("ci"&amp;"1")),,,"Schedule")</f>
        <v>Schedule!$CI$24</v>
      </c>
      <c r="O3" s="60" t="str" cm="1">
        <f t="array" aca="1" ref="O3" ca="1">ADDRESS(Lists!E3,COLUMN(INDIRECT("ci"&amp;"1")),,,"Schedule")</f>
        <v>Schedule!$CI$28</v>
      </c>
    </row>
    <row r="4" spans="1:15" x14ac:dyDescent="0.25">
      <c r="A4" s="40" t="s">
        <v>38</v>
      </c>
      <c r="C4" s="66" t="s">
        <v>73</v>
      </c>
      <c r="D4" s="25">
        <v>32</v>
      </c>
      <c r="E4" s="25">
        <v>39</v>
      </c>
      <c r="F4" s="25" t="str" cm="1">
        <f t="array" aca="1" ref="F4" ca="1">ADDRESS(D4,COLUMN(INDIRECT("A"&amp;"1")),,,"Schedule")</f>
        <v>Schedule!$A$32</v>
      </c>
      <c r="G4" s="25" t="str" cm="1">
        <f t="array" aca="1" ref="G4" ca="1">ADDRESS(E4,COLUMN(INDIRECT("A"&amp;"1")),,,"Schedule")</f>
        <v>Schedule!$A$39</v>
      </c>
      <c r="H4" s="25" t="str" cm="1">
        <f t="array" aca="1" ref="H4" ca="1">ADDRESS(Lists!D4,COLUMN(INDIRECT("AV"&amp;"1")),,,"Schedule")</f>
        <v>Schedule!$AV$32</v>
      </c>
      <c r="I4" s="25" t="str" cm="1">
        <f t="array" aca="1" ref="I4" ca="1">ADDRESS(Lists!E4,COLUMN(INDIRECT("AV"&amp;"1")),,,"Schedule")</f>
        <v>Schedule!$AV$39</v>
      </c>
      <c r="J4" s="25" t="str" cm="1">
        <f t="array" aca="1" ref="J4" ca="1">ADDRESS(Lists!D4,COLUMN(INDIRECT("AP"&amp;"1")),,,"Schedule")</f>
        <v>Schedule!$AP$32</v>
      </c>
      <c r="K4" s="25" t="str" cm="1">
        <f t="array" aca="1" ref="K4" ca="1">ADDRESS(Lists!E4,COLUMN(INDIRECT("AP"&amp;"1")),,,"Schedule")</f>
        <v>Schedule!$AP$39</v>
      </c>
      <c r="L4" s="25" t="str" cm="1">
        <f t="array" aca="1" ref="L4" ca="1">ADDRESS(Lists!D4,COLUMN(INDIRECT("AX"&amp;"1")),,,"Schedule")</f>
        <v>Schedule!$AX$32</v>
      </c>
      <c r="M4" s="25" t="str" cm="1">
        <f t="array" aca="1" ref="M4" ca="1">ADDRESS(Lists!E4,COLUMN(INDIRECT("AX"&amp;"1")),,,"Schedule")</f>
        <v>Schedule!$AX$39</v>
      </c>
      <c r="N4" s="77" t="str" cm="1">
        <f t="array" aca="1" ref="N4" ca="1">ADDRESS(Lists!D4,COLUMN(INDIRECT("ci"&amp;"1")),,,"Schedule")</f>
        <v>Schedule!$CI$32</v>
      </c>
      <c r="O4" s="60" t="str" cm="1">
        <f t="array" aca="1" ref="O4" ca="1">ADDRESS(Lists!E4,COLUMN(INDIRECT("ci"&amp;"1")),,,"Schedule")</f>
        <v>Schedule!$CI$39</v>
      </c>
    </row>
    <row r="5" spans="1:15" x14ac:dyDescent="0.25">
      <c r="A5" s="40" t="s">
        <v>40</v>
      </c>
      <c r="C5" s="66" t="s">
        <v>74</v>
      </c>
      <c r="D5" s="25">
        <v>43</v>
      </c>
      <c r="E5" s="25">
        <v>50</v>
      </c>
      <c r="F5" s="25" t="str" cm="1">
        <f t="array" aca="1" ref="F5" ca="1">ADDRESS(D5,COLUMN(INDIRECT("A"&amp;"1")),,,"Schedule")</f>
        <v>Schedule!$A$43</v>
      </c>
      <c r="G5" s="25" t="str" cm="1">
        <f t="array" aca="1" ref="G5" ca="1">ADDRESS(E5,COLUMN(INDIRECT("A"&amp;"1")),,,"Schedule")</f>
        <v>Schedule!$A$50</v>
      </c>
      <c r="H5" s="25" t="str" cm="1">
        <f t="array" aca="1" ref="H5" ca="1">ADDRESS(Lists!D5,COLUMN(INDIRECT("AV"&amp;"1")),,,"Schedule")</f>
        <v>Schedule!$AV$43</v>
      </c>
      <c r="I5" s="25" t="str" cm="1">
        <f t="array" aca="1" ref="I5" ca="1">ADDRESS(Lists!E5,COLUMN(INDIRECT("AV"&amp;"1")),,,"Schedule")</f>
        <v>Schedule!$AV$50</v>
      </c>
      <c r="J5" s="25" t="str" cm="1">
        <f t="array" aca="1" ref="J5" ca="1">ADDRESS(Lists!D5,COLUMN(INDIRECT("AP"&amp;"1")),,,"Schedule")</f>
        <v>Schedule!$AP$43</v>
      </c>
      <c r="K5" s="25" t="str" cm="1">
        <f t="array" aca="1" ref="K5" ca="1">ADDRESS(Lists!E5,COLUMN(INDIRECT("AP"&amp;"1")),,,"Schedule")</f>
        <v>Schedule!$AP$50</v>
      </c>
      <c r="L5" s="25" t="str" cm="1">
        <f t="array" aca="1" ref="L5" ca="1">ADDRESS(Lists!D5,COLUMN(INDIRECT("AX"&amp;"1")),,,"Schedule")</f>
        <v>Schedule!$AX$43</v>
      </c>
      <c r="M5" s="25" t="str" cm="1">
        <f t="array" aca="1" ref="M5" ca="1">ADDRESS(Lists!E5,COLUMN(INDIRECT("AX"&amp;"1")),,,"Schedule")</f>
        <v>Schedule!$AX$50</v>
      </c>
      <c r="N5" s="77" t="str" cm="1">
        <f t="array" aca="1" ref="N5" ca="1">ADDRESS(Lists!D5,COLUMN(INDIRECT("ci"&amp;"1")),,,"Schedule")</f>
        <v>Schedule!$CI$43</v>
      </c>
      <c r="O5" s="60" t="str" cm="1">
        <f t="array" aca="1" ref="O5" ca="1">ADDRESS(Lists!E5,COLUMN(INDIRECT("ci"&amp;"1")),,,"Schedule")</f>
        <v>Schedule!$CI$50</v>
      </c>
    </row>
    <row r="6" spans="1:15" x14ac:dyDescent="0.25">
      <c r="A6" s="40" t="s">
        <v>43</v>
      </c>
      <c r="C6" s="66" t="s">
        <v>75</v>
      </c>
      <c r="D6" s="25">
        <v>54</v>
      </c>
      <c r="E6" s="25">
        <v>61</v>
      </c>
      <c r="F6" s="25" t="str" cm="1">
        <f t="array" aca="1" ref="F6" ca="1">ADDRESS(D6,COLUMN(INDIRECT("A"&amp;"1")),,,"Schedule")</f>
        <v>Schedule!$A$54</v>
      </c>
      <c r="G6" s="25" t="str" cm="1">
        <f t="array" aca="1" ref="G6" ca="1">ADDRESS(E6,COLUMN(INDIRECT("A"&amp;"1")),,,"Schedule")</f>
        <v>Schedule!$A$61</v>
      </c>
      <c r="H6" s="25" t="str" cm="1">
        <f t="array" aca="1" ref="H6" ca="1">ADDRESS(Lists!D6,COLUMN(INDIRECT("AV"&amp;"1")),,,"Schedule")</f>
        <v>Schedule!$AV$54</v>
      </c>
      <c r="I6" s="25" t="str" cm="1">
        <f t="array" aca="1" ref="I6" ca="1">ADDRESS(Lists!E6,COLUMN(INDIRECT("AV"&amp;"1")),,,"Schedule")</f>
        <v>Schedule!$AV$61</v>
      </c>
      <c r="J6" s="25" t="str" cm="1">
        <f t="array" aca="1" ref="J6" ca="1">ADDRESS(Lists!D6,COLUMN(INDIRECT("AP"&amp;"1")),,,"Schedule")</f>
        <v>Schedule!$AP$54</v>
      </c>
      <c r="K6" s="25" t="str" cm="1">
        <f t="array" aca="1" ref="K6" ca="1">ADDRESS(Lists!E6,COLUMN(INDIRECT("AP"&amp;"1")),,,"Schedule")</f>
        <v>Schedule!$AP$61</v>
      </c>
      <c r="L6" s="25" t="str" cm="1">
        <f t="array" aca="1" ref="L6" ca="1">ADDRESS(Lists!D6,COLUMN(INDIRECT("AX"&amp;"1")),,,"Schedule")</f>
        <v>Schedule!$AX$54</v>
      </c>
      <c r="M6" s="25" t="str" cm="1">
        <f t="array" aca="1" ref="M6" ca="1">ADDRESS(Lists!E6,COLUMN(INDIRECT("AX"&amp;"1")),,,"Schedule")</f>
        <v>Schedule!$AX$61</v>
      </c>
      <c r="N6" s="77" t="str" cm="1">
        <f t="array" aca="1" ref="N6" ca="1">ADDRESS(Lists!D6,COLUMN(INDIRECT("ci"&amp;"1")),,,"Schedule")</f>
        <v>Schedule!$CI$54</v>
      </c>
      <c r="O6" s="60" t="str" cm="1">
        <f t="array" aca="1" ref="O6" ca="1">ADDRESS(Lists!E6,COLUMN(INDIRECT("ci"&amp;"1")),,,"Schedule")</f>
        <v>Schedule!$CI$61</v>
      </c>
    </row>
    <row r="7" spans="1:15" x14ac:dyDescent="0.25">
      <c r="A7" s="40" t="s">
        <v>51</v>
      </c>
      <c r="C7" s="67" t="s">
        <v>89</v>
      </c>
      <c r="D7" s="68">
        <v>66</v>
      </c>
      <c r="E7" s="68">
        <v>73</v>
      </c>
      <c r="F7" s="68" t="str" cm="1">
        <f t="array" aca="1" ref="F7" ca="1">ADDRESS(D7,COLUMN(INDIRECT("A"&amp;"1")),,,"Schedule")</f>
        <v>Schedule!$A$66</v>
      </c>
      <c r="G7" s="68" t="str" cm="1">
        <f t="array" aca="1" ref="G7" ca="1">ADDRESS(E7,COLUMN(INDIRECT("A"&amp;"1")),,,"Schedule")</f>
        <v>Schedule!$A$73</v>
      </c>
      <c r="H7" s="68" t="str" cm="1">
        <f t="array" aca="1" ref="H7" ca="1">ADDRESS(Lists!D7,COLUMN(INDIRECT("AV"&amp;"1")),,,"Schedule")</f>
        <v>Schedule!$AV$66</v>
      </c>
      <c r="I7" s="68" t="str" cm="1">
        <f t="array" aca="1" ref="I7" ca="1">ADDRESS(Lists!E7,COLUMN(INDIRECT("AV"&amp;"1")),,,"Schedule")</f>
        <v>Schedule!$AV$73</v>
      </c>
      <c r="J7" s="68" t="str" cm="1">
        <f t="array" aca="1" ref="J7" ca="1">ADDRESS(Lists!D7,COLUMN(INDIRECT("AP"&amp;"1")),,,"Schedule")</f>
        <v>Schedule!$AP$66</v>
      </c>
      <c r="K7" s="68" t="str" cm="1">
        <f t="array" aca="1" ref="K7" ca="1">ADDRESS(Lists!E7,COLUMN(INDIRECT("AP"&amp;"1")),,,"Schedule")</f>
        <v>Schedule!$AP$73</v>
      </c>
      <c r="L7" s="68" t="str" cm="1">
        <f t="array" aca="1" ref="L7" ca="1">ADDRESS(Lists!D7,COLUMN(INDIRECT("AX"&amp;"1")),,,"Schedule")</f>
        <v>Schedule!$AX$66</v>
      </c>
      <c r="M7" s="68" t="str" cm="1">
        <f t="array" aca="1" ref="M7" ca="1">ADDRESS(Lists!E7,COLUMN(INDIRECT("AX"&amp;"1")),,,"Schedule")</f>
        <v>Schedule!$AX$73</v>
      </c>
      <c r="N7" s="77" t="str" cm="1">
        <f t="array" aca="1" ref="N7" ca="1">ADDRESS(Lists!D7,COLUMN(INDIRECT("ci"&amp;"1")),,,"Schedule")</f>
        <v>Schedule!$CI$66</v>
      </c>
      <c r="O7" s="60" t="str" cm="1">
        <f t="array" aca="1" ref="O7" ca="1">ADDRESS(Lists!E7,COLUMN(INDIRECT("ci"&amp;"1")),,,"Schedule")</f>
        <v>Schedule!$CI$73</v>
      </c>
    </row>
    <row r="8" spans="1:15" x14ac:dyDescent="0.25">
      <c r="A8" s="40" t="s">
        <v>53</v>
      </c>
    </row>
    <row r="9" spans="1:15" x14ac:dyDescent="0.25">
      <c r="A9" s="40" t="s">
        <v>50</v>
      </c>
    </row>
    <row r="10" spans="1:15" x14ac:dyDescent="0.25">
      <c r="A10" s="40" t="s">
        <v>57</v>
      </c>
    </row>
    <row r="11" spans="1:15" x14ac:dyDescent="0.25">
      <c r="A11" s="40" t="s">
        <v>47</v>
      </c>
    </row>
    <row r="12" spans="1:15" x14ac:dyDescent="0.25">
      <c r="A12" s="41" t="s">
        <v>54</v>
      </c>
    </row>
    <row r="13" spans="1:15" x14ac:dyDescent="0.25">
      <c r="A13" s="42" t="s">
        <v>90</v>
      </c>
    </row>
    <row r="14" spans="1:15" x14ac:dyDescent="0.25">
      <c r="A14" s="42" t="s">
        <v>91</v>
      </c>
    </row>
    <row r="15" spans="1:15" x14ac:dyDescent="0.25">
      <c r="A15" s="42" t="s">
        <v>92</v>
      </c>
    </row>
    <row r="16" spans="1:15" x14ac:dyDescent="0.25">
      <c r="A16" s="42" t="s">
        <v>93</v>
      </c>
    </row>
    <row r="17" spans="1:50" x14ac:dyDescent="0.25">
      <c r="A17" s="42" t="s">
        <v>94</v>
      </c>
    </row>
    <row r="18" spans="1:50" x14ac:dyDescent="0.25">
      <c r="A18" s="42" t="s">
        <v>95</v>
      </c>
    </row>
    <row r="19" spans="1:50" x14ac:dyDescent="0.25">
      <c r="A19" s="42"/>
    </row>
    <row r="20" spans="1:50" ht="15.75" thickBot="1" x14ac:dyDescent="0.3">
      <c r="A20" s="43"/>
    </row>
    <row r="22" spans="1:50" ht="15.75" thickBot="1" x14ac:dyDescent="0.3"/>
    <row r="23" spans="1:50" x14ac:dyDescent="0.25">
      <c r="L23" s="47" t="s">
        <v>96</v>
      </c>
      <c r="M23" s="48"/>
      <c r="N23" s="48"/>
      <c r="O23" s="48"/>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6"/>
    </row>
    <row r="24" spans="1:50" ht="15.75" thickBot="1" x14ac:dyDescent="0.3">
      <c r="L24" s="81">
        <v>0.35416666666666669</v>
      </c>
      <c r="M24" s="82">
        <v>0.35416666666666669</v>
      </c>
      <c r="N24" s="82">
        <v>0.375</v>
      </c>
      <c r="O24" s="82">
        <v>0.38541666666666669</v>
      </c>
      <c r="P24" s="82">
        <v>0.39583333333333331</v>
      </c>
      <c r="Q24" s="82">
        <v>0.40625</v>
      </c>
      <c r="R24" s="82">
        <v>0.41666666666666669</v>
      </c>
      <c r="S24" s="82">
        <v>0.42708333333333331</v>
      </c>
      <c r="T24" s="82">
        <v>0.4375</v>
      </c>
      <c r="U24" s="82">
        <v>0.44791666666666669</v>
      </c>
      <c r="V24" s="82">
        <v>0.45833333333333331</v>
      </c>
      <c r="W24" s="82">
        <v>0.46875</v>
      </c>
      <c r="X24" s="56">
        <v>0.47916666666666669</v>
      </c>
      <c r="Y24" s="82">
        <v>0.48958333333333331</v>
      </c>
      <c r="Z24" s="83">
        <v>0.5</v>
      </c>
      <c r="AA24" s="83">
        <v>0.51041666666666663</v>
      </c>
      <c r="AB24" s="83">
        <v>0.52083333333333337</v>
      </c>
      <c r="AC24" s="84">
        <v>0.53125</v>
      </c>
      <c r="AD24" s="82">
        <v>0.54166666666666663</v>
      </c>
      <c r="AE24" s="82">
        <v>0.55208333333333337</v>
      </c>
      <c r="AF24" s="82">
        <v>0.5625</v>
      </c>
      <c r="AG24" s="82">
        <v>0.57291666666666663</v>
      </c>
      <c r="AH24" s="82">
        <v>0.58333333333333337</v>
      </c>
      <c r="AI24" s="82">
        <v>0.59375</v>
      </c>
      <c r="AJ24" s="82">
        <v>0.60416666666666663</v>
      </c>
      <c r="AK24" s="82">
        <v>0.61458333333333337</v>
      </c>
      <c r="AL24" s="82">
        <v>0.625</v>
      </c>
      <c r="AM24" s="82">
        <v>0.63541666666666663</v>
      </c>
      <c r="AN24" s="82">
        <v>0.64583333333333337</v>
      </c>
      <c r="AO24" s="82">
        <v>0.65625</v>
      </c>
      <c r="AP24" s="82">
        <v>0.66666666666666663</v>
      </c>
      <c r="AQ24" s="82">
        <v>0.67708333333333337</v>
      </c>
      <c r="AR24" s="82">
        <v>0.6875</v>
      </c>
      <c r="AS24" s="82">
        <v>0.69791666666666663</v>
      </c>
      <c r="AT24" s="82">
        <v>0.70833333333333337</v>
      </c>
      <c r="AU24" s="56">
        <v>0.71875</v>
      </c>
      <c r="AV24" s="56">
        <v>0.72916666666666663</v>
      </c>
      <c r="AW24" s="56">
        <v>0.73958333333333337</v>
      </c>
      <c r="AX24" s="85">
        <v>0.75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openxmlformats.org/package/2006/metadata/core-properties"/>
    <ds:schemaRef ds:uri="http://schemas.microsoft.com/office/2006/metadata/properties"/>
    <ds:schemaRef ds:uri="http://schemas.microsoft.com/office/infopath/2007/PartnerControls"/>
    <ds:schemaRef ds:uri="http://schemas.microsoft.com/office/2006/documentManagement/types"/>
    <ds:schemaRef ds:uri="http://purl.org/dc/terms/"/>
    <ds:schemaRef ds:uri="http://www.w3.org/XML/1998/namespace"/>
    <ds:schemaRef ds:uri="95d5ab19-5df0-4393-9a78-50cfb5c04389"/>
    <ds:schemaRef ds:uri="http://purl.org/dc/elements/1.1/"/>
    <ds:schemaRef ds:uri="deb6fef2-38c6-4c24-8b50-885c97b3c555"/>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Backup Schedule</vt:lpstr>
      <vt:lpstr>Week View</vt:lpstr>
      <vt:lpstr>Schedule</vt:lpstr>
      <vt:lpstr>AT</vt:lpstr>
      <vt:lpstr>MP</vt:lpstr>
      <vt:lpstr>TH</vt:lpstr>
      <vt:lpstr>PZ</vt:lpstr>
      <vt:lpstr>HTT</vt:lpstr>
      <vt:lpstr>SPL</vt:lpstr>
      <vt:lpstr>KG+RPW</vt:lpstr>
      <vt:lpstr>P2P+STM</vt:lpstr>
      <vt:lpstr>IW+AL</vt:lpstr>
      <vt:lpstr>Lists</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2020-10-30T19:06:37Z</cp:lastPrinted>
  <dcterms:created xsi:type="dcterms:W3CDTF">2020-09-03T19:23:27Z</dcterms:created>
  <dcterms:modified xsi:type="dcterms:W3CDTF">2020-10-30T19:25:11Z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