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9C0C7506-DCE5-472E-A05B-7D19636C8B7C}" xr6:coauthVersionLast="45" xr6:coauthVersionMax="45" xr10:uidLastSave="{00000000-0000-0000-0000-000000000000}"/>
  <bookViews>
    <workbookView xWindow="9300" yWindow="285" windowWidth="18975" windowHeight="15150" firstSheet="1"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Schedule!$A$1:$AJ$73</definedName>
    <definedName name="_xlnm.Print_Area" localSheetId="5">TH!$B$1:$F$24</definedName>
    <definedName name="SatSunSched">Schedule!$A$63:$AJ$73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21" i="4" l="1"/>
  <c r="AV21" i="4"/>
  <c r="AW21" i="4"/>
  <c r="AY21" i="4"/>
  <c r="BC21" i="4"/>
  <c r="BD21" i="4"/>
  <c r="BF21" i="4" a="1"/>
  <c r="BF21" i="4" s="1"/>
  <c r="BG21" i="4" a="1"/>
  <c r="BG21" i="4"/>
  <c r="BH21" i="4" a="1"/>
  <c r="BH21" i="4" s="1"/>
  <c r="BL21" i="4" a="1"/>
  <c r="BL21" i="4" s="1"/>
  <c r="BM21" i="4" a="1"/>
  <c r="BM21" i="4" s="1"/>
  <c r="BP21" i="4" a="1"/>
  <c r="BP21" i="4" s="1"/>
  <c r="BQ21" i="4" a="1"/>
  <c r="BQ21" i="4" s="1"/>
  <c r="BR21" i="4" a="1"/>
  <c r="BR21" i="4"/>
  <c r="BV21" i="4" a="1"/>
  <c r="BV21" i="4" s="1"/>
  <c r="BW21" i="4" a="1"/>
  <c r="BW21" i="4" s="1"/>
  <c r="BZ21" i="4" a="1"/>
  <c r="BZ21" i="4" s="1"/>
  <c r="CA21" i="4" a="1"/>
  <c r="CA21" i="4"/>
  <c r="CB21" i="4" a="1"/>
  <c r="CB21" i="4" s="1"/>
  <c r="CF21" i="4" a="1"/>
  <c r="CF21" i="4" s="1"/>
  <c r="CG21" i="4" a="1"/>
  <c r="CG21" i="4" s="1"/>
  <c r="AR22" i="4"/>
  <c r="AW22" i="4" s="1"/>
  <c r="AV22" i="4"/>
  <c r="AY22" i="4"/>
  <c r="BD22" i="4" s="1"/>
  <c r="BC22" i="4"/>
  <c r="BF22" i="4" a="1"/>
  <c r="BF22" i="4"/>
  <c r="BG22" i="4" a="1"/>
  <c r="BG22" i="4" s="1"/>
  <c r="BH22" i="4" a="1"/>
  <c r="BH22" i="4" s="1"/>
  <c r="BL22" i="4" a="1"/>
  <c r="BL22" i="4" s="1"/>
  <c r="BM22" i="4" a="1"/>
  <c r="BM22" i="4" s="1"/>
  <c r="BP22" i="4" a="1"/>
  <c r="BP22" i="4" s="1"/>
  <c r="BQ22" i="4" a="1"/>
  <c r="BQ22" i="4" s="1"/>
  <c r="BR22" i="4" a="1"/>
  <c r="BR22" i="4" s="1"/>
  <c r="BV22" i="4" a="1"/>
  <c r="BV22" i="4" s="1"/>
  <c r="BW22" i="4" a="1"/>
  <c r="BW22" i="4"/>
  <c r="BZ22" i="4" a="1"/>
  <c r="BZ22" i="4" s="1"/>
  <c r="CA22" i="4" a="1"/>
  <c r="CA22" i="4" s="1"/>
  <c r="CB22" i="4" a="1"/>
  <c r="CB22" i="4"/>
  <c r="CF22" i="4" a="1"/>
  <c r="CF22" i="4"/>
  <c r="CG22" i="4" a="1"/>
  <c r="CG22" i="4" s="1"/>
  <c r="AR23" i="4"/>
  <c r="AV23" i="4"/>
  <c r="AW23" i="4"/>
  <c r="AY23" i="4"/>
  <c r="BC23" i="4"/>
  <c r="BD23" i="4"/>
  <c r="BF23" i="4" a="1"/>
  <c r="BF23" i="4" s="1"/>
  <c r="BG23" i="4" a="1"/>
  <c r="BG23" i="4"/>
  <c r="BH23" i="4" a="1"/>
  <c r="BH23" i="4" s="1"/>
  <c r="BL23" i="4" a="1"/>
  <c r="BL23" i="4" s="1"/>
  <c r="BM23" i="4" a="1"/>
  <c r="BM23" i="4" s="1"/>
  <c r="BP23" i="4" a="1"/>
  <c r="BP23" i="4"/>
  <c r="BQ23" i="4" a="1"/>
  <c r="BQ23" i="4" s="1"/>
  <c r="BR23" i="4" a="1"/>
  <c r="BR23" i="4" s="1"/>
  <c r="BV23" i="4" a="1"/>
  <c r="BV23" i="4" s="1"/>
  <c r="BW23" i="4" a="1"/>
  <c r="BW23" i="4" s="1"/>
  <c r="BZ23" i="4" a="1"/>
  <c r="BZ23" i="4" s="1"/>
  <c r="CA23" i="4" a="1"/>
  <c r="CA23" i="4" s="1"/>
  <c r="CB23" i="4" a="1"/>
  <c r="CB23" i="4" s="1"/>
  <c r="CF23" i="4" a="1"/>
  <c r="CF23" i="4" s="1"/>
  <c r="CG23" i="4" a="1"/>
  <c r="CG23" i="4"/>
  <c r="AR24" i="4"/>
  <c r="AW24" i="4" s="1"/>
  <c r="AV24" i="4"/>
  <c r="AY24" i="4"/>
  <c r="BD24" i="4" s="1"/>
  <c r="BC24" i="4"/>
  <c r="BF24" i="4" a="1"/>
  <c r="BF24" i="4" s="1"/>
  <c r="BG24" i="4" a="1"/>
  <c r="BG24" i="4" s="1"/>
  <c r="BH24" i="4" a="1"/>
  <c r="BH24" i="4"/>
  <c r="BL24" i="4" a="1"/>
  <c r="BL24" i="4"/>
  <c r="BM24" i="4" a="1"/>
  <c r="BM24" i="4" s="1"/>
  <c r="BP24" i="4" a="1"/>
  <c r="BP24" i="4" s="1"/>
  <c r="BQ24" i="4" a="1"/>
  <c r="BQ24" i="4"/>
  <c r="BR24" i="4" a="1"/>
  <c r="BR24" i="4" s="1"/>
  <c r="BV24" i="4" a="1"/>
  <c r="BV24" i="4" s="1"/>
  <c r="BW24" i="4" a="1"/>
  <c r="BW24" i="4" s="1"/>
  <c r="BZ24" i="4" a="1"/>
  <c r="BZ24" i="4"/>
  <c r="CA24" i="4" a="1"/>
  <c r="CA24" i="4" s="1"/>
  <c r="CB24" i="4" a="1"/>
  <c r="CB24" i="4" s="1"/>
  <c r="CF24" i="4" a="1"/>
  <c r="CF24" i="4" s="1"/>
  <c r="CG24" i="4" a="1"/>
  <c r="CG24" i="4" s="1"/>
  <c r="AR25" i="4"/>
  <c r="AV25" i="4"/>
  <c r="AW25" i="4"/>
  <c r="AY25" i="4"/>
  <c r="BC25" i="4"/>
  <c r="BD25" i="4"/>
  <c r="BF25" i="4" a="1"/>
  <c r="BF25" i="4" s="1"/>
  <c r="BG25" i="4" a="1"/>
  <c r="BG25" i="4" s="1"/>
  <c r="BH25" i="4" a="1"/>
  <c r="BH25" i="4" s="1"/>
  <c r="BL25" i="4" a="1"/>
  <c r="BL25" i="4" s="1"/>
  <c r="BM25" i="4" a="1"/>
  <c r="BM25" i="4"/>
  <c r="BP25" i="4" a="1"/>
  <c r="BP25" i="4" s="1"/>
  <c r="BQ25" i="4" a="1"/>
  <c r="BQ25" i="4" s="1"/>
  <c r="BR25" i="4" a="1"/>
  <c r="BR25" i="4"/>
  <c r="BV25" i="4" a="1"/>
  <c r="BV25" i="4"/>
  <c r="BW25" i="4" a="1"/>
  <c r="BW25" i="4" s="1"/>
  <c r="BZ25" i="4" a="1"/>
  <c r="BZ25" i="4" s="1"/>
  <c r="CA25" i="4" a="1"/>
  <c r="CA25" i="4"/>
  <c r="CB25" i="4" a="1"/>
  <c r="CB25" i="4" s="1"/>
  <c r="CF25" i="4" a="1"/>
  <c r="CF25" i="4" s="1"/>
  <c r="CG25" i="4" a="1"/>
  <c r="CG25" i="4" s="1"/>
  <c r="AR26" i="4"/>
  <c r="AW26" i="4" s="1"/>
  <c r="AV26" i="4"/>
  <c r="AY26" i="4"/>
  <c r="BD26" i="4" s="1"/>
  <c r="BC26" i="4"/>
  <c r="BF26" i="4" a="1"/>
  <c r="BF26" i="4" s="1"/>
  <c r="BG26" i="4" a="1"/>
  <c r="BG26" i="4" s="1"/>
  <c r="BH26" i="4" a="1"/>
  <c r="BH26" i="4" s="1"/>
  <c r="BL26" i="4" a="1"/>
  <c r="BL26" i="4" s="1"/>
  <c r="BM26" i="4" a="1"/>
  <c r="BM26" i="4" s="1"/>
  <c r="BP26" i="4" a="1"/>
  <c r="BP26" i="4" s="1"/>
  <c r="BQ26" i="4" a="1"/>
  <c r="BQ26" i="4" s="1"/>
  <c r="BR26" i="4" a="1"/>
  <c r="BR26" i="4" s="1"/>
  <c r="BV26" i="4" a="1"/>
  <c r="BV26" i="4" s="1"/>
  <c r="BW26" i="4" a="1"/>
  <c r="BW26" i="4" s="1"/>
  <c r="BZ26" i="4" a="1"/>
  <c r="BZ26" i="4" s="1"/>
  <c r="CA26" i="4" a="1"/>
  <c r="CA26" i="4" s="1"/>
  <c r="CB26" i="4" a="1"/>
  <c r="CB26" i="4" s="1"/>
  <c r="CF26" i="4" a="1"/>
  <c r="CF26" i="4" s="1"/>
  <c r="CG26" i="4" a="1"/>
  <c r="CG26" i="4" s="1"/>
  <c r="AR27" i="4"/>
  <c r="AV27" i="4"/>
  <c r="AW27" i="4"/>
  <c r="AY27" i="4"/>
  <c r="BC27" i="4"/>
  <c r="BD27" i="4"/>
  <c r="BF27" i="4" a="1"/>
  <c r="BF27" i="4" s="1"/>
  <c r="BG27" i="4" a="1"/>
  <c r="BG27" i="4" s="1"/>
  <c r="BH27" i="4" a="1"/>
  <c r="BH27" i="4" s="1"/>
  <c r="BL27" i="4" a="1"/>
  <c r="BL27" i="4" s="1"/>
  <c r="BM27" i="4" a="1"/>
  <c r="BM27" i="4" s="1"/>
  <c r="BP27" i="4" a="1"/>
  <c r="BP27" i="4" s="1"/>
  <c r="BQ27" i="4" a="1"/>
  <c r="BQ27" i="4" s="1"/>
  <c r="BR27" i="4" a="1"/>
  <c r="BR27" i="4" s="1"/>
  <c r="BV27" i="4" a="1"/>
  <c r="BV27" i="4" s="1"/>
  <c r="BW27" i="4" a="1"/>
  <c r="BW27" i="4" s="1"/>
  <c r="BZ27" i="4" a="1"/>
  <c r="BZ27" i="4" s="1"/>
  <c r="CA27" i="4" a="1"/>
  <c r="CA27" i="4" s="1"/>
  <c r="CB27" i="4" a="1"/>
  <c r="CB27" i="4" s="1"/>
  <c r="CF27" i="4" a="1"/>
  <c r="CF27" i="4" s="1"/>
  <c r="CG27" i="4" a="1"/>
  <c r="CG27" i="4" s="1"/>
  <c r="AR28" i="4"/>
  <c r="AW28" i="4" s="1"/>
  <c r="AV28" i="4"/>
  <c r="AY28" i="4"/>
  <c r="BD28" i="4" s="1"/>
  <c r="BC28" i="4"/>
  <c r="BF28" i="4" a="1"/>
  <c r="BF28" i="4" s="1"/>
  <c r="BG28" i="4" a="1"/>
  <c r="BG28" i="4" s="1"/>
  <c r="BH28" i="4" a="1"/>
  <c r="BH28" i="4" s="1"/>
  <c r="BL28" i="4" a="1"/>
  <c r="BL28" i="4" s="1"/>
  <c r="BM28" i="4" a="1"/>
  <c r="BM28" i="4" s="1"/>
  <c r="BP28" i="4" a="1"/>
  <c r="BP28" i="4" s="1"/>
  <c r="BQ28" i="4" a="1"/>
  <c r="BQ28" i="4" s="1"/>
  <c r="BR28" i="4" a="1"/>
  <c r="BR28" i="4" s="1"/>
  <c r="BV28" i="4" a="1"/>
  <c r="BV28" i="4" s="1"/>
  <c r="BW28" i="4" a="1"/>
  <c r="BW28" i="4" s="1"/>
  <c r="BZ28" i="4" a="1"/>
  <c r="BZ28" i="4" s="1"/>
  <c r="CA28" i="4" a="1"/>
  <c r="CA28" i="4" s="1"/>
  <c r="CB28" i="4" a="1"/>
  <c r="CB28" i="4" s="1"/>
  <c r="CF28" i="4" a="1"/>
  <c r="CF28" i="4"/>
  <c r="CG28" i="4" a="1"/>
  <c r="CG28" i="4" s="1"/>
  <c r="AR20" i="4"/>
  <c r="AV20" i="4" s="1"/>
  <c r="AY20" i="4"/>
  <c r="BC20" i="4" s="1"/>
  <c r="BF20" i="4" a="1"/>
  <c r="BF20" i="4" s="1"/>
  <c r="BG20" i="4" a="1"/>
  <c r="BG20" i="4" s="1"/>
  <c r="BH20" i="4" a="1"/>
  <c r="BH20" i="4" s="1"/>
  <c r="BL20" i="4" a="1"/>
  <c r="BL20" i="4" s="1"/>
  <c r="BM20" i="4" a="1"/>
  <c r="BM20" i="4" s="1"/>
  <c r="BP20" i="4" a="1"/>
  <c r="BP20" i="4" s="1"/>
  <c r="BQ20" i="4" a="1"/>
  <c r="BQ20" i="4" s="1"/>
  <c r="BR20" i="4" a="1"/>
  <c r="BR20" i="4" s="1"/>
  <c r="BV20" i="4" a="1"/>
  <c r="BV20" i="4" s="1"/>
  <c r="BW20" i="4" a="1"/>
  <c r="BW20" i="4" s="1"/>
  <c r="BZ20" i="4" a="1"/>
  <c r="BZ20" i="4" s="1"/>
  <c r="CA20" i="4" a="1"/>
  <c r="CA20" i="4" s="1"/>
  <c r="CB20" i="4" a="1"/>
  <c r="CB20" i="4" s="1"/>
  <c r="CF20" i="4" a="1"/>
  <c r="CF20" i="4" s="1"/>
  <c r="CG20" i="4" a="1"/>
  <c r="CG20" i="4" s="1"/>
  <c r="AR18" i="4"/>
  <c r="AV18" i="4"/>
  <c r="AW18" i="4"/>
  <c r="AY18" i="4"/>
  <c r="BC18" i="4"/>
  <c r="BD18" i="4"/>
  <c r="BF18" i="4" a="1"/>
  <c r="BF18" i="4" s="1"/>
  <c r="BG18" i="4" a="1"/>
  <c r="BG18" i="4" s="1"/>
  <c r="BH18" i="4" a="1"/>
  <c r="BH18" i="4" s="1"/>
  <c r="BL18" i="4" a="1"/>
  <c r="BL18" i="4" s="1"/>
  <c r="BM18" i="4" a="1"/>
  <c r="BM18" i="4" s="1"/>
  <c r="BP18" i="4" a="1"/>
  <c r="BP18" i="4" s="1"/>
  <c r="BQ18" i="4" a="1"/>
  <c r="BQ18" i="4" s="1"/>
  <c r="BR18" i="4" a="1"/>
  <c r="BR18" i="4" s="1"/>
  <c r="BV18" i="4" a="1"/>
  <c r="BV18" i="4" s="1"/>
  <c r="BW18" i="4" a="1"/>
  <c r="BW18" i="4" s="1"/>
  <c r="BZ18" i="4" a="1"/>
  <c r="BZ18" i="4" s="1"/>
  <c r="CA18" i="4" a="1"/>
  <c r="CA18" i="4" s="1"/>
  <c r="CB18" i="4" a="1"/>
  <c r="CB18" i="4" s="1"/>
  <c r="CF18" i="4" a="1"/>
  <c r="CF18" i="4" s="1"/>
  <c r="CG18" i="4" a="1"/>
  <c r="CG18" i="4" s="1"/>
  <c r="AS21" i="4" a="1"/>
  <c r="AZ21" i="4" a="1"/>
  <c r="BJ21" i="4" a="1"/>
  <c r="CE21" i="4" a="1"/>
  <c r="AS22" i="4" a="1"/>
  <c r="BJ22" i="4" a="1"/>
  <c r="AZ23" i="4" a="1"/>
  <c r="BK23" i="4" a="1"/>
  <c r="BT23" i="4" a="1"/>
  <c r="CE24" i="4" a="1"/>
  <c r="AS25" i="4" a="1"/>
  <c r="AZ26" i="4" a="1"/>
  <c r="CD25" i="4" a="1"/>
  <c r="BK21" i="4" a="1"/>
  <c r="BT21" i="4" a="1"/>
  <c r="CE22" i="4" a="1"/>
  <c r="AS23" i="4" a="1"/>
  <c r="AZ24" i="4" a="1"/>
  <c r="BK24" i="4" a="1"/>
  <c r="BT24" i="4" a="1"/>
  <c r="BU25" i="4" a="1"/>
  <c r="AZ22" i="4" a="1"/>
  <c r="BK22" i="4" a="1"/>
  <c r="BT22" i="4" a="1"/>
  <c r="BU23" i="4" a="1"/>
  <c r="CD23" i="4" a="1"/>
  <c r="BU24" i="4" a="1"/>
  <c r="CD24" i="4" a="1"/>
  <c r="BJ25" i="4" a="1"/>
  <c r="CE25" i="4" a="1"/>
  <c r="AS26" i="4" a="1"/>
  <c r="AS24" i="4" a="1"/>
  <c r="BK25" i="4" a="1"/>
  <c r="BT25" i="4" a="1"/>
  <c r="BK26" i="4" a="1"/>
  <c r="BT26" i="4" a="1"/>
  <c r="AS27" i="4" a="1"/>
  <c r="BU27" i="4" a="1"/>
  <c r="CD27" i="4" a="1"/>
  <c r="AZ28" i="4" a="1"/>
  <c r="BK28" i="4" a="1"/>
  <c r="BT28" i="4" a="1"/>
  <c r="CE23" i="4" a="1"/>
  <c r="BK27" i="4" a="1"/>
  <c r="BJ28" i="4" a="1"/>
  <c r="CE28" i="4" a="1"/>
  <c r="BU22" i="4" a="1"/>
  <c r="CD22" i="4" a="1"/>
  <c r="BJ23" i="4" a="1"/>
  <c r="BU26" i="4" a="1"/>
  <c r="CD26" i="4" a="1"/>
  <c r="CE27" i="4" a="1"/>
  <c r="BU28" i="4" a="1"/>
  <c r="CD28" i="4" a="1"/>
  <c r="BU21" i="4" a="1"/>
  <c r="CD21" i="4" a="1"/>
  <c r="BJ24" i="4" a="1"/>
  <c r="AZ25" i="4" a="1"/>
  <c r="CE26" i="4" a="1"/>
  <c r="AZ27" i="4" a="1"/>
  <c r="BJ27" i="4" a="1"/>
  <c r="BJ26" i="4" a="1"/>
  <c r="BT27" i="4" a="1"/>
  <c r="AS28" i="4" a="1"/>
  <c r="BK20" i="4" a="1"/>
  <c r="BT20" i="4" a="1"/>
  <c r="AS20" i="4" a="1"/>
  <c r="AZ20" i="4" a="1"/>
  <c r="CE20" i="4" a="1"/>
  <c r="BU20" i="4" a="1"/>
  <c r="BJ20" i="4" a="1"/>
  <c r="CD20" i="4" a="1"/>
  <c r="AS18" i="4" a="1"/>
  <c r="AZ18" i="4" a="1"/>
  <c r="BK18" i="4" a="1"/>
  <c r="CE18" i="4" a="1"/>
  <c r="BT18" i="4" a="1"/>
  <c r="CD18" i="4" a="1"/>
  <c r="BJ18" i="4" a="1"/>
  <c r="BU18" i="4" a="1"/>
  <c r="AS28" i="4" l="1"/>
  <c r="AT28" i="4" s="1" a="1"/>
  <c r="AT28" i="4" s="1"/>
  <c r="BT27" i="4"/>
  <c r="BJ26" i="4"/>
  <c r="BI26" i="4" s="1" a="1"/>
  <c r="BI26" i="4" s="1"/>
  <c r="BJ27" i="4"/>
  <c r="BN27" i="4" s="1" a="1"/>
  <c r="BN27" i="4" s="1"/>
  <c r="AZ27" i="4"/>
  <c r="BA27" i="4" s="1" a="1"/>
  <c r="BA27" i="4" s="1"/>
  <c r="CE26" i="4"/>
  <c r="AZ25" i="4"/>
  <c r="BA25" i="4" s="1" a="1"/>
  <c r="BA25" i="4" s="1"/>
  <c r="BJ24" i="4"/>
  <c r="CD21" i="4"/>
  <c r="BU21" i="4"/>
  <c r="CD28" i="4"/>
  <c r="BU28" i="4"/>
  <c r="CE27" i="4"/>
  <c r="CD26" i="4"/>
  <c r="BU26" i="4"/>
  <c r="BJ23" i="4"/>
  <c r="CD22" i="4"/>
  <c r="BU22" i="4"/>
  <c r="CE28" i="4"/>
  <c r="CC28" i="4" s="1" a="1"/>
  <c r="CC28" i="4" s="1"/>
  <c r="BJ28" i="4"/>
  <c r="BK27" i="4"/>
  <c r="CE23" i="4"/>
  <c r="BT28" i="4"/>
  <c r="BK28" i="4"/>
  <c r="AZ28" i="4"/>
  <c r="BA28" i="4" s="1" a="1"/>
  <c r="BA28" i="4" s="1"/>
  <c r="CD27" i="4"/>
  <c r="BU27" i="4"/>
  <c r="AS27" i="4"/>
  <c r="AT27" i="4" s="1" a="1"/>
  <c r="AT27" i="4" s="1"/>
  <c r="BT26" i="4"/>
  <c r="BK26" i="4"/>
  <c r="BT25" i="4"/>
  <c r="BK25" i="4"/>
  <c r="AS24" i="4"/>
  <c r="AT24" i="4" s="1" a="1"/>
  <c r="AT24" i="4" s="1"/>
  <c r="AS26" i="4"/>
  <c r="AT26" i="4" s="1" a="1"/>
  <c r="AT26" i="4" s="1"/>
  <c r="CE25" i="4"/>
  <c r="BJ25" i="4"/>
  <c r="CD24" i="4"/>
  <c r="BU24" i="4"/>
  <c r="CD23" i="4"/>
  <c r="BU23" i="4"/>
  <c r="BT22" i="4"/>
  <c r="BK22" i="4"/>
  <c r="AZ22" i="4"/>
  <c r="BA22" i="4" s="1" a="1"/>
  <c r="BA22" i="4" s="1"/>
  <c r="BU25" i="4"/>
  <c r="BT24" i="4"/>
  <c r="BK24" i="4"/>
  <c r="AZ24" i="4"/>
  <c r="BA24" i="4" s="1" a="1"/>
  <c r="BA24" i="4" s="1"/>
  <c r="AS23" i="4"/>
  <c r="AT23" i="4" s="1" a="1"/>
  <c r="AT23" i="4" s="1"/>
  <c r="CE22" i="4"/>
  <c r="BT21" i="4"/>
  <c r="BK21" i="4"/>
  <c r="CD25" i="4"/>
  <c r="AZ26" i="4"/>
  <c r="BA26" i="4" s="1" a="1"/>
  <c r="BA26" i="4" s="1"/>
  <c r="AS25" i="4"/>
  <c r="AT25" i="4" s="1" a="1"/>
  <c r="AT25" i="4" s="1"/>
  <c r="CE24" i="4"/>
  <c r="BT23" i="4"/>
  <c r="BK23" i="4"/>
  <c r="AZ23" i="4"/>
  <c r="BA23" i="4" s="1" a="1"/>
  <c r="BA23" i="4" s="1"/>
  <c r="BJ22" i="4"/>
  <c r="AS22" i="4"/>
  <c r="AT22" i="4" s="1" a="1"/>
  <c r="AT22" i="4" s="1"/>
  <c r="CE21" i="4"/>
  <c r="BJ21" i="4"/>
  <c r="AZ21" i="4"/>
  <c r="BA21" i="4" s="1" a="1"/>
  <c r="BA21" i="4" s="1"/>
  <c r="AS21" i="4"/>
  <c r="AT21" i="4" s="1" a="1"/>
  <c r="AT21" i="4" s="1"/>
  <c r="BI28" i="4" a="1"/>
  <c r="BI28" i="4" s="1"/>
  <c r="BS27" i="4" a="1"/>
  <c r="BS27" i="4" s="1"/>
  <c r="CC26" i="4" a="1"/>
  <c r="CC26" i="4" s="1"/>
  <c r="CH22" i="4" a="1"/>
  <c r="CH22" i="4" s="1"/>
  <c r="CC22" i="4" a="1"/>
  <c r="CC22" i="4" s="1"/>
  <c r="BN22" i="4" a="1"/>
  <c r="BN22" i="4" s="1"/>
  <c r="BS21" i="4" a="1"/>
  <c r="BS21" i="4" s="1"/>
  <c r="BX25" i="4" a="1"/>
  <c r="BX25" i="4" s="1"/>
  <c r="BS25" i="4" a="1"/>
  <c r="BS25" i="4" s="1"/>
  <c r="BS22" i="4" a="1"/>
  <c r="BS22" i="4" s="1"/>
  <c r="BI22" i="4" a="1"/>
  <c r="BI22" i="4" s="1"/>
  <c r="CI22" i="4" s="1"/>
  <c r="CH26" i="4" a="1"/>
  <c r="CH26" i="4" s="1"/>
  <c r="BI25" i="4" a="1"/>
  <c r="BI25" i="4" s="1"/>
  <c r="BX23" i="4" a="1"/>
  <c r="BX23" i="4" s="1"/>
  <c r="BX21" i="4" a="1"/>
  <c r="BX21" i="4" s="1"/>
  <c r="CH24" i="4" a="1"/>
  <c r="CH24" i="4" s="1"/>
  <c r="CC24" i="4" a="1"/>
  <c r="CC24" i="4" s="1"/>
  <c r="BN24" i="4" a="1"/>
  <c r="BN24" i="4" s="1"/>
  <c r="BI24" i="4" a="1"/>
  <c r="BI24" i="4" s="1"/>
  <c r="CC23" i="4" a="1"/>
  <c r="CC23" i="4" s="1"/>
  <c r="BS23" i="4" a="1"/>
  <c r="BS23" i="4" s="1"/>
  <c r="BI21" i="4" a="1"/>
  <c r="BI21" i="4" s="1"/>
  <c r="BN21" i="4" a="1"/>
  <c r="BN21" i="4" s="1"/>
  <c r="BN25" i="4" a="1"/>
  <c r="BN25" i="4" s="1"/>
  <c r="CH23" i="4" a="1"/>
  <c r="CH23" i="4" s="1"/>
  <c r="BX22" i="4" a="1"/>
  <c r="BX22" i="4" s="1"/>
  <c r="CD20" i="4"/>
  <c r="BJ20" i="4"/>
  <c r="BU20" i="4"/>
  <c r="CE20" i="4"/>
  <c r="AZ20" i="4"/>
  <c r="BA20" i="4" s="1" a="1"/>
  <c r="BA20" i="4" s="1"/>
  <c r="AS20" i="4"/>
  <c r="AT20" i="4" s="1" a="1"/>
  <c r="AT20" i="4" s="1"/>
  <c r="BT20" i="4"/>
  <c r="BK20" i="4"/>
  <c r="BI20" i="4" a="1"/>
  <c r="BI20" i="4" s="1"/>
  <c r="BN20" i="4" a="1"/>
  <c r="BN20" i="4" s="1"/>
  <c r="CC20" i="4" a="1"/>
  <c r="CC20" i="4" s="1"/>
  <c r="CH20" i="4" a="1"/>
  <c r="CH20" i="4" s="1"/>
  <c r="BX20" i="4" a="1"/>
  <c r="BX20" i="4" s="1"/>
  <c r="BS20" i="4" a="1"/>
  <c r="BS20" i="4" s="1"/>
  <c r="BD20" i="4"/>
  <c r="AW20" i="4"/>
  <c r="BU18" i="4"/>
  <c r="BJ18" i="4"/>
  <c r="BN18" i="4" s="1" a="1"/>
  <c r="BN18" i="4" s="1"/>
  <c r="CD18" i="4"/>
  <c r="CC18" i="4" s="1" a="1"/>
  <c r="CC18" i="4" s="1"/>
  <c r="BT18" i="4"/>
  <c r="BX18" i="4" s="1" a="1"/>
  <c r="BX18" i="4" s="1"/>
  <c r="CE18" i="4"/>
  <c r="BK18" i="4"/>
  <c r="AZ18" i="4"/>
  <c r="BA18" i="4" s="1" a="1"/>
  <c r="BA18" i="4" s="1"/>
  <c r="AS18" i="4"/>
  <c r="AT18" i="4" s="1" a="1"/>
  <c r="AT18" i="4" s="1"/>
  <c r="BS18" i="4" a="1"/>
  <c r="BS18" i="4" s="1"/>
  <c r="BI18" i="4" a="1"/>
  <c r="BI18" i="4" s="1"/>
  <c r="BH33" i="4" a="1"/>
  <c r="BH33" i="4" s="1"/>
  <c r="BI27" i="4" l="1" a="1"/>
  <c r="BI27" i="4" s="1"/>
  <c r="CC25" i="4" a="1"/>
  <c r="CC25" i="4" s="1"/>
  <c r="CI25" i="4" s="1"/>
  <c r="CH25" i="4" a="1"/>
  <c r="CH25" i="4" s="1"/>
  <c r="BN28" i="4" a="1"/>
  <c r="BN28" i="4" s="1"/>
  <c r="BI23" i="4" a="1"/>
  <c r="BI23" i="4" s="1"/>
  <c r="CI23" i="4" s="1"/>
  <c r="BN23" i="4" a="1"/>
  <c r="BN23" i="4" s="1"/>
  <c r="AX23" i="4" s="1"/>
  <c r="AX25" i="4"/>
  <c r="AX22" i="4"/>
  <c r="BX28" i="4" a="1"/>
  <c r="BX28" i="4" s="1"/>
  <c r="BS28" i="4" a="1"/>
  <c r="BS28" i="4" s="1"/>
  <c r="CI28" i="4" s="1"/>
  <c r="CH28" i="4" a="1"/>
  <c r="CH28" i="4" s="1"/>
  <c r="BN26" i="4" a="1"/>
  <c r="BN26" i="4" s="1"/>
  <c r="CI20" i="4"/>
  <c r="CH27" i="4" a="1"/>
  <c r="CH27" i="4" s="1"/>
  <c r="AX27" i="4" s="1"/>
  <c r="CC27" i="4" a="1"/>
  <c r="CC27" i="4" s="1"/>
  <c r="BX27" i="4" a="1"/>
  <c r="BX27" i="4" s="1"/>
  <c r="BS24" i="4" a="1"/>
  <c r="BS24" i="4" s="1"/>
  <c r="CI24" i="4" s="1"/>
  <c r="BX24" i="4" a="1"/>
  <c r="BX24" i="4" s="1"/>
  <c r="AX24" i="4" s="1"/>
  <c r="BX26" i="4" a="1"/>
  <c r="BX26" i="4" s="1"/>
  <c r="BS26" i="4" a="1"/>
  <c r="BS26" i="4" s="1"/>
  <c r="CI26" i="4" s="1"/>
  <c r="CC21" i="4" a="1"/>
  <c r="CC21" i="4" s="1"/>
  <c r="CI21" i="4" s="1"/>
  <c r="CH21" i="4" a="1"/>
  <c r="CH21" i="4" s="1"/>
  <c r="AX21" i="4" s="1"/>
  <c r="AX20" i="4"/>
  <c r="CH18" i="4" a="1"/>
  <c r="CH18" i="4" s="1"/>
  <c r="AX18" i="4" s="1"/>
  <c r="CI18" i="4"/>
  <c r="A15" i="9"/>
  <c r="CI27" i="4" l="1"/>
  <c r="AX26" i="4"/>
  <c r="AX28" i="4"/>
  <c r="CF19" i="4" a="1"/>
  <c r="CF19" i="4" s="1"/>
  <c r="CG19" i="4" a="1"/>
  <c r="CG19" i="4" s="1"/>
  <c r="CF32" i="4" a="1"/>
  <c r="CF32" i="4" s="1"/>
  <c r="CG32" i="4" a="1"/>
  <c r="CG32" i="4" s="1"/>
  <c r="CF33" i="4" a="1"/>
  <c r="CF33" i="4" s="1"/>
  <c r="CG33" i="4" a="1"/>
  <c r="CG33" i="4" s="1"/>
  <c r="CF34" i="4" a="1"/>
  <c r="CF34" i="4" s="1"/>
  <c r="CG34" i="4" a="1"/>
  <c r="CG34" i="4" s="1"/>
  <c r="CF35" i="4" a="1"/>
  <c r="CF35" i="4" s="1"/>
  <c r="CG35" i="4" a="1"/>
  <c r="CG35" i="4" s="1"/>
  <c r="CF36" i="4" a="1"/>
  <c r="CF36" i="4" s="1"/>
  <c r="CG36" i="4" a="1"/>
  <c r="CG36" i="4" s="1"/>
  <c r="CF37" i="4" a="1"/>
  <c r="CF37" i="4" s="1"/>
  <c r="CG37" i="4" a="1"/>
  <c r="CG37" i="4" s="1"/>
  <c r="CF38" i="4" a="1"/>
  <c r="CF38" i="4" s="1"/>
  <c r="CG38" i="4" a="1"/>
  <c r="CG38" i="4" s="1"/>
  <c r="CF39" i="4" a="1"/>
  <c r="CF39" i="4"/>
  <c r="CG39" i="4" a="1"/>
  <c r="CG39" i="4" s="1"/>
  <c r="CF43" i="4" a="1"/>
  <c r="CF43" i="4" s="1"/>
  <c r="CG43" i="4" a="1"/>
  <c r="CG43" i="4" s="1"/>
  <c r="CF44" i="4" a="1"/>
  <c r="CF44" i="4" s="1"/>
  <c r="CG44" i="4" a="1"/>
  <c r="CG44" i="4" s="1"/>
  <c r="CF45" i="4" a="1"/>
  <c r="CF45" i="4" s="1"/>
  <c r="CG45" i="4" a="1"/>
  <c r="CG45" i="4" s="1"/>
  <c r="CF46" i="4" a="1"/>
  <c r="CF46" i="4"/>
  <c r="CG46" i="4" a="1"/>
  <c r="CG46" i="4" s="1"/>
  <c r="CF47" i="4" a="1"/>
  <c r="CF47" i="4" s="1"/>
  <c r="CG47" i="4" a="1"/>
  <c r="CG47" i="4" s="1"/>
  <c r="CF48" i="4" a="1"/>
  <c r="CF48" i="4" s="1"/>
  <c r="CG48" i="4" a="1"/>
  <c r="CG48" i="4" s="1"/>
  <c r="CF49" i="4" a="1"/>
  <c r="CF49" i="4" s="1"/>
  <c r="CG49" i="4" a="1"/>
  <c r="CG49" i="4"/>
  <c r="CF50" i="4" a="1"/>
  <c r="CF50" i="4" s="1"/>
  <c r="CG50" i="4" a="1"/>
  <c r="CG50" i="4" s="1"/>
  <c r="CF54" i="4" a="1"/>
  <c r="CF54" i="4" s="1"/>
  <c r="CG54" i="4" a="1"/>
  <c r="CG54" i="4" s="1"/>
  <c r="CF55" i="4" a="1"/>
  <c r="CF55" i="4" s="1"/>
  <c r="CG55" i="4" a="1"/>
  <c r="CG55" i="4" s="1"/>
  <c r="CF56" i="4" a="1"/>
  <c r="CF56" i="4" s="1"/>
  <c r="CG56" i="4" a="1"/>
  <c r="CG56" i="4" s="1"/>
  <c r="CF57" i="4" a="1"/>
  <c r="CF57" i="4" s="1"/>
  <c r="CG57" i="4" a="1"/>
  <c r="CG57" i="4" s="1"/>
  <c r="CF58" i="4" a="1"/>
  <c r="CF58" i="4" s="1"/>
  <c r="CG58" i="4" a="1"/>
  <c r="CG58" i="4" s="1"/>
  <c r="CF59" i="4" a="1"/>
  <c r="CF59" i="4" s="1"/>
  <c r="CG59" i="4" a="1"/>
  <c r="CG59" i="4" s="1"/>
  <c r="CF60" i="4" a="1"/>
  <c r="CF60" i="4" s="1"/>
  <c r="CG60" i="4" a="1"/>
  <c r="CG60" i="4" s="1"/>
  <c r="CF61" i="4" a="1"/>
  <c r="CF61" i="4" s="1"/>
  <c r="CG61" i="4" a="1"/>
  <c r="CG61" i="4" s="1"/>
  <c r="CF66" i="4" a="1"/>
  <c r="CF66" i="4" s="1"/>
  <c r="CG66" i="4" a="1"/>
  <c r="CG66" i="4" s="1"/>
  <c r="CF67" i="4" a="1"/>
  <c r="CF67" i="4" s="1"/>
  <c r="CG67" i="4" a="1"/>
  <c r="CG67" i="4" s="1"/>
  <c r="CF68" i="4" a="1"/>
  <c r="CF68" i="4"/>
  <c r="CG68" i="4" a="1"/>
  <c r="CG68" i="4" s="1"/>
  <c r="CF69" i="4" a="1"/>
  <c r="CF69" i="4" s="1"/>
  <c r="CG69" i="4" a="1"/>
  <c r="CG69" i="4" s="1"/>
  <c r="CF70" i="4" a="1"/>
  <c r="CF70" i="4" s="1"/>
  <c r="CG70" i="4" a="1"/>
  <c r="CG70" i="4" s="1"/>
  <c r="CF71" i="4" a="1"/>
  <c r="CF71" i="4" s="1"/>
  <c r="CG71" i="4" a="1"/>
  <c r="CG71" i="4" s="1"/>
  <c r="CF72" i="4" a="1"/>
  <c r="CF72" i="4" s="1"/>
  <c r="CG72" i="4" a="1"/>
  <c r="CG72" i="4" s="1"/>
  <c r="CF73" i="4" a="1"/>
  <c r="CF73" i="4" s="1"/>
  <c r="CG73" i="4" a="1"/>
  <c r="CG73" i="4" s="1"/>
  <c r="CF15" i="4" a="1"/>
  <c r="CF15" i="4"/>
  <c r="CG15" i="4" a="1"/>
  <c r="CG15" i="4" s="1"/>
  <c r="CF16" i="4" a="1"/>
  <c r="CF16" i="4" s="1"/>
  <c r="CG16" i="4" a="1"/>
  <c r="CG16" i="4" s="1"/>
  <c r="CF17" i="4" a="1"/>
  <c r="CF17" i="4" s="1"/>
  <c r="CG17" i="4" a="1"/>
  <c r="CG17" i="4" s="1"/>
  <c r="CB19" i="4" a="1"/>
  <c r="CB19" i="4" s="1"/>
  <c r="CB32" i="4" a="1"/>
  <c r="CB32" i="4" s="1"/>
  <c r="CB33" i="4" a="1"/>
  <c r="CB33" i="4" s="1"/>
  <c r="CB34" i="4" a="1"/>
  <c r="CB34" i="4" s="1"/>
  <c r="CB35" i="4" a="1"/>
  <c r="CB35" i="4" s="1"/>
  <c r="CB36" i="4" a="1"/>
  <c r="CB36" i="4" s="1"/>
  <c r="CB37" i="4" a="1"/>
  <c r="CB37" i="4" s="1"/>
  <c r="CB38" i="4" a="1"/>
  <c r="CB38" i="4" s="1"/>
  <c r="CB39" i="4" a="1"/>
  <c r="CB39" i="4" s="1"/>
  <c r="CB43" i="4" a="1"/>
  <c r="CB43" i="4" s="1"/>
  <c r="CB44" i="4" a="1"/>
  <c r="CB44" i="4" s="1"/>
  <c r="CB45" i="4" a="1"/>
  <c r="CB45" i="4" s="1"/>
  <c r="CB46" i="4" a="1"/>
  <c r="CB46" i="4"/>
  <c r="CB47" i="4" a="1"/>
  <c r="CB47" i="4" s="1"/>
  <c r="CB48" i="4" a="1"/>
  <c r="CB48" i="4" s="1"/>
  <c r="CB49" i="4" a="1"/>
  <c r="CB49" i="4" s="1"/>
  <c r="CB50" i="4" a="1"/>
  <c r="CB50" i="4"/>
  <c r="CB54" i="4" a="1"/>
  <c r="CB54" i="4" s="1"/>
  <c r="CB55" i="4" a="1"/>
  <c r="CB55" i="4" s="1"/>
  <c r="CB56" i="4" a="1"/>
  <c r="CB56" i="4" s="1"/>
  <c r="CB57" i="4" a="1"/>
  <c r="CB57" i="4" s="1"/>
  <c r="CB58" i="4" a="1"/>
  <c r="CB58" i="4" s="1"/>
  <c r="CB59" i="4" a="1"/>
  <c r="CB59" i="4" s="1"/>
  <c r="CB60" i="4" a="1"/>
  <c r="CB60" i="4" s="1"/>
  <c r="CB61" i="4" a="1"/>
  <c r="CB61" i="4" s="1"/>
  <c r="CB66" i="4" a="1"/>
  <c r="CB66" i="4"/>
  <c r="CB67" i="4" a="1"/>
  <c r="CB67" i="4" s="1"/>
  <c r="CB68" i="4" a="1"/>
  <c r="CB68" i="4" s="1"/>
  <c r="CB69" i="4" a="1"/>
  <c r="CB69" i="4" s="1"/>
  <c r="CB70" i="4" a="1"/>
  <c r="CB70" i="4" s="1"/>
  <c r="CB71" i="4" a="1"/>
  <c r="CB71" i="4" s="1"/>
  <c r="CB72" i="4" a="1"/>
  <c r="CB72" i="4"/>
  <c r="CB73" i="4" a="1"/>
  <c r="CB73" i="4" s="1"/>
  <c r="CB15" i="4" a="1"/>
  <c r="CB15" i="4" s="1"/>
  <c r="CB16" i="4" a="1"/>
  <c r="CB16" i="4"/>
  <c r="CB17" i="4" a="1"/>
  <c r="CB17" i="4" s="1"/>
  <c r="CA19" i="4" a="1"/>
  <c r="CA19" i="4" s="1"/>
  <c r="CA32" i="4" a="1"/>
  <c r="CA32" i="4" s="1"/>
  <c r="CA33" i="4" a="1"/>
  <c r="CA33" i="4" s="1"/>
  <c r="CA34" i="4" a="1"/>
  <c r="CA34" i="4" s="1"/>
  <c r="CA35" i="4" a="1"/>
  <c r="CA35" i="4" s="1"/>
  <c r="CA36" i="4" a="1"/>
  <c r="CA36" i="4" s="1"/>
  <c r="CA37" i="4" a="1"/>
  <c r="CA37" i="4" s="1"/>
  <c r="CA38" i="4" a="1"/>
  <c r="CA38" i="4" s="1"/>
  <c r="CA39" i="4" a="1"/>
  <c r="CA39" i="4" s="1"/>
  <c r="CA43" i="4" a="1"/>
  <c r="CA43" i="4" s="1"/>
  <c r="CA44" i="4" a="1"/>
  <c r="CA44" i="4" s="1"/>
  <c r="CA45" i="4" a="1"/>
  <c r="CA45" i="4" s="1"/>
  <c r="CA46" i="4" a="1"/>
  <c r="CA46" i="4"/>
  <c r="CA47" i="4" a="1"/>
  <c r="CA47" i="4" s="1"/>
  <c r="CA48" i="4" a="1"/>
  <c r="CA48" i="4" s="1"/>
  <c r="CA49" i="4" a="1"/>
  <c r="CA49" i="4" s="1"/>
  <c r="CA50" i="4" a="1"/>
  <c r="CA50" i="4" s="1"/>
  <c r="CA54" i="4" a="1"/>
  <c r="CA54" i="4" s="1"/>
  <c r="CA55" i="4" a="1"/>
  <c r="CA55" i="4" s="1"/>
  <c r="CA56" i="4" a="1"/>
  <c r="CA56" i="4" s="1"/>
  <c r="CA57" i="4" a="1"/>
  <c r="CA57" i="4" s="1"/>
  <c r="CA58" i="4" a="1"/>
  <c r="CA58" i="4"/>
  <c r="CA59" i="4" a="1"/>
  <c r="CA59" i="4" s="1"/>
  <c r="CA60" i="4" a="1"/>
  <c r="CA60" i="4" s="1"/>
  <c r="CA61" i="4" a="1"/>
  <c r="CA61" i="4" s="1"/>
  <c r="CA66" i="4" a="1"/>
  <c r="CA66" i="4" s="1"/>
  <c r="CA67" i="4" a="1"/>
  <c r="CA67" i="4" s="1"/>
  <c r="CA68" i="4" a="1"/>
  <c r="CA68" i="4"/>
  <c r="CA69" i="4" a="1"/>
  <c r="CA69" i="4" s="1"/>
  <c r="CA70" i="4" a="1"/>
  <c r="CA70" i="4" s="1"/>
  <c r="CA71" i="4" a="1"/>
  <c r="CA71" i="4" s="1"/>
  <c r="CA72" i="4" a="1"/>
  <c r="CA72" i="4" s="1"/>
  <c r="CA73" i="4" a="1"/>
  <c r="CA73" i="4" s="1"/>
  <c r="CA15" i="4" a="1"/>
  <c r="CA15" i="4" s="1"/>
  <c r="CA16" i="4" a="1"/>
  <c r="CA16" i="4" s="1"/>
  <c r="CA17" i="4" a="1"/>
  <c r="CA17" i="4" s="1"/>
  <c r="CE37" i="4" a="1"/>
  <c r="CE68" i="4" a="1"/>
  <c r="CE46" i="4" a="1"/>
  <c r="CD67" i="4" a="1"/>
  <c r="CD69" i="4" a="1"/>
  <c r="CE50" i="4" a="1"/>
  <c r="CE57" i="4" a="1"/>
  <c r="CD58" i="4" a="1"/>
  <c r="CD71" i="4" a="1"/>
  <c r="CD16" i="4" a="1"/>
  <c r="CE15" i="4" a="1"/>
  <c r="CD60" i="4" a="1"/>
  <c r="CD50" i="4" a="1"/>
  <c r="CD36" i="4" a="1"/>
  <c r="CD46" i="4" a="1"/>
  <c r="CE61" i="4" a="1"/>
  <c r="CE67" i="4" a="1"/>
  <c r="CE39" i="4" a="1"/>
  <c r="CE59" i="4" a="1"/>
  <c r="CD66" i="4" a="1"/>
  <c r="CD59" i="4" a="1"/>
  <c r="CE69" i="4" a="1"/>
  <c r="CE71" i="4" a="1"/>
  <c r="CD72" i="4" a="1"/>
  <c r="CD15" i="4" a="1"/>
  <c r="CE17" i="4" a="1"/>
  <c r="CD70" i="4" a="1"/>
  <c r="CE60" i="4" a="1"/>
  <c r="CD17" i="4" a="1"/>
  <c r="CD37" i="4" a="1"/>
  <c r="CD48" i="4" a="1"/>
  <c r="CE73" i="4" a="1"/>
  <c r="CD39" i="4" a="1"/>
  <c r="CE36" i="4" a="1"/>
  <c r="CD49" i="4" a="1"/>
  <c r="CE49" i="4" a="1"/>
  <c r="CE58" i="4" a="1"/>
  <c r="CE72" i="4" a="1"/>
  <c r="CE16" i="4" a="1"/>
  <c r="CE45" i="4" a="1"/>
  <c r="CE70" i="4" a="1"/>
  <c r="CE56" i="4" a="1"/>
  <c r="CD45" i="4" a="1"/>
  <c r="CD57" i="4" a="1"/>
  <c r="CE66" i="4" a="1"/>
  <c r="CD61" i="4" a="1"/>
  <c r="CD47" i="4" a="1"/>
  <c r="CD68" i="4" a="1"/>
  <c r="CE47" i="4" a="1"/>
  <c r="CD73" i="4" a="1"/>
  <c r="CE48" i="4" a="1"/>
  <c r="CD56" i="4" a="1"/>
  <c r="CE35" i="4" a="1"/>
  <c r="CE34" i="4" a="1"/>
  <c r="CD35" i="4" a="1"/>
  <c r="CD34" i="4" a="1"/>
  <c r="CD55" i="4" a="1"/>
  <c r="CE55" i="4" a="1"/>
  <c r="CE54" i="4" a="1"/>
  <c r="CD54" i="4" a="1"/>
  <c r="CD44" i="4" a="1"/>
  <c r="CE44" i="4" a="1"/>
  <c r="CE43" i="4" a="1"/>
  <c r="CD43" i="4" a="1"/>
  <c r="CE38" i="4" a="1"/>
  <c r="CD38" i="4" a="1"/>
  <c r="CD33" i="4" a="1"/>
  <c r="CE33" i="4" a="1"/>
  <c r="CD32" i="4" a="1"/>
  <c r="CE32" i="4" a="1"/>
  <c r="CE19" i="4" a="1"/>
  <c r="CD19" i="4" a="1"/>
  <c r="CE72" i="4" l="1"/>
  <c r="CD66" i="4"/>
  <c r="CD39" i="4"/>
  <c r="CD73" i="4"/>
  <c r="CE71" i="4"/>
  <c r="CD69" i="4"/>
  <c r="CC69" i="4" s="1" a="1"/>
  <c r="CC69" i="4" s="1"/>
  <c r="CE67" i="4"/>
  <c r="CD61" i="4"/>
  <c r="CH61" i="4" s="1" a="1"/>
  <c r="CH61" i="4" s="1"/>
  <c r="CD58" i="4"/>
  <c r="CD55" i="4"/>
  <c r="CH55" i="4" s="1" a="1"/>
  <c r="CH55" i="4" s="1"/>
  <c r="CD70" i="4"/>
  <c r="CE68" i="4"/>
  <c r="CD72" i="4"/>
  <c r="CH72" i="4" s="1" a="1"/>
  <c r="CH72" i="4" s="1"/>
  <c r="CE70" i="4"/>
  <c r="CH70" i="4" s="1" a="1"/>
  <c r="CH70" i="4" s="1"/>
  <c r="CD68" i="4"/>
  <c r="CE66" i="4"/>
  <c r="CE54" i="4"/>
  <c r="CD50" i="4"/>
  <c r="CD49" i="4"/>
  <c r="CD43" i="4"/>
  <c r="CD35" i="4"/>
  <c r="CC35" i="4" s="1" a="1"/>
  <c r="CC35" i="4" s="1"/>
  <c r="CD60" i="4"/>
  <c r="CC60" i="4" s="1" a="1"/>
  <c r="CC60" i="4" s="1"/>
  <c r="CE58" i="4"/>
  <c r="CH58" i="4" s="1" a="1"/>
  <c r="CH58" i="4" s="1"/>
  <c r="CE59" i="4"/>
  <c r="CE73" i="4"/>
  <c r="CH73" i="4" s="1" a="1"/>
  <c r="CH73" i="4" s="1"/>
  <c r="CD71" i="4"/>
  <c r="CC71" i="4" s="1" a="1"/>
  <c r="CC71" i="4" s="1"/>
  <c r="CE69" i="4"/>
  <c r="CD67" i="4"/>
  <c r="CE61" i="4"/>
  <c r="CD59" i="4"/>
  <c r="CH59" i="4" s="1" a="1"/>
  <c r="CH59" i="4" s="1"/>
  <c r="CE57" i="4"/>
  <c r="CD54" i="4"/>
  <c r="CE45" i="4"/>
  <c r="CE37" i="4"/>
  <c r="CE33" i="4"/>
  <c r="CE60" i="4"/>
  <c r="CD57" i="4"/>
  <c r="CH57" i="4" s="1" a="1"/>
  <c r="CH57" i="4" s="1"/>
  <c r="CE56" i="4"/>
  <c r="CE48" i="4"/>
  <c r="CD56" i="4"/>
  <c r="CH56" i="4" s="1" a="1"/>
  <c r="CH56" i="4" s="1"/>
  <c r="CE55" i="4"/>
  <c r="CD48" i="4"/>
  <c r="CC48" i="4" s="1" a="1"/>
  <c r="CC48" i="4" s="1"/>
  <c r="CE50" i="4"/>
  <c r="CE49" i="4"/>
  <c r="CD47" i="4"/>
  <c r="CD46" i="4"/>
  <c r="CH46" i="4" s="1" a="1"/>
  <c r="CH46" i="4" s="1"/>
  <c r="CE44" i="4"/>
  <c r="CD38" i="4"/>
  <c r="CH38" i="4" s="1" a="1"/>
  <c r="CH38" i="4" s="1"/>
  <c r="CE36" i="4"/>
  <c r="CD34" i="4"/>
  <c r="CC34" i="4" s="1" a="1"/>
  <c r="CC34" i="4" s="1"/>
  <c r="CE32" i="4"/>
  <c r="CE47" i="4"/>
  <c r="CD45" i="4"/>
  <c r="CE43" i="4"/>
  <c r="CE39" i="4"/>
  <c r="CD37" i="4"/>
  <c r="CE35" i="4"/>
  <c r="CD33" i="4"/>
  <c r="CC33" i="4" s="1" a="1"/>
  <c r="CC33" i="4" s="1"/>
  <c r="CE46" i="4"/>
  <c r="CD44" i="4"/>
  <c r="CC44" i="4" s="1" a="1"/>
  <c r="CC44" i="4" s="1"/>
  <c r="CE38" i="4"/>
  <c r="CD36" i="4"/>
  <c r="CC36" i="4" s="1" a="1"/>
  <c r="CC36" i="4" s="1"/>
  <c r="CE34" i="4"/>
  <c r="CD32" i="4"/>
  <c r="CC32" i="4" s="1" a="1"/>
  <c r="CC32" i="4" s="1"/>
  <c r="CD19" i="4"/>
  <c r="CE19" i="4"/>
  <c r="CC72" i="4" a="1"/>
  <c r="CC72" i="4" s="1"/>
  <c r="CH69" i="4" a="1"/>
  <c r="CH69" i="4" s="1"/>
  <c r="CC61" i="4" a="1"/>
  <c r="CC61" i="4" s="1"/>
  <c r="CC73" i="4" a="1"/>
  <c r="CC73" i="4" s="1"/>
  <c r="CC70" i="4" a="1"/>
  <c r="CC70" i="4" s="1"/>
  <c r="CC49" i="4" a="1"/>
  <c r="CC49" i="4" s="1"/>
  <c r="CH48" i="4" a="1"/>
  <c r="CH48" i="4" s="1"/>
  <c r="CC47" i="4" a="1"/>
  <c r="CC47" i="4" s="1"/>
  <c r="CC45" i="4" a="1"/>
  <c r="CC45" i="4" s="1"/>
  <c r="CC39" i="4" a="1"/>
  <c r="CC39" i="4" s="1"/>
  <c r="CH35" i="4" a="1"/>
  <c r="CH35" i="4" s="1"/>
  <c r="CC37" i="4" a="1"/>
  <c r="CC37" i="4" s="1"/>
  <c r="CE17" i="4"/>
  <c r="CD17" i="4"/>
  <c r="CD16" i="4"/>
  <c r="CD15" i="4"/>
  <c r="CE16" i="4"/>
  <c r="CE15" i="4"/>
  <c r="CH16" i="4" a="1"/>
  <c r="CH16" i="4" s="1"/>
  <c r="CC38" i="4" l="1" a="1"/>
  <c r="CC38" i="4" s="1"/>
  <c r="CH60" i="4" a="1"/>
  <c r="CH60" i="4" s="1"/>
  <c r="CC59" i="4" a="1"/>
  <c r="CC59" i="4" s="1"/>
  <c r="CC19" i="4" a="1"/>
  <c r="CC19" i="4" s="1"/>
  <c r="CH71" i="4" a="1"/>
  <c r="CH71" i="4" s="1"/>
  <c r="CH66" i="4" a="1"/>
  <c r="CH66" i="4" s="1"/>
  <c r="CH36" i="4" a="1"/>
  <c r="CH36" i="4" s="1"/>
  <c r="CC55" i="4" a="1"/>
  <c r="CC55" i="4" s="1"/>
  <c r="CC16" i="4" a="1"/>
  <c r="CC16" i="4" s="1"/>
  <c r="CH17" i="4" a="1"/>
  <c r="CH17" i="4" s="1"/>
  <c r="CC68" i="4" a="1"/>
  <c r="CC68" i="4" s="1"/>
  <c r="CC15" i="4" a="1"/>
  <c r="CC15" i="4" s="1"/>
  <c r="CH45" i="4" a="1"/>
  <c r="CH45" i="4" s="1"/>
  <c r="CC67" i="4" a="1"/>
  <c r="CC67" i="4" s="1"/>
  <c r="CH39" i="4" a="1"/>
  <c r="CH39" i="4" s="1"/>
  <c r="CC56" i="4" a="1"/>
  <c r="CC56" i="4" s="1"/>
  <c r="CH37" i="4" a="1"/>
  <c r="CH37" i="4" s="1"/>
  <c r="CC43" i="4" a="1"/>
  <c r="CC43" i="4" s="1"/>
  <c r="CC17" i="4" a="1"/>
  <c r="CC17" i="4" s="1"/>
  <c r="CC46" i="4" a="1"/>
  <c r="CC46" i="4" s="1"/>
  <c r="CH34" i="4" a="1"/>
  <c r="CH34" i="4" s="1"/>
  <c r="CH19" i="4" a="1"/>
  <c r="CH19" i="4" s="1"/>
  <c r="CH43" i="4" a="1"/>
  <c r="CH43" i="4" s="1"/>
  <c r="CH32" i="4" a="1"/>
  <c r="CH32" i="4" s="1"/>
  <c r="CH44" i="4" a="1"/>
  <c r="CH44" i="4" s="1"/>
  <c r="CH33" i="4" a="1"/>
  <c r="CH33" i="4" s="1"/>
  <c r="CC50" i="4" a="1"/>
  <c r="CC50" i="4" s="1"/>
  <c r="CH50" i="4" a="1"/>
  <c r="CH50" i="4" s="1"/>
  <c r="CC58" i="4" a="1"/>
  <c r="CC58" i="4" s="1"/>
  <c r="CC66" i="4" a="1"/>
  <c r="CC66" i="4" s="1"/>
  <c r="CH68" i="4" a="1"/>
  <c r="CH68" i="4" s="1"/>
  <c r="CH67" i="4" a="1"/>
  <c r="CH67" i="4" s="1"/>
  <c r="CH47" i="4" a="1"/>
  <c r="CH47" i="4" s="1"/>
  <c r="CC57" i="4" a="1"/>
  <c r="CC57" i="4" s="1"/>
  <c r="CC54" i="4" a="1"/>
  <c r="CC54" i="4" s="1"/>
  <c r="CH54" i="4" a="1"/>
  <c r="CH54" i="4" s="1"/>
  <c r="CH49" i="4" a="1"/>
  <c r="CH49" i="4" s="1"/>
  <c r="CH15" i="4" a="1"/>
  <c r="CH15" i="4" s="1"/>
  <c r="BM15" i="4" l="1"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K15" i="4" a="1"/>
  <c r="BJ17" i="4" a="1"/>
  <c r="BK16" i="4" a="1"/>
  <c r="BJ16" i="4" a="1"/>
  <c r="BK17" i="4" a="1"/>
  <c r="BJ15" i="4" a="1"/>
  <c r="BK16" i="4" l="1"/>
  <c r="BK17" i="4"/>
  <c r="BK15" i="4"/>
  <c r="BJ16" i="4"/>
  <c r="BN16" i="4" s="1" a="1"/>
  <c r="BN16" i="4" s="1"/>
  <c r="BJ17" i="4"/>
  <c r="BJ15" i="4"/>
  <c r="BW16" i="4" a="1"/>
  <c r="BW16" i="4" s="1"/>
  <c r="BW17" i="4" a="1"/>
  <c r="BW17" i="4" s="1"/>
  <c r="BW19" i="4" a="1"/>
  <c r="BW19" i="4" s="1"/>
  <c r="BW32" i="4" a="1"/>
  <c r="BW32" i="4" s="1"/>
  <c r="BW33" i="4" a="1"/>
  <c r="BW33" i="4" s="1"/>
  <c r="BW34" i="4" a="1"/>
  <c r="BW34" i="4" s="1"/>
  <c r="BW35" i="4" a="1"/>
  <c r="BW35" i="4" s="1"/>
  <c r="BW36" i="4" a="1"/>
  <c r="BW36" i="4" s="1"/>
  <c r="BW37" i="4" a="1"/>
  <c r="BW37" i="4" s="1"/>
  <c r="BW38" i="4" a="1"/>
  <c r="BW38" i="4" s="1"/>
  <c r="BW39" i="4" a="1"/>
  <c r="BW39" i="4" s="1"/>
  <c r="BW43" i="4" a="1"/>
  <c r="BW43" i="4" s="1"/>
  <c r="BW44" i="4" a="1"/>
  <c r="BW44" i="4" s="1"/>
  <c r="BW45" i="4" a="1"/>
  <c r="BW45" i="4" s="1"/>
  <c r="BW46" i="4" a="1"/>
  <c r="BW46" i="4" s="1"/>
  <c r="BW47" i="4" a="1"/>
  <c r="BW47" i="4" s="1"/>
  <c r="BW48" i="4" a="1"/>
  <c r="BW48" i="4" s="1"/>
  <c r="BW49" i="4" a="1"/>
  <c r="BW49" i="4" s="1"/>
  <c r="BW50" i="4" a="1"/>
  <c r="BW50" i="4" s="1"/>
  <c r="BW54" i="4" a="1"/>
  <c r="BW54" i="4" s="1"/>
  <c r="BW55" i="4" a="1"/>
  <c r="BW55" i="4" s="1"/>
  <c r="BW56" i="4" a="1"/>
  <c r="BW56" i="4" s="1"/>
  <c r="BW57" i="4" a="1"/>
  <c r="BW57" i="4" s="1"/>
  <c r="BW58" i="4" a="1"/>
  <c r="BW58" i="4" s="1"/>
  <c r="BW59" i="4" a="1"/>
  <c r="BW59" i="4" s="1"/>
  <c r="BW60" i="4" a="1"/>
  <c r="BW60" i="4" s="1"/>
  <c r="BW61" i="4" a="1"/>
  <c r="BW61" i="4" s="1"/>
  <c r="BW66" i="4" a="1"/>
  <c r="BW66" i="4" s="1"/>
  <c r="BW67" i="4" a="1"/>
  <c r="BW67" i="4" s="1"/>
  <c r="BW68" i="4" a="1"/>
  <c r="BW68" i="4" s="1"/>
  <c r="BW69" i="4" a="1"/>
  <c r="BW69" i="4" s="1"/>
  <c r="BW70" i="4" a="1"/>
  <c r="BW70" i="4" s="1"/>
  <c r="BW71" i="4" a="1"/>
  <c r="BW71" i="4" s="1"/>
  <c r="BW72" i="4" a="1"/>
  <c r="BW72" i="4" s="1"/>
  <c r="BW73" i="4" a="1"/>
  <c r="BW73" i="4" s="1"/>
  <c r="BW15" i="4" a="1"/>
  <c r="BW15" i="4" s="1"/>
  <c r="BZ15" i="4" a="1"/>
  <c r="BZ15" i="4" s="1"/>
  <c r="BZ16" i="4" a="1"/>
  <c r="BZ16" i="4" s="1"/>
  <c r="BZ17" i="4" a="1"/>
  <c r="BZ17" i="4" s="1"/>
  <c r="BZ19" i="4" a="1"/>
  <c r="BZ19" i="4" s="1"/>
  <c r="BZ32" i="4" a="1"/>
  <c r="BZ32" i="4" s="1"/>
  <c r="BZ33" i="4" a="1"/>
  <c r="BZ33" i="4" s="1"/>
  <c r="BZ34" i="4" a="1"/>
  <c r="BZ34" i="4" s="1"/>
  <c r="BZ35" i="4" a="1"/>
  <c r="BZ35" i="4" s="1"/>
  <c r="BZ36" i="4" a="1"/>
  <c r="BZ36" i="4" s="1"/>
  <c r="BZ37" i="4" a="1"/>
  <c r="BZ37" i="4" s="1"/>
  <c r="BZ38" i="4" a="1"/>
  <c r="BZ38" i="4" s="1"/>
  <c r="BZ39" i="4" a="1"/>
  <c r="BZ39" i="4" s="1"/>
  <c r="BZ43" i="4" a="1"/>
  <c r="BZ43" i="4" s="1"/>
  <c r="BZ44" i="4" a="1"/>
  <c r="BZ44" i="4" s="1"/>
  <c r="BZ45" i="4" a="1"/>
  <c r="BZ45" i="4" s="1"/>
  <c r="BZ46" i="4" a="1"/>
  <c r="BZ46" i="4" s="1"/>
  <c r="BZ47" i="4" a="1"/>
  <c r="BZ47" i="4" s="1"/>
  <c r="BZ48" i="4" a="1"/>
  <c r="BZ48" i="4" s="1"/>
  <c r="BZ49" i="4" a="1"/>
  <c r="BZ49" i="4" s="1"/>
  <c r="BZ50" i="4" a="1"/>
  <c r="BZ50" i="4" s="1"/>
  <c r="BZ54" i="4" a="1"/>
  <c r="BZ54" i="4" s="1"/>
  <c r="BZ55" i="4" a="1"/>
  <c r="BZ55" i="4" s="1"/>
  <c r="BZ56" i="4" a="1"/>
  <c r="BZ56" i="4" s="1"/>
  <c r="BZ57" i="4" a="1"/>
  <c r="BZ57" i="4" s="1"/>
  <c r="BZ58" i="4" a="1"/>
  <c r="BZ58" i="4" s="1"/>
  <c r="BZ59" i="4" a="1"/>
  <c r="BZ59" i="4" s="1"/>
  <c r="BZ60" i="4" a="1"/>
  <c r="BZ60" i="4" s="1"/>
  <c r="BZ61" i="4" a="1"/>
  <c r="BZ61" i="4" s="1"/>
  <c r="BZ66" i="4" a="1"/>
  <c r="BZ66" i="4" s="1"/>
  <c r="BZ67" i="4" a="1"/>
  <c r="BZ67" i="4" s="1"/>
  <c r="BZ68" i="4" a="1"/>
  <c r="BZ68" i="4" s="1"/>
  <c r="BZ69" i="4" a="1"/>
  <c r="BZ69" i="4" s="1"/>
  <c r="BZ70" i="4" a="1"/>
  <c r="BZ70" i="4" s="1"/>
  <c r="BZ71" i="4" a="1"/>
  <c r="BZ71" i="4" s="1"/>
  <c r="BZ72" i="4" a="1"/>
  <c r="BZ72" i="4" s="1"/>
  <c r="BZ73" i="4" a="1"/>
  <c r="BZ73" i="4" s="1"/>
  <c r="BP16" i="4" a="1"/>
  <c r="BP16" i="4" s="1"/>
  <c r="BQ16" i="4" a="1"/>
  <c r="BQ16" i="4" s="1"/>
  <c r="BR16" i="4" a="1"/>
  <c r="BR16" i="4" s="1"/>
  <c r="BV16" i="4" a="1"/>
  <c r="BV16" i="4" s="1"/>
  <c r="BP17" i="4" a="1"/>
  <c r="BP17" i="4" s="1"/>
  <c r="BQ17" i="4" a="1"/>
  <c r="BQ17" i="4" s="1"/>
  <c r="BR17" i="4" a="1"/>
  <c r="BR17" i="4" s="1"/>
  <c r="BV17" i="4" a="1"/>
  <c r="BV17" i="4" s="1"/>
  <c r="BP19" i="4" a="1"/>
  <c r="BP19" i="4" s="1"/>
  <c r="BQ19" i="4" a="1"/>
  <c r="BQ19" i="4" s="1"/>
  <c r="BR19" i="4" a="1"/>
  <c r="BR19" i="4" s="1"/>
  <c r="BV19" i="4" a="1"/>
  <c r="BV19" i="4" s="1"/>
  <c r="BP32" i="4" a="1"/>
  <c r="BP32" i="4" s="1"/>
  <c r="BQ32" i="4" a="1"/>
  <c r="BQ32" i="4" s="1"/>
  <c r="BR32" i="4" a="1"/>
  <c r="BR32" i="4" s="1"/>
  <c r="BV32" i="4" a="1"/>
  <c r="BV32" i="4" s="1"/>
  <c r="BP33" i="4" a="1"/>
  <c r="BP33" i="4" s="1"/>
  <c r="BQ33" i="4" a="1"/>
  <c r="BQ33" i="4" s="1"/>
  <c r="BR33" i="4" a="1"/>
  <c r="BR33" i="4" s="1"/>
  <c r="BV33" i="4" a="1"/>
  <c r="BV33" i="4" s="1"/>
  <c r="BP34" i="4" a="1"/>
  <c r="BP34" i="4" s="1"/>
  <c r="BQ34" i="4" a="1"/>
  <c r="BQ34" i="4" s="1"/>
  <c r="BR34" i="4" a="1"/>
  <c r="BR34" i="4" s="1"/>
  <c r="BV34" i="4" a="1"/>
  <c r="BV34" i="4" s="1"/>
  <c r="BP35" i="4" a="1"/>
  <c r="BP35" i="4" s="1"/>
  <c r="BQ35" i="4" a="1"/>
  <c r="BQ35" i="4" s="1"/>
  <c r="BR35" i="4" a="1"/>
  <c r="BR35" i="4" s="1"/>
  <c r="BV35" i="4" a="1"/>
  <c r="BV35" i="4" s="1"/>
  <c r="BP36" i="4" a="1"/>
  <c r="BP36" i="4" s="1"/>
  <c r="BQ36" i="4" a="1"/>
  <c r="BQ36" i="4" s="1"/>
  <c r="BR36" i="4" a="1"/>
  <c r="BR36" i="4" s="1"/>
  <c r="BV36" i="4" a="1"/>
  <c r="BV36" i="4" s="1"/>
  <c r="BP37" i="4" a="1"/>
  <c r="BP37" i="4" s="1"/>
  <c r="BQ37" i="4" a="1"/>
  <c r="BQ37" i="4" s="1"/>
  <c r="BR37" i="4" a="1"/>
  <c r="BR37" i="4" s="1"/>
  <c r="BV37" i="4" a="1"/>
  <c r="BV37" i="4" s="1"/>
  <c r="BP38" i="4" a="1"/>
  <c r="BP38" i="4" s="1"/>
  <c r="BQ38" i="4" a="1"/>
  <c r="BQ38" i="4" s="1"/>
  <c r="BR38" i="4" a="1"/>
  <c r="BR38" i="4" s="1"/>
  <c r="BV38" i="4" a="1"/>
  <c r="BV38" i="4" s="1"/>
  <c r="BP39" i="4" a="1"/>
  <c r="BP39" i="4" s="1"/>
  <c r="BQ39" i="4" a="1"/>
  <c r="BQ39" i="4" s="1"/>
  <c r="BR39" i="4" a="1"/>
  <c r="BR39" i="4" s="1"/>
  <c r="BV39" i="4" a="1"/>
  <c r="BV39"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0" i="4" a="1"/>
  <c r="BP50" i="4" s="1"/>
  <c r="BQ50" i="4" a="1"/>
  <c r="BQ50" i="4" s="1"/>
  <c r="BR50" i="4" a="1"/>
  <c r="BR50" i="4" s="1"/>
  <c r="BV50" i="4" a="1"/>
  <c r="BV50"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1" i="4" a="1"/>
  <c r="BP61" i="4" s="1"/>
  <c r="BQ61" i="4" a="1"/>
  <c r="BQ61" i="4" s="1"/>
  <c r="BR61" i="4" a="1"/>
  <c r="BR61" i="4" s="1"/>
  <c r="BV61" i="4" a="1"/>
  <c r="BV61"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2" i="4" a="1"/>
  <c r="BP72" i="4" s="1"/>
  <c r="BQ72" i="4" a="1"/>
  <c r="BQ72" i="4" s="1"/>
  <c r="BR72" i="4" a="1"/>
  <c r="BR72" i="4" s="1"/>
  <c r="BV72" i="4" a="1"/>
  <c r="BV72" i="4" s="1"/>
  <c r="BP73" i="4" a="1"/>
  <c r="BP73" i="4" s="1"/>
  <c r="BQ73" i="4" a="1"/>
  <c r="BQ73" i="4" s="1"/>
  <c r="BR73" i="4" a="1"/>
  <c r="BR73" i="4" s="1"/>
  <c r="BV73" i="4" a="1"/>
  <c r="BV73" i="4" s="1"/>
  <c r="BV15" i="4" a="1"/>
  <c r="BV15" i="4" s="1"/>
  <c r="BR15" i="4" a="1"/>
  <c r="BR15" i="4" s="1"/>
  <c r="BQ15" i="4" a="1"/>
  <c r="BQ15" i="4" s="1"/>
  <c r="BP15" i="4" a="1"/>
  <c r="BP15" i="4" s="1"/>
  <c r="BF15" i="4" a="1"/>
  <c r="BF15" i="4" s="1"/>
  <c r="BF16" i="4" a="1"/>
  <c r="BF16" i="4" s="1"/>
  <c r="BF17" i="4" a="1"/>
  <c r="BF17" i="4" s="1"/>
  <c r="BG19" i="4" a="1"/>
  <c r="BG19" i="4" s="1"/>
  <c r="BG32" i="4" a="1"/>
  <c r="BG32" i="4" s="1"/>
  <c r="BG33" i="4" a="1"/>
  <c r="BG33" i="4" s="1"/>
  <c r="BG34" i="4" a="1"/>
  <c r="BG34" i="4" s="1"/>
  <c r="BG35" i="4" a="1"/>
  <c r="BG35" i="4" s="1"/>
  <c r="BG36" i="4" a="1"/>
  <c r="BG36" i="4" s="1"/>
  <c r="BG37" i="4" a="1"/>
  <c r="BG37" i="4" s="1"/>
  <c r="BG38" i="4" a="1"/>
  <c r="BG38" i="4" s="1"/>
  <c r="BG39" i="4" a="1"/>
  <c r="BG39" i="4" s="1"/>
  <c r="BG43" i="4" a="1"/>
  <c r="BG43" i="4" s="1"/>
  <c r="BG44" i="4" a="1"/>
  <c r="BG44" i="4" s="1"/>
  <c r="BG45" i="4" a="1"/>
  <c r="BG45" i="4" s="1"/>
  <c r="BG46" i="4" a="1"/>
  <c r="BG46" i="4" s="1"/>
  <c r="BG47" i="4" a="1"/>
  <c r="BG47" i="4" s="1"/>
  <c r="BG48" i="4" a="1"/>
  <c r="BG48" i="4" s="1"/>
  <c r="BG49" i="4" a="1"/>
  <c r="BG49" i="4" s="1"/>
  <c r="BG50" i="4" a="1"/>
  <c r="BG50" i="4" s="1"/>
  <c r="BG54" i="4" a="1"/>
  <c r="BG54" i="4" s="1"/>
  <c r="BG55" i="4" a="1"/>
  <c r="BG55" i="4" s="1"/>
  <c r="BG56" i="4" a="1"/>
  <c r="BG56" i="4" s="1"/>
  <c r="BG57" i="4" a="1"/>
  <c r="BG57" i="4" s="1"/>
  <c r="BG58" i="4" a="1"/>
  <c r="BG58" i="4" s="1"/>
  <c r="BG59" i="4" a="1"/>
  <c r="BG59" i="4" s="1"/>
  <c r="BG60" i="4" a="1"/>
  <c r="BG60" i="4" s="1"/>
  <c r="BG61" i="4" a="1"/>
  <c r="BG61" i="4" s="1"/>
  <c r="BG66" i="4" a="1"/>
  <c r="BG66" i="4" s="1"/>
  <c r="BG67" i="4" a="1"/>
  <c r="BG67" i="4" s="1"/>
  <c r="BG68" i="4" a="1"/>
  <c r="BG68" i="4" s="1"/>
  <c r="BG69" i="4" a="1"/>
  <c r="BG69" i="4" s="1"/>
  <c r="BG70" i="4" a="1"/>
  <c r="BG70" i="4" s="1"/>
  <c r="BG71" i="4" a="1"/>
  <c r="BG71" i="4" s="1"/>
  <c r="BG72" i="4" a="1"/>
  <c r="BG72" i="4" s="1"/>
  <c r="BG73" i="4" a="1"/>
  <c r="BG73" i="4" s="1"/>
  <c r="BH19" i="4" a="1"/>
  <c r="BH19" i="4" s="1"/>
  <c r="BH32" i="4" a="1"/>
  <c r="BH32" i="4" s="1"/>
  <c r="BH34" i="4" a="1"/>
  <c r="BH34" i="4" s="1"/>
  <c r="BH35" i="4" a="1"/>
  <c r="BH35" i="4" s="1"/>
  <c r="BH36" i="4" a="1"/>
  <c r="BH36" i="4" s="1"/>
  <c r="BH37" i="4" a="1"/>
  <c r="BH37" i="4" s="1"/>
  <c r="BH38" i="4" a="1"/>
  <c r="BH38" i="4" s="1"/>
  <c r="BH39" i="4" a="1"/>
  <c r="BH39" i="4" s="1"/>
  <c r="BH43" i="4" a="1"/>
  <c r="BH43" i="4" s="1"/>
  <c r="BH44" i="4" a="1"/>
  <c r="BH44" i="4" s="1"/>
  <c r="BH45" i="4" a="1"/>
  <c r="BH45" i="4" s="1"/>
  <c r="BH46" i="4" a="1"/>
  <c r="BH46" i="4" s="1"/>
  <c r="BH47" i="4" a="1"/>
  <c r="BH47" i="4" s="1"/>
  <c r="BH48" i="4" a="1"/>
  <c r="BH48" i="4" s="1"/>
  <c r="BH49" i="4" a="1"/>
  <c r="BH49" i="4" s="1"/>
  <c r="BH50" i="4" a="1"/>
  <c r="BH50" i="4" s="1"/>
  <c r="BH54" i="4" a="1"/>
  <c r="BH54" i="4" s="1"/>
  <c r="BH55" i="4" a="1"/>
  <c r="BH55" i="4" s="1"/>
  <c r="BH56" i="4" a="1"/>
  <c r="BH56" i="4" s="1"/>
  <c r="BH57" i="4" a="1"/>
  <c r="BH57" i="4" s="1"/>
  <c r="BH58" i="4" a="1"/>
  <c r="BH58" i="4" s="1"/>
  <c r="BH59" i="4" a="1"/>
  <c r="BH59" i="4" s="1"/>
  <c r="BH60" i="4" a="1"/>
  <c r="BH60" i="4" s="1"/>
  <c r="BH61" i="4" a="1"/>
  <c r="BH61" i="4" s="1"/>
  <c r="BH66" i="4" a="1"/>
  <c r="BH66" i="4" s="1"/>
  <c r="BH67" i="4" a="1"/>
  <c r="BH67" i="4" s="1"/>
  <c r="BH68" i="4" a="1"/>
  <c r="BH68" i="4" s="1"/>
  <c r="BH69" i="4" a="1"/>
  <c r="BH69" i="4" s="1"/>
  <c r="BH70" i="4" a="1"/>
  <c r="BH70" i="4" s="1"/>
  <c r="BH71" i="4" a="1"/>
  <c r="BH71" i="4" s="1"/>
  <c r="BH72" i="4" a="1"/>
  <c r="BH72" i="4" s="1"/>
  <c r="BH73" i="4" a="1"/>
  <c r="BH73" i="4" s="1"/>
  <c r="BL19" i="4" a="1"/>
  <c r="BL19" i="4" s="1"/>
  <c r="BM19" i="4" a="1"/>
  <c r="BM19" i="4" s="1"/>
  <c r="BL32" i="4" a="1"/>
  <c r="BL32" i="4" s="1"/>
  <c r="BM32" i="4" a="1"/>
  <c r="BM32" i="4" s="1"/>
  <c r="BL33" i="4" a="1"/>
  <c r="BL33" i="4" s="1"/>
  <c r="BM33" i="4" a="1"/>
  <c r="BM33" i="4" s="1"/>
  <c r="BL34" i="4" a="1"/>
  <c r="BL34" i="4" s="1"/>
  <c r="BM34" i="4" a="1"/>
  <c r="BM34" i="4" s="1"/>
  <c r="BL35" i="4" a="1"/>
  <c r="BL35" i="4" s="1"/>
  <c r="BM35" i="4" a="1"/>
  <c r="BM35" i="4" s="1"/>
  <c r="BL36" i="4" a="1"/>
  <c r="BL36" i="4" s="1"/>
  <c r="BM36" i="4" a="1"/>
  <c r="BM36" i="4" s="1"/>
  <c r="BL37" i="4" a="1"/>
  <c r="BL37" i="4" s="1"/>
  <c r="BM37" i="4" a="1"/>
  <c r="BM37" i="4" s="1"/>
  <c r="BL38" i="4" a="1"/>
  <c r="BL38" i="4" s="1"/>
  <c r="BM38" i="4" a="1"/>
  <c r="BM38" i="4" s="1"/>
  <c r="BL39" i="4" a="1"/>
  <c r="BL39" i="4" s="1"/>
  <c r="BM39" i="4" a="1"/>
  <c r="BM39"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0" i="4" a="1"/>
  <c r="BL50" i="4" s="1"/>
  <c r="BM50" i="4" a="1"/>
  <c r="BM50"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1" i="4" a="1"/>
  <c r="BL61" i="4" s="1"/>
  <c r="BM61" i="4" a="1"/>
  <c r="BM61"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2" i="4" a="1"/>
  <c r="BL72" i="4" s="1"/>
  <c r="BM72" i="4" a="1"/>
  <c r="BM72" i="4" s="1"/>
  <c r="BL73" i="4" a="1"/>
  <c r="BL73" i="4" s="1"/>
  <c r="BM73" i="4" a="1"/>
  <c r="BM73" i="4" s="1"/>
  <c r="BF19" i="4" a="1"/>
  <c r="BF19" i="4" s="1"/>
  <c r="BF32" i="4" a="1"/>
  <c r="BF32" i="4" s="1"/>
  <c r="BF33" i="4" a="1"/>
  <c r="BF33" i="4" s="1"/>
  <c r="BF34" i="4" a="1"/>
  <c r="BF34" i="4" s="1"/>
  <c r="BF35" i="4" a="1"/>
  <c r="BF35" i="4" s="1"/>
  <c r="BF36" i="4" a="1"/>
  <c r="BF36" i="4" s="1"/>
  <c r="BF37" i="4" a="1"/>
  <c r="BF37" i="4" s="1"/>
  <c r="BF38" i="4" a="1"/>
  <c r="BF38" i="4" s="1"/>
  <c r="BF39" i="4" a="1"/>
  <c r="BF39" i="4" s="1"/>
  <c r="BF43" i="4" a="1"/>
  <c r="BF43" i="4" s="1"/>
  <c r="BF44" i="4" a="1"/>
  <c r="BF44" i="4" s="1"/>
  <c r="BF45" i="4" a="1"/>
  <c r="BF45" i="4" s="1"/>
  <c r="BF46" i="4" a="1"/>
  <c r="BF46" i="4" s="1"/>
  <c r="BF47" i="4" a="1"/>
  <c r="BF47" i="4" s="1"/>
  <c r="BF48" i="4" a="1"/>
  <c r="BF48" i="4" s="1"/>
  <c r="BF49" i="4" a="1"/>
  <c r="BF49" i="4" s="1"/>
  <c r="BF50" i="4" a="1"/>
  <c r="BF50" i="4" s="1"/>
  <c r="BF54" i="4" a="1"/>
  <c r="BF54" i="4" s="1"/>
  <c r="BF55" i="4" a="1"/>
  <c r="BF55" i="4" s="1"/>
  <c r="BF56" i="4" a="1"/>
  <c r="BF56" i="4" s="1"/>
  <c r="BF57" i="4" a="1"/>
  <c r="BF57" i="4" s="1"/>
  <c r="BF58" i="4" a="1"/>
  <c r="BF58" i="4" s="1"/>
  <c r="BF59" i="4" a="1"/>
  <c r="BF59" i="4" s="1"/>
  <c r="BF60" i="4" a="1"/>
  <c r="BF60" i="4" s="1"/>
  <c r="BF61" i="4" a="1"/>
  <c r="BF61" i="4" s="1"/>
  <c r="BF66" i="4" a="1"/>
  <c r="BF66" i="4" s="1"/>
  <c r="BF67" i="4" a="1"/>
  <c r="BF67" i="4" s="1"/>
  <c r="BF68" i="4" a="1"/>
  <c r="BF68" i="4" s="1"/>
  <c r="BF69" i="4" a="1"/>
  <c r="BF69" i="4" s="1"/>
  <c r="BF70" i="4" a="1"/>
  <c r="BF70" i="4" s="1"/>
  <c r="BF71" i="4" a="1"/>
  <c r="BF71" i="4" s="1"/>
  <c r="BF72" i="4" a="1"/>
  <c r="BF72" i="4" s="1"/>
  <c r="BF73" i="4" a="1"/>
  <c r="BF73" i="4" s="1"/>
  <c r="BK67" i="4" a="1"/>
  <c r="BK49" i="4" a="1"/>
  <c r="BU71" i="4" a="1"/>
  <c r="BU55" i="4" a="1"/>
  <c r="BT47" i="4" a="1"/>
  <c r="BU54" i="4" a="1"/>
  <c r="BK73" i="4" a="1"/>
  <c r="BT49" i="4" a="1"/>
  <c r="BK46" i="4" a="1"/>
  <c r="BU47" i="4" a="1"/>
  <c r="BK71" i="4" a="1"/>
  <c r="BU49" i="4" a="1"/>
  <c r="BU50" i="4" a="1"/>
  <c r="BU60" i="4" a="1"/>
  <c r="BU59" i="4" a="1"/>
  <c r="BK48" i="4" a="1"/>
  <c r="BT66" i="4" a="1"/>
  <c r="BK45" i="4" a="1"/>
  <c r="BK70" i="4" a="1"/>
  <c r="BU57" i="4" a="1"/>
  <c r="BU39" i="4" a="1"/>
  <c r="BU56" i="4" a="1"/>
  <c r="BT73" i="4" a="1"/>
  <c r="BU61" i="4" a="1"/>
  <c r="BT67" i="4" a="1"/>
  <c r="BK72" i="4" a="1"/>
  <c r="BT59" i="4" a="1"/>
  <c r="BK47" i="4" a="1"/>
  <c r="BT50" i="4" a="1"/>
  <c r="BU68" i="4" a="1"/>
  <c r="BU37" i="4" a="1"/>
  <c r="BT36" i="4" a="1"/>
  <c r="BT37" i="4" a="1"/>
  <c r="BT72" i="4" a="1"/>
  <c r="BT71" i="4" a="1"/>
  <c r="BU48" i="4" a="1"/>
  <c r="BT68" i="4" a="1"/>
  <c r="BU73" i="4" a="1"/>
  <c r="BT17" i="4" a="1"/>
  <c r="BT45" i="4" a="1"/>
  <c r="BU67" i="4" a="1"/>
  <c r="BT70" i="4" a="1"/>
  <c r="BK50" i="4" a="1"/>
  <c r="BU34" i="4" a="1"/>
  <c r="BT48" i="4" a="1"/>
  <c r="BU33" i="4" a="1"/>
  <c r="BU58" i="4" a="1"/>
  <c r="BU44" i="4" a="1"/>
  <c r="BU45" i="4" a="1"/>
  <c r="BT39" i="4" a="1"/>
  <c r="BK59" i="4" a="1"/>
  <c r="BT46" i="4" a="1"/>
  <c r="BT58" i="4" a="1"/>
  <c r="BU69" i="4" a="1"/>
  <c r="BK39" i="4" a="1"/>
  <c r="BK61" i="4" a="1"/>
  <c r="BT61" i="4" a="1"/>
  <c r="BK69" i="4" a="1"/>
  <c r="BT16" i="4" a="1"/>
  <c r="BT60" i="4" a="1"/>
  <c r="BU36" i="4" a="1"/>
  <c r="BU43" i="4" a="1"/>
  <c r="BK37" i="4" a="1"/>
  <c r="BU66" i="4" a="1"/>
  <c r="BK36" i="4" a="1"/>
  <c r="BK68" i="4" a="1"/>
  <c r="BU72" i="4" a="1"/>
  <c r="BK66" i="4" a="1"/>
  <c r="BT57" i="4" a="1"/>
  <c r="BT69" i="4" a="1"/>
  <c r="BU46" i="4" a="1"/>
  <c r="BU70" i="4" a="1"/>
  <c r="BK57" i="4" a="1"/>
  <c r="BU38" i="4" a="1"/>
  <c r="BT15" i="4" a="1"/>
  <c r="BT56" i="4" a="1"/>
  <c r="BK56" i="4" a="1"/>
  <c r="BK60" i="4" a="1"/>
  <c r="BK58" i="4" a="1"/>
  <c r="BT35" i="4" a="1"/>
  <c r="BU32" i="4" a="1"/>
  <c r="BK35" i="4" a="1"/>
  <c r="BK34" i="4" a="1"/>
  <c r="BT34" i="4" a="1"/>
  <c r="BK55" i="4" a="1"/>
  <c r="BT55" i="4" a="1"/>
  <c r="BJ55" i="4" a="1"/>
  <c r="BK54" i="4" a="1"/>
  <c r="BJ54" i="4" a="1"/>
  <c r="BT54" i="4" a="1"/>
  <c r="BT44" i="4" a="1"/>
  <c r="BK44" i="4" a="1"/>
  <c r="BJ44" i="4" a="1"/>
  <c r="BT43" i="4" a="1"/>
  <c r="BK43" i="4" a="1"/>
  <c r="BJ43" i="4" a="1"/>
  <c r="BK38" i="4" a="1"/>
  <c r="BU35" i="4" a="1"/>
  <c r="BT38" i="4" a="1"/>
  <c r="BK33" i="4" a="1"/>
  <c r="BT33" i="4" a="1"/>
  <c r="BJ33" i="4" a="1"/>
  <c r="BT32" i="4" a="1"/>
  <c r="BK32" i="4" a="1"/>
  <c r="BJ32" i="4" a="1"/>
  <c r="BU17" i="4" a="1"/>
  <c r="BU19" i="4" a="1"/>
  <c r="BK19" i="4" a="1"/>
  <c r="BU16" i="4" a="1"/>
  <c r="BT19" i="4" a="1"/>
  <c r="BU15" i="4" a="1"/>
  <c r="BJ35" i="4" a="1"/>
  <c r="BJ38" i="4" a="1"/>
  <c r="BJ47" i="4" a="1"/>
  <c r="BJ66" i="4" a="1"/>
  <c r="BJ19" i="4" a="1"/>
  <c r="BJ72" i="4" a="1"/>
  <c r="BJ57" i="4" a="1"/>
  <c r="BJ68" i="4" a="1"/>
  <c r="BJ61" i="4" a="1"/>
  <c r="BJ36" i="4" a="1"/>
  <c r="BJ39" i="4" a="1"/>
  <c r="BJ59" i="4" a="1"/>
  <c r="BJ70" i="4" a="1"/>
  <c r="BJ58" i="4" a="1"/>
  <c r="BJ69" i="4" a="1"/>
  <c r="BJ45" i="4" a="1"/>
  <c r="BJ67" i="4" a="1"/>
  <c r="BJ37" i="4" a="1"/>
  <c r="BJ71" i="4" a="1"/>
  <c r="BJ48" i="4" a="1"/>
  <c r="BJ56" i="4" a="1"/>
  <c r="BJ34" i="4" a="1"/>
  <c r="BJ46" i="4" a="1"/>
  <c r="BJ49" i="4" a="1"/>
  <c r="BJ73" i="4" a="1"/>
  <c r="BJ60" i="4" a="1"/>
  <c r="BJ50" i="4" a="1"/>
  <c r="O4" i="6" a="1"/>
  <c r="N2" i="6" a="1"/>
  <c r="O5" i="6" a="1"/>
  <c r="N6" i="6" a="1"/>
  <c r="N7" i="6" a="1"/>
  <c r="N3" i="6" a="1"/>
  <c r="O2" i="6" a="1"/>
  <c r="N5" i="6" a="1"/>
  <c r="O7" i="6" a="1"/>
  <c r="N4" i="6" a="1"/>
  <c r="O3" i="6" a="1"/>
  <c r="O6" i="6" a="1"/>
  <c r="BN17" i="4" l="1" a="1"/>
  <c r="BN17" i="4" s="1"/>
  <c r="BN15" i="4" a="1"/>
  <c r="BN15" i="4" s="1"/>
  <c r="BI16" i="4" a="1"/>
  <c r="BI16" i="4" s="1"/>
  <c r="BI17" i="4" a="1"/>
  <c r="BI17" i="4" s="1"/>
  <c r="BI15" i="4" a="1"/>
  <c r="BI15" i="4" s="1"/>
  <c r="O7" i="6"/>
  <c r="O6" i="6"/>
  <c r="O5" i="6"/>
  <c r="O4" i="6"/>
  <c r="O3" i="6"/>
  <c r="N7" i="6"/>
  <c r="N6" i="6"/>
  <c r="N5" i="6"/>
  <c r="N4" i="6"/>
  <c r="N3" i="6"/>
  <c r="O2" i="6"/>
  <c r="N2" i="6"/>
  <c r="BU72" i="4"/>
  <c r="BU69" i="4"/>
  <c r="BU61" i="4"/>
  <c r="BT56" i="4"/>
  <c r="BX56" i="4" s="1" a="1"/>
  <c r="BX56" i="4" s="1"/>
  <c r="BT50" i="4"/>
  <c r="BU48" i="4"/>
  <c r="BU46" i="4"/>
  <c r="BT44" i="4"/>
  <c r="BU43" i="4"/>
  <c r="BU39" i="4"/>
  <c r="BU38" i="4"/>
  <c r="BT36" i="4"/>
  <c r="BU71" i="4"/>
  <c r="BU68" i="4"/>
  <c r="BU66" i="4"/>
  <c r="BU60" i="4"/>
  <c r="BT72" i="4"/>
  <c r="BT70" i="4"/>
  <c r="BT68" i="4"/>
  <c r="BT66" i="4"/>
  <c r="BT60" i="4"/>
  <c r="BS60" i="4" s="1" a="1"/>
  <c r="BS60" i="4" s="1"/>
  <c r="BU56" i="4"/>
  <c r="BU55" i="4"/>
  <c r="BU54" i="4"/>
  <c r="BU50" i="4"/>
  <c r="BU49" i="4"/>
  <c r="BU47" i="4"/>
  <c r="BU45" i="4"/>
  <c r="BT32" i="4"/>
  <c r="BU73" i="4"/>
  <c r="BU70" i="4"/>
  <c r="BX70" i="4" s="1" a="1"/>
  <c r="BX70" i="4" s="1"/>
  <c r="BU67" i="4"/>
  <c r="BU59" i="4"/>
  <c r="BU58" i="4"/>
  <c r="BT57" i="4"/>
  <c r="BX57" i="4" s="1" a="1"/>
  <c r="BX57" i="4" s="1"/>
  <c r="BT55" i="4"/>
  <c r="BT54" i="4"/>
  <c r="BX54" i="4" s="1" a="1"/>
  <c r="BX54" i="4" s="1"/>
  <c r="BT73" i="4"/>
  <c r="BT71" i="4"/>
  <c r="BS71" i="4" s="1" a="1"/>
  <c r="BS71" i="4" s="1"/>
  <c r="BT69" i="4"/>
  <c r="BS69" i="4" s="1" a="1"/>
  <c r="BS69" i="4" s="1"/>
  <c r="BT67" i="4"/>
  <c r="BX67" i="4" s="1" a="1"/>
  <c r="BX67" i="4" s="1"/>
  <c r="BT61" i="4"/>
  <c r="BX61" i="4" s="1" a="1"/>
  <c r="BX61" i="4" s="1"/>
  <c r="BT59" i="4"/>
  <c r="BX59" i="4" s="1" a="1"/>
  <c r="BX59" i="4" s="1"/>
  <c r="BT58" i="4"/>
  <c r="BX58" i="4" s="1" a="1"/>
  <c r="BX58" i="4" s="1"/>
  <c r="BU57" i="4"/>
  <c r="BT45" i="4"/>
  <c r="BU44" i="4"/>
  <c r="BT43" i="4"/>
  <c r="BT39" i="4"/>
  <c r="BT38" i="4"/>
  <c r="BT35" i="4"/>
  <c r="BT49" i="4"/>
  <c r="BT48" i="4"/>
  <c r="BT47" i="4"/>
  <c r="BT46" i="4"/>
  <c r="BS46" i="4" s="1" a="1"/>
  <c r="BS46" i="4" s="1"/>
  <c r="BT34" i="4"/>
  <c r="BT37" i="4"/>
  <c r="BT33" i="4"/>
  <c r="BU37" i="4"/>
  <c r="BU36" i="4"/>
  <c r="BX36" i="4" s="1" a="1"/>
  <c r="BX36" i="4" s="1"/>
  <c r="BU35" i="4"/>
  <c r="BU34" i="4"/>
  <c r="BU33" i="4"/>
  <c r="BU32" i="4"/>
  <c r="BU19" i="4"/>
  <c r="BU17" i="4"/>
  <c r="BU16" i="4"/>
  <c r="BT19" i="4"/>
  <c r="BT17" i="4"/>
  <c r="BT16" i="4"/>
  <c r="BX46" i="4" a="1"/>
  <c r="BX46" i="4" s="1"/>
  <c r="BU15" i="4"/>
  <c r="BT15" i="4"/>
  <c r="BJ73" i="4"/>
  <c r="BJ69" i="4"/>
  <c r="BJ61" i="4"/>
  <c r="BJ57" i="4"/>
  <c r="BJ55" i="4"/>
  <c r="BJ47" i="4"/>
  <c r="BJ43" i="4"/>
  <c r="BJ39" i="4"/>
  <c r="BJ35" i="4"/>
  <c r="BJ33" i="4"/>
  <c r="BJ70" i="4"/>
  <c r="BJ66" i="4"/>
  <c r="BJ58" i="4"/>
  <c r="BN58" i="4" s="1" a="1"/>
  <c r="BN58" i="4" s="1"/>
  <c r="BJ54" i="4"/>
  <c r="BJ50" i="4"/>
  <c r="BJ71" i="4"/>
  <c r="BN71" i="4" s="1" a="1"/>
  <c r="BN71" i="4" s="1"/>
  <c r="BJ67" i="4"/>
  <c r="BJ59" i="4"/>
  <c r="BN59" i="4" s="1" a="1"/>
  <c r="BN59" i="4" s="1"/>
  <c r="BJ49" i="4"/>
  <c r="BJ45" i="4"/>
  <c r="BN45" i="4" s="1" a="1"/>
  <c r="BN45" i="4" s="1"/>
  <c r="BJ37" i="4"/>
  <c r="BJ72" i="4"/>
  <c r="BJ68" i="4"/>
  <c r="BJ60" i="4"/>
  <c r="BJ56" i="4"/>
  <c r="BJ48" i="4"/>
  <c r="BN48" i="4" s="1" a="1"/>
  <c r="BN48" i="4" s="1"/>
  <c r="BJ46" i="4"/>
  <c r="BJ44" i="4"/>
  <c r="BJ38" i="4"/>
  <c r="BJ36" i="4"/>
  <c r="BN36" i="4" s="1" a="1"/>
  <c r="BN36" i="4" s="1"/>
  <c r="BJ34" i="4"/>
  <c r="BJ32" i="4"/>
  <c r="BN32" i="4" s="1" a="1"/>
  <c r="BN32" i="4" s="1"/>
  <c r="BJ19" i="4"/>
  <c r="BK70" i="4"/>
  <c r="BK58" i="4"/>
  <c r="BK69" i="4"/>
  <c r="BK61" i="4"/>
  <c r="BK57" i="4"/>
  <c r="BK55" i="4"/>
  <c r="BK47" i="4"/>
  <c r="BK43" i="4"/>
  <c r="BK39" i="4"/>
  <c r="BK35" i="4"/>
  <c r="BK33" i="4"/>
  <c r="BK72" i="4"/>
  <c r="BK66" i="4"/>
  <c r="BK56" i="4"/>
  <c r="BK73" i="4"/>
  <c r="BK71" i="4"/>
  <c r="BK67" i="4"/>
  <c r="BK59" i="4"/>
  <c r="BK49" i="4"/>
  <c r="BK45" i="4"/>
  <c r="BK37" i="4"/>
  <c r="BK68" i="4"/>
  <c r="BK60" i="4"/>
  <c r="BK54" i="4"/>
  <c r="BK50" i="4"/>
  <c r="BK48" i="4"/>
  <c r="BK46" i="4"/>
  <c r="BK44" i="4"/>
  <c r="BK38" i="4"/>
  <c r="BK36" i="4"/>
  <c r="BK34" i="4"/>
  <c r="BK32" i="4"/>
  <c r="BK19" i="4"/>
  <c r="AX11" i="4"/>
  <c r="AX12" i="4"/>
  <c r="AX13" i="4"/>
  <c r="AX14" i="4"/>
  <c r="BN55" i="4" l="1" a="1"/>
  <c r="BN55" i="4" s="1"/>
  <c r="BN46" i="4" a="1"/>
  <c r="BN46" i="4" s="1"/>
  <c r="BN68" i="4" a="1"/>
  <c r="BN68" i="4" s="1"/>
  <c r="BN57" i="4" a="1"/>
  <c r="BN57" i="4" s="1"/>
  <c r="BN56" i="4" a="1"/>
  <c r="BN56" i="4" s="1"/>
  <c r="BN61" i="4" a="1"/>
  <c r="BN61" i="4" s="1"/>
  <c r="BX60" i="4" a="1"/>
  <c r="BX60" i="4" s="1"/>
  <c r="BN60" i="4" a="1"/>
  <c r="BN60" i="4" s="1"/>
  <c r="BN34" i="4" a="1"/>
  <c r="BN34" i="4" s="1"/>
  <c r="BN19" i="4" a="1"/>
  <c r="BN19" i="4" s="1"/>
  <c r="BN44" i="4" a="1"/>
  <c r="BN44" i="4" s="1"/>
  <c r="BN38" i="4" a="1"/>
  <c r="BN38" i="4" s="1"/>
  <c r="BN37" i="4" a="1"/>
  <c r="BN37" i="4" s="1"/>
  <c r="BN67" i="4" a="1"/>
  <c r="BN67" i="4" s="1"/>
  <c r="BN43" i="4" a="1"/>
  <c r="BN43" i="4" s="1"/>
  <c r="BX68" i="4" a="1"/>
  <c r="BX68" i="4" s="1"/>
  <c r="BN66" i="4" a="1"/>
  <c r="BN66" i="4" s="1"/>
  <c r="BN33" i="4" a="1"/>
  <c r="BN33" i="4" s="1"/>
  <c r="BN47" i="4" a="1"/>
  <c r="BN47" i="4" s="1"/>
  <c r="BN69" i="4" a="1"/>
  <c r="BN69" i="4" s="1"/>
  <c r="BX17" i="4" a="1"/>
  <c r="BX17" i="4" s="1"/>
  <c r="BX50" i="4" a="1"/>
  <c r="BX50" i="4" s="1"/>
  <c r="BN49" i="4" a="1"/>
  <c r="BN49" i="4" s="1"/>
  <c r="BN50" i="4" a="1"/>
  <c r="BN50" i="4" s="1"/>
  <c r="BN70" i="4" a="1"/>
  <c r="BN70" i="4" s="1"/>
  <c r="BN35" i="4" a="1"/>
  <c r="BN35" i="4" s="1"/>
  <c r="BN73" i="4" a="1"/>
  <c r="BN73" i="4" s="1"/>
  <c r="BN72" i="4" a="1"/>
  <c r="BN72" i="4" s="1"/>
  <c r="BN54" i="4" a="1"/>
  <c r="BN54" i="4" s="1"/>
  <c r="BN39" i="4" a="1"/>
  <c r="BN39" i="4" s="1"/>
  <c r="BS49" i="4" a="1"/>
  <c r="BS49" i="4" s="1"/>
  <c r="BX73" i="4" a="1"/>
  <c r="BX73" i="4" s="1"/>
  <c r="BI34" i="4" a="1"/>
  <c r="BI34" i="4" s="1"/>
  <c r="BX32" i="4" a="1"/>
  <c r="BX32" i="4" s="1"/>
  <c r="BX16" i="4" a="1"/>
  <c r="BX16" i="4" s="1"/>
  <c r="BX71" i="4" a="1"/>
  <c r="BX71" i="4" s="1"/>
  <c r="BS47" i="4" a="1"/>
  <c r="BS47" i="4" s="1"/>
  <c r="BX66" i="4" a="1"/>
  <c r="BX66" i="4" s="1"/>
  <c r="BX49" i="4" a="1"/>
  <c r="BX49" i="4" s="1"/>
  <c r="BS16" i="4" a="1"/>
  <c r="BS16" i="4" s="1"/>
  <c r="BS68" i="4" a="1"/>
  <c r="BS68" i="4" s="1"/>
  <c r="BI33" i="4" a="1"/>
  <c r="BI33" i="4" s="1"/>
  <c r="BX47" i="4" a="1"/>
  <c r="BX47" i="4" s="1"/>
  <c r="BS48" i="4" a="1"/>
  <c r="BS48" i="4" s="1"/>
  <c r="BS38" i="4" a="1"/>
  <c r="BS38" i="4" s="1"/>
  <c r="BS61" i="4" a="1"/>
  <c r="BS61" i="4" s="1"/>
  <c r="BS70" i="4" a="1"/>
  <c r="BS70" i="4" s="1"/>
  <c r="BS15" i="4" a="1"/>
  <c r="BS15" i="4" s="1"/>
  <c r="BX34" i="4" a="1"/>
  <c r="BX34" i="4" s="1"/>
  <c r="BS17" i="4" a="1"/>
  <c r="BS17" i="4" s="1"/>
  <c r="BX69" i="4" a="1"/>
  <c r="BX69" i="4" s="1"/>
  <c r="BS67" i="4" a="1"/>
  <c r="BS67" i="4" s="1"/>
  <c r="BS73" i="4" a="1"/>
  <c r="BS73" i="4" s="1"/>
  <c r="BX45" i="4" a="1"/>
  <c r="BX45" i="4" s="1"/>
  <c r="BX48" i="4" a="1"/>
  <c r="BX48" i="4" s="1"/>
  <c r="BS19" i="4" a="1"/>
  <c r="BS19" i="4" s="1"/>
  <c r="BS57" i="4" a="1"/>
  <c r="BS57" i="4" s="1"/>
  <c r="BX37" i="4" a="1"/>
  <c r="BX37" i="4" s="1"/>
  <c r="BS37" i="4" a="1"/>
  <c r="BS37" i="4" s="1"/>
  <c r="BX35" i="4" a="1"/>
  <c r="BX35" i="4" s="1"/>
  <c r="BS35" i="4" a="1"/>
  <c r="BS35" i="4" s="1"/>
  <c r="BX72" i="4" a="1"/>
  <c r="BX72" i="4" s="1"/>
  <c r="BS72" i="4" a="1"/>
  <c r="BS72" i="4" s="1"/>
  <c r="BI32" i="4" a="1"/>
  <c r="BI32" i="4" s="1"/>
  <c r="BI55" i="4" a="1"/>
  <c r="BI55" i="4" s="1"/>
  <c r="BS45" i="4" a="1"/>
  <c r="BS45" i="4" s="1"/>
  <c r="BS50" i="4" a="1"/>
  <c r="BS50" i="4" s="1"/>
  <c r="BI54" i="4" a="1"/>
  <c r="BI54" i="4" s="1"/>
  <c r="BI44" i="4" a="1"/>
  <c r="BI44" i="4" s="1"/>
  <c r="BS34" i="4" a="1"/>
  <c r="BS34" i="4" s="1"/>
  <c r="BX39" i="4" a="1"/>
  <c r="BX39" i="4" s="1"/>
  <c r="BS39" i="4" a="1"/>
  <c r="BS39" i="4" s="1"/>
  <c r="BI43" i="4" a="1"/>
  <c r="BI43" i="4" s="1"/>
  <c r="BS58" i="4" a="1"/>
  <c r="BS58" i="4" s="1"/>
  <c r="BS56" i="4" a="1"/>
  <c r="BS56" i="4" s="1"/>
  <c r="BX19" i="4" a="1"/>
  <c r="BX19" i="4" s="1"/>
  <c r="BS59" i="4" a="1"/>
  <c r="BS59" i="4" s="1"/>
  <c r="BX15" i="4" a="1"/>
  <c r="BX15" i="4" s="1"/>
  <c r="BS54" i="4" a="1"/>
  <c r="BS54" i="4" s="1"/>
  <c r="BS66" i="4" a="1"/>
  <c r="BS66" i="4" s="1"/>
  <c r="BX43" i="4" a="1"/>
  <c r="BX43" i="4" s="1"/>
  <c r="BS43" i="4" a="1"/>
  <c r="BS43" i="4" s="1"/>
  <c r="BS55" i="4" a="1"/>
  <c r="BS55" i="4" s="1"/>
  <c r="BS44" i="4" a="1"/>
  <c r="BS44" i="4" s="1"/>
  <c r="BS32" i="4" a="1"/>
  <c r="BS32" i="4" s="1"/>
  <c r="BS36" i="4" a="1"/>
  <c r="BS36" i="4" s="1"/>
  <c r="BX33" i="4" a="1"/>
  <c r="BX33" i="4" s="1"/>
  <c r="BS33" i="4" a="1"/>
  <c r="BS33" i="4" s="1"/>
  <c r="BI68" i="4" a="1"/>
  <c r="BI68" i="4" s="1"/>
  <c r="BI49" i="4" a="1"/>
  <c r="BI49" i="4" s="1"/>
  <c r="BI67" i="4" a="1"/>
  <c r="BI67" i="4" s="1"/>
  <c r="BI58" i="4" a="1"/>
  <c r="BI58" i="4" s="1"/>
  <c r="BI35" i="4" a="1"/>
  <c r="BI35" i="4" s="1"/>
  <c r="BI19" i="4" a="1"/>
  <c r="BI19" i="4" s="1"/>
  <c r="BI36" i="4" a="1"/>
  <c r="BI36" i="4" s="1"/>
  <c r="BI56" i="4" a="1"/>
  <c r="BI56" i="4" s="1"/>
  <c r="BI72" i="4" a="1"/>
  <c r="BI72" i="4" s="1"/>
  <c r="BI37" i="4" a="1"/>
  <c r="BI37" i="4" s="1"/>
  <c r="BI71" i="4" a="1"/>
  <c r="BI71" i="4" s="1"/>
  <c r="BI39" i="4" a="1"/>
  <c r="BI39" i="4" s="1"/>
  <c r="BI69" i="4" a="1"/>
  <c r="BI69" i="4" s="1"/>
  <c r="BI48" i="4" a="1"/>
  <c r="BI48" i="4" s="1"/>
  <c r="BI45" i="4" a="1"/>
  <c r="BI45" i="4" s="1"/>
  <c r="BI70" i="4" a="1"/>
  <c r="BI70" i="4" s="1"/>
  <c r="BI47" i="4" a="1"/>
  <c r="BI47" i="4" s="1"/>
  <c r="BI61" i="4" a="1"/>
  <c r="BI61" i="4" s="1"/>
  <c r="BI38" i="4" a="1"/>
  <c r="BI38" i="4" s="1"/>
  <c r="BI46" i="4" a="1"/>
  <c r="BI46" i="4" s="1"/>
  <c r="BI60" i="4" a="1"/>
  <c r="BI60" i="4" s="1"/>
  <c r="BI59" i="4" a="1"/>
  <c r="BI59" i="4" s="1"/>
  <c r="BI50" i="4" a="1"/>
  <c r="BI50" i="4" s="1"/>
  <c r="BI66" i="4" a="1"/>
  <c r="BI66" i="4" s="1"/>
  <c r="BI57" i="4" a="1"/>
  <c r="BI57" i="4" s="1"/>
  <c r="BI73" i="4" a="1"/>
  <c r="BI73" i="4" s="1"/>
  <c r="BX55" i="4" a="1"/>
  <c r="BX55" i="4" s="1"/>
  <c r="BX38" i="4" a="1"/>
  <c r="BX38" i="4" s="1"/>
  <c r="BX44" i="4" a="1"/>
  <c r="BX44" i="4" s="1"/>
  <c r="AY16" i="4"/>
  <c r="BD16" i="4" s="1"/>
  <c r="AY17" i="4"/>
  <c r="BD17" i="4" s="1"/>
  <c r="AY19" i="4"/>
  <c r="BD19" i="4" s="1"/>
  <c r="AY32" i="4"/>
  <c r="AY33" i="4"/>
  <c r="AY34" i="4"/>
  <c r="AY35" i="4"/>
  <c r="BD35" i="4" s="1"/>
  <c r="AY36" i="4"/>
  <c r="BD36" i="4" s="1"/>
  <c r="AY37" i="4"/>
  <c r="BD37" i="4" s="1"/>
  <c r="AY38" i="4"/>
  <c r="AY39" i="4"/>
  <c r="AY43" i="4"/>
  <c r="AY44" i="4"/>
  <c r="AY45" i="4"/>
  <c r="AY46" i="4"/>
  <c r="BD46" i="4" s="1"/>
  <c r="AY47" i="4"/>
  <c r="BD47" i="4" s="1"/>
  <c r="AY48" i="4"/>
  <c r="BD48" i="4" s="1"/>
  <c r="AY49" i="4"/>
  <c r="AY50" i="4"/>
  <c r="AY54" i="4"/>
  <c r="AY55" i="4"/>
  <c r="AY56" i="4"/>
  <c r="AY57" i="4"/>
  <c r="BD57" i="4" s="1"/>
  <c r="AY58" i="4"/>
  <c r="BD58" i="4" s="1"/>
  <c r="AY59" i="4"/>
  <c r="BD59" i="4" s="1"/>
  <c r="AY60" i="4"/>
  <c r="AY61" i="4"/>
  <c r="AY66" i="4"/>
  <c r="AY67" i="4"/>
  <c r="AY68" i="4"/>
  <c r="BD68" i="4" s="1"/>
  <c r="AY69" i="4"/>
  <c r="BD69" i="4" s="1"/>
  <c r="AY70" i="4"/>
  <c r="BD70" i="4" s="1"/>
  <c r="AY71" i="4"/>
  <c r="BD71" i="4" s="1"/>
  <c r="AY72" i="4"/>
  <c r="AY73" i="4"/>
  <c r="AY15" i="4"/>
  <c r="BD15" i="4" s="1"/>
  <c r="AZ37" i="4" a="1"/>
  <c r="AZ17" i="4" a="1"/>
  <c r="AZ71" i="4" a="1"/>
  <c r="AZ36" i="4" a="1"/>
  <c r="AZ15" i="4" a="1"/>
  <c r="AZ70" i="4" a="1"/>
  <c r="AZ46" i="4" a="1"/>
  <c r="AZ57" i="4" a="1"/>
  <c r="AZ59" i="4" a="1"/>
  <c r="AZ16" i="4" a="1"/>
  <c r="AZ68" i="4" a="1"/>
  <c r="AZ69" i="4" a="1"/>
  <c r="AZ48" i="4" a="1"/>
  <c r="AZ58" i="4" a="1"/>
  <c r="AZ47" i="4" a="1"/>
  <c r="AZ35" i="4" a="1"/>
  <c r="AZ19" i="4" a="1"/>
  <c r="AZ44" i="4" a="1"/>
  <c r="AZ32" i="4" a="1"/>
  <c r="AZ56" i="4" a="1"/>
  <c r="AZ39" i="4" a="1"/>
  <c r="AZ38" i="4" a="1"/>
  <c r="AZ61" i="4" a="1"/>
  <c r="AZ45" i="4" a="1"/>
  <c r="AZ54" i="4" a="1"/>
  <c r="AZ73" i="4" a="1"/>
  <c r="AZ33" i="4" a="1"/>
  <c r="AZ60" i="4" a="1"/>
  <c r="AZ34" i="4" a="1"/>
  <c r="AZ67" i="4" a="1"/>
  <c r="AZ66" i="4" a="1"/>
  <c r="AZ72" i="4" a="1"/>
  <c r="AZ50" i="4" a="1"/>
  <c r="AZ49" i="4" a="1"/>
  <c r="AZ55" i="4" a="1"/>
  <c r="AZ43" i="4" a="1"/>
  <c r="BC16" i="4" l="1"/>
  <c r="AZ19" i="4"/>
  <c r="BA19" i="4" s="1" a="1"/>
  <c r="BA19" i="4" s="1"/>
  <c r="AZ17" i="4"/>
  <c r="BA17" i="4" s="1" a="1"/>
  <c r="BA17" i="4" s="1"/>
  <c r="AZ72" i="4"/>
  <c r="BA72" i="4" s="1" a="1"/>
  <c r="BA72" i="4" s="1"/>
  <c r="BD72" i="4" s="1"/>
  <c r="AZ70" i="4"/>
  <c r="BA70" i="4" s="1" a="1"/>
  <c r="BA70" i="4" s="1"/>
  <c r="AZ68" i="4"/>
  <c r="BA68" i="4" s="1" a="1"/>
  <c r="BA68" i="4" s="1"/>
  <c r="AZ66" i="4"/>
  <c r="BA66" i="4" s="1" a="1"/>
  <c r="BA66" i="4" s="1"/>
  <c r="BD66" i="4" s="1"/>
  <c r="AZ60" i="4"/>
  <c r="BA60" i="4" s="1" a="1"/>
  <c r="BA60" i="4" s="1"/>
  <c r="BD60" i="4" s="1"/>
  <c r="AZ58" i="4"/>
  <c r="BA58" i="4" s="1" a="1"/>
  <c r="BA58" i="4" s="1"/>
  <c r="AZ56" i="4"/>
  <c r="BA56" i="4" s="1" a="1"/>
  <c r="BA56" i="4" s="1"/>
  <c r="BD56" i="4" s="1"/>
  <c r="AZ54" i="4"/>
  <c r="BA54" i="4" s="1" a="1"/>
  <c r="BA54" i="4" s="1"/>
  <c r="AZ50" i="4"/>
  <c r="BA50" i="4" s="1" a="1"/>
  <c r="BA50" i="4" s="1"/>
  <c r="BD50" i="4" s="1"/>
  <c r="AZ48" i="4"/>
  <c r="BA48" i="4" s="1" a="1"/>
  <c r="BA48" i="4" s="1"/>
  <c r="AZ46" i="4"/>
  <c r="BA46" i="4" s="1" a="1"/>
  <c r="BA46" i="4" s="1"/>
  <c r="AZ44" i="4"/>
  <c r="BA44" i="4" s="1" a="1"/>
  <c r="BA44" i="4" s="1"/>
  <c r="AZ38" i="4"/>
  <c r="BA38" i="4" s="1" a="1"/>
  <c r="BA38" i="4" s="1"/>
  <c r="BD38" i="4" s="1"/>
  <c r="AZ36" i="4"/>
  <c r="BA36" i="4" s="1" a="1"/>
  <c r="BA36" i="4" s="1"/>
  <c r="AZ34" i="4"/>
  <c r="BA34" i="4" s="1" a="1"/>
  <c r="BA34" i="4" s="1"/>
  <c r="BD34" i="4" s="1"/>
  <c r="AZ32" i="4"/>
  <c r="BA32" i="4" s="1" a="1"/>
  <c r="BA32" i="4" s="1"/>
  <c r="AZ73" i="4"/>
  <c r="BA73" i="4" s="1" a="1"/>
  <c r="BA73" i="4" s="1"/>
  <c r="BD73" i="4" s="1"/>
  <c r="AZ71" i="4"/>
  <c r="BA71" i="4" s="1" a="1"/>
  <c r="BA71" i="4" s="1"/>
  <c r="AZ69" i="4"/>
  <c r="BA69" i="4" s="1" a="1"/>
  <c r="BA69" i="4" s="1"/>
  <c r="AZ67" i="4"/>
  <c r="BA67" i="4" s="1" a="1"/>
  <c r="BA67" i="4" s="1"/>
  <c r="BD67" i="4" s="1"/>
  <c r="AZ61" i="4"/>
  <c r="BA61" i="4" s="1" a="1"/>
  <c r="BA61" i="4" s="1"/>
  <c r="BD61" i="4" s="1"/>
  <c r="AZ59" i="4"/>
  <c r="BA59" i="4" s="1" a="1"/>
  <c r="BA59" i="4" s="1"/>
  <c r="AZ57" i="4"/>
  <c r="BA57" i="4" s="1" a="1"/>
  <c r="BA57" i="4" s="1"/>
  <c r="AZ55" i="4"/>
  <c r="BA55" i="4" s="1" a="1"/>
  <c r="BA55" i="4" s="1"/>
  <c r="BD55" i="4" s="1"/>
  <c r="AZ49" i="4"/>
  <c r="BA49" i="4" s="1" a="1"/>
  <c r="BA49" i="4" s="1"/>
  <c r="BD49" i="4" s="1"/>
  <c r="AZ47" i="4"/>
  <c r="BA47" i="4" s="1" a="1"/>
  <c r="BA47" i="4" s="1"/>
  <c r="AZ45" i="4"/>
  <c r="BA45" i="4" s="1" a="1"/>
  <c r="BA45" i="4" s="1"/>
  <c r="BD45" i="4" s="1"/>
  <c r="AZ43" i="4"/>
  <c r="BA43" i="4" s="1" a="1"/>
  <c r="BA43" i="4" s="1"/>
  <c r="BD43" i="4" s="1"/>
  <c r="AZ39" i="4"/>
  <c r="BA39" i="4" s="1" a="1"/>
  <c r="BA39" i="4" s="1"/>
  <c r="BD39" i="4" s="1"/>
  <c r="AZ37" i="4"/>
  <c r="BA37" i="4" s="1" a="1"/>
  <c r="BA37" i="4" s="1"/>
  <c r="AZ35" i="4"/>
  <c r="BA35" i="4" s="1" a="1"/>
  <c r="BA35" i="4" s="1"/>
  <c r="AZ33" i="4"/>
  <c r="BA33" i="4" s="1" a="1"/>
  <c r="BA33" i="4" s="1"/>
  <c r="AZ16" i="4"/>
  <c r="BA16" i="4" s="1" a="1"/>
  <c r="BA16" i="4" s="1"/>
  <c r="AZ15" i="4"/>
  <c r="BA15" i="4" s="1" a="1"/>
  <c r="BA15" i="4" s="1"/>
  <c r="BC15" i="4"/>
  <c r="BC17" i="4"/>
  <c r="AR34" i="4"/>
  <c r="AR35" i="4"/>
  <c r="AR36" i="4"/>
  <c r="AR37" i="4"/>
  <c r="AR38" i="4"/>
  <c r="AR39" i="4"/>
  <c r="AR43" i="4"/>
  <c r="AR44" i="4"/>
  <c r="AR45" i="4"/>
  <c r="AR46" i="4"/>
  <c r="AR47" i="4"/>
  <c r="AR48" i="4"/>
  <c r="AR49" i="4"/>
  <c r="AR50" i="4"/>
  <c r="AR54" i="4"/>
  <c r="AR55" i="4"/>
  <c r="AR56" i="4"/>
  <c r="AW56" i="4" s="1"/>
  <c r="AR57" i="4"/>
  <c r="AW57" i="4" s="1"/>
  <c r="AR58" i="4"/>
  <c r="AW58" i="4" s="1"/>
  <c r="AR59" i="4"/>
  <c r="AW59" i="4" s="1"/>
  <c r="AR60" i="4"/>
  <c r="AW60" i="4" s="1"/>
  <c r="AR61" i="4"/>
  <c r="AW61" i="4" s="1"/>
  <c r="AR66" i="4"/>
  <c r="AR67" i="4"/>
  <c r="AR68" i="4"/>
  <c r="AR69" i="4"/>
  <c r="AR70" i="4"/>
  <c r="AR71" i="4"/>
  <c r="AR72" i="4"/>
  <c r="AR73" i="4"/>
  <c r="AR16" i="4"/>
  <c r="AR17" i="4"/>
  <c r="AR19" i="4"/>
  <c r="AR32" i="4"/>
  <c r="AR33" i="4"/>
  <c r="AR15" i="4"/>
  <c r="AL15" i="4"/>
  <c r="AQ15" i="4" s="1"/>
  <c r="AS68" i="4" a="1"/>
  <c r="AS50" i="4" a="1"/>
  <c r="AS66" i="4" a="1"/>
  <c r="AS37" i="4" a="1"/>
  <c r="AS48" i="4" a="1"/>
  <c r="AM15" i="4" a="1"/>
  <c r="AS70" i="4" a="1"/>
  <c r="AS46" i="4" a="1"/>
  <c r="AS56" i="4" a="1"/>
  <c r="AS16" i="4" a="1"/>
  <c r="AS58" i="4" a="1"/>
  <c r="AS73" i="4" a="1"/>
  <c r="AS72" i="4" a="1"/>
  <c r="AS71" i="4" a="1"/>
  <c r="AS69" i="4" a="1"/>
  <c r="AS15" i="4" a="1"/>
  <c r="AS45" i="4" a="1"/>
  <c r="AS60" i="4" a="1"/>
  <c r="AS39" i="4" a="1"/>
  <c r="AS67" i="4" a="1"/>
  <c r="AS17" i="4" a="1"/>
  <c r="AS59" i="4" a="1"/>
  <c r="AS36" i="4" a="1"/>
  <c r="AS47" i="4" a="1"/>
  <c r="AS57" i="4" a="1"/>
  <c r="AS49" i="4" a="1"/>
  <c r="AS61" i="4" a="1"/>
  <c r="AS35" i="4" a="1"/>
  <c r="AS34" i="4" a="1"/>
  <c r="AS38" i="4" a="1"/>
  <c r="AS19" i="4" a="1"/>
  <c r="AS33" i="4" a="1"/>
  <c r="AS54" i="4" a="1"/>
  <c r="AS43" i="4" a="1"/>
  <c r="AS55" i="4" a="1"/>
  <c r="AS44" i="4" a="1"/>
  <c r="AS32" i="4" a="1"/>
  <c r="G6" i="6" a="1"/>
  <c r="M6" i="6" a="1"/>
  <c r="L4" i="6" a="1"/>
  <c r="M2" i="6" a="1"/>
  <c r="L7" i="6" a="1"/>
  <c r="L6" i="6" a="1"/>
  <c r="J2" i="6" a="1"/>
  <c r="F5" i="6" a="1"/>
  <c r="I5" i="6" a="1"/>
  <c r="I4" i="6" a="1"/>
  <c r="I6" i="6" a="1"/>
  <c r="H6" i="6" a="1"/>
  <c r="J7" i="6" a="1"/>
  <c r="H3" i="6" a="1"/>
  <c r="M3" i="6" a="1"/>
  <c r="H2" i="6" a="1"/>
  <c r="K4" i="6" a="1"/>
  <c r="M7" i="6" a="1"/>
  <c r="G2" i="6" a="1"/>
  <c r="F3" i="6" a="1"/>
  <c r="G5" i="6" a="1"/>
  <c r="K5" i="6" a="1"/>
  <c r="K2" i="6" a="1"/>
  <c r="M5" i="6" a="1"/>
  <c r="J3" i="6" a="1"/>
  <c r="K7" i="6" a="1"/>
  <c r="G7" i="6" a="1"/>
  <c r="H7" i="6" a="1"/>
  <c r="J6" i="6" a="1"/>
  <c r="J4" i="6" a="1"/>
  <c r="F4" i="6" a="1"/>
  <c r="G3" i="6" a="1"/>
  <c r="F7" i="6" a="1"/>
  <c r="J5" i="6" a="1"/>
  <c r="G4" i="6" a="1"/>
  <c r="I2" i="6" a="1"/>
  <c r="L3" i="6" a="1"/>
  <c r="K3" i="6" a="1"/>
  <c r="K6" i="6" a="1"/>
  <c r="M4" i="6" a="1"/>
  <c r="H4" i="6" a="1"/>
  <c r="I3" i="6" a="1"/>
  <c r="L2" i="6" a="1"/>
  <c r="H5" i="6" a="1"/>
  <c r="F6" i="6" a="1"/>
  <c r="F2" i="6" a="1"/>
  <c r="I7" i="6" a="1"/>
  <c r="L5" i="6" a="1"/>
  <c r="AW15" i="4" l="1"/>
  <c r="AV15" i="4"/>
  <c r="AV69" i="4"/>
  <c r="AW69" i="4"/>
  <c r="AV56" i="4"/>
  <c r="AV48" i="4"/>
  <c r="AW48" i="4"/>
  <c r="AV36" i="4"/>
  <c r="AW36" i="4"/>
  <c r="AV68" i="4"/>
  <c r="AW68" i="4"/>
  <c r="AV59" i="4"/>
  <c r="AV47" i="4"/>
  <c r="AW47" i="4"/>
  <c r="AV39" i="4"/>
  <c r="AW39" i="4"/>
  <c r="AV35" i="4"/>
  <c r="AW35" i="4"/>
  <c r="AV73" i="4"/>
  <c r="AW73" i="4"/>
  <c r="AV60" i="4"/>
  <c r="AV72" i="4"/>
  <c r="AW72" i="4"/>
  <c r="AV71" i="4"/>
  <c r="AW71" i="4"/>
  <c r="AV67" i="4"/>
  <c r="AW67" i="4"/>
  <c r="AV58" i="4"/>
  <c r="AV50" i="4"/>
  <c r="AW50" i="4"/>
  <c r="AV46" i="4"/>
  <c r="AW46" i="4"/>
  <c r="AV38" i="4"/>
  <c r="AW38" i="4"/>
  <c r="AV34" i="4"/>
  <c r="AW34" i="4"/>
  <c r="AV70" i="4"/>
  <c r="AW70" i="4"/>
  <c r="AV66" i="4"/>
  <c r="AW66" i="4"/>
  <c r="AV61" i="4"/>
  <c r="AV57" i="4"/>
  <c r="AV49" i="4"/>
  <c r="AW49" i="4"/>
  <c r="AV45" i="4"/>
  <c r="AW45" i="4"/>
  <c r="AV37" i="4"/>
  <c r="AW37" i="4"/>
  <c r="AV17" i="4"/>
  <c r="AW17" i="4"/>
  <c r="AV19" i="4"/>
  <c r="AW19" i="4"/>
  <c r="AV16" i="4"/>
  <c r="AW16" i="4"/>
  <c r="CI15" i="4"/>
  <c r="BC55" i="4"/>
  <c r="BC54" i="4"/>
  <c r="BD54" i="4"/>
  <c r="BC44" i="4"/>
  <c r="BD44" i="4"/>
  <c r="BC33" i="4"/>
  <c r="BD33" i="4"/>
  <c r="BC32" i="4"/>
  <c r="BD32" i="4"/>
  <c r="BC43" i="4"/>
  <c r="AP15" i="4"/>
  <c r="AX15" i="4"/>
  <c r="M4" i="6"/>
  <c r="M7" i="6"/>
  <c r="M6" i="6"/>
  <c r="M5" i="6"/>
  <c r="M3" i="6"/>
  <c r="L7" i="6"/>
  <c r="L6" i="6"/>
  <c r="L5" i="6"/>
  <c r="L4" i="6"/>
  <c r="L3" i="6"/>
  <c r="L2" i="6"/>
  <c r="M2" i="6"/>
  <c r="J2" i="6"/>
  <c r="AS73" i="4"/>
  <c r="AT73" i="4" s="1" a="1"/>
  <c r="AT73" i="4" s="1"/>
  <c r="AS69" i="4"/>
  <c r="AT69" i="4" s="1" a="1"/>
  <c r="AT69" i="4" s="1"/>
  <c r="AS61" i="4"/>
  <c r="AT61" i="4" s="1" a="1"/>
  <c r="AT61" i="4" s="1"/>
  <c r="AS49" i="4"/>
  <c r="AT49" i="4" s="1" a="1"/>
  <c r="AT49" i="4" s="1"/>
  <c r="AS43" i="4"/>
  <c r="AS39" i="4"/>
  <c r="AT39" i="4" s="1" a="1"/>
  <c r="AT39" i="4" s="1"/>
  <c r="AS37" i="4"/>
  <c r="AT37" i="4" s="1" a="1"/>
  <c r="AT37" i="4" s="1"/>
  <c r="AS35" i="4"/>
  <c r="AT35" i="4" s="1" a="1"/>
  <c r="AT35" i="4" s="1"/>
  <c r="AS71" i="4"/>
  <c r="AT71" i="4" s="1" a="1"/>
  <c r="AT71" i="4" s="1"/>
  <c r="AS67" i="4"/>
  <c r="AT67" i="4" s="1" a="1"/>
  <c r="AT67" i="4" s="1"/>
  <c r="AS59" i="4"/>
  <c r="AT59" i="4" s="1" a="1"/>
  <c r="AT59" i="4" s="1"/>
  <c r="AS57" i="4"/>
  <c r="AT57" i="4" s="1" a="1"/>
  <c r="AT57" i="4" s="1"/>
  <c r="AS55" i="4"/>
  <c r="AS47" i="4"/>
  <c r="AT47" i="4" s="1" a="1"/>
  <c r="AT47" i="4" s="1"/>
  <c r="AS45" i="4"/>
  <c r="AT45" i="4" s="1" a="1"/>
  <c r="AT45" i="4" s="1"/>
  <c r="AS70" i="4"/>
  <c r="AT70" i="4" s="1" a="1"/>
  <c r="AT70" i="4" s="1"/>
  <c r="AS44" i="4"/>
  <c r="AS38" i="4"/>
  <c r="AT38" i="4" s="1" a="1"/>
  <c r="AT38" i="4" s="1"/>
  <c r="AS36" i="4"/>
  <c r="AT36" i="4" s="1" a="1"/>
  <c r="AT36" i="4" s="1"/>
  <c r="AS34" i="4"/>
  <c r="AT34" i="4" s="1" a="1"/>
  <c r="AT34" i="4" s="1"/>
  <c r="AS72" i="4"/>
  <c r="AT72" i="4" s="1" a="1"/>
  <c r="AT72" i="4" s="1"/>
  <c r="AS68" i="4"/>
  <c r="AT68" i="4" s="1" a="1"/>
  <c r="AT68" i="4" s="1"/>
  <c r="AS66" i="4"/>
  <c r="AT66" i="4" s="1" a="1"/>
  <c r="AT66" i="4" s="1"/>
  <c r="AS60" i="4"/>
  <c r="AT60" i="4" s="1" a="1"/>
  <c r="AT60" i="4" s="1"/>
  <c r="AS58" i="4"/>
  <c r="AT58" i="4" s="1" a="1"/>
  <c r="AT58" i="4" s="1"/>
  <c r="AS56" i="4"/>
  <c r="AT56" i="4" s="1" a="1"/>
  <c r="AT56" i="4" s="1"/>
  <c r="AS54" i="4"/>
  <c r="AS50" i="4"/>
  <c r="AT50" i="4" s="1" a="1"/>
  <c r="AT50" i="4" s="1"/>
  <c r="AS48" i="4"/>
  <c r="AT48" i="4" s="1" a="1"/>
  <c r="AT48" i="4" s="1"/>
  <c r="AS46" i="4"/>
  <c r="AT46" i="4" s="1" a="1"/>
  <c r="AT46" i="4" s="1"/>
  <c r="AS32" i="4"/>
  <c r="AS19" i="4"/>
  <c r="AT19" i="4" s="1" a="1"/>
  <c r="AT19" i="4" s="1"/>
  <c r="AS17" i="4"/>
  <c r="AT17" i="4" s="1" a="1"/>
  <c r="AT17" i="4" s="1"/>
  <c r="AS33" i="4"/>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T44" i="4" l="1" a="1"/>
  <c r="AT44" i="4" s="1"/>
  <c r="AT43" i="4" a="1"/>
  <c r="AT43" i="4" s="1"/>
  <c r="AT33" i="4" a="1"/>
  <c r="AT33" i="4" s="1"/>
  <c r="AT32" i="4" a="1"/>
  <c r="AT32" i="4" s="1"/>
  <c r="AT54" i="4" a="1"/>
  <c r="AT54" i="4" s="1"/>
  <c r="AT55" i="4" a="1"/>
  <c r="AT55" i="4" s="1"/>
  <c r="AW55" i="4" s="1"/>
  <c r="AV54" i="4" l="1"/>
  <c r="AW54" i="4"/>
  <c r="AV32" i="4"/>
  <c r="AW32" i="4"/>
  <c r="AV43" i="4"/>
  <c r="AW43" i="4"/>
  <c r="AV55" i="4"/>
  <c r="AW44" i="4"/>
  <c r="AV44" i="4"/>
  <c r="AV33" i="4"/>
  <c r="AW33" i="4"/>
  <c r="AX17" i="4"/>
  <c r="CI17" i="4"/>
  <c r="AX16" i="4"/>
  <c r="CI16" i="4"/>
  <c r="BC38" i="4"/>
  <c r="BC39" i="4"/>
  <c r="BC34" i="4"/>
  <c r="AX44" i="4" l="1"/>
  <c r="AX54" i="4"/>
  <c r="AX55" i="4"/>
  <c r="AX33" i="4"/>
  <c r="CI44" i="4"/>
  <c r="CI33" i="4"/>
  <c r="AX43" i="4"/>
  <c r="AX32" i="4"/>
  <c r="CI32" i="4"/>
  <c r="CI54" i="4"/>
  <c r="CI43" i="4"/>
  <c r="CI55" i="4"/>
  <c r="AX37" i="4"/>
  <c r="AX38" i="4"/>
  <c r="CI38" i="4"/>
  <c r="AX56" i="4"/>
  <c r="BC60" i="4"/>
  <c r="BC68" i="4"/>
  <c r="BC19" i="4"/>
  <c r="BC56" i="4"/>
  <c r="BC45" i="4"/>
  <c r="BC49" i="4"/>
  <c r="BC61" i="4"/>
  <c r="BC50" i="4"/>
  <c r="BC36" i="4"/>
  <c r="BC71" i="4"/>
  <c r="BC47" i="4"/>
  <c r="BC70" i="4"/>
  <c r="BC69" i="4"/>
  <c r="BC57" i="4"/>
  <c r="BC73" i="4"/>
  <c r="BC37" i="4"/>
  <c r="BC46" i="4"/>
  <c r="CI56" i="4" l="1"/>
  <c r="CI37" i="4"/>
  <c r="AX36" i="4"/>
  <c r="CI36" i="4"/>
  <c r="AX71" i="4"/>
  <c r="CI71" i="4"/>
  <c r="AX47" i="4"/>
  <c r="CI47" i="4"/>
  <c r="AX19" i="4"/>
  <c r="CI19" i="4"/>
  <c r="AX70" i="4"/>
  <c r="CI70" i="4"/>
  <c r="AX66" i="4"/>
  <c r="AX58" i="4"/>
  <c r="AX49" i="4"/>
  <c r="CI49" i="4"/>
  <c r="AX39" i="4"/>
  <c r="CI39" i="4"/>
  <c r="AX57" i="4"/>
  <c r="CI57" i="4"/>
  <c r="AX67" i="4"/>
  <c r="AX50" i="4"/>
  <c r="CI50" i="4"/>
  <c r="AX72" i="4"/>
  <c r="AX46" i="4"/>
  <c r="CI46" i="4"/>
  <c r="AX68" i="4"/>
  <c r="CI68" i="4"/>
  <c r="AX48" i="4"/>
  <c r="AX69" i="4"/>
  <c r="CI69" i="4"/>
  <c r="AX45" i="4"/>
  <c r="CI45" i="4"/>
  <c r="AX35" i="4"/>
  <c r="AX61" i="4"/>
  <c r="CI61" i="4"/>
  <c r="AX34" i="4"/>
  <c r="CI34" i="4"/>
  <c r="AX60" i="4"/>
  <c r="CI60" i="4"/>
  <c r="AX73" i="4"/>
  <c r="CI73" i="4"/>
  <c r="AX59" i="4"/>
  <c r="BC66" i="4"/>
  <c r="BC72" i="4"/>
  <c r="BC35" i="4"/>
  <c r="BC48" i="4"/>
  <c r="BC59" i="4"/>
  <c r="BC58" i="4"/>
  <c r="BC67" i="4"/>
  <c r="A7" i="9"/>
  <c r="M6" i="10" a="1"/>
  <c r="A4" i="9"/>
  <c r="A13" i="9"/>
  <c r="M6" i="12" a="1"/>
  <c r="C10" i="9"/>
  <c r="A10" i="9"/>
  <c r="C13" i="9"/>
  <c r="O6" i="16" a="1"/>
  <c r="O6" i="16" l="1"/>
  <c r="M6" i="12"/>
  <c r="M6" i="10"/>
  <c r="CI59" i="4"/>
  <c r="CI35" i="4"/>
  <c r="CI48" i="4"/>
  <c r="CI58" i="4"/>
  <c r="CI66" i="4"/>
  <c r="CI67" i="4"/>
  <c r="CI72" i="4"/>
  <c r="O21" i="18" a="1"/>
  <c r="P15" i="19" a="1"/>
  <c r="O18" i="16" a="1"/>
  <c r="O18" i="18" a="1"/>
  <c r="R15" i="17" a="1"/>
  <c r="R21" i="17" a="1"/>
  <c r="O12" i="16" a="1"/>
  <c r="O15" i="18" a="1"/>
  <c r="R9" i="17" a="1"/>
  <c r="Q12" i="15" a="1"/>
  <c r="O15" i="16" a="1"/>
  <c r="M12" i="10" a="1"/>
  <c r="P9" i="19" a="1"/>
  <c r="Q6" i="15" a="1"/>
  <c r="O6" i="18" a="1"/>
  <c r="M15" i="14" a="1"/>
  <c r="O9" i="16" a="1"/>
  <c r="P6" i="19" a="1"/>
  <c r="M9" i="10" a="1"/>
  <c r="R6" i="17" a="1"/>
  <c r="R12" i="17" a="1"/>
  <c r="O12" i="18" a="1"/>
  <c r="M9" i="12" a="1"/>
  <c r="O21" i="16" a="1"/>
  <c r="O9" i="18" a="1"/>
  <c r="M21" i="10" a="1"/>
  <c r="M18" i="14" a="1"/>
  <c r="M15" i="10" a="1"/>
  <c r="Q19" i="15" a="1"/>
  <c r="P21" i="19" a="1"/>
  <c r="M18" i="10" a="1"/>
  <c r="O15" i="13" a="1"/>
  <c r="Q22" i="15" a="1"/>
  <c r="O21" i="13" a="1"/>
  <c r="O6" i="13" a="1"/>
  <c r="P12" i="19" a="1"/>
  <c r="P18" i="19" a="1"/>
  <c r="M6" i="14" a="1"/>
  <c r="R18" i="17" a="1"/>
  <c r="Q15" i="15" a="1"/>
  <c r="Q22" i="15" l="1"/>
  <c r="Q12" i="15"/>
  <c r="Q15" i="15"/>
  <c r="R21" i="17"/>
  <c r="R18" i="17"/>
  <c r="R15" i="17"/>
  <c r="O9" i="16"/>
  <c r="O15" i="16"/>
  <c r="O21" i="16"/>
  <c r="O18" i="16"/>
  <c r="Q19" i="15"/>
  <c r="R12" i="17"/>
  <c r="O12" i="16"/>
  <c r="M18" i="14"/>
  <c r="M15" i="14"/>
  <c r="O21" i="13"/>
  <c r="O15" i="13"/>
  <c r="O21" i="18"/>
  <c r="P21" i="19"/>
  <c r="M9" i="12"/>
  <c r="M21" i="10"/>
  <c r="M18" i="10"/>
  <c r="M15" i="10"/>
  <c r="M12" i="10"/>
  <c r="M9" i="10"/>
  <c r="P6" i="19"/>
  <c r="O6" i="18"/>
  <c r="R6" i="17"/>
  <c r="M6" i="14"/>
  <c r="O6" i="13"/>
  <c r="Q6" i="15"/>
  <c r="P15" i="19"/>
  <c r="P9" i="19"/>
  <c r="P12" i="19"/>
  <c r="P18" i="19"/>
  <c r="O18" i="18"/>
  <c r="O15" i="18"/>
  <c r="O9" i="18"/>
  <c r="O12" i="18"/>
  <c r="R9" i="17"/>
  <c r="M12" i="14" a="1"/>
  <c r="M9" i="14" a="1"/>
  <c r="Q9" i="15" a="1"/>
  <c r="M12" i="12" a="1"/>
  <c r="M18" i="12" a="1"/>
  <c r="O12" i="13" a="1"/>
  <c r="O18" i="13" a="1"/>
  <c r="M15" i="12" a="1"/>
  <c r="O9" i="13" a="1"/>
  <c r="M21" i="12" a="1"/>
  <c r="M21" i="14"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<sst xmlns="http://schemas.openxmlformats.org/spreadsheetml/2006/main" count="859" uniqueCount="200">
  <si>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</si>
  <si>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</si>
  <si>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</si>
  <si>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</si>
  <si>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</si>
  <si>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</si>
  <si>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</si>
  <si>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</si>
  <si>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</si>
  <si>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</si>
  <si>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</si>
  <si>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</si>
  <si>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</si>
  <si>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</si>
  <si>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</si>
  <si>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</si>
  <si>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</si>
  <si>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</si>
  <si>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</si>
  <si>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</si>
  <si>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</si>
  <si>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</si>
  <si>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</si>
  <si>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</si>
  <si>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</si>
  <si>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</si>
  <si>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</si>
  <si>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</si>
  <si>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</si>
  <si>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</si>
  <si>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</si>
  <si>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</si>
  <si>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</si>
  <si>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</si>
  <si>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</si>
  <si>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</si>
  <si>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</si>
  <si>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</si>
  <si>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</si>
  <si>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</si>
  <si>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</si>
  <si>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</si>
  <si>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</si>
  <si>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</si>
  <si>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</si>
  <si>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</si>
  <si>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</si>
  <si>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</si>
  <si>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</si>
  <si>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</si>
  <si>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</si>
  <si>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</si>
  <si>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</si>
  <si>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</si>
  <si>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</si>
  <si>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</si>
  <si>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</si>
  <si>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</si>
  <si>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</si>
  <si>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</si>
  <si>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</si>
  <si>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</si>
  <si>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</si>
  <si>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</si>
  <si>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Notes</t>
  </si>
  <si>
    <t>• "Prop Swap While Open" means that the exhibit remains open to guests. No spraying takes place.
• Wipe Downs are performed with alcohol wipes while the exhibit is open to guests.
• Don't forget IW bricks.
• Weekday shifts: 11:15-1:30 
and 1:30 to 3:45
• Weekend shifts: 10am to
1pm and 1pm to 4pm
• Scan the QR code and 
save the schedule website
to your phone's home 
screen ---------------&gt;</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</si>
  <si>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</si>
  <si>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</si>
  <si>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</si>
  <si>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</si>
  <si>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</si>
  <si>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</si>
  <si>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</si>
  <si>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Calculation Area Below, please do not edit.</t>
  </si>
  <si>
    <t xml:space="preserve"> </t>
  </si>
  <si>
    <t>Prop Swap</t>
  </si>
  <si>
    <t>Wipe Down</t>
  </si>
  <si>
    <t>Up to two DPS Shifts per exhibit per Day:</t>
  </si>
  <si>
    <t>Up to two Closed per exhibit per day</t>
  </si>
  <si>
    <t>3:00pm - 5:00pm Afternoon Exhibits Clean Humanity Shift</t>
  </si>
  <si>
    <t>DPS Start</t>
  </si>
  <si>
    <t>Len</t>
  </si>
  <si>
    <t>DPS End</t>
  </si>
  <si>
    <t>Cart Schedule Format</t>
  </si>
  <si>
    <t>Daily Schedule Format</t>
  </si>
  <si>
    <t>First</t>
  </si>
  <si>
    <t>Second</t>
  </si>
  <si>
    <t>Both, Daily Format</t>
  </si>
  <si>
    <t>Both</t>
  </si>
  <si>
    <t>Cart Format</t>
  </si>
  <si>
    <t>Daily Format</t>
  </si>
  <si>
    <t>Cart Format Concatenation</t>
  </si>
  <si>
    <t>11:15am - 1:30pm Weekday Morning Humanity Shift</t>
  </si>
  <si>
    <t>1:30pm - 3:45pm Weekday Afternoon Humanity Shift</t>
  </si>
  <si>
    <t>Wipe down</t>
  </si>
  <si>
    <t>10:00am - 1:00pm Weekend Morning Humanity Shift</t>
  </si>
  <si>
    <t>1:00pm - 4:00pm Weekend Afternoon Humanity Shift</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</si>
  <si>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</si>
  <si>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</si>
  <si>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</si>
  <si>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</si>
  <si>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</si>
  <si>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</si>
  <si>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</si>
  <si>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</si>
  <si>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</si>
  <si>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</si>
  <si>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</si>
  <si>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</si>
  <si>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</si>
  <si>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</si>
  <si>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</si>
  <si>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</si>
  <si>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</si>
  <si>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</si>
  <si>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</si>
  <si>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</si>
  <si>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</si>
  <si>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</si>
  <si>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</si>
  <si>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</si>
  <si>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</si>
  <si>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</si>
  <si>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</si>
  <si>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</si>
  <si>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</si>
  <si>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</si>
  <si>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</si>
  <si>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</si>
  <si>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</si>
  <si>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</si>
  <si>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</si>
  <si>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</si>
  <si>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</si>
  <si>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</si>
  <si>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</si>
  <si>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</si>
  <si>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</si>
  <si>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</si>
  <si>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</si>
  <si>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</si>
  <si>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</si>
  <si>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</si>
  <si>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</si>
  <si>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</si>
  <si>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</si>
  <si>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</si>
  <si>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</si>
  <si>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</si>
  <si>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</si>
  <si>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</si>
  <si>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</si>
  <si>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</si>
  <si>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</si>
  <si>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</si>
  <si>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</si>
  <si>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</si>
  <si>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</si>
  <si>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</si>
  <si>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</si>
  <si>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</si>
  <si>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</si>
  <si>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</si>
  <si>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</si>
  <si>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</si>
  <si>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</si>
  <si>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</si>
  <si>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</si>
  <si>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</si>
  <si>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</si>
  <si>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</si>
  <si>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</si>
  <si>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</si>
  <si>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</si>
  <si>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</si>
  <si>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</si>
  <si>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</si>
  <si>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</si>
  <si>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</si>
  <si>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</si>
  <si>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</si>
  <si>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Exhibit Cart Choices</t>
  </si>
  <si>
    <t>Days</t>
  </si>
  <si>
    <t>Row First</t>
  </si>
  <si>
    <t>Row Last</t>
  </si>
  <si>
    <t>Computed First</t>
  </si>
  <si>
    <t>Computed Last</t>
  </si>
  <si>
    <t>Prop Swap First</t>
  </si>
  <si>
    <t>Prop Swap Last</t>
  </si>
  <si>
    <t>DPS First</t>
  </si>
  <si>
    <t>DPS Last</t>
  </si>
  <si>
    <t>Both First</t>
  </si>
  <si>
    <t>Both Last</t>
  </si>
  <si>
    <t>Cart Format First</t>
  </si>
  <si>
    <t>Cart Format Last</t>
  </si>
  <si>
    <t>Sat &amp; Sun</t>
  </si>
  <si>
    <t>P2P</t>
  </si>
  <si>
    <t>RPW</t>
  </si>
  <si>
    <t>Times for Cart Schedule Generation</t>
  </si>
  <si>
    <t>Exhibit Cleaning Schedule 11/30 through 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</si>
</sst>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8"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s>
  <fills count="23">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
      <patternFill patternType="solid">
        <fgColor theme="0"/>
        <bgColor rgb="FF000000"/>
      </patternFill>
    </fill>
    <fill>
      <patternFill patternType="solid">
        <fgColor rgb="FF66FFFF"/>
        <bgColor indexed="64"/>
      </patternFill>
    </fill>
    <fill>
      <patternFill patternType="solid">
        <fgColor rgb="FF66FFFF"/>
        <bgColor rgb="FF000000"/>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rgb="FF000000"/>
      </left>
      <right/>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24">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0" fillId="10" borderId="2" xfId="0" applyFill="1" applyBorder="1"/>
    <xf numFmtId="0" fontId="4" fillId="17" borderId="2" xfId="0" applyFont="1" applyFill="1" applyBorder="1" applyAlignment="1"/>
    <xf numFmtId="0" fontId="4" fillId="0" borderId="46" xfId="0" applyFont="1" applyBorder="1" applyAlignment="1">
      <alignment horizontal="center"/>
    </xf>
    <xf numFmtId="0" fontId="1" fillId="0" borderId="47" xfId="0" applyFont="1" applyBorder="1" applyAlignment="1">
      <alignment horizontal="center"/>
    </xf>
    <xf numFmtId="0" fontId="0" fillId="0" borderId="47" xfId="0" applyBorder="1"/>
    <xf numFmtId="0" fontId="4" fillId="0" borderId="47" xfId="0" applyFont="1" applyBorder="1" applyAlignment="1">
      <alignment horizontal="center"/>
    </xf>
    <xf numFmtId="0" fontId="5" fillId="0" borderId="47" xfId="0" applyFont="1" applyBorder="1" applyAlignment="1">
      <alignment horizontal="center"/>
    </xf>
    <xf numFmtId="0" fontId="0" fillId="0" borderId="48" xfId="0" applyBorder="1"/>
    <xf numFmtId="0" fontId="0" fillId="0" borderId="43" xfId="0" applyBorder="1"/>
    <xf numFmtId="0" fontId="6" fillId="0" borderId="47" xfId="0" applyFont="1" applyBorder="1"/>
    <xf numFmtId="0" fontId="4" fillId="0" borderId="47" xfId="0" applyFont="1" applyBorder="1"/>
    <xf numFmtId="0" fontId="9" fillId="0" borderId="47" xfId="0" applyFont="1" applyBorder="1"/>
    <xf numFmtId="0" fontId="10" fillId="0" borderId="47"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50" xfId="0" applyBorder="1"/>
    <xf numFmtId="0" fontId="0" fillId="0" borderId="51" xfId="0" applyBorder="1"/>
    <xf numFmtId="0" fontId="0" fillId="0" borderId="52" xfId="0" applyBorder="1"/>
    <xf numFmtId="0" fontId="5" fillId="0" borderId="4" xfId="0" applyFont="1" applyBorder="1" applyAlignment="1"/>
    <xf numFmtId="0" fontId="4" fillId="0" borderId="53" xfId="0" applyFont="1" applyBorder="1" applyAlignment="1">
      <alignment horizontal="center"/>
    </xf>
    <xf numFmtId="0" fontId="7" fillId="0" borderId="53" xfId="0" applyFont="1" applyBorder="1" applyAlignment="1">
      <alignment horizontal="center"/>
    </xf>
    <xf numFmtId="0" fontId="1" fillId="0" borderId="53" xfId="0" applyFont="1" applyBorder="1" applyAlignment="1">
      <alignment horizontal="center"/>
    </xf>
    <xf numFmtId="0" fontId="1" fillId="0" borderId="53" xfId="0" applyFont="1" applyFill="1" applyBorder="1" applyAlignment="1">
      <alignment horizontal="center"/>
    </xf>
    <xf numFmtId="0" fontId="0" fillId="0" borderId="53" xfId="0" applyBorder="1"/>
    <xf numFmtId="0" fontId="4" fillId="6" borderId="53" xfId="0" applyFont="1" applyFill="1" applyBorder="1" applyAlignment="1">
      <alignment horizontal="center"/>
    </xf>
    <xf numFmtId="0" fontId="0" fillId="0" borderId="22" xfId="0" applyBorder="1"/>
    <xf numFmtId="0" fontId="0" fillId="0" borderId="23" xfId="0" applyBorder="1"/>
    <xf numFmtId="0" fontId="7" fillId="0" borderId="47" xfId="0" applyFont="1" applyBorder="1" applyAlignment="1">
      <alignment horizontal="center"/>
    </xf>
    <xf numFmtId="0" fontId="4" fillId="0" borderId="47" xfId="0" applyFont="1" applyFill="1" applyBorder="1" applyAlignment="1"/>
    <xf numFmtId="0" fontId="4" fillId="0" borderId="47" xfId="0" applyFont="1" applyFill="1" applyBorder="1" applyAlignment="1">
      <alignment horizontal="center"/>
    </xf>
    <xf numFmtId="0" fontId="4" fillId="6" borderId="47" xfId="0" applyFont="1" applyFill="1" applyBorder="1" applyAlignment="1">
      <alignment horizontal="center"/>
    </xf>
    <xf numFmtId="0" fontId="4" fillId="5" borderId="2" xfId="0" applyFont="1" applyFill="1" applyBorder="1" applyAlignment="1"/>
    <xf numFmtId="0" fontId="4" fillId="0" borderId="54"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3" fillId="3" borderId="3" xfId="2" applyBorder="1" applyAlignment="1"/>
    <xf numFmtId="0" fontId="3" fillId="3" borderId="5" xfId="2" applyBorder="1" applyAlignment="1"/>
    <xf numFmtId="0" fontId="3" fillId="3" borderId="4" xfId="2" applyBorder="1" applyAlignment="1"/>
    <xf numFmtId="0" fontId="5" fillId="0" borderId="2" xfId="0" applyFont="1" applyBorder="1"/>
    <xf numFmtId="0" fontId="37" fillId="0" borderId="2" xfId="0" applyFont="1" applyBorder="1"/>
    <xf numFmtId="0" fontId="13"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7" xfId="0" applyFont="1" applyFill="1" applyBorder="1" applyAlignment="1">
      <alignment horizontal="center" vertical="center"/>
    </xf>
    <xf numFmtId="0" fontId="4" fillId="0" borderId="47"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7"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4" fillId="0" borderId="49"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5" xfId="0" applyBorder="1"/>
    <xf numFmtId="0" fontId="0" fillId="0" borderId="45" xfId="0" applyBorder="1"/>
    <xf numFmtId="0" fontId="0" fillId="0" borderId="55" xfId="0" applyFont="1" applyBorder="1"/>
    <xf numFmtId="0" fontId="0" fillId="0" borderId="1" xfId="0" applyFont="1" applyBorder="1"/>
    <xf numFmtId="0" fontId="0" fillId="0" borderId="17" xfId="0" applyBorder="1"/>
    <xf numFmtId="164" fontId="0" fillId="0" borderId="1" xfId="0" applyNumberFormat="1"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13" fillId="0" borderId="0" xfId="0" applyFont="1" applyAlignment="1">
      <alignment horizontal="center" vertical="center"/>
    </xf>
    <xf numFmtId="0" fontId="0" fillId="0" borderId="2" xfId="0" applyFill="1" applyBorder="1" applyAlignment="1"/>
    <xf numFmtId="0" fontId="16" fillId="0" borderId="0" xfId="0" applyFont="1" applyAlignment="1">
      <alignment horizontal="center" vertical="top"/>
    </xf>
    <xf numFmtId="0" fontId="16" fillId="0" borderId="0" xfId="0" applyFont="1" applyAlignment="1">
      <alignment horizontal="center" vertical="center"/>
    </xf>
    <xf numFmtId="0" fontId="23" fillId="0" borderId="0" xfId="0" applyFont="1" applyFill="1" applyAlignment="1">
      <alignment vertical="center"/>
    </xf>
    <xf numFmtId="0" fontId="16" fillId="0" borderId="0" xfId="0" applyFont="1" applyAlignment="1">
      <alignment horizontal="center"/>
    </xf>
    <xf numFmtId="0" fontId="23" fillId="16" borderId="0" xfId="0" applyFont="1" applyFill="1" applyAlignment="1">
      <alignment vertical="top" wrapText="1"/>
    </xf>
    <xf numFmtId="0" fontId="4" fillId="20" borderId="2" xfId="0" applyFont="1" applyFill="1" applyBorder="1" applyAlignment="1"/>
    <xf numFmtId="0" fontId="16" fillId="14" borderId="0" xfId="0" applyFont="1" applyFill="1"/>
    <xf numFmtId="0" fontId="4" fillId="10" borderId="3" xfId="0" applyFont="1" applyFill="1" applyBorder="1" applyAlignment="1">
      <alignment horizontal="center" vertical="center"/>
    </xf>
    <xf numFmtId="0" fontId="20" fillId="15" borderId="0" xfId="0" applyFont="1" applyFill="1" applyAlignment="1">
      <alignment horizontal="center"/>
    </xf>
    <xf numFmtId="0" fontId="25" fillId="16" borderId="0" xfId="0" applyFont="1" applyFill="1" applyAlignment="1">
      <alignment horizontal="center"/>
    </xf>
    <xf numFmtId="0" fontId="26" fillId="9" borderId="0" xfId="0" applyFont="1" applyFill="1" applyAlignment="1">
      <alignment horizontal="center"/>
    </xf>
    <xf numFmtId="0" fontId="31" fillId="11" borderId="0" xfId="0" applyFont="1" applyFill="1" applyAlignment="1">
      <alignment horizontal="center"/>
    </xf>
    <xf numFmtId="0" fontId="37" fillId="0" borderId="56" xfId="0" applyFont="1" applyBorder="1"/>
    <xf numFmtId="0" fontId="16" fillId="0" borderId="56" xfId="0" applyFont="1" applyBorder="1"/>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4" fillId="9" borderId="47" xfId="0" applyFont="1" applyFill="1" applyBorder="1" applyAlignment="1">
      <alignment horizontal="center" wrapText="1"/>
    </xf>
    <xf numFmtId="0" fontId="8" fillId="9" borderId="47" xfId="0" applyFont="1" applyFill="1" applyBorder="1" applyAlignment="1">
      <alignment horizontal="center"/>
    </xf>
    <xf numFmtId="0" fontId="4" fillId="5" borderId="47" xfId="0" applyFont="1" applyFill="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11"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12" fillId="14" borderId="0" xfId="0" applyFont="1" applyFill="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4" fillId="7" borderId="3" xfId="0" applyFont="1" applyFill="1" applyBorder="1" applyAlignment="1">
      <alignment horizontal="center"/>
    </xf>
    <xf numFmtId="0" fontId="4" fillId="7" borderId="5" xfId="0" applyFont="1" applyFill="1" applyBorder="1" applyAlignment="1">
      <alignment horizontal="center"/>
    </xf>
    <xf numFmtId="0" fontId="4" fillId="7" borderId="4" xfId="0" applyFont="1" applyFill="1" applyBorder="1" applyAlignment="1">
      <alignment horizontal="center"/>
    </xf>
    <xf numFmtId="0" fontId="3" fillId="18" borderId="2" xfId="0" applyFont="1" applyFill="1" applyBorder="1" applyAlignment="1">
      <alignment horizont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5" fillId="16" borderId="0" xfId="0" applyFont="1" applyFill="1" applyAlignment="1">
      <alignment horizontal="center" wrapText="1"/>
    </xf>
    <xf numFmtId="0" fontId="25" fillId="16" borderId="0" xfId="0" applyFont="1" applyFill="1" applyAlignment="1">
      <alignment horizontal="center"/>
    </xf>
    <xf numFmtId="0" fontId="23" fillId="16" borderId="0" xfId="0" applyFont="1" applyFill="1" applyAlignment="1">
      <alignment horizontal="left" vertical="center" wrapText="1"/>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29" fillId="11" borderId="0" xfId="0" applyFont="1" applyFill="1" applyAlignment="1">
      <alignment horizontal="left" vertical="center" wrapText="1"/>
    </xf>
    <xf numFmtId="0" fontId="29" fillId="11" borderId="0" xfId="0" applyFont="1" applyFill="1" applyAlignment="1">
      <alignment horizontal="left" vertical="top" wrapText="1"/>
    </xf>
    <xf numFmtId="0" fontId="16" fillId="14" borderId="0" xfId="0" applyFont="1" applyFill="1" applyAlignment="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xf numFmtId="0" fontId="4" fillId="21" borderId="3" xfId="0" applyFont="1" applyFill="1" applyBorder="1" applyAlignment="1">
      <alignment horizontal="center"/>
    </xf>
    <xf numFmtId="0" fontId="4" fillId="21" borderId="5" xfId="0" applyFont="1" applyFill="1" applyBorder="1" applyAlignment="1">
      <alignment horizontal="center"/>
    </xf>
    <xf numFmtId="0" fontId="4" fillId="21" borderId="4" xfId="0" applyFont="1" applyFill="1" applyBorder="1" applyAlignment="1">
      <alignment horizontal="center"/>
    </xf>
    <xf numFmtId="0" fontId="4" fillId="22" borderId="3" xfId="0" applyFont="1" applyFill="1" applyBorder="1" applyAlignment="1">
      <alignment horizontal="center"/>
    </xf>
    <xf numFmtId="0" fontId="4" fillId="22" borderId="5" xfId="0" applyFont="1" applyFill="1" applyBorder="1" applyAlignment="1">
      <alignment horizontal="center"/>
    </xf>
    <xf numFmtId="0" fontId="4" fillId="22" borderId="4" xfId="0" applyFont="1" applyFill="1" applyBorder="1" applyAlignment="1">
      <alignment horizontal="center"/>
    </xf>
    <xf numFmtId="0" fontId="0" fillId="8" borderId="7" xfId="0" applyFill="1" applyBorder="1"/>
    <xf numFmtId="0" fontId="4" fillId="21" borderId="3" xfId="0" applyFont="1" applyFill="1" applyBorder="1" applyAlignment="1">
      <alignment horizontal="center" vertical="center"/>
    </xf>
    <xf numFmtId="0" fontId="4" fillId="21" borderId="5" xfId="0" applyFont="1" applyFill="1" applyBorder="1" applyAlignment="1">
      <alignment horizontal="center" vertical="center"/>
    </xf>
    <xf numFmtId="0" fontId="4" fillId="21" borderId="4" xfId="0" applyFont="1" applyFill="1" applyBorder="1" applyAlignment="1">
      <alignment horizontal="center" vertical="center"/>
    </xf>
    <xf numFmtId="0" fontId="6" fillId="21" borderId="3" xfId="0" applyFont="1" applyFill="1" applyBorder="1" applyAlignment="1">
      <alignment horizontal="center"/>
    </xf>
    <xf numFmtId="0" fontId="6" fillId="21" borderId="5" xfId="0" applyFont="1" applyFill="1" applyBorder="1" applyAlignment="1">
      <alignment horizontal="center"/>
    </xf>
    <xf numFmtId="0" fontId="6" fillId="21" borderId="4" xfId="0" applyFont="1" applyFill="1" applyBorder="1" applyAlignment="1">
      <alignment horizontal="center"/>
    </xf>
    <xf numFmtId="0" fontId="0" fillId="16" borderId="7" xfId="0" applyFill="1" applyBorder="1"/>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FFFF"/>
      <color rgb="FF66CC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2163537</xdr:colOff>
      <xdr:row>3</xdr:row>
      <xdr:rowOff>734787</xdr:rowOff>
    </xdr:from>
    <xdr:to>
      <xdr:col>2</xdr:col>
      <xdr:colOff>4068537</xdr:colOff>
      <xdr:row>6</xdr:row>
      <xdr:rowOff>1020537</xdr:rowOff>
    </xdr:to>
    <xdr:pic>
      <xdr:nvPicPr>
        <xdr:cNvPr id="3" name="Picture 2">
          <a:extLst>
            <a:ext uri="{FF2B5EF4-FFF2-40B4-BE49-F238E27FC236}">
              <a16:creationId xmlns:a16="http://schemas.microsoft.com/office/drawing/2014/main" id="{B0E3DE95-F6D7-4A3D-B9AE-5AE9EF2216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81108" y="1836966"/>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36" t="s">
        <v>1</v>
      </c>
      <c r="K2" s="236"/>
      <c r="L2" s="236"/>
      <c r="M2" s="236"/>
      <c r="N2" s="236"/>
      <c r="O2" s="236"/>
      <c r="P2" s="236"/>
      <c r="Q2" s="236"/>
      <c r="R2" s="236"/>
      <c r="S2" s="236"/>
      <c r="T2" s="236"/>
      <c r="U2" s="236"/>
      <c r="V2" s="236"/>
      <c r="W2" s="236"/>
      <c r="X2" s="236"/>
      <c r="Y2" s="236"/>
      <c r="Z2" s="236"/>
      <c r="AA2" s="236"/>
      <c r="AB2" s="236"/>
      <c r="AC2" s="236"/>
      <c r="AD2" s="236"/>
      <c r="AE2" s="236"/>
      <c r="AF2" s="236"/>
      <c r="AG2" s="236"/>
      <c r="AH2" s="1"/>
      <c r="AI2" s="1"/>
      <c r="AJ2" s="1"/>
    </row>
    <row r="3" spans="1:36" ht="18" customHeight="1" x14ac:dyDescent="0.25">
      <c r="A3" s="1"/>
      <c r="B3" s="1"/>
      <c r="C3" s="1"/>
      <c r="D3" s="69"/>
      <c r="E3" s="241" t="s">
        <v>2</v>
      </c>
      <c r="F3" s="241"/>
      <c r="G3" s="241"/>
      <c r="H3" s="241"/>
      <c r="I3" s="1"/>
      <c r="J3" s="236"/>
      <c r="K3" s="236"/>
      <c r="L3" s="236"/>
      <c r="M3" s="236"/>
      <c r="N3" s="236"/>
      <c r="O3" s="236"/>
      <c r="P3" s="236"/>
      <c r="Q3" s="236"/>
      <c r="R3" s="236"/>
      <c r="S3" s="236"/>
      <c r="T3" s="236"/>
      <c r="U3" s="236"/>
      <c r="V3" s="236"/>
      <c r="W3" s="236"/>
      <c r="X3" s="236"/>
      <c r="Y3" s="236"/>
      <c r="Z3" s="236"/>
      <c r="AA3" s="236"/>
      <c r="AB3" s="236"/>
      <c r="AC3" s="236"/>
      <c r="AD3" s="236"/>
      <c r="AE3" s="236"/>
      <c r="AF3" s="236"/>
      <c r="AG3" s="236"/>
      <c r="AH3" s="1"/>
      <c r="AI3" s="1"/>
      <c r="AJ3" s="1"/>
    </row>
    <row r="4" spans="1:36" ht="18" customHeight="1" x14ac:dyDescent="0.25">
      <c r="A4" s="1"/>
      <c r="B4" s="1"/>
      <c r="C4" s="1"/>
      <c r="D4" s="70"/>
      <c r="E4" s="241" t="s">
        <v>3</v>
      </c>
      <c r="F4" s="241"/>
      <c r="G4" s="241"/>
      <c r="H4" s="241"/>
      <c r="I4" s="1"/>
      <c r="J4" s="236"/>
      <c r="K4" s="236"/>
      <c r="L4" s="236"/>
      <c r="M4" s="236"/>
      <c r="N4" s="236"/>
      <c r="O4" s="236"/>
      <c r="P4" s="236"/>
      <c r="Q4" s="236"/>
      <c r="R4" s="236"/>
      <c r="S4" s="236"/>
      <c r="T4" s="236"/>
      <c r="U4" s="236"/>
      <c r="V4" s="236"/>
      <c r="W4" s="236"/>
      <c r="X4" s="236"/>
      <c r="Y4" s="236"/>
      <c r="Z4" s="236"/>
      <c r="AA4" s="236"/>
      <c r="AB4" s="236"/>
      <c r="AC4" s="236"/>
      <c r="AD4" s="236"/>
      <c r="AE4" s="236"/>
      <c r="AF4" s="236"/>
      <c r="AG4" s="236"/>
      <c r="AH4" s="1"/>
      <c r="AI4" s="1"/>
      <c r="AJ4" s="1"/>
    </row>
    <row r="5" spans="1:36" ht="18" customHeight="1" x14ac:dyDescent="0.25">
      <c r="A5" s="1"/>
      <c r="B5" s="1"/>
      <c r="C5" s="1"/>
      <c r="D5" s="26"/>
      <c r="E5" s="241" t="s">
        <v>4</v>
      </c>
      <c r="F5" s="241"/>
      <c r="G5" s="241"/>
      <c r="H5" s="241"/>
      <c r="I5" s="1"/>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1"/>
      <c r="AI5" s="1"/>
      <c r="AJ5" s="1"/>
    </row>
    <row r="6" spans="1:36" ht="18" customHeight="1" x14ac:dyDescent="0.25">
      <c r="A6" s="1"/>
      <c r="B6" s="1"/>
      <c r="C6" s="1"/>
      <c r="D6" s="27"/>
      <c r="E6" s="241" t="s">
        <v>5</v>
      </c>
      <c r="F6" s="241"/>
      <c r="G6" s="241"/>
      <c r="H6" s="241"/>
      <c r="I6" s="1"/>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1"/>
      <c r="AI6" s="1"/>
      <c r="AJ6" s="1"/>
    </row>
    <row r="7" spans="1:36" ht="18" customHeight="1" x14ac:dyDescent="0.25">
      <c r="A7" s="1"/>
      <c r="B7" s="1"/>
      <c r="C7" s="1"/>
      <c r="D7" s="71"/>
      <c r="E7" s="241" t="s">
        <v>6</v>
      </c>
      <c r="F7" s="241"/>
      <c r="G7" s="241"/>
      <c r="H7" s="241"/>
      <c r="I7" s="1"/>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1"/>
      <c r="AI7" s="1"/>
      <c r="AJ7" s="1"/>
    </row>
    <row r="8" spans="1:36" ht="18" customHeight="1" x14ac:dyDescent="0.25">
      <c r="A8" s="1"/>
      <c r="B8" s="1"/>
      <c r="C8" s="1"/>
      <c r="D8" s="28"/>
      <c r="E8" s="241" t="s">
        <v>7</v>
      </c>
      <c r="F8" s="241"/>
      <c r="G8" s="241"/>
      <c r="H8" s="241"/>
      <c r="I8" s="1"/>
      <c r="J8" s="236"/>
      <c r="K8" s="236"/>
      <c r="L8" s="236"/>
      <c r="M8" s="236"/>
      <c r="N8" s="236"/>
      <c r="O8" s="236"/>
      <c r="P8" s="236"/>
      <c r="Q8" s="236"/>
      <c r="R8" s="236"/>
      <c r="S8" s="236"/>
      <c r="T8" s="236"/>
      <c r="U8" s="236"/>
      <c r="V8" s="236"/>
      <c r="W8" s="236"/>
      <c r="X8" s="236"/>
      <c r="Y8" s="236"/>
      <c r="Z8" s="236"/>
      <c r="AA8" s="236"/>
      <c r="AB8" s="236"/>
      <c r="AC8" s="236"/>
      <c r="AD8" s="236"/>
      <c r="AE8" s="236"/>
      <c r="AF8" s="236"/>
      <c r="AG8" s="236"/>
      <c r="AH8" s="1"/>
      <c r="AI8" s="1"/>
      <c r="AJ8" s="1"/>
    </row>
    <row r="9" spans="1:36" ht="18" customHeight="1" x14ac:dyDescent="0.25">
      <c r="A9" s="1"/>
      <c r="B9" s="1"/>
      <c r="C9" s="1"/>
      <c r="D9" s="29"/>
      <c r="E9" s="239" t="s">
        <v>8</v>
      </c>
      <c r="F9" s="239"/>
      <c r="G9" s="239"/>
      <c r="H9" s="239"/>
      <c r="I9" s="30"/>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1"/>
      <c r="AI9" s="1"/>
      <c r="AJ9" s="1"/>
    </row>
    <row r="10" spans="1:36" ht="18" customHeight="1" x14ac:dyDescent="0.25">
      <c r="A10" s="1"/>
      <c r="B10" s="1"/>
      <c r="C10" s="1"/>
      <c r="D10" s="32"/>
      <c r="E10" s="240" t="s">
        <v>9</v>
      </c>
      <c r="F10" s="240"/>
      <c r="G10" s="240"/>
      <c r="H10" s="240"/>
      <c r="I10" s="31"/>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1"/>
      <c r="AI10" s="1"/>
      <c r="AJ10" s="1"/>
    </row>
    <row r="12" spans="1:36" x14ac:dyDescent="0.25">
      <c r="A12" s="1"/>
      <c r="B12" s="1"/>
      <c r="C12" s="1"/>
      <c r="D12" s="1"/>
      <c r="E12" s="1"/>
      <c r="F12" s="242" t="s">
        <v>10</v>
      </c>
      <c r="G12" s="242"/>
      <c r="H12" s="242"/>
      <c r="I12" s="242"/>
      <c r="J12" s="242"/>
      <c r="K12" s="242"/>
      <c r="L12" s="242"/>
      <c r="M12" s="242"/>
      <c r="N12" s="242"/>
      <c r="O12" s="242"/>
      <c r="P12" s="242"/>
      <c r="Q12" s="242"/>
      <c r="R12" s="242"/>
      <c r="S12" s="235" t="s">
        <v>11</v>
      </c>
      <c r="T12" s="235"/>
      <c r="U12" s="235"/>
      <c r="V12" s="235"/>
      <c r="W12" s="235"/>
      <c r="X12" s="235"/>
      <c r="Y12" s="235"/>
      <c r="Z12" s="235"/>
      <c r="AA12" s="235"/>
      <c r="AB12" s="235"/>
      <c r="AC12" s="235"/>
      <c r="AD12" s="235"/>
      <c r="AE12" s="1"/>
      <c r="AF12" s="1"/>
      <c r="AG12" s="1"/>
      <c r="AH12" s="1"/>
      <c r="AI12" s="1"/>
      <c r="AJ12" s="1"/>
    </row>
    <row r="13" spans="1:36" x14ac:dyDescent="0.25">
      <c r="A13" s="243" t="s">
        <v>12</v>
      </c>
      <c r="B13" s="244"/>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4"/>
      <c r="AF13" s="244"/>
      <c r="AG13" s="244"/>
      <c r="AH13" s="244"/>
      <c r="AI13" s="244"/>
      <c r="AJ13" s="244"/>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30" t="s">
        <v>33</v>
      </c>
      <c r="C15" s="230"/>
      <c r="D15" s="230"/>
      <c r="E15" s="230"/>
      <c r="F15" s="230"/>
      <c r="G15" s="230"/>
      <c r="H15" s="230"/>
      <c r="I15" s="230"/>
      <c r="J15" s="230"/>
      <c r="K15" s="230"/>
      <c r="L15" s="230"/>
      <c r="M15" s="230"/>
      <c r="N15" s="230"/>
      <c r="O15" s="230"/>
      <c r="P15" s="230"/>
      <c r="Q15" s="230"/>
      <c r="R15" s="230"/>
      <c r="S15" s="230"/>
      <c r="T15" s="230"/>
      <c r="U15" s="230"/>
      <c r="V15" s="230"/>
      <c r="W15" s="230"/>
      <c r="X15" s="230"/>
      <c r="Y15" s="230"/>
      <c r="Z15" s="230"/>
      <c r="AA15" s="230"/>
      <c r="AB15" s="224" t="s">
        <v>34</v>
      </c>
      <c r="AC15" s="224"/>
      <c r="AD15" s="224"/>
      <c r="AE15" s="224"/>
      <c r="AF15" s="7"/>
      <c r="AG15" s="7"/>
      <c r="AH15" s="7"/>
      <c r="AI15" s="7"/>
      <c r="AJ15" s="7"/>
    </row>
    <row r="16" spans="1:36" ht="15" customHeight="1" x14ac:dyDescent="0.25">
      <c r="A16" s="8" t="s">
        <v>35</v>
      </c>
      <c r="B16" s="230" t="s">
        <v>36</v>
      </c>
      <c r="C16" s="230"/>
      <c r="D16" s="230"/>
      <c r="E16" s="230"/>
      <c r="F16" s="230"/>
      <c r="G16" s="230"/>
      <c r="H16" s="7"/>
      <c r="I16" s="7"/>
      <c r="J16" s="7"/>
      <c r="K16" s="7"/>
      <c r="L16" s="230" t="s">
        <v>37</v>
      </c>
      <c r="M16" s="230"/>
      <c r="N16" s="230"/>
      <c r="O16" s="230"/>
      <c r="P16" s="224" t="s">
        <v>34</v>
      </c>
      <c r="Q16" s="224"/>
      <c r="R16" s="224"/>
      <c r="S16" s="224"/>
      <c r="T16" s="7"/>
      <c r="U16" s="7"/>
      <c r="V16" s="7"/>
      <c r="W16" s="7"/>
      <c r="X16" s="7"/>
      <c r="Y16" s="7"/>
      <c r="Z16" s="7"/>
      <c r="AA16" s="7"/>
      <c r="AB16" s="7"/>
      <c r="AC16" s="7"/>
      <c r="AD16" s="3"/>
      <c r="AE16" s="7"/>
      <c r="AF16" s="10"/>
      <c r="AG16" s="10"/>
      <c r="AH16" s="10"/>
      <c r="AI16" s="10"/>
      <c r="AJ16" s="10"/>
    </row>
    <row r="17" spans="1:36" x14ac:dyDescent="0.25">
      <c r="A17" s="8" t="s">
        <v>38</v>
      </c>
      <c r="B17" s="230" t="s">
        <v>39</v>
      </c>
      <c r="C17" s="230"/>
      <c r="D17" s="230"/>
      <c r="E17" s="230"/>
      <c r="F17" s="230"/>
      <c r="G17" s="230"/>
      <c r="H17" s="230"/>
      <c r="I17" s="230"/>
      <c r="J17" s="230"/>
      <c r="K17" s="230"/>
      <c r="L17" s="230"/>
      <c r="M17" s="230"/>
      <c r="N17" s="230"/>
      <c r="O17" s="230"/>
      <c r="P17" s="230"/>
      <c r="Q17" s="230"/>
      <c r="R17" s="230"/>
      <c r="S17" s="230"/>
      <c r="T17" s="230"/>
      <c r="U17" s="230"/>
      <c r="V17" s="230"/>
      <c r="W17" s="230"/>
      <c r="X17" s="230"/>
      <c r="Y17" s="230"/>
      <c r="Z17" s="230"/>
      <c r="AA17" s="230"/>
      <c r="AB17" s="224" t="s">
        <v>34</v>
      </c>
      <c r="AC17" s="224"/>
      <c r="AD17" s="224"/>
      <c r="AE17" s="224"/>
      <c r="AF17" s="10"/>
      <c r="AG17" s="10"/>
      <c r="AH17" s="10"/>
      <c r="AI17" s="10"/>
      <c r="AJ17" s="10"/>
    </row>
    <row r="18" spans="1:36" ht="15" customHeight="1" x14ac:dyDescent="0.25">
      <c r="A18" s="8" t="s">
        <v>40</v>
      </c>
      <c r="B18" s="10"/>
      <c r="C18" s="10"/>
      <c r="D18" s="230" t="s">
        <v>41</v>
      </c>
      <c r="E18" s="230"/>
      <c r="F18" s="230"/>
      <c r="G18" s="230"/>
      <c r="H18" s="224" t="s">
        <v>42</v>
      </c>
      <c r="I18" s="224"/>
      <c r="J18" s="224"/>
      <c r="K18" s="9"/>
      <c r="L18" s="10"/>
      <c r="M18" s="10"/>
      <c r="N18" s="10"/>
      <c r="O18" s="10"/>
      <c r="P18" s="230" t="s">
        <v>41</v>
      </c>
      <c r="Q18" s="230"/>
      <c r="R18" s="230"/>
      <c r="S18" s="230"/>
      <c r="T18" s="10"/>
      <c r="U18" s="10"/>
      <c r="V18" s="10"/>
      <c r="W18" s="7"/>
      <c r="X18" s="7"/>
      <c r="Y18" s="10"/>
      <c r="Z18" s="10"/>
      <c r="AA18" s="10"/>
      <c r="AB18" s="224" t="s">
        <v>42</v>
      </c>
      <c r="AC18" s="224"/>
      <c r="AD18" s="224"/>
      <c r="AE18" s="10"/>
      <c r="AF18" s="10"/>
      <c r="AG18" s="10"/>
      <c r="AH18" s="7"/>
      <c r="AI18" s="7"/>
      <c r="AJ18" s="7"/>
    </row>
    <row r="19" spans="1:36" x14ac:dyDescent="0.25">
      <c r="A19" s="6" t="s">
        <v>43</v>
      </c>
      <c r="B19" s="10"/>
      <c r="C19" s="10"/>
      <c r="D19" s="10"/>
      <c r="E19" s="10"/>
      <c r="F19" s="10"/>
      <c r="G19" s="10"/>
      <c r="H19" s="10"/>
      <c r="I19" s="10"/>
      <c r="J19" s="10"/>
      <c r="K19" s="10"/>
      <c r="L19" s="230" t="s">
        <v>41</v>
      </c>
      <c r="M19" s="230"/>
      <c r="N19" s="230"/>
      <c r="O19" s="230"/>
      <c r="P19" s="10"/>
      <c r="Q19" s="10"/>
      <c r="R19" s="10"/>
      <c r="S19" s="3"/>
      <c r="T19" s="3"/>
      <c r="U19" s="3"/>
      <c r="V19" s="7"/>
      <c r="W19" s="7"/>
      <c r="X19" s="10"/>
      <c r="Y19" s="10"/>
      <c r="Z19" s="10"/>
      <c r="AA19" s="10"/>
      <c r="AB19" s="10"/>
      <c r="AC19" s="10"/>
      <c r="AD19" s="10"/>
      <c r="AE19" s="224" t="s">
        <v>42</v>
      </c>
      <c r="AF19" s="224"/>
      <c r="AG19" s="224"/>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29" t="s">
        <v>44</v>
      </c>
      <c r="B21" s="229"/>
      <c r="C21" s="229"/>
      <c r="D21" s="229"/>
      <c r="E21" s="229"/>
      <c r="F21" s="229"/>
      <c r="G21" s="229"/>
      <c r="H21" s="229"/>
      <c r="I21" s="229"/>
      <c r="J21" s="229"/>
      <c r="K21" s="229"/>
      <c r="L21" s="229"/>
      <c r="M21" s="229"/>
      <c r="N21" s="229"/>
      <c r="O21" s="229"/>
      <c r="P21" s="229"/>
      <c r="Q21" s="229"/>
      <c r="R21" s="229"/>
      <c r="S21" s="229"/>
      <c r="T21" s="229"/>
      <c r="U21" s="229"/>
      <c r="V21" s="229"/>
      <c r="W21" s="229"/>
      <c r="X21" s="229"/>
      <c r="Y21" s="229"/>
      <c r="Z21" s="229"/>
      <c r="AA21" s="229"/>
      <c r="AB21" s="229"/>
      <c r="AC21" s="229"/>
      <c r="AD21" s="229"/>
      <c r="AE21" s="229"/>
      <c r="AF21" s="229"/>
      <c r="AG21" s="229"/>
      <c r="AH21" s="229"/>
      <c r="AI21" s="229"/>
      <c r="AJ21" s="229"/>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30" t="s">
        <v>33</v>
      </c>
      <c r="C23" s="230"/>
      <c r="D23" s="230"/>
      <c r="E23" s="230"/>
      <c r="F23" s="230"/>
      <c r="G23" s="230"/>
      <c r="H23" s="230"/>
      <c r="I23" s="230"/>
      <c r="J23" s="230"/>
      <c r="K23" s="230"/>
      <c r="L23" s="230"/>
      <c r="M23" s="230"/>
      <c r="N23" s="230"/>
      <c r="O23" s="230"/>
      <c r="P23" s="230"/>
      <c r="Q23" s="230"/>
      <c r="R23" s="230"/>
      <c r="S23" s="230"/>
      <c r="T23" s="230"/>
      <c r="U23" s="230"/>
      <c r="V23" s="230"/>
      <c r="W23" s="230"/>
      <c r="X23" s="230"/>
      <c r="Y23" s="230"/>
      <c r="Z23" s="230"/>
      <c r="AA23" s="230"/>
      <c r="AB23" s="224" t="s">
        <v>34</v>
      </c>
      <c r="AC23" s="224"/>
      <c r="AD23" s="224"/>
      <c r="AE23" s="224"/>
      <c r="AF23" s="7"/>
      <c r="AG23" s="7"/>
      <c r="AH23" s="7"/>
      <c r="AI23" s="7"/>
      <c r="AJ23" s="7"/>
    </row>
    <row r="24" spans="1:36" ht="15" customHeight="1" x14ac:dyDescent="0.25">
      <c r="A24" s="7" t="s">
        <v>35</v>
      </c>
      <c r="B24" s="230" t="s">
        <v>36</v>
      </c>
      <c r="C24" s="230"/>
      <c r="D24" s="230"/>
      <c r="E24" s="230"/>
      <c r="F24" s="230"/>
      <c r="G24" s="230"/>
      <c r="H24" s="7"/>
      <c r="I24" s="7"/>
      <c r="J24" s="7"/>
      <c r="K24" s="7"/>
      <c r="L24" s="230" t="s">
        <v>37</v>
      </c>
      <c r="M24" s="230"/>
      <c r="N24" s="230"/>
      <c r="O24" s="230"/>
      <c r="P24" s="224" t="s">
        <v>34</v>
      </c>
      <c r="Q24" s="224"/>
      <c r="R24" s="224"/>
      <c r="S24" s="224"/>
      <c r="T24" s="7"/>
      <c r="U24" s="7"/>
      <c r="V24" s="7"/>
      <c r="W24" s="7"/>
      <c r="X24" s="7"/>
      <c r="Y24" s="7"/>
      <c r="Z24" s="7"/>
      <c r="AA24" s="7"/>
      <c r="AB24" s="7"/>
      <c r="AC24" s="7"/>
      <c r="AD24" s="3"/>
      <c r="AE24" s="7"/>
      <c r="AF24" s="10"/>
      <c r="AG24" s="10"/>
      <c r="AH24" s="10"/>
      <c r="AI24" s="10"/>
      <c r="AJ24" s="10"/>
    </row>
    <row r="25" spans="1:36" x14ac:dyDescent="0.25">
      <c r="A25" s="7" t="s">
        <v>38</v>
      </c>
      <c r="B25" s="230" t="s">
        <v>39</v>
      </c>
      <c r="C25" s="230"/>
      <c r="D25" s="230"/>
      <c r="E25" s="230"/>
      <c r="F25" s="230"/>
      <c r="G25" s="230"/>
      <c r="H25" s="230"/>
      <c r="I25" s="230"/>
      <c r="J25" s="230"/>
      <c r="K25" s="230"/>
      <c r="L25" s="230"/>
      <c r="M25" s="230"/>
      <c r="N25" s="230"/>
      <c r="O25" s="230"/>
      <c r="P25" s="230"/>
      <c r="Q25" s="230"/>
      <c r="R25" s="230"/>
      <c r="S25" s="230"/>
      <c r="T25" s="230"/>
      <c r="U25" s="230"/>
      <c r="V25" s="230"/>
      <c r="W25" s="230"/>
      <c r="X25" s="230"/>
      <c r="Y25" s="230"/>
      <c r="Z25" s="230"/>
      <c r="AA25" s="230"/>
      <c r="AB25" s="224" t="s">
        <v>34</v>
      </c>
      <c r="AC25" s="224"/>
      <c r="AD25" s="224"/>
      <c r="AE25" s="224"/>
      <c r="AF25" s="10"/>
      <c r="AG25" s="10"/>
      <c r="AH25" s="10"/>
      <c r="AI25" s="10"/>
      <c r="AJ25" s="10"/>
    </row>
    <row r="26" spans="1:36" ht="15" customHeight="1" x14ac:dyDescent="0.25">
      <c r="A26" s="7" t="s">
        <v>43</v>
      </c>
      <c r="B26" s="10"/>
      <c r="C26" s="10"/>
      <c r="D26" s="230" t="s">
        <v>41</v>
      </c>
      <c r="E26" s="230"/>
      <c r="F26" s="230"/>
      <c r="G26" s="230"/>
      <c r="H26" s="224" t="s">
        <v>42</v>
      </c>
      <c r="I26" s="224"/>
      <c r="J26" s="224"/>
      <c r="K26" s="9"/>
      <c r="L26" s="10"/>
      <c r="M26" s="10"/>
      <c r="N26" s="10"/>
      <c r="O26" s="10"/>
      <c r="P26" s="230" t="s">
        <v>41</v>
      </c>
      <c r="Q26" s="230"/>
      <c r="R26" s="230"/>
      <c r="S26" s="230"/>
      <c r="T26" s="10"/>
      <c r="U26" s="10"/>
      <c r="V26" s="10"/>
      <c r="W26" s="7"/>
      <c r="X26" s="7"/>
      <c r="Y26" s="10"/>
      <c r="Z26" s="10"/>
      <c r="AA26" s="10"/>
      <c r="AB26" s="224" t="s">
        <v>42</v>
      </c>
      <c r="AC26" s="224"/>
      <c r="AD26" s="224"/>
      <c r="AE26" s="10"/>
      <c r="AF26" s="10"/>
      <c r="AG26" s="10"/>
      <c r="AH26" s="7"/>
      <c r="AI26" s="7"/>
      <c r="AJ26" s="7"/>
    </row>
    <row r="27" spans="1:36" x14ac:dyDescent="0.25">
      <c r="A27" s="7" t="s">
        <v>40</v>
      </c>
      <c r="B27" s="10"/>
      <c r="C27" s="10"/>
      <c r="D27" s="10"/>
      <c r="E27" s="10"/>
      <c r="F27" s="10"/>
      <c r="G27" s="10"/>
      <c r="H27" s="10"/>
      <c r="I27" s="10"/>
      <c r="J27" s="10"/>
      <c r="K27" s="10"/>
      <c r="L27" s="230" t="s">
        <v>41</v>
      </c>
      <c r="M27" s="230"/>
      <c r="N27" s="230"/>
      <c r="O27" s="230"/>
      <c r="P27" s="10"/>
      <c r="Q27" s="10"/>
      <c r="R27" s="10"/>
      <c r="S27" s="3"/>
      <c r="T27" s="3"/>
      <c r="U27" s="3"/>
      <c r="V27" s="7"/>
      <c r="W27" s="7"/>
      <c r="X27" s="10"/>
      <c r="Y27" s="10"/>
      <c r="Z27" s="10"/>
      <c r="AA27" s="10"/>
      <c r="AB27" s="10"/>
      <c r="AC27" s="10"/>
      <c r="AD27" s="10"/>
      <c r="AE27" s="224" t="s">
        <v>42</v>
      </c>
      <c r="AF27" s="224"/>
      <c r="AG27" s="224"/>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29" t="s">
        <v>45</v>
      </c>
      <c r="B29" s="229"/>
      <c r="C29" s="229"/>
      <c r="D29" s="229"/>
      <c r="E29" s="229"/>
      <c r="F29" s="229"/>
      <c r="G29" s="229"/>
      <c r="H29" s="229"/>
      <c r="I29" s="229"/>
      <c r="J29" s="229"/>
      <c r="K29" s="229"/>
      <c r="L29" s="229"/>
      <c r="M29" s="229"/>
      <c r="N29" s="229"/>
      <c r="O29" s="229"/>
      <c r="P29" s="229"/>
      <c r="Q29" s="229"/>
      <c r="R29" s="229"/>
      <c r="S29" s="229"/>
      <c r="T29" s="229"/>
      <c r="U29" s="229"/>
      <c r="V29" s="229"/>
      <c r="W29" s="229"/>
      <c r="X29" s="229"/>
      <c r="Y29" s="229"/>
      <c r="Z29" s="229"/>
      <c r="AA29" s="229"/>
      <c r="AB29" s="229"/>
      <c r="AC29" s="229"/>
      <c r="AD29" s="229"/>
      <c r="AE29" s="229"/>
      <c r="AF29" s="229"/>
      <c r="AG29" s="229"/>
      <c r="AH29" s="229"/>
      <c r="AI29" s="229"/>
      <c r="AJ29" s="229"/>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24" t="s">
        <v>48</v>
      </c>
      <c r="C31" s="224"/>
      <c r="D31" s="230" t="s">
        <v>4</v>
      </c>
      <c r="E31" s="230"/>
      <c r="F31" s="230"/>
      <c r="G31" s="230"/>
      <c r="H31" s="10"/>
      <c r="I31" s="10"/>
      <c r="J31" s="10"/>
      <c r="K31" s="10"/>
      <c r="L31" s="9"/>
      <c r="M31" s="9"/>
      <c r="N31" s="9"/>
      <c r="O31" s="9"/>
      <c r="P31" s="9"/>
      <c r="Q31" s="9"/>
      <c r="R31" s="9"/>
      <c r="S31" s="9"/>
      <c r="T31" s="227" t="s">
        <v>49</v>
      </c>
      <c r="U31" s="228"/>
      <c r="V31" s="7"/>
      <c r="W31" s="7"/>
      <c r="X31" s="3"/>
      <c r="Y31" s="3"/>
      <c r="Z31" s="7"/>
      <c r="AA31" s="7"/>
      <c r="AB31" s="7"/>
      <c r="AC31" s="7"/>
      <c r="AD31" s="7"/>
      <c r="AE31" s="7"/>
      <c r="AF31" s="7"/>
      <c r="AG31" s="7"/>
      <c r="AH31" s="7"/>
      <c r="AI31" s="7"/>
      <c r="AJ31" s="21" t="s">
        <v>7</v>
      </c>
    </row>
    <row r="32" spans="1:36" x14ac:dyDescent="0.25">
      <c r="A32" s="7" t="s">
        <v>50</v>
      </c>
      <c r="B32" s="34"/>
      <c r="C32" s="34"/>
      <c r="D32" s="224" t="s">
        <v>48</v>
      </c>
      <c r="E32" s="224"/>
      <c r="F32" s="231" t="s">
        <v>2</v>
      </c>
      <c r="G32" s="232"/>
      <c r="H32" s="232"/>
      <c r="I32" s="232"/>
      <c r="J32" s="232"/>
      <c r="K32" s="233"/>
      <c r="L32" s="230" t="s">
        <v>4</v>
      </c>
      <c r="M32" s="230"/>
      <c r="N32" s="230"/>
      <c r="O32" s="230"/>
      <c r="P32" s="10"/>
      <c r="Q32" s="10"/>
      <c r="R32" s="10"/>
      <c r="S32" s="10"/>
      <c r="T32" s="7"/>
      <c r="U32" s="7"/>
      <c r="V32" s="7"/>
      <c r="W32" s="7"/>
      <c r="X32" s="7"/>
      <c r="Y32" s="7"/>
      <c r="Z32" s="227" t="s">
        <v>49</v>
      </c>
      <c r="AA32" s="228"/>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24" t="s">
        <v>42</v>
      </c>
      <c r="N33" s="224"/>
      <c r="O33" s="224"/>
      <c r="P33" s="230" t="s">
        <v>4</v>
      </c>
      <c r="Q33" s="230"/>
      <c r="R33" s="230"/>
      <c r="S33" s="230"/>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24" t="s">
        <v>42</v>
      </c>
      <c r="Q34" s="224"/>
      <c r="R34" s="224"/>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24" t="s">
        <v>42</v>
      </c>
      <c r="T35" s="224"/>
      <c r="U35" s="224"/>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24" t="s">
        <v>42</v>
      </c>
      <c r="W36" s="224"/>
      <c r="X36" s="224"/>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27" t="s">
        <v>49</v>
      </c>
      <c r="N37" s="228"/>
      <c r="O37" s="10"/>
      <c r="P37" s="7"/>
      <c r="Q37" s="7"/>
      <c r="R37" s="7"/>
      <c r="S37" s="7"/>
      <c r="T37" s="7"/>
      <c r="U37" s="7"/>
      <c r="V37" s="7"/>
      <c r="W37" s="7"/>
      <c r="X37" s="7"/>
      <c r="Y37" s="224" t="s">
        <v>42</v>
      </c>
      <c r="Z37" s="224"/>
      <c r="AA37" s="224"/>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27" t="s">
        <v>49</v>
      </c>
      <c r="R38" s="228"/>
      <c r="S38" s="7"/>
      <c r="T38" s="7"/>
      <c r="U38" s="7"/>
      <c r="V38" s="7"/>
      <c r="W38" s="7"/>
      <c r="X38" s="7"/>
      <c r="Y38" s="3"/>
      <c r="Z38" s="3"/>
      <c r="AA38" s="3"/>
      <c r="AB38" s="224" t="s">
        <v>42</v>
      </c>
      <c r="AC38" s="224"/>
      <c r="AD38" s="224"/>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29" t="s">
        <v>55</v>
      </c>
      <c r="B40" s="229"/>
      <c r="C40" s="229"/>
      <c r="D40" s="229"/>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29"/>
      <c r="AC40" s="229"/>
      <c r="AD40" s="229"/>
      <c r="AE40" s="229"/>
      <c r="AF40" s="229"/>
      <c r="AG40" s="229"/>
      <c r="AH40" s="229"/>
      <c r="AI40" s="229"/>
      <c r="AJ40" s="229"/>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24" t="s">
        <v>48</v>
      </c>
      <c r="C42" s="224"/>
      <c r="D42" s="230" t="s">
        <v>4</v>
      </c>
      <c r="E42" s="230"/>
      <c r="F42" s="230"/>
      <c r="G42" s="230"/>
      <c r="H42" s="10"/>
      <c r="I42" s="10"/>
      <c r="J42" s="10"/>
      <c r="K42" s="10"/>
      <c r="L42" s="9"/>
      <c r="M42" s="9"/>
      <c r="N42" s="9"/>
      <c r="O42" s="9"/>
      <c r="P42" s="9"/>
      <c r="Q42" s="9"/>
      <c r="R42" s="9"/>
      <c r="S42" s="9"/>
      <c r="T42" s="227" t="s">
        <v>49</v>
      </c>
      <c r="U42" s="228"/>
      <c r="V42" s="7"/>
      <c r="W42" s="7"/>
      <c r="X42" s="3"/>
      <c r="Y42" s="3"/>
      <c r="Z42" s="7"/>
      <c r="AA42" s="7"/>
      <c r="AB42" s="7"/>
      <c r="AC42" s="7"/>
      <c r="AD42" s="7"/>
      <c r="AE42" s="7"/>
      <c r="AF42" s="7"/>
      <c r="AG42" s="7"/>
      <c r="AH42" s="7"/>
      <c r="AI42" s="7"/>
      <c r="AJ42" s="21" t="s">
        <v>7</v>
      </c>
    </row>
    <row r="43" spans="1:36" x14ac:dyDescent="0.25">
      <c r="A43" s="7" t="s">
        <v>51</v>
      </c>
      <c r="B43" s="34"/>
      <c r="C43" s="34"/>
      <c r="D43" s="224" t="s">
        <v>48</v>
      </c>
      <c r="E43" s="224"/>
      <c r="F43" s="231" t="s">
        <v>2</v>
      </c>
      <c r="G43" s="232"/>
      <c r="H43" s="232"/>
      <c r="I43" s="232"/>
      <c r="J43" s="232"/>
      <c r="K43" s="233"/>
      <c r="L43" s="230" t="s">
        <v>4</v>
      </c>
      <c r="M43" s="230"/>
      <c r="N43" s="230"/>
      <c r="O43" s="230"/>
      <c r="P43" s="10"/>
      <c r="Q43" s="10"/>
      <c r="R43" s="10"/>
      <c r="S43" s="10"/>
      <c r="T43" s="7"/>
      <c r="U43" s="7"/>
      <c r="V43" s="7"/>
      <c r="W43" s="7"/>
      <c r="X43" s="7"/>
      <c r="Y43" s="7"/>
      <c r="Z43" s="227" t="s">
        <v>49</v>
      </c>
      <c r="AA43" s="228"/>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24" t="s">
        <v>42</v>
      </c>
      <c r="N44" s="224"/>
      <c r="O44" s="224"/>
      <c r="P44" s="230" t="s">
        <v>4</v>
      </c>
      <c r="Q44" s="230"/>
      <c r="R44" s="230"/>
      <c r="S44" s="230"/>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24" t="s">
        <v>42</v>
      </c>
      <c r="Q45" s="224"/>
      <c r="R45" s="224"/>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24" t="s">
        <v>42</v>
      </c>
      <c r="T46" s="224"/>
      <c r="U46" s="224"/>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24" t="s">
        <v>42</v>
      </c>
      <c r="W47" s="224"/>
      <c r="X47" s="224"/>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27" t="s">
        <v>49</v>
      </c>
      <c r="N48" s="228"/>
      <c r="O48" s="10"/>
      <c r="P48" s="7"/>
      <c r="Q48" s="7"/>
      <c r="R48" s="7"/>
      <c r="S48" s="7"/>
      <c r="T48" s="7"/>
      <c r="U48" s="7"/>
      <c r="V48" s="7"/>
      <c r="W48" s="7"/>
      <c r="X48" s="7"/>
      <c r="Y48" s="224" t="s">
        <v>42</v>
      </c>
      <c r="Z48" s="224"/>
      <c r="AA48" s="224"/>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27" t="s">
        <v>49</v>
      </c>
      <c r="R49" s="228"/>
      <c r="S49" s="7"/>
      <c r="T49" s="7"/>
      <c r="U49" s="7"/>
      <c r="V49" s="7"/>
      <c r="W49" s="7"/>
      <c r="X49" s="7"/>
      <c r="Y49" s="3"/>
      <c r="Z49" s="3"/>
      <c r="AA49" s="3"/>
      <c r="AB49" s="224" t="s">
        <v>42</v>
      </c>
      <c r="AC49" s="224"/>
      <c r="AD49" s="224"/>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29" t="s">
        <v>56</v>
      </c>
      <c r="B51" s="229"/>
      <c r="C51" s="229"/>
      <c r="D51" s="229"/>
      <c r="E51" s="229"/>
      <c r="F51" s="229"/>
      <c r="G51" s="229"/>
      <c r="H51" s="229"/>
      <c r="I51" s="229"/>
      <c r="J51" s="229"/>
      <c r="K51" s="229"/>
      <c r="L51" s="229"/>
      <c r="M51" s="229"/>
      <c r="N51" s="229"/>
      <c r="O51" s="229"/>
      <c r="P51" s="229"/>
      <c r="Q51" s="229"/>
      <c r="R51" s="229"/>
      <c r="S51" s="229"/>
      <c r="T51" s="229"/>
      <c r="U51" s="229"/>
      <c r="V51" s="229"/>
      <c r="W51" s="229"/>
      <c r="X51" s="229"/>
      <c r="Y51" s="229"/>
      <c r="Z51" s="229"/>
      <c r="AA51" s="229"/>
      <c r="AB51" s="229"/>
      <c r="AC51" s="229"/>
      <c r="AD51" s="229"/>
      <c r="AE51" s="229"/>
      <c r="AF51" s="229"/>
      <c r="AG51" s="229"/>
      <c r="AH51" s="229"/>
      <c r="AI51" s="229"/>
      <c r="AJ51" s="229"/>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24" t="s">
        <v>48</v>
      </c>
      <c r="C53" s="224"/>
      <c r="D53" s="230" t="s">
        <v>4</v>
      </c>
      <c r="E53" s="230"/>
      <c r="F53" s="230"/>
      <c r="G53" s="230"/>
      <c r="H53" s="10"/>
      <c r="I53" s="10"/>
      <c r="J53" s="10"/>
      <c r="K53" s="10"/>
      <c r="L53" s="9"/>
      <c r="M53" s="9"/>
      <c r="N53" s="9"/>
      <c r="O53" s="9"/>
      <c r="P53" s="9"/>
      <c r="Q53" s="9"/>
      <c r="R53" s="9"/>
      <c r="S53" s="9"/>
      <c r="T53" s="227" t="s">
        <v>49</v>
      </c>
      <c r="U53" s="228"/>
      <c r="V53" s="7"/>
      <c r="W53" s="7"/>
      <c r="X53" s="3"/>
      <c r="Y53" s="3"/>
      <c r="Z53" s="7"/>
      <c r="AA53" s="7"/>
      <c r="AB53" s="7"/>
      <c r="AC53" s="7"/>
      <c r="AD53" s="7"/>
      <c r="AE53" s="7"/>
      <c r="AF53" s="7"/>
      <c r="AG53" s="7"/>
      <c r="AH53" s="7"/>
      <c r="AI53" s="7"/>
      <c r="AJ53" s="21" t="s">
        <v>7</v>
      </c>
    </row>
    <row r="54" spans="1:36" x14ac:dyDescent="0.25">
      <c r="A54" s="7" t="s">
        <v>53</v>
      </c>
      <c r="B54" s="34"/>
      <c r="C54" s="34"/>
      <c r="D54" s="224" t="s">
        <v>48</v>
      </c>
      <c r="E54" s="224"/>
      <c r="F54" s="231" t="s">
        <v>2</v>
      </c>
      <c r="G54" s="232"/>
      <c r="H54" s="232"/>
      <c r="I54" s="232"/>
      <c r="J54" s="232"/>
      <c r="K54" s="233"/>
      <c r="L54" s="230" t="s">
        <v>4</v>
      </c>
      <c r="M54" s="230"/>
      <c r="N54" s="230"/>
      <c r="O54" s="230"/>
      <c r="P54" s="10"/>
      <c r="Q54" s="10"/>
      <c r="R54" s="10"/>
      <c r="S54" s="10"/>
      <c r="T54" s="7"/>
      <c r="U54" s="7"/>
      <c r="V54" s="7"/>
      <c r="W54" s="7"/>
      <c r="X54" s="7"/>
      <c r="Y54" s="7"/>
      <c r="Z54" s="227" t="s">
        <v>49</v>
      </c>
      <c r="AA54" s="228"/>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24" t="s">
        <v>42</v>
      </c>
      <c r="N55" s="224"/>
      <c r="O55" s="224"/>
      <c r="P55" s="230" t="s">
        <v>4</v>
      </c>
      <c r="Q55" s="230"/>
      <c r="R55" s="230"/>
      <c r="S55" s="230"/>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24" t="s">
        <v>42</v>
      </c>
      <c r="Q56" s="224"/>
      <c r="R56" s="224"/>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24" t="s">
        <v>42</v>
      </c>
      <c r="T57" s="224"/>
      <c r="U57" s="224"/>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24" t="s">
        <v>42</v>
      </c>
      <c r="W58" s="224"/>
      <c r="X58" s="224"/>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27" t="s">
        <v>49</v>
      </c>
      <c r="N59" s="228"/>
      <c r="O59" s="10"/>
      <c r="P59" s="7"/>
      <c r="Q59" s="7"/>
      <c r="R59" s="7"/>
      <c r="S59" s="7"/>
      <c r="T59" s="7"/>
      <c r="U59" s="7"/>
      <c r="V59" s="7"/>
      <c r="W59" s="7"/>
      <c r="X59" s="7"/>
      <c r="Y59" s="224" t="s">
        <v>42</v>
      </c>
      <c r="Z59" s="224"/>
      <c r="AA59" s="224"/>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27" t="s">
        <v>49</v>
      </c>
      <c r="R60" s="228"/>
      <c r="S60" s="7"/>
      <c r="T60" s="7"/>
      <c r="U60" s="7"/>
      <c r="V60" s="7"/>
      <c r="W60" s="7"/>
      <c r="X60" s="7"/>
      <c r="Y60" s="3"/>
      <c r="Z60" s="3"/>
      <c r="AA60" s="3"/>
      <c r="AB60" s="224" t="s">
        <v>42</v>
      </c>
      <c r="AC60" s="224"/>
      <c r="AD60" s="224"/>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37" t="s">
        <v>10</v>
      </c>
      <c r="I62" s="237"/>
      <c r="J62" s="237"/>
      <c r="K62" s="237"/>
      <c r="L62" s="237"/>
      <c r="M62" s="237"/>
      <c r="N62" s="237"/>
      <c r="O62" s="237"/>
      <c r="P62" s="237"/>
      <c r="Q62" s="237"/>
      <c r="R62" s="237"/>
      <c r="S62" s="237"/>
      <c r="T62" s="238" t="s">
        <v>11</v>
      </c>
      <c r="U62" s="238"/>
      <c r="V62" s="238"/>
      <c r="W62" s="238"/>
      <c r="X62" s="238"/>
      <c r="Y62" s="238"/>
      <c r="Z62" s="238"/>
      <c r="AA62" s="238"/>
      <c r="AB62" s="238"/>
      <c r="AC62" s="238"/>
      <c r="AD62" s="238"/>
      <c r="AE62" s="238"/>
      <c r="AG62" s="1"/>
      <c r="AH62" s="1"/>
      <c r="AI62" s="1"/>
      <c r="AJ62" s="1"/>
    </row>
    <row r="63" spans="1:36" x14ac:dyDescent="0.25">
      <c r="A63" s="225" t="s">
        <v>58</v>
      </c>
      <c r="B63" s="226"/>
      <c r="C63" s="226"/>
      <c r="D63" s="226"/>
      <c r="E63" s="226"/>
      <c r="F63" s="226"/>
      <c r="G63" s="226"/>
      <c r="H63" s="226"/>
      <c r="I63" s="226"/>
      <c r="J63" s="226"/>
      <c r="K63" s="226"/>
      <c r="L63" s="226"/>
      <c r="M63" s="226"/>
      <c r="N63" s="226"/>
      <c r="O63" s="226"/>
      <c r="P63" s="226"/>
      <c r="Q63" s="226"/>
      <c r="R63" s="226"/>
      <c r="S63" s="226"/>
      <c r="T63" s="226"/>
      <c r="U63" s="226"/>
      <c r="V63" s="226"/>
      <c r="W63" s="226"/>
      <c r="X63" s="226"/>
      <c r="Y63" s="226"/>
      <c r="Z63" s="226"/>
      <c r="AA63" s="226"/>
      <c r="AB63" s="226"/>
      <c r="AC63" s="226"/>
      <c r="AD63" s="226"/>
      <c r="AE63" s="226"/>
      <c r="AF63" s="226"/>
      <c r="AG63" s="226"/>
      <c r="AH63" s="226"/>
      <c r="AI63" s="226"/>
      <c r="AJ63" s="226"/>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34" t="s">
        <v>60</v>
      </c>
      <c r="E65" s="234"/>
      <c r="F65" s="234"/>
      <c r="G65" s="234"/>
      <c r="H65" s="224" t="s">
        <v>42</v>
      </c>
      <c r="I65" s="224"/>
      <c r="J65" s="224"/>
      <c r="K65" s="9"/>
      <c r="L65" s="9"/>
      <c r="M65" s="9"/>
      <c r="N65" s="9"/>
      <c r="O65" s="9"/>
      <c r="P65" s="9"/>
      <c r="Q65" s="9"/>
      <c r="R65" s="9"/>
      <c r="S65" s="10"/>
      <c r="T65" s="10"/>
      <c r="U65" s="227" t="s">
        <v>49</v>
      </c>
      <c r="V65" s="227"/>
      <c r="W65" s="3"/>
      <c r="X65" s="3"/>
      <c r="Y65" s="7"/>
      <c r="Z65" s="7"/>
      <c r="AA65" s="7"/>
      <c r="AB65" s="7"/>
      <c r="AC65" s="7"/>
      <c r="AD65" s="7"/>
      <c r="AE65" s="7"/>
      <c r="AF65" s="7"/>
      <c r="AG65" s="7"/>
      <c r="AH65" s="7"/>
      <c r="AI65" s="7"/>
      <c r="AJ65" s="21" t="s">
        <v>7</v>
      </c>
    </row>
    <row r="66" spans="1:36" ht="15" customHeight="1" x14ac:dyDescent="0.25">
      <c r="A66" s="7" t="s">
        <v>54</v>
      </c>
      <c r="B66" s="7"/>
      <c r="C66" s="7"/>
      <c r="D66" s="234"/>
      <c r="E66" s="234"/>
      <c r="F66" s="234"/>
      <c r="G66" s="234"/>
      <c r="H66" s="3"/>
      <c r="I66" s="3"/>
      <c r="J66" s="3"/>
      <c r="K66" s="224" t="s">
        <v>42</v>
      </c>
      <c r="L66" s="224"/>
      <c r="M66" s="224"/>
      <c r="N66" s="14"/>
      <c r="O66" s="10"/>
      <c r="P66" s="10"/>
      <c r="Q66" s="10"/>
      <c r="R66" s="10"/>
      <c r="S66" s="7"/>
      <c r="T66" s="7"/>
      <c r="U66" s="7"/>
      <c r="V66" s="7"/>
      <c r="W66" s="7"/>
      <c r="X66" s="7"/>
      <c r="Y66" s="227" t="s">
        <v>49</v>
      </c>
      <c r="Z66" s="227"/>
      <c r="AA66" s="7"/>
      <c r="AB66" s="7"/>
      <c r="AC66" s="3"/>
      <c r="AD66" s="7"/>
      <c r="AE66" s="10"/>
      <c r="AF66" s="10"/>
      <c r="AG66" s="10"/>
      <c r="AH66" s="10"/>
      <c r="AI66" s="10"/>
      <c r="AJ66" s="21" t="s">
        <v>7</v>
      </c>
    </row>
    <row r="67" spans="1:36" x14ac:dyDescent="0.25">
      <c r="A67" s="7" t="s">
        <v>43</v>
      </c>
      <c r="B67" s="7"/>
      <c r="C67" s="7"/>
      <c r="D67" s="234"/>
      <c r="E67" s="234"/>
      <c r="F67" s="234"/>
      <c r="G67" s="234"/>
      <c r="H67" s="7"/>
      <c r="I67" s="7"/>
      <c r="J67" s="7"/>
      <c r="K67" s="9"/>
      <c r="L67" s="16"/>
      <c r="M67" s="16"/>
      <c r="N67" s="224" t="s">
        <v>42</v>
      </c>
      <c r="O67" s="224"/>
      <c r="P67" s="224"/>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34"/>
      <c r="E68" s="234"/>
      <c r="F68" s="234"/>
      <c r="G68" s="234"/>
      <c r="H68" s="10"/>
      <c r="I68" s="10"/>
      <c r="J68" s="10"/>
      <c r="K68" s="7"/>
      <c r="L68" s="14"/>
      <c r="M68" s="14"/>
      <c r="N68" s="7"/>
      <c r="O68" s="7"/>
      <c r="P68" s="7"/>
      <c r="Q68" s="224" t="s">
        <v>42</v>
      </c>
      <c r="R68" s="224"/>
      <c r="S68" s="224"/>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34"/>
      <c r="E69" s="234"/>
      <c r="F69" s="234"/>
      <c r="G69" s="234"/>
      <c r="H69" s="9"/>
      <c r="I69" s="9"/>
      <c r="J69" s="9" t="s">
        <v>62</v>
      </c>
      <c r="K69" s="10"/>
      <c r="L69" s="72"/>
      <c r="M69" s="72"/>
      <c r="N69" s="10"/>
      <c r="O69" s="10"/>
      <c r="P69" s="10"/>
      <c r="Q69" s="7"/>
      <c r="R69" s="7"/>
      <c r="S69" s="7"/>
      <c r="T69" s="224" t="s">
        <v>42</v>
      </c>
      <c r="U69" s="224"/>
      <c r="V69" s="224"/>
      <c r="W69" s="3"/>
      <c r="X69" s="3"/>
      <c r="Y69" s="3"/>
      <c r="Z69" s="7"/>
      <c r="AA69" s="7"/>
      <c r="AB69" s="7"/>
      <c r="AC69" s="10"/>
      <c r="AD69" s="10"/>
      <c r="AE69" s="10"/>
      <c r="AF69" s="10"/>
      <c r="AG69" s="7"/>
      <c r="AH69" s="7"/>
      <c r="AI69" s="7"/>
      <c r="AJ69" s="21" t="s">
        <v>7</v>
      </c>
    </row>
    <row r="70" spans="1:36" x14ac:dyDescent="0.25">
      <c r="A70" s="7" t="s">
        <v>53</v>
      </c>
      <c r="B70" s="7"/>
      <c r="C70" s="7"/>
      <c r="D70" s="234"/>
      <c r="E70" s="234"/>
      <c r="F70" s="234"/>
      <c r="G70" s="234"/>
      <c r="H70" s="10"/>
      <c r="I70" s="10"/>
      <c r="J70" s="10"/>
      <c r="K70" s="7"/>
      <c r="L70" s="14"/>
      <c r="M70" s="14"/>
      <c r="N70" s="7"/>
      <c r="O70" s="7"/>
      <c r="P70" s="7"/>
      <c r="Q70" s="7"/>
      <c r="R70" s="7"/>
      <c r="S70" s="7"/>
      <c r="T70" s="7"/>
      <c r="U70" s="7"/>
      <c r="V70" s="7"/>
      <c r="W70" s="224" t="s">
        <v>42</v>
      </c>
      <c r="X70" s="224"/>
      <c r="Y70" s="224"/>
      <c r="Z70" s="3"/>
      <c r="AA70" s="3"/>
      <c r="AB70" s="10"/>
      <c r="AC70" s="7"/>
      <c r="AD70" s="7"/>
      <c r="AE70" s="7"/>
      <c r="AF70" s="7"/>
      <c r="AG70" s="7"/>
      <c r="AH70" s="7"/>
      <c r="AI70" s="7"/>
      <c r="AJ70" s="21" t="s">
        <v>7</v>
      </c>
    </row>
    <row r="71" spans="1:36" ht="15" customHeight="1" x14ac:dyDescent="0.25">
      <c r="A71" s="7" t="s">
        <v>50</v>
      </c>
      <c r="B71" s="7"/>
      <c r="C71" s="7"/>
      <c r="D71" s="234"/>
      <c r="E71" s="234"/>
      <c r="F71" s="234"/>
      <c r="G71" s="234"/>
      <c r="H71" s="9"/>
      <c r="I71" s="9"/>
      <c r="J71" s="9"/>
      <c r="K71" s="10"/>
      <c r="L71" s="35"/>
      <c r="M71" s="36"/>
      <c r="N71" s="227" t="s">
        <v>49</v>
      </c>
      <c r="O71" s="227"/>
      <c r="P71" s="10"/>
      <c r="Q71" s="7"/>
      <c r="R71" s="7"/>
      <c r="S71" s="7"/>
      <c r="T71" s="7"/>
      <c r="U71" s="7"/>
      <c r="V71" s="7"/>
      <c r="W71" s="7"/>
      <c r="X71" s="7"/>
      <c r="Y71" s="7"/>
      <c r="Z71" s="224" t="s">
        <v>42</v>
      </c>
      <c r="AA71" s="224"/>
      <c r="AB71" s="224"/>
      <c r="AC71" s="10"/>
      <c r="AD71" s="10"/>
      <c r="AE71" s="10"/>
      <c r="AF71" s="10"/>
      <c r="AG71" s="7"/>
      <c r="AH71" s="7"/>
      <c r="AI71" s="7"/>
      <c r="AJ71" s="21" t="s">
        <v>7</v>
      </c>
    </row>
    <row r="72" spans="1:36" ht="15" customHeight="1" x14ac:dyDescent="0.25">
      <c r="A72" s="7" t="s">
        <v>47</v>
      </c>
      <c r="B72" s="7"/>
      <c r="C72" s="7"/>
      <c r="D72" s="234"/>
      <c r="E72" s="234"/>
      <c r="F72" s="234"/>
      <c r="G72" s="234"/>
      <c r="H72" s="9"/>
      <c r="I72" s="9"/>
      <c r="J72" s="9"/>
      <c r="K72" s="10"/>
      <c r="L72" s="10"/>
      <c r="M72" s="10"/>
      <c r="N72" s="10"/>
      <c r="O72" s="10"/>
      <c r="P72" s="3"/>
      <c r="Q72" s="3"/>
      <c r="R72" s="227" t="s">
        <v>49</v>
      </c>
      <c r="S72" s="227"/>
      <c r="T72" s="7"/>
      <c r="U72" s="7"/>
      <c r="V72" s="7"/>
      <c r="W72" s="7"/>
      <c r="X72" s="7"/>
      <c r="Y72" s="7"/>
      <c r="Z72" s="3"/>
      <c r="AA72" s="3"/>
      <c r="AB72" s="3"/>
      <c r="AC72" s="224" t="s">
        <v>42</v>
      </c>
      <c r="AD72" s="224"/>
      <c r="AE72" s="224"/>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21"/>
      <c r="Q78" s="222"/>
      <c r="R78" s="223"/>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zoomScale="70" zoomScaleNormal="70" workbookViewId="0">
      <selection activeCell="F10" sqref="F10"/>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45" t="s">
        <v>199</v>
      </c>
      <c r="B1" s="246"/>
      <c r="C1" s="247"/>
    </row>
    <row r="2" spans="1:7" ht="18.75" customHeight="1" thickBot="1" x14ac:dyDescent="0.3"/>
    <row r="3" spans="1:7" x14ac:dyDescent="0.25">
      <c r="A3" s="167" t="s">
        <v>63</v>
      </c>
      <c r="B3" s="80"/>
      <c r="C3" s="169" t="s">
        <v>64</v>
      </c>
    </row>
    <row r="4" spans="1:7" ht="95.25" customHeight="1" thickBot="1" x14ac:dyDescent="0.3">
      <c r="A4" s="123" t="str">
        <f ca="1">SUBSTITUTE(SUBSTITUTE(SUBSTITUTE(SUBSTITUTE(SUBSTITUTE(SUBSTITUTE(_xlfn.TEXTJOIN(CHAR(10),TRUE,_xlfn._xlws.SORT(SplitLines(INDIRECT(Lists!L2):INDIRECT(Lists!M2)))),"08:", "8:"),"09:", "9:"), "13:", "1:"), "14:", "2:"), "15:", "3:"), "16:","4:")</f>
        <v>9:00 to 10:00 Moneypalooza: Learn &amp; Play
11:30 to 12:30 Around Town: Learn &amp; Play
3:00 to 3:45 Moneypalooza: Disinfect &amp; Prop Swap
3:45 to 4:30 Around Town: Disinfect &amp; Prop Swap</v>
      </c>
      <c r="C4" s="248" t="s">
        <v>65</v>
      </c>
    </row>
    <row r="5" spans="1:7" ht="16.5" thickBot="1" x14ac:dyDescent="0.3">
      <c r="A5" s="80"/>
      <c r="B5" s="80"/>
      <c r="C5" s="248"/>
    </row>
    <row r="6" spans="1:7" x14ac:dyDescent="0.25">
      <c r="A6" s="168" t="s">
        <v>44</v>
      </c>
      <c r="B6" s="80"/>
      <c r="C6" s="248"/>
    </row>
    <row r="7" spans="1:7" ht="93" customHeight="1" thickBot="1" x14ac:dyDescent="0.3">
      <c r="A7" s="122" t="str">
        <f ca="1">SUBSTITUTE(SUBSTITUTE(SUBSTITUTE(SUBSTITUTE(SUBSTITUTE(SUBSTITUTE(_xlfn.TEXTJOIN(CHAR(10),TRUE,_xlfn._xlws.SORT(SplitLines(INDIRECT(Lists!L3):INDIRECT(Lists!M3)))),"08:", "8:"),"09:", "9:"), "13:", "1:"), "14:", "2:"), "15:", "3:"), "16:","4:")</f>
        <v>9:00 to 10:00 Around Town: Learn &amp; Play
11:30 to 12:30 Moneypalooza: Learn &amp; Play
3:00 to 3:45 Around Town: Disinfect &amp; Prop Swap
3:45 to 4:30 Moneypalooza: Disinfect &amp; Prop Swap</v>
      </c>
      <c r="C7" s="249"/>
    </row>
    <row r="8" spans="1:7" ht="16.5" thickBot="1" x14ac:dyDescent="0.3">
      <c r="A8" s="80"/>
      <c r="B8" s="80"/>
      <c r="C8" s="205"/>
    </row>
    <row r="9" spans="1:7" x14ac:dyDescent="0.25">
      <c r="A9" s="168" t="s">
        <v>66</v>
      </c>
      <c r="B9" s="80"/>
      <c r="C9" s="168" t="s">
        <v>67</v>
      </c>
    </row>
    <row r="10" spans="1:7" ht="285.75" customHeight="1" thickBot="1" x14ac:dyDescent="0.3">
      <c r="A10" s="122" t="str">
        <f ca="1">SUBSTITUTE(SUBSTITUTE(SUBSTITUTE(SUBSTITUTE(SUBSTITUTE(SUBSTITUTE(_xlfn.TEXTJOIN(CHAR(10),TRUE,_xlfn._xlws.SORT(SplitLines(INDIRECT(Lists!L4):INDIRECT(Lists!M4)))),"08:", "8:"),"09:", "9:"), "13:", "1:"), "14:", "2:"), "15:", "3:"), "16:","4:")
&amp;CHAR(10)&amp;"5:00 to 5:30 All Exhibits: Virex Everything"</f>
        <v>8:30 to 10:00 Ideaworks &amp; Art Loft: Learn &amp; Play
9:00 to 10:00 Kid Grid &amp; RPW: Learn &amp; Play
9:00 to 10:00 P2P &amp; STEMosphere: Learn &amp; Play
10:00 to 10:15 Kid Grid &amp; RPW: Prop Swap While Open
10:15 to 10:30 P2P &amp; STEMosphere: Prop Swap While Open
11:15 to 11:45 Ideaworks &amp; Art Loft: Wipe down 
11:15 to 12:00 Splash (UW - SS): Disinfect &amp; Prop Swap
12:00 to 12:45 HTT: Disinfect &amp; Prop Swap
12:15 to 12:45 TH &amp; PZ: Wipe down 
12:45 to 1:30 Around Town: Disinfect &amp; Prop Swap
12:45 to 1:45 Kid Grid &amp; RPW: Learn &amp; Play
1:30 to 2:15 Moneypalooza: Disinfect &amp; Prop Swap
1:45 to 2:15 Splash (UW - SS): Wipe down 
2:15 to 3:00 Ideaworks &amp; Art Loft: Disinfect &amp; Prop Swap
2:30 to 3:00 P2P &amp; STEMosphere: Wipe down 
3:00 to 3:45 TH &amp; PZ: Disinfect &amp; Prop Swap
5:00 to 5:30 All Exhibits: Virex Everything</v>
      </c>
      <c r="C10" s="122" t="str">
        <f ca="1">SUBSTITUTE(SUBSTITUTE(SUBSTITUTE(SUBSTITUTE(SUBSTITUTE(SUBSTITUTE(_xlfn.TEXTJOIN(CHAR(10),TRUE,_xlfn._xlws.SORT(SplitLines(INDIRECT(Lists!L6):INDIRECT(Lists!M6)))),"08:", "8:"),"09:", "9:"), "13:", "1:"), "14:", "2:"), "15:", "3:"), "16:","4:")
&amp;CHAR(10)&amp;"5:00 to 5:30 All Exhibits: Virex Everything"</f>
        <v>9:00 to 10:00 Splash (UW - SS): Learn &amp; Play
9:45 to 10:00 Ideaworks &amp; Art Loft: Prop Swap While Open
10:00 to 10:15 Splash (UW - SS): Prop Swap While Open
11:15 to 11:45 P2P &amp; STEMosphere: Wipe down 
11:15 to 12:00 Kid Grid &amp; RPW: Disinfect &amp; Prop Swap
11:30 to 12:30 Ideaworks &amp; Art Loft: Learn &amp; Play
12:00 to 12:45 HTT: Disinfect &amp; Prop Swap
12:15 to 12:45 TH &amp; PZ: Wipe down 
12:45 to 1:30 Around Town: Disinfect &amp; Prop Swap
1:00 to 1:30 Splash (UW - SS): Wipe down 
1:30 to 2:15 Moneypalooza: Disinfect &amp; Prop Swap
1:45 to 2:15 Kid Grid &amp; RPW: Wipe down 
2:15 to 3:00 P2P &amp; STEMosphere: Disinfect &amp; Prop Swap
2:30 to 3:00 Ideaworks &amp; Art Loft: Wipe down 
3:00 to 3:45 TH &amp; PZ: Disinfect &amp; Prop Swap
5:00 to 5:30 All Exhibits: Virex Everything</v>
      </c>
      <c r="E10" s="80"/>
      <c r="G10" s="80"/>
    </row>
    <row r="11" spans="1:7" ht="16.5" thickBot="1" x14ac:dyDescent="0.3">
      <c r="A11" s="80"/>
      <c r="B11" s="80"/>
    </row>
    <row r="12" spans="1:7" x14ac:dyDescent="0.25">
      <c r="A12" s="168" t="s">
        <v>68</v>
      </c>
      <c r="B12" s="80"/>
      <c r="C12" s="168" t="s">
        <v>69</v>
      </c>
    </row>
    <row r="13" spans="1:7" ht="273" customHeight="1" thickBot="1" x14ac:dyDescent="0.3">
      <c r="A13" s="122" t="str">
        <f ca="1">SUBSTITUTE(SUBSTITUTE(SUBSTITUTE(SUBSTITUTE(SUBSTITUTE(SUBSTITUTE(_xlfn.TEXTJOIN(CHAR(10),TRUE,_xlfn._xlws.SORT(SplitLines(INDIRECT(Lists!L5):INDIRECT(Lists!M5)))),"08:", "8:"),"09:", "9:"), "13:", "1:"), "14:", "2:"), "15:", "3:"), "16:","4:")
&amp;CHAR(10)&amp;"5:00 to 5:30 All Exhibits: Virex Everything"</f>
        <v>9:00 to 10:00 HTT: Learn &amp; Play
9:45 to 10:00 Splash (UW - SS): Prop Swap While Open
10:00 to 10:15 HTT: Prop Swap While Open
11:15 to 11:45 Kid Grid &amp; RPW: Wipe down 
11:15 to 12:00 Ideaworks &amp; Art Loft: Disinfect &amp; Prop Swap
11:30 to 12:30 Splash (UW - SS): Learn &amp; Play
12:00 to 12:45 Around Town: Disinfect &amp; Prop Swap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13" s="122"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88" t="str">
        <f ca="1">CONCATENATE("Revised ", TEXT(TODAY(), "mmmm dd, yyyy"))</f>
        <v>Revised December 01, 2020</v>
      </c>
      <c r="B15" s="188"/>
      <c r="C15" s="188"/>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55"/>
  <sheetViews>
    <sheetView tabSelected="1" topLeftCell="A26" zoomScale="70" zoomScaleNormal="70" workbookViewId="0">
      <selection activeCell="A8" sqref="A8"/>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36" t="s">
        <v>70</v>
      </c>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c r="AJ2" s="189"/>
    </row>
    <row r="3" spans="1:87" ht="21" customHeight="1" x14ac:dyDescent="0.3">
      <c r="A3" s="1"/>
      <c r="B3" s="1"/>
      <c r="C3" s="1"/>
      <c r="D3" s="69"/>
      <c r="E3" s="241" t="s">
        <v>2</v>
      </c>
      <c r="F3" s="241"/>
      <c r="G3" s="241"/>
      <c r="H3" s="241"/>
      <c r="I3" s="1"/>
      <c r="J3" s="236"/>
      <c r="K3" s="236"/>
      <c r="L3" s="236"/>
      <c r="M3" s="236"/>
      <c r="N3" s="236"/>
      <c r="O3" s="236"/>
      <c r="P3" s="236"/>
      <c r="Q3" s="236"/>
      <c r="R3" s="236"/>
      <c r="S3" s="236"/>
      <c r="T3" s="236"/>
      <c r="U3" s="236"/>
      <c r="V3" s="236"/>
      <c r="W3" s="236"/>
      <c r="X3" s="236"/>
      <c r="Y3" s="236"/>
      <c r="Z3" s="236"/>
      <c r="AA3" s="236"/>
      <c r="AB3" s="236"/>
      <c r="AC3" s="236"/>
      <c r="AD3" s="236"/>
      <c r="AE3" s="236"/>
      <c r="AF3" s="236"/>
      <c r="AG3" s="236"/>
      <c r="AH3" s="236"/>
      <c r="AI3" s="236"/>
      <c r="AJ3" s="189"/>
    </row>
    <row r="4" spans="1:87" ht="18" customHeight="1" x14ac:dyDescent="0.3">
      <c r="A4" s="1"/>
      <c r="B4" s="1"/>
      <c r="C4" s="1"/>
      <c r="D4" s="70"/>
      <c r="E4" s="241" t="s">
        <v>3</v>
      </c>
      <c r="F4" s="241"/>
      <c r="G4" s="241"/>
      <c r="H4" s="241"/>
      <c r="I4" s="1"/>
      <c r="J4" s="236"/>
      <c r="K4" s="236"/>
      <c r="L4" s="236"/>
      <c r="M4" s="236"/>
      <c r="N4" s="236"/>
      <c r="O4" s="236"/>
      <c r="P4" s="236"/>
      <c r="Q4" s="236"/>
      <c r="R4" s="236"/>
      <c r="S4" s="236"/>
      <c r="T4" s="236"/>
      <c r="U4" s="236"/>
      <c r="V4" s="236"/>
      <c r="W4" s="236"/>
      <c r="X4" s="236"/>
      <c r="Y4" s="236"/>
      <c r="Z4" s="236"/>
      <c r="AA4" s="236"/>
      <c r="AB4" s="236"/>
      <c r="AC4" s="236"/>
      <c r="AD4" s="236"/>
      <c r="AE4" s="236"/>
      <c r="AF4" s="236"/>
      <c r="AG4" s="236"/>
      <c r="AH4" s="236"/>
      <c r="AI4" s="236"/>
      <c r="AJ4" s="189"/>
    </row>
    <row r="5" spans="1:87" ht="18" customHeight="1" x14ac:dyDescent="0.3">
      <c r="A5" s="1"/>
      <c r="B5" s="1"/>
      <c r="C5" s="1"/>
      <c r="D5" s="26"/>
      <c r="E5" s="241" t="s">
        <v>4</v>
      </c>
      <c r="F5" s="241"/>
      <c r="G5" s="241"/>
      <c r="H5" s="241"/>
      <c r="I5" s="1"/>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189"/>
    </row>
    <row r="6" spans="1:87" ht="18" customHeight="1" x14ac:dyDescent="0.3">
      <c r="A6" s="1"/>
      <c r="B6" s="1"/>
      <c r="C6" s="1"/>
      <c r="D6" s="27"/>
      <c r="E6" s="241" t="s">
        <v>5</v>
      </c>
      <c r="F6" s="241"/>
      <c r="G6" s="241"/>
      <c r="H6" s="241"/>
      <c r="I6" s="1"/>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236"/>
      <c r="AI6" s="236"/>
      <c r="AJ6" s="189"/>
    </row>
    <row r="7" spans="1:87" ht="18" customHeight="1" x14ac:dyDescent="0.3">
      <c r="A7" s="1"/>
      <c r="B7" s="1"/>
      <c r="C7" s="1"/>
      <c r="D7" s="71"/>
      <c r="E7" s="241" t="s">
        <v>6</v>
      </c>
      <c r="F7" s="241"/>
      <c r="G7" s="241"/>
      <c r="H7" s="241"/>
      <c r="I7" s="1"/>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189"/>
    </row>
    <row r="8" spans="1:87" ht="18" customHeight="1" x14ac:dyDescent="0.3">
      <c r="A8" s="1"/>
      <c r="B8" s="1"/>
      <c r="C8" s="1"/>
      <c r="D8" s="28"/>
      <c r="E8" s="241" t="s">
        <v>7</v>
      </c>
      <c r="F8" s="241"/>
      <c r="G8" s="241"/>
      <c r="H8" s="241"/>
      <c r="I8" s="1"/>
      <c r="J8" s="236"/>
      <c r="K8" s="236"/>
      <c r="L8" s="236"/>
      <c r="M8" s="236"/>
      <c r="N8" s="236"/>
      <c r="O8" s="236"/>
      <c r="P8" s="236"/>
      <c r="Q8" s="236"/>
      <c r="R8" s="236"/>
      <c r="S8" s="236"/>
      <c r="T8" s="236"/>
      <c r="U8" s="236"/>
      <c r="V8" s="236"/>
      <c r="W8" s="236"/>
      <c r="X8" s="236"/>
      <c r="Y8" s="236"/>
      <c r="Z8" s="236"/>
      <c r="AA8" s="236"/>
      <c r="AB8" s="236"/>
      <c r="AC8" s="236"/>
      <c r="AD8" s="236"/>
      <c r="AE8" s="236"/>
      <c r="AF8" s="236"/>
      <c r="AG8" s="236"/>
      <c r="AH8" s="236"/>
      <c r="AI8" s="236"/>
      <c r="AJ8" s="189"/>
    </row>
    <row r="9" spans="1:87" ht="18" customHeight="1" x14ac:dyDescent="0.3">
      <c r="A9" s="1"/>
      <c r="B9" s="1"/>
      <c r="C9" s="1"/>
      <c r="D9" s="29"/>
      <c r="E9" s="239" t="s">
        <v>71</v>
      </c>
      <c r="F9" s="239"/>
      <c r="G9" s="239"/>
      <c r="H9" s="239"/>
      <c r="I9" s="30"/>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6"/>
      <c r="AJ9" s="189"/>
    </row>
    <row r="10" spans="1:87" ht="18" customHeight="1" x14ac:dyDescent="0.3">
      <c r="A10" s="1"/>
      <c r="B10" s="1"/>
      <c r="C10" s="1"/>
      <c r="D10" s="32"/>
      <c r="E10" s="240" t="s">
        <v>72</v>
      </c>
      <c r="F10" s="240"/>
      <c r="G10" s="240"/>
      <c r="H10" s="240"/>
      <c r="I10" s="31"/>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189"/>
      <c r="AR10" s="279" t="s">
        <v>73</v>
      </c>
      <c r="AS10" s="279"/>
      <c r="AT10" s="279"/>
      <c r="AU10" s="279"/>
      <c r="AV10" s="279"/>
    </row>
    <row r="11" spans="1:87" ht="12" customHeight="1" thickBot="1" x14ac:dyDescent="0.3">
      <c r="A11" t="s">
        <v>74</v>
      </c>
      <c r="AL11" s="143"/>
      <c r="AM11" s="143"/>
      <c r="AN11" s="143"/>
      <c r="AO11" s="143"/>
      <c r="AP11" s="143"/>
      <c r="AQ11" s="143"/>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45"/>
      <c r="AM12" s="145"/>
      <c r="AN12" s="145"/>
      <c r="AO12" s="144"/>
      <c r="AP12" s="144"/>
      <c r="AQ12" s="144"/>
      <c r="AR12" s="280" t="s">
        <v>75</v>
      </c>
      <c r="AS12" s="281"/>
      <c r="AT12" s="281"/>
      <c r="AU12" s="52"/>
      <c r="AV12" s="58" t="s">
        <v>75</v>
      </c>
      <c r="AW12" s="46"/>
      <c r="AX12" s="46" t="str">
        <f t="shared" si="0"/>
        <v/>
      </c>
      <c r="AY12" s="45" t="s">
        <v>76</v>
      </c>
      <c r="AZ12" s="45"/>
      <c r="BA12" s="45"/>
      <c r="BB12" s="45"/>
      <c r="BC12" s="45"/>
      <c r="BD12" s="45"/>
      <c r="BE12" s="146" t="s">
        <v>77</v>
      </c>
      <c r="BF12" s="147"/>
      <c r="BG12" s="147"/>
      <c r="BH12" s="147"/>
      <c r="BI12" s="147"/>
      <c r="BJ12" s="147"/>
      <c r="BK12" s="147"/>
      <c r="BL12" s="147"/>
      <c r="BM12" s="147"/>
      <c r="BN12" s="148"/>
      <c r="BO12" s="147" t="s">
        <v>78</v>
      </c>
      <c r="BP12" s="147"/>
      <c r="BQ12" s="147"/>
      <c r="BR12" s="147"/>
      <c r="BS12" s="147"/>
      <c r="BT12" s="147"/>
      <c r="BU12" s="147"/>
      <c r="BV12" s="147"/>
      <c r="BW12" s="147"/>
      <c r="BX12" s="147"/>
      <c r="BY12" s="146" t="s">
        <v>4</v>
      </c>
      <c r="BZ12" s="147"/>
      <c r="CA12" s="147"/>
      <c r="CB12" s="147"/>
      <c r="CC12" s="147"/>
      <c r="CD12" s="147"/>
      <c r="CE12" s="147"/>
      <c r="CF12" s="147"/>
      <c r="CG12" s="147"/>
      <c r="CH12" s="148"/>
      <c r="CI12" s="46"/>
    </row>
    <row r="13" spans="1:87" ht="15.75" thickBot="1" x14ac:dyDescent="0.3">
      <c r="A13" s="141" t="s">
        <v>12</v>
      </c>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85" t="s">
        <v>79</v>
      </c>
      <c r="AC13" s="285"/>
      <c r="AD13" s="285"/>
      <c r="AE13" s="285"/>
      <c r="AF13" s="285"/>
      <c r="AG13" s="285"/>
      <c r="AH13" s="285"/>
      <c r="AI13" s="285"/>
      <c r="AJ13" s="140"/>
      <c r="AL13" s="144"/>
      <c r="AM13" s="144"/>
      <c r="AN13" s="144"/>
      <c r="AO13" s="144"/>
      <c r="AP13" s="144"/>
      <c r="AQ13" s="144"/>
      <c r="AR13" s="59" t="s">
        <v>80</v>
      </c>
      <c r="AS13" s="57" t="s">
        <v>81</v>
      </c>
      <c r="AT13" s="57" t="s">
        <v>82</v>
      </c>
      <c r="AU13" s="53"/>
      <c r="AV13" s="57" t="s">
        <v>83</v>
      </c>
      <c r="AW13" s="51" t="s">
        <v>84</v>
      </c>
      <c r="AX13" s="51" t="str">
        <f t="shared" si="0"/>
        <v>Daily Schedule Format</v>
      </c>
      <c r="AY13" s="78"/>
      <c r="AZ13" s="45"/>
      <c r="BA13" s="45"/>
      <c r="BB13" s="45"/>
      <c r="BC13" s="45"/>
      <c r="BD13" s="45"/>
      <c r="BE13" s="86"/>
      <c r="BF13" s="87" t="s">
        <v>42</v>
      </c>
      <c r="BG13" s="87"/>
      <c r="BH13" s="87"/>
      <c r="BI13" s="87"/>
      <c r="BJ13" s="87"/>
      <c r="BK13" s="87"/>
      <c r="BL13" s="277" t="s">
        <v>85</v>
      </c>
      <c r="BM13" s="277" t="s">
        <v>86</v>
      </c>
      <c r="BN13" s="275" t="s">
        <v>87</v>
      </c>
      <c r="BO13" s="87"/>
      <c r="BP13" s="87" t="s">
        <v>2</v>
      </c>
      <c r="BQ13" s="87"/>
      <c r="BR13" s="87"/>
      <c r="BS13" s="87"/>
      <c r="BT13" s="87"/>
      <c r="BU13" s="87"/>
      <c r="BV13" s="277" t="s">
        <v>85</v>
      </c>
      <c r="BW13" s="277" t="s">
        <v>86</v>
      </c>
      <c r="BX13" s="277" t="s">
        <v>88</v>
      </c>
      <c r="BY13" s="86"/>
      <c r="BZ13" s="87" t="s">
        <v>4</v>
      </c>
      <c r="CA13" s="87"/>
      <c r="CB13" s="87"/>
      <c r="CC13" s="87"/>
      <c r="CD13" s="87"/>
      <c r="CE13" s="87"/>
      <c r="CF13" s="277" t="s">
        <v>85</v>
      </c>
      <c r="CG13" s="277" t="s">
        <v>86</v>
      </c>
      <c r="CH13" s="275" t="s">
        <v>88</v>
      </c>
      <c r="CI13" s="51"/>
    </row>
    <row r="14" spans="1:87" s="194"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84">
        <v>0.70833333333333337</v>
      </c>
      <c r="AK14" s="201">
        <v>0.71875</v>
      </c>
      <c r="AR14" s="195"/>
      <c r="AW14" s="196"/>
      <c r="AX14" s="196" t="str">
        <f t="shared" si="0"/>
        <v>Daily Format</v>
      </c>
      <c r="AY14" s="195"/>
      <c r="BC14" s="194" t="s">
        <v>89</v>
      </c>
      <c r="BD14" s="194" t="s">
        <v>90</v>
      </c>
      <c r="BE14" s="197"/>
      <c r="BF14" s="198"/>
      <c r="BG14" s="198"/>
      <c r="BH14" s="198"/>
      <c r="BI14" s="198" t="s">
        <v>89</v>
      </c>
      <c r="BJ14" s="198"/>
      <c r="BK14" s="198"/>
      <c r="BL14" s="278"/>
      <c r="BM14" s="278"/>
      <c r="BN14" s="276"/>
      <c r="BO14" s="198"/>
      <c r="BP14" s="198"/>
      <c r="BQ14" s="198"/>
      <c r="BR14" s="198"/>
      <c r="BS14" s="198" t="s">
        <v>89</v>
      </c>
      <c r="BT14" s="198"/>
      <c r="BU14" s="198"/>
      <c r="BV14" s="278"/>
      <c r="BW14" s="278"/>
      <c r="BX14" s="278"/>
      <c r="BY14" s="197"/>
      <c r="BZ14" s="198"/>
      <c r="CA14" s="198"/>
      <c r="CB14" s="198"/>
      <c r="CC14" s="198"/>
      <c r="CD14" s="198"/>
      <c r="CE14" s="198"/>
      <c r="CF14" s="278"/>
      <c r="CG14" s="278"/>
      <c r="CH14" s="276"/>
      <c r="CI14" s="199" t="s">
        <v>91</v>
      </c>
    </row>
    <row r="15" spans="1:87" s="74" customFormat="1" hidden="1" x14ac:dyDescent="0.25">
      <c r="A15" s="191"/>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IFERROR(INDEX($B$79:$AJ$79,MATCH("Disinfect &amp; Prop Swap",B15:AI15,0)),"")</f>
        <v/>
      </c>
      <c r="AM15" s="74" t="str" cm="1">
        <f t="array" ref="AM15">IFERROR(MergedCellsCount(INDEX(B15:AI15,MATCH("Disinfect &amp; Prop Swap",B15:AI15,0))),"")</f>
        <v/>
      </c>
      <c r="AN15" s="75" t="str" cm="1">
        <f t="array" ref="AN15">IFERROR(INDEX($B$79:$AJ$79,(MATCH("Disinfect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IFERROR(INDEX($B$79:$AJ$79,MATCH("Prop Swap Only",B15:AI15,0)),"")</f>
        <v/>
      </c>
      <c r="AS15" s="74" t="str" cm="1">
        <f t="array" ref="AS15">IFERROR(MergedCellsCount(INDEX(B15:AI15,MATCH("Prop Swap Only",B15:AI15,0))),"")</f>
        <v/>
      </c>
      <c r="AT15" s="75" t="str" cm="1">
        <f t="array" ref="AT15">IFERROR(INDEX($B$79:$AJ$79,(MATCH("Prop Swap Only",B15:AI15,0)+AS15)),"")</f>
        <v/>
      </c>
      <c r="AV15" s="74" t="str">
        <f>IF(ISNUMBER(AR15),CONCATENATE(TEXT(AR15,"HH:MM")," to ",TEXT(AT15,"HH:MM"), " Prop Swap While Open "),"")</f>
        <v/>
      </c>
      <c r="AW15" s="76" t="str">
        <f>IF(ISNUMBER(AR15),CONCATENATE(TEXT(AR15,"HH:MM")," to ",TEXT(AT15,"HH:MM"), " ",A15,": Prop Swap While Open"),"")</f>
        <v/>
      </c>
      <c r="AX15" s="76" t="str">
        <f t="shared" ref="AX15:AX73" si="1">_xlfn.TEXTJOIN(CHAR(10),TRUE,BN15,AW15,BD15,BX15,CH15)</f>
        <v/>
      </c>
      <c r="AY15" s="75" t="str">
        <f>IFERROR(INDEX($B$79:$AJ$79,MATCH("Wipe down",B15:AI15,0)),"")</f>
        <v/>
      </c>
      <c r="AZ15" s="74" t="str" cm="1">
        <f t="array" ref="AZ15">IFERROR(MergedCellsCount(INDEX(B15:AI15,MATCH("Wipe down",B15:AI15,0))),"")</f>
        <v/>
      </c>
      <c r="BA15" s="75" t="str" cm="1">
        <f t="array" ref="BA15">IFERROR(INDEX($B$79:$AJ$79,(MATCH("Wipe down",B15:AI15,0)+AZ15)),"")</f>
        <v/>
      </c>
      <c r="BC15" s="74" t="str">
        <f>IF(ISNUMBER(AY15),CONCATENATE(TEXT(AY15,"HH:MM")," to ",TEXT(BA15,"HH:MM"), " Wipe down"),"")</f>
        <v/>
      </c>
      <c r="BD15" s="74" t="str">
        <f t="shared" ref="BD15:BD73" si="2">IF(ISNUMBER(AY15),CONCATENATE(TEXT(AY15,"HH:MM")," to ",TEXT(BA15,"HH:MM"), " ",A15,": Wipe down "),"")</f>
        <v/>
      </c>
      <c r="BE15" s="135"/>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IFERROR(MergedCellsCount(INDEX(C18:AI18,_xlfn.AGGREGATE(15, 3, (C18:AI18 = $BP$13)/(C18:AI18 = $BP$13)*COLUMN(C18:AI18)-COLUMN(#REF!),COLUMNS($BP18:BQ18))+1)),"")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35"/>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78"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34" t="str">
        <f>_xlfn.TEXTJOIN(CHAR(10),TRUE,AV15,BC15,BI15,BS15,CC15)</f>
        <v/>
      </c>
    </row>
    <row r="16" spans="1:87" s="25" customFormat="1" ht="15" hidden="1" customHeight="1" x14ac:dyDescent="0.25">
      <c r="A16" s="192"/>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193"/>
      <c r="AE16" s="14"/>
      <c r="AF16" s="10"/>
      <c r="AG16" s="10"/>
      <c r="AH16" s="10"/>
      <c r="AI16" s="10"/>
      <c r="AJ16" s="10"/>
      <c r="AL16" s="55"/>
      <c r="AN16" s="55"/>
      <c r="AR16" s="54" t="str">
        <f t="shared" ref="AR16:AR33" si="3">IFERROR(INDEX($B$79:$AJ$79,MATCH("Prop Swap Only",B16:AI16,0)),"")</f>
        <v/>
      </c>
      <c r="AS16" s="25" t="str" cm="1">
        <f t="array" ref="AS16">IFERROR(MergedCellsCount(INDEX(B16:AI16,MATCH("Prop Swap Only",B16:AI16,0))),"")</f>
        <v/>
      </c>
      <c r="AT16" s="55" t="str" cm="1">
        <f t="array" ref="AT16">IFERROR(INDEX($B$79:$AJ$79,(MATCH("Prop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73" si="4">IFERROR(INDEX($B$79:$AJ$79,MATCH("Wipe down",B16:AI16,0)),"")</f>
        <v/>
      </c>
      <c r="AZ16" s="25" t="str" cm="1">
        <f t="array" ref="AZ16">IFERROR(MergedCellsCount(INDEX(B16:AI16,MATCH("Wipe down",B16:AI16,0))),"")</f>
        <v/>
      </c>
      <c r="BA16" s="55" t="str" cm="1">
        <f t="array" ref="BA16">IFERROR(INDEX($B$79:$AJ$79,(MATCH("Wipe down",B16:AI16,0)+AZ16)),"")</f>
        <v/>
      </c>
      <c r="BC16" s="25" t="str">
        <f t="shared" ref="BC16:BC7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77"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73" si="6">_xlfn.TEXTJOIN(CHAR(10),TRUE,AV16,BC16,BI16,BS16,CC16)</f>
        <v/>
      </c>
    </row>
    <row r="17" spans="1:87" s="25" customFormat="1" hidden="1" x14ac:dyDescent="0.25">
      <c r="A17" s="192"/>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0"/>
      <c r="AG17" s="10"/>
      <c r="AH17" s="10"/>
      <c r="AI17" s="10"/>
      <c r="AJ17" s="10"/>
      <c r="AL17" s="55"/>
      <c r="AN17" s="55"/>
      <c r="AR17" s="54" t="str">
        <f t="shared" si="3"/>
        <v/>
      </c>
      <c r="AS17" s="25" t="str" cm="1">
        <f t="array" ref="AS17">IFERROR(MergedCellsCount(INDEX(B17:AI17,MATCH("Prop Swap Only",B17:AI17,0))),"")</f>
        <v/>
      </c>
      <c r="AT17" s="55" t="str" cm="1">
        <f t="array" ref="AT17">IFERROR(INDEX($B$79:$AJ$79,(MATCH("Prop Swap Only",B17:AI17,0)+AS17)),"")</f>
        <v/>
      </c>
      <c r="AV17" s="25" t="str">
        <f t="shared" ref="AV17:AV73" si="7">IF(ISNUMBER(AR17),CONCATENATE(TEXT(AR17,"HH:MM")," to ",TEXT(AT17,"HH:MM"), " Prop Swap While Open "),"")</f>
        <v/>
      </c>
      <c r="AW17" s="51" t="str">
        <f t="shared" ref="AW17:AW7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IFERROR(INDEX($B$79:$AJ$79,(MATCH("Wipe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IFERROR(MergedCellsCount(INDEX(B21:AI21,_xlfn.AGGREGATE(15, 3, (B21:AI21 = $BP$13)/(B21:AI21 = $BP$13)*COLUMN(B21:AI21)-COLUMN(B21),COLUMNS($BP21:BQ21))+1)),"")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77"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8" t="s">
        <v>40</v>
      </c>
      <c r="B18" s="3"/>
      <c r="C18" s="16"/>
      <c r="D18" s="282" t="s">
        <v>4</v>
      </c>
      <c r="E18" s="283"/>
      <c r="F18" s="283"/>
      <c r="G18" s="284"/>
      <c r="H18" s="16"/>
      <c r="I18" s="16"/>
      <c r="J18" s="16"/>
      <c r="K18" s="16"/>
      <c r="L18" s="16"/>
      <c r="M18" s="16"/>
      <c r="N18" s="16"/>
      <c r="O18" s="16"/>
      <c r="P18" s="16"/>
      <c r="Q18" s="16"/>
      <c r="R18" s="16"/>
      <c r="S18" s="16"/>
      <c r="T18" s="10"/>
      <c r="U18" s="10"/>
      <c r="V18" s="10"/>
      <c r="W18" s="7"/>
      <c r="X18" s="7"/>
      <c r="Y18" s="10"/>
      <c r="Z18" s="10"/>
      <c r="AA18" s="10"/>
      <c r="AB18" s="224" t="s">
        <v>42</v>
      </c>
      <c r="AC18" s="224"/>
      <c r="AD18" s="224"/>
      <c r="AE18" s="10"/>
      <c r="AF18" s="10"/>
      <c r="AG18" s="10"/>
      <c r="AH18" s="7"/>
      <c r="AI18" s="7"/>
      <c r="AJ18" s="7"/>
      <c r="AL18" s="55"/>
      <c r="AN18" s="55"/>
      <c r="AR18" s="54" t="str">
        <f t="shared" ref="AR18" si="9">IFERROR(INDEX($B$79:$AJ$79,MATCH("Prop Swap Only",B18:AI18,0)),"")</f>
        <v/>
      </c>
      <c r="AS18" s="25" t="str" cm="1">
        <f t="array" ref="AS18">IFERROR(MergedCellsCount(INDEX(B18:AI18,MATCH("Prop Swap Only",B18:AI18,0))),"")</f>
        <v/>
      </c>
      <c r="AT18" s="55" t="str" cm="1">
        <f t="array" ref="AT18">IFERROR(INDEX($B$79:$AJ$79,(MATCH("Prop Swap Only",B18:AI18,0)+AS18)),"")</f>
        <v/>
      </c>
      <c r="AV18" s="25" t="str">
        <f t="shared" ref="AV18" si="10">IF(ISNUMBER(AR18),CONCATENATE(TEXT(AR18,"HH:MM")," to ",TEXT(AT18,"HH:MM"), " Prop Swap While Open "),"")</f>
        <v/>
      </c>
      <c r="AW18" s="51" t="str">
        <f t="shared" ref="AW18" si="11">IF(ISNUMBER(AR18),CONCATENATE(TEXT(AR18,"HH:MM")," to ",TEXT(AT18,"HH:MM"), " ",A18,": Prop Swap While Open"),"")</f>
        <v/>
      </c>
      <c r="AX18" s="51" t="str">
        <f t="shared" ref="AX18" ca="1" si="12">_xlfn.TEXTJOIN(CHAR(10),TRUE,BN18,AW18,BD18,BX18,CH18)</f>
        <v>15:00 to 15:45 Moneypalooza: Disinfect &amp; Prop Swap
09:00 to 10:00 Moneypalooza: Learn &amp; Play</v>
      </c>
      <c r="AY18" s="55" t="str">
        <f t="shared" ref="AY18" si="13">IFERROR(INDEX($B$79:$AJ$79,MATCH("Wipe down",B18:AI18,0)),"")</f>
        <v/>
      </c>
      <c r="AZ18" s="25" t="str" cm="1">
        <f t="array" ref="AZ18">IFERROR(MergedCellsCount(INDEX(B18:AI18,MATCH("Wipe down",B18:AI18,0))),"")</f>
        <v/>
      </c>
      <c r="BA18" s="55" t="str" cm="1">
        <f t="array" ref="BA18">IFERROR(INDEX($B$79:$AJ$79,(MATCH("Wipe down",B18:AI18,0)+AZ18)),"")</f>
        <v/>
      </c>
      <c r="BC18" s="25" t="str">
        <f t="shared" ref="BC18" si="14">IF(ISNUMBER(AY18),CONCATENATE(TEXT(AY18,"HH:MM")," to ",TEXT(BA18,"HH:MM"), " Wipe down"),"")</f>
        <v/>
      </c>
      <c r="BD18" s="25" t="str">
        <f t="shared" ref="BD18" si="15">IF(ISNUMBER(AY18),CONCATENATE(TEXT(AY18,"HH:MM")," to ",TEXT(BA18,"HH:MM"), " ",A18,": Wipe down "),"")</f>
        <v/>
      </c>
      <c r="BE18" s="50"/>
      <c r="BF18" s="25" cm="1">
        <f t="array" ref="BF18">_xlfn.SINGLE(INDEX(B18:AJ18,0, _xlfn.AGGREGATE(15, 3, (B18:AI18 = $BF$13)/(B18:AI18 = $BF$13)*COLUMN(B18:AI18)-COLUMN(B18),COLUMNS($BF18:BF18))))</f>
        <v>0</v>
      </c>
      <c r="BG18" s="25" cm="1">
        <f t="array" ref="BG18">IFERROR(_xlfn.AGGREGATE(15, 3, (B18:AI18 = $BF$13)/(B18:AI18 = $BF$13)*COLUMN(B18:AI18)-COLUMN(B18),COLUMNS($BG18:BG18)),"")</f>
        <v>26</v>
      </c>
      <c r="BH18" s="25" t="str" cm="1">
        <f t="array" ref="BH18">IFERROR(_xlfn.AGGREGATE(15, 3, (D18:AK18 = $BF$13)/(D18:AK18 = $BF$13)*COLUMN(D18:AK18)-COLUMN(#REF!),COLUMNS($BG18:BH18)),"")</f>
        <v/>
      </c>
      <c r="BI18" s="25" t="str" cm="1">
        <f t="array" aca="1" ref="BI18" ca="1">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15:00 to 15:45 Disinfect &amp; Prop Swap</v>
      </c>
      <c r="BJ18" s="25" cm="1">
        <f t="array" aca="1" ref="BJ18" ca="1">IFERROR(MergedCellsCount(INDEX(B18:AI18,_xlfn.AGGREGATE(15, 3, (B18:AI18 = $BF$13)/(B18:AI18 = $BF$13)*COLUMN(B18:AI18)-COLUMN(B18),COLUMNS($BG18:BG18))+1)),"")</f>
        <v>3</v>
      </c>
      <c r="BK18" s="25" t="str" cm="1">
        <f t="array" ref="BK18">IFERROR(MergedCellsCount(INDEX(B18:AI18,_xlfn.AGGREGATE(15, 3, (B18:AI18 = $BF$13)/(B18:AI18 = $BF$13)*COLUMN(B18:AI18)-COLUMN(B18),COLUMNS($BG18:BH18))+1)),"")</f>
        <v/>
      </c>
      <c r="BL18" s="55" cm="1">
        <f t="array" ref="BL18">IFERROR(INDEX(Lists!$L$24:$AX$24,  0, _xlfn.AGGREGATE(15, 3, (B18:AI18 = $BF$13)/(B18:AI18 = $BF$13)*COLUMN(B18:AI18)-COLUMN(B18),COLUMNS($BG18:BG18))+1),"")</f>
        <v>0.625</v>
      </c>
      <c r="BM18" s="55" t="str" cm="1">
        <f t="array" ref="BM18">IFERROR(INDEX(Lists!$L$24:$AX$24,  0, _xlfn.AGGREGATE(15, 3, (B18:AI18 = $BF$13)/(B18:AI18 = $BF$13)*COLUMN(B18:AI18)-COLUMN(B18),COLUMNS($BG18:BH18))+1),"")</f>
        <v/>
      </c>
      <c r="BN18" s="51" t="str" cm="1">
        <f t="array" aca="1" ref="BN18" ca="1">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15:00 to 15:45 Moneypalooza: Disinfect &amp; Prop Swap</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IFERROR(MergedCellsCount(INDEX(B22:AI22,_xlfn.AGGREGATE(15, 3, (B22:AI22 = $BP$13)/(B22:AI22 = $BP$13)*COLUMN(B22:AI22)-COLUMN(B22),COLUMNS($BP22:BQ22))+1)),"")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cm="1">
        <f t="array" ref="BZ18">_xlfn.SINGLE(INDEX(B18:AJ18,0, _xlfn.AGGREGATE(15, 3, (B18:AI18 = $BZ$13)/(B18:AI18 = $BZ$13)*COLUMN(B18:AI18)-COLUMN(B18),COLUMNS($BZ18:BZ18))))</f>
        <v>0</v>
      </c>
      <c r="CA18" s="25" t="str" cm="1">
        <f t="array" ref="CA18">IFERROR(_xlfn.AGGREGATE(15, 3, (B18:AI18 = $BZ$13)/(B18:AI18 = $BZ$13)*COLUMN(B18:AI18)-COLUMN(B18),COLUMNS($BZ18:CA18)),"")</f>
        <v/>
      </c>
      <c r="CB18" s="25" t="str" cm="1">
        <f t="array" ref="CB18">IFERROR(_xlfn.AGGREGATE(15, 3, (B18:AI18 = $BZ$13)/(B18:AI18 = $BZ$13)*COLUMN(B18:AI18)-COLUMN(B18),COLUMNS($BZ18:CB18)),"")</f>
        <v/>
      </c>
      <c r="CC18" s="25" t="str" cm="1">
        <f t="array" aca="1" ref="CC18" ca="1">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09:00 to 10:00 Learn &amp; Play</v>
      </c>
      <c r="CD18" s="25" cm="1">
        <f t="array" aca="1" ref="CD18" ca="1">IFERROR(MergedCellsCount(INDEX(B18:AI18,_xlfn.AGGREGATE(15, 3, (B18:AI18 = $BZ$13)/(B18:AI18 = $BZ$13)*COLUMN(B18:AI18)-COLUMN(B18),COLUMNS($BZ18:BZ18))+1)),"")</f>
        <v>4</v>
      </c>
      <c r="CE18" s="25" t="str" cm="1">
        <f t="array" ref="CE18">IFERROR(MergedCellsCount(INDEX(B18:AI18,_xlfn.AGGREGATE(15, 3, (B18:AI18 = $BZ$13)/(B18:AI18 = $BZ$13)*COLUMN(B18:AI18)-COLUMN(B18),COLUMNS($BZ18:CA18))+1)),"")</f>
        <v/>
      </c>
      <c r="CF18" s="55" cm="1">
        <f t="array" ref="CF18">IFERROR(INDEX(Lists!$L$24:$AX$24,  0, _xlfn.AGGREGATE(15, 3, (B18:AI18 = $BZ$13)/(B18:AI18 = $BZ$13)*COLUMN(B18:AI18)-COLUMN(B18),COLUMNS($BZ18:BZ18))+1),"")</f>
        <v>0.375</v>
      </c>
      <c r="CG18" s="55" t="str" cm="1">
        <f t="array" ref="CG18">IFERROR(INDEX(Lists!$L$24:$AX$24,  0, _xlfn.AGGREGATE(15, 3, (B18:AI18 = $BZ$13)/(B18:AI18 = $BZ$13)*COLUMN(B18:AI18)-COLUMN(B18),COLUMNS($BZ18:CA18))+1),"")</f>
        <v/>
      </c>
      <c r="CH18" s="177" t="str" cm="1">
        <f t="array" aca="1" ref="CH18" ca="1">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09:00 to 10:00 Moneypalooza: Learn &amp; Play</v>
      </c>
      <c r="CI18" s="42" t="str">
        <f ca="1">_xlfn.TEXTJOIN(CHAR(10),TRUE,AV18,BC18,BI18,BS18,CC18)</f>
        <v>15:00 to 15:45 Disinfect &amp; Prop Swap
09:00 to 10:00 Learn &amp; Play</v>
      </c>
    </row>
    <row r="19" spans="1:87" s="25" customFormat="1" x14ac:dyDescent="0.25">
      <c r="A19" s="129" t="s">
        <v>43</v>
      </c>
      <c r="B19" s="10"/>
      <c r="C19" s="10"/>
      <c r="D19" s="16"/>
      <c r="E19" s="16"/>
      <c r="F19" s="16"/>
      <c r="G19" s="16"/>
      <c r="H19" s="10"/>
      <c r="I19" s="10"/>
      <c r="J19" s="3"/>
      <c r="K19" s="16"/>
      <c r="L19" s="3"/>
      <c r="M19" s="3"/>
      <c r="N19" s="282" t="s">
        <v>4</v>
      </c>
      <c r="O19" s="283"/>
      <c r="P19" s="283"/>
      <c r="Q19" s="284"/>
      <c r="R19" s="10"/>
      <c r="S19" s="193"/>
      <c r="T19" s="16"/>
      <c r="U19" s="16"/>
      <c r="V19" s="16"/>
      <c r="W19" s="16"/>
      <c r="X19" s="16"/>
      <c r="Y19" s="72"/>
      <c r="Z19" s="10"/>
      <c r="AA19" s="10"/>
      <c r="AB19" s="10"/>
      <c r="AC19" s="10"/>
      <c r="AD19" s="10"/>
      <c r="AE19" s="224" t="s">
        <v>42</v>
      </c>
      <c r="AF19" s="224"/>
      <c r="AG19" s="224"/>
      <c r="AH19" s="132"/>
      <c r="AI19" s="132"/>
      <c r="AJ19" s="132"/>
      <c r="AL19" s="55"/>
      <c r="AN19" s="55"/>
      <c r="AR19" s="54" t="str">
        <f t="shared" si="3"/>
        <v/>
      </c>
      <c r="AS19" s="25" t="str" cm="1">
        <f t="array" ref="AS19">IFERROR(MergedCellsCount(INDEX(B19:AI19,MATCH("Prop Swap Only",B19:AI19,0))),"")</f>
        <v/>
      </c>
      <c r="AT19" s="55" t="str" cm="1">
        <f t="array" ref="AT19">IFERROR(INDEX($B$79:$AJ$79,(MATCH("Prop Swap Only",B19:AI19,0)+AS19)),"")</f>
        <v/>
      </c>
      <c r="AV19" s="25" t="str">
        <f t="shared" si="7"/>
        <v/>
      </c>
      <c r="AW19" s="51" t="str">
        <f t="shared" si="8"/>
        <v/>
      </c>
      <c r="AX19" s="51" t="str">
        <f t="shared" ca="1" si="1"/>
        <v>15:45 to 16:30 Around Town: Disinfect &amp; Prop Swap
11:30 to 12:30 Around Town: Learn &amp; Play</v>
      </c>
      <c r="AY19" s="55" t="str">
        <f t="shared" si="4"/>
        <v/>
      </c>
      <c r="AZ19" s="25" t="str" cm="1">
        <f t="array" ref="AZ19">IFERROR(MergedCellsCount(INDEX(B19:AI19,MATCH("Wipe down",B19:AI19,0))),"")</f>
        <v/>
      </c>
      <c r="BA19" s="55" t="str" cm="1">
        <f t="array" ref="BA19">IFERROR(INDEX($B$79:$AJ$79,(MATCH("Wipe down",B19:AI19,0)+AZ19)),"")</f>
        <v/>
      </c>
      <c r="BC19" s="25" t="str">
        <f t="shared" si="5"/>
        <v/>
      </c>
      <c r="BD19" s="25" t="str">
        <f t="shared" si="2"/>
        <v/>
      </c>
      <c r="BE19" s="50"/>
      <c r="BF19" s="25" cm="1">
        <f t="array" ref="BF19">_xlfn.SINGLE(INDEX(B19:AJ19,0, _xlfn.AGGREGATE(15, 3, (B19:AI19 = $BF$13)/(B19:AI19 = $BF$13)*COLUMN(B19:AI19)-COLUMN(B19),COLUMNS($BF19:BF19))))</f>
        <v>0</v>
      </c>
      <c r="BG19" s="25" cm="1">
        <f t="array" ref="BG19">IFERROR(_xlfn.AGGREGATE(15, 3, (B19:AI19 = $BF$13)/(B19:AI19 = $BF$13)*COLUMN(B19:AI19)-COLUMN(B19),COLUMNS($BG19:BG19)),"")</f>
        <v>29</v>
      </c>
      <c r="BH19" s="25" t="str" cm="1">
        <f t="array" ref="BH19">IFERROR(_xlfn.AGGREGATE(15, 3, (D19:AK19 = $BF$13)/(D19:AK19 = $BF$13)*COLUMN(D19:AK19)-COLUMN(#REF!),COLUMNS($BG19:BH19)),"")</f>
        <v/>
      </c>
      <c r="BI19" s="25" t="str" cm="1">
        <f t="array" aca="1" ref="BI19" ca="1">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15:45 to 16:30 Disinfect &amp; Prop Swap</v>
      </c>
      <c r="BJ19" s="25" cm="1">
        <f t="array" aca="1" ref="BJ19" ca="1">IFERROR(MergedCellsCount(INDEX(B19:AI19,_xlfn.AGGREGATE(15, 3, (B19:AI19 = $BF$13)/(B19:AI19 = $BF$13)*COLUMN(B19:AI19)-COLUMN(B19),COLUMNS($BG19:BG19))+1)),"")</f>
        <v>3</v>
      </c>
      <c r="BK19" s="25" t="str" cm="1">
        <f t="array" ref="BK19">IFERROR(MergedCellsCount(INDEX(B19:AI19,_xlfn.AGGREGATE(15, 3, (B19:AI19 = $BF$13)/(B19:AI19 = $BF$13)*COLUMN(B19:AI19)-COLUMN(B19),COLUMNS($BG19:BH19))+1)),"")</f>
        <v/>
      </c>
      <c r="BL19" s="55" cm="1">
        <f t="array" ref="BL19">IFERROR(INDEX(Lists!$L$24:$AX$24,  0, _xlfn.AGGREGATE(15, 3, (B19:AI19 = $BF$13)/(B19:AI19 = $BF$13)*COLUMN(B19:AI19)-COLUMN(B19),COLUMNS($BG19:BG19))+1),"")</f>
        <v>0.65625</v>
      </c>
      <c r="BM19" s="55" t="str" cm="1">
        <f t="array" ref="BM19">IFERROR(INDEX(Lists!$L$24:$AX$24,  0, _xlfn.AGGREGATE(15, 3, (B19:AI19 = $BF$13)/(B19:AI19 = $BF$13)*COLUMN(B19:AI19)-COLUMN(B19),COLUMNS($BG19:BH19))+1),"")</f>
        <v/>
      </c>
      <c r="BN19" s="51" t="str" cm="1">
        <f t="array" aca="1" ref="BN19" ca="1">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15:45 to 16:30 Around Town: Disinfect &amp; Prop Swap</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IFERROR(MergedCellsCount(INDEX(B23:AI23,_xlfn.AGGREGATE(15, 3, (B23:AI23 = $BP$13)/(B23:AI23 = $BP$13)*COLUMN(B23:AI23)-COLUMN(B23),COLUMNS($BP23:BQ23))+1)),"")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cm="1">
        <f t="array" ref="BZ19">_xlfn.SINGLE(INDEX(B19:AJ19,0, _xlfn.AGGREGATE(15, 3, (B19:AI19 = $BZ$13)/(B19:AI19 = $BZ$13)*COLUMN(B19:AI19)-COLUMN(B19),COLUMNS($BZ19:BZ19))))</f>
        <v>0</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aca="1" ref="CC19" ca="1">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11:30 to 12:30 Learn &amp; Play</v>
      </c>
      <c r="CD19" s="25" cm="1">
        <f t="array" aca="1" ref="CD19" ca="1">IFERROR(MergedCellsCount(INDEX(B19:AI19,_xlfn.AGGREGATE(15, 3, (B19:AI19 = $BZ$13)/(B19:AI19 = $BZ$13)*COLUMN(B19:AI19)-COLUMN(B19),COLUMNS($BZ19:BZ19))+1)),"")</f>
        <v>4</v>
      </c>
      <c r="CE19" s="25" t="str" cm="1">
        <f t="array" ref="CE19">IFERROR(MergedCellsCount(INDEX(B19:AI19,_xlfn.AGGREGATE(15, 3, (B19:AI19 = $BZ$13)/(B19:AI19 = $BZ$13)*COLUMN(B19:AI19)-COLUMN(B19),COLUMNS($BZ19:CA19))+1)),"")</f>
        <v/>
      </c>
      <c r="CF19" s="55" cm="1">
        <f t="array" ref="CF19">IFERROR(INDEX(Lists!$L$24:$AX$24,  0, _xlfn.AGGREGATE(15, 3, (B19:AI19 = $BZ$13)/(B19:AI19 = $BZ$13)*COLUMN(B19:AI19)-COLUMN(B19),COLUMNS($BZ19:BZ19))+1),"")</f>
        <v>0.47916666666666669</v>
      </c>
      <c r="CG19" s="55" t="str" cm="1">
        <f t="array" ref="CG19">IFERROR(INDEX(Lists!$L$24:$AX$24,  0, _xlfn.AGGREGATE(15, 3, (B19:AI19 = $BZ$13)/(B19:AI19 = $BZ$13)*COLUMN(B19:AI19)-COLUMN(B19),COLUMNS($BZ19:CA19))+1),"")</f>
        <v/>
      </c>
      <c r="CH19" s="177" t="str" cm="1">
        <f t="array" aca="1" ref="CH19" ca="1">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11:30 to 12:30 Around Town: Learn &amp; Play</v>
      </c>
      <c r="CI19" s="42" t="str">
        <f ca="1">_xlfn.TEXTJOIN(CHAR(10),TRUE,AV19,BC19,BI19,BS19,CC19)</f>
        <v>15:45 to 16:30 Disinfect &amp; Prop Swap
11:30 to 12:30 Learn &amp; Play</v>
      </c>
    </row>
    <row r="20" spans="1:87" s="25" customFormat="1" x14ac:dyDescent="0.25">
      <c r="A20" s="132"/>
      <c r="B20" s="130"/>
      <c r="C20" s="130"/>
      <c r="D20" s="130"/>
      <c r="E20" s="130"/>
      <c r="F20" s="130"/>
      <c r="G20" s="130"/>
      <c r="H20" s="130"/>
      <c r="I20" s="130"/>
      <c r="J20" s="130"/>
      <c r="K20" s="130"/>
      <c r="L20" s="160"/>
      <c r="M20" s="160"/>
      <c r="N20" s="160"/>
      <c r="O20" s="160"/>
      <c r="P20" s="130"/>
      <c r="Q20" s="130"/>
      <c r="R20" s="130"/>
      <c r="S20" s="131"/>
      <c r="T20" s="131"/>
      <c r="U20" s="131"/>
      <c r="V20" s="131"/>
      <c r="W20" s="131"/>
      <c r="X20" s="131"/>
      <c r="Y20" s="131"/>
      <c r="Z20" s="130"/>
      <c r="AA20" s="130"/>
      <c r="AB20" s="159"/>
      <c r="AC20" s="159"/>
      <c r="AD20" s="159"/>
      <c r="AE20" s="130"/>
      <c r="AF20" s="130"/>
      <c r="AG20" s="130"/>
      <c r="AH20" s="132"/>
      <c r="AI20" s="132"/>
      <c r="AJ20" s="132"/>
      <c r="AL20" s="55"/>
      <c r="AN20" s="55"/>
      <c r="AR20" s="54" t="str">
        <f t="shared" si="3"/>
        <v/>
      </c>
      <c r="AS20" s="25" t="str" cm="1">
        <f t="array" ref="AS20">IFERROR(MergedCellsCount(INDEX(B20:AI20,MATCH("Prop Swap Only",B20:AI20,0))),"")</f>
        <v/>
      </c>
      <c r="AT20" s="55" t="str" cm="1">
        <f t="array" ref="AT20">IFERROR(INDEX($B$79:$AJ$79,(MATCH("Prop Swap Only",B20:AI20,0)+AS20)),"")</f>
        <v/>
      </c>
      <c r="AV20" s="25" t="str">
        <f t="shared" si="7"/>
        <v/>
      </c>
      <c r="AW20" s="51" t="str">
        <f t="shared" si="8"/>
        <v/>
      </c>
      <c r="AX20" s="51" t="str">
        <f t="shared" si="1"/>
        <v/>
      </c>
      <c r="AY20" s="55" t="str">
        <f t="shared" si="4"/>
        <v/>
      </c>
      <c r="AZ20" s="25" t="str" cm="1">
        <f t="array" ref="AZ20">IFERROR(MergedCellsCount(INDEX(B20:AI20,MATCH("Wipe down",B20:AI20,0))),"")</f>
        <v/>
      </c>
      <c r="BA20" s="55" t="str" cm="1">
        <f t="array" ref="BA20">IFERROR(INDEX($B$79:$AJ$79,(MATCH("Wipe down",B20:AI20,0)+AZ20)),"")</f>
        <v/>
      </c>
      <c r="BC20" s="25" t="str">
        <f t="shared" si="5"/>
        <v/>
      </c>
      <c r="BD20" s="25" t="str">
        <f t="shared" si="2"/>
        <v/>
      </c>
      <c r="BE20" s="50"/>
      <c r="BF20" s="25" t="e" cm="1">
        <f t="array" ref="BF20">_xlfn.SINGLE(INDEX(B20:AJ20,0, _xlfn.AGGREGATE(15, 3, (B20:AI20 = $BF$13)/(B20:AI20 = $BF$13)*COLUMN(B20:AI20)-COLUMN(B20),COLUMNS($BF20:BF20))))</f>
        <v>#NUM!</v>
      </c>
      <c r="BG20" s="25" t="str" cm="1">
        <f t="array" ref="BG20">IFERROR(_xlfn.AGGREGATE(15, 3, (B20:AI20 = $BF$13)/(B20:AI20 = $BF$13)*COLUMN(B20:AI20)-COLUMN(B20),COLUMNS($BG20:BG20)),"")</f>
        <v/>
      </c>
      <c r="BH20" s="25" t="str" cm="1">
        <f t="array" ref="BH20">IFERROR(_xlfn.AGGREGATE(15, 3, (D20:AK20 = $BF$13)/(D20:AK20 = $BF$13)*COLUMN(D20:AK20)-COLUMN(#REF!),COLUMNS($BG20:BH20)),"")</f>
        <v/>
      </c>
      <c r="BI20" s="25" t="str" cm="1">
        <f t="array" ref="BI20">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
      </c>
      <c r="BJ20" s="25" t="str" cm="1">
        <f t="array" ref="BJ20">IFERROR(MergedCellsCount(INDEX(B20:AI20,_xlfn.AGGREGATE(15, 3, (B20:AI20 = $BF$13)/(B20:AI20 = $BF$13)*COLUMN(B20:AI20)-COLUMN(B20),COLUMNS($BG20:BG20))+1)),"")</f>
        <v/>
      </c>
      <c r="BK20" s="25" t="str" cm="1">
        <f t="array" ref="BK20">IFERROR(MergedCellsCount(INDEX(B20:AI20,_xlfn.AGGREGATE(15, 3, (B20:AI20 = $BF$13)/(B20:AI20 = $BF$13)*COLUMN(B20:AI20)-COLUMN(B20),COLUMNS($BG20:BH20))+1)),"")</f>
        <v/>
      </c>
      <c r="BL20" s="55" t="str" cm="1">
        <f t="array" ref="BL20">IFERROR(INDEX(Lists!$L$24:$AX$24,  0, _xlfn.AGGREGATE(15, 3, (B20:AI20 = $BF$13)/(B20:AI20 = $BF$13)*COLUMN(B20:AI20)-COLUMN(B20),COLUMNS($BG20:BG20))+1),"")</f>
        <v/>
      </c>
      <c r="BM20" s="55" t="str" cm="1">
        <f t="array" ref="BM20">IFERROR(INDEX(Lists!$L$24:$AX$24,  0, _xlfn.AGGREGATE(15, 3, (B20:AI20 = $BF$13)/(B20:AI20 = $BF$13)*COLUMN(B20:AI20)-COLUMN(B20),COLUMNS($BG20:BH20))+1),"")</f>
        <v/>
      </c>
      <c r="BN20" s="51" t="str" cm="1">
        <f t="array" ref="BN20">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IFERROR(MergedCellsCount(INDEX(B24:AI24,_xlfn.AGGREGATE(15, 3, (B24:AI24 = $BP$13)/(B24:AI24 = $BP$13)*COLUMN(B24:AI24)-COLUMN(B24),COLUMNS($BP24:BQ24))+1)),"")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77"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_xlfn.TEXTJOIN(CHAR(10),TRUE,AV20,BC20,BI20,BS20,CC20)</f>
        <v/>
      </c>
    </row>
    <row r="21" spans="1:87" s="74" customFormat="1" x14ac:dyDescent="0.25">
      <c r="A21" s="166"/>
      <c r="B21" s="166"/>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L21" s="75"/>
      <c r="AN21" s="75"/>
      <c r="AR21" s="54" t="str">
        <f t="shared" si="3"/>
        <v/>
      </c>
      <c r="AS21" s="25" t="str" cm="1">
        <f t="array" ref="AS21">IFERROR(MergedCellsCount(INDEX(B21:AI21,MATCH("Prop Swap Only",B21:AI21,0))),"")</f>
        <v/>
      </c>
      <c r="AT21" s="55" t="str" cm="1">
        <f t="array" ref="AT21">IFERROR(INDEX($B$79:$AJ$79,(MATCH("Prop Swap Only",B21:AI21,0)+AS21)),"")</f>
        <v/>
      </c>
      <c r="AU21" s="25"/>
      <c r="AV21" s="25" t="str">
        <f t="shared" si="7"/>
        <v/>
      </c>
      <c r="AW21" s="51" t="str">
        <f t="shared" si="8"/>
        <v/>
      </c>
      <c r="AX21" s="51" t="str">
        <f t="shared" si="1"/>
        <v/>
      </c>
      <c r="AY21" s="55" t="str">
        <f t="shared" si="4"/>
        <v/>
      </c>
      <c r="AZ21" s="25" t="str" cm="1">
        <f t="array" ref="AZ21">IFERROR(MergedCellsCount(INDEX(B21:AI21,MATCH("Wipe down",B21:AI21,0))),"")</f>
        <v/>
      </c>
      <c r="BA21" s="55" t="str" cm="1">
        <f t="array" ref="BA21">IFERROR(INDEX($B$79:$AJ$79,(MATCH("Wipe down",B21:AI21,0)+AZ21)),"")</f>
        <v/>
      </c>
      <c r="BB21" s="25"/>
      <c r="BC21" s="25" t="str">
        <f t="shared" si="5"/>
        <v/>
      </c>
      <c r="BD21" s="25" t="str">
        <f t="shared" si="2"/>
        <v/>
      </c>
      <c r="BE21" s="50"/>
      <c r="BF21" s="25" t="e" cm="1">
        <f t="array" ref="BF21">_xlfn.SINGLE(INDEX(B21:AJ21,0, _xlfn.AGGREGATE(15, 3, (B21:AI21 = $BF$13)/(B21:AI21 = $BF$13)*COLUMN(B21:AI21)-COLUMN(B21),COLUMNS($BF21:BF21))))</f>
        <v>#NUM!</v>
      </c>
      <c r="BG21" s="25" t="str" cm="1">
        <f t="array" ref="BG21">IFERROR(_xlfn.AGGREGATE(15, 3, (B21:AI21 = $BF$13)/(B21:AI21 = $BF$13)*COLUMN(B21:AI21)-COLUMN(B21),COLUMNS($BG21:BG21)),"")</f>
        <v/>
      </c>
      <c r="BH21" s="25" t="str" cm="1">
        <f t="array" ref="BH21">IFERROR(_xlfn.AGGREGATE(15, 3, (D21:AK21 = $BF$13)/(D21:AK21 = $BF$13)*COLUMN(D21:AK21)-COLUMN(#REF!),COLUMNS($BG21:BH21)),"")</f>
        <v/>
      </c>
      <c r="BI21" s="25" t="str" cm="1">
        <f t="array" ref="BI21">_xlfn.TEXTJOIN(CHAR(10),TRUE, IFERROR((TEXT(BL21,"HH:MM")&amp;" to "&amp;TEXT(INDEX(Lists!$L$24:$AX$24,0,_xlfn.AGGREGATE(15,3,(B21:AI21=$BF$13)/(B21:AI21=$BF$13)*COLUMN(B21:AI21)-COLUMN(B21),COLUMNS($BG21:BG21))+1+BJ21),"HH:MM")&amp;" "&amp;$BF$13),""),
IFERROR((TEXT(BM21,"HH:MM")&amp;" to "&amp;TEXT(INDEX(Lists!$L$24:$AX$24,0,_xlfn.AGGREGATE(15,3,(B21:AI21=$BF$13)/(B21:AI21=$BF$13)*COLUMN(B21:AI21)-COLUMN(B21),COLUMNS($BG21:BH21))+1+BK21),"HH:MM")&amp;" "&amp;$BF$13),""))</f>
        <v/>
      </c>
      <c r="BJ21" s="25" t="str" cm="1">
        <f t="array" ref="BJ21">IFERROR(MergedCellsCount(INDEX(B21:AI21,_xlfn.AGGREGATE(15, 3, (B21:AI21 = $BF$13)/(B21:AI21 = $BF$13)*COLUMN(B21:AI21)-COLUMN(B21),COLUMNS($BG21:BG21))+1)),"")</f>
        <v/>
      </c>
      <c r="BK21" s="25" t="str" cm="1">
        <f t="array" ref="BK21">IFERROR(MergedCellsCount(INDEX(B21:AI21,_xlfn.AGGREGATE(15, 3, (B21:AI21 = $BF$13)/(B21:AI21 = $BF$13)*COLUMN(B21:AI21)-COLUMN(B21),COLUMNS($BG21:BH21))+1)),"")</f>
        <v/>
      </c>
      <c r="BL21" s="55" t="str" cm="1">
        <f t="array" ref="BL21">IFERROR(INDEX(Lists!$L$24:$AX$24,  0, _xlfn.AGGREGATE(15, 3, (B21:AI21 = $BF$13)/(B21:AI21 = $BF$13)*COLUMN(B21:AI21)-COLUMN(B21),COLUMNS($BG21:BG21))+1),"")</f>
        <v/>
      </c>
      <c r="BM21" s="55" t="str" cm="1">
        <f t="array" ref="BM21">IFERROR(INDEX(Lists!$L$24:$AX$24,  0, _xlfn.AGGREGATE(15, 3, (B21:AI21 = $BF$13)/(B21:AI21 = $BF$13)*COLUMN(B21:AI21)-COLUMN(B21),COLUMNS($BG21:BH21))+1),"")</f>
        <v/>
      </c>
      <c r="BN21" s="51" t="str" cm="1">
        <f t="array" ref="BN21">_xlfn.TEXTJOIN(CHAR(10),TRUE, IFERROR((TEXT(BL21,"HH:MM")&amp;" to "&amp;TEXT(INDEX(Lists!$L$24:$AX$24,0,_xlfn.AGGREGATE(15,3,(B21:AI21=$BF$13)/(B21:AI21=$BF$13)*COLUMN(B21:AI21)-COLUMN(B21),COLUMNS($BG21:BG21))+1+BJ21),"HH:MM")&amp;" "&amp;A21&amp;": "&amp;$BF$13),""),
IFERROR((TEXT(BM21,"HH:MM")&amp;" to "&amp;TEXT(INDEX(Lists!$L$24:$AX$24,0,_xlfn.AGGREGATE(15,3,(B21:AI21=$BF$13)/(B21:AI21=$BF$13)*COLUMN(B21:AI21)-COLUMN(B21),COLUMNS($BG21:BH21))+1+BK21),"HH:MM")&amp;" "&amp;A21&amp;": "&amp;$BF$13),""))</f>
        <v/>
      </c>
      <c r="BO21" s="25"/>
      <c r="BP21" s="25" t="e" cm="1">
        <f t="array" ref="BP21">_xlfn.SINGLE(INDEX(B21:AJ21,0, _xlfn.AGGREGATE(15, 3, (B21:AI21 = $BP$13)/(B21:AI21 = $BP$13)*COLUMN(B21:AI21)-COLUMN(B21),COLUMNS($BP21:BP21))))</f>
        <v>#NUM!</v>
      </c>
      <c r="BQ21" s="25" t="str" cm="1">
        <f t="array" ref="BQ21">IFERROR(_xlfn.AGGREGATE(15, 3, (B21:AI21 = $BP$13)/(B21:AI21 = $BP$13)*COLUMN(B21:AI21)-COLUMN(B21),COLUMNS($BP21:BQ21)),"")</f>
        <v/>
      </c>
      <c r="BR21" s="25" t="str" cm="1">
        <f t="array" ref="BR21">IFERROR(_xlfn.AGGREGATE(15, 3, (B21:AI21 = $BP$13)/(B21:AI21 = $BP$13)*COLUMN(B21:AI21)-COLUMN(B21),COLUMNS($BP21:BR21)),"")</f>
        <v/>
      </c>
      <c r="BS21" s="25" t="str" cm="1">
        <f t="array" ref="BS21">_xlfn.TEXTJOIN(CHAR(10),TRUE, IFERROR((TEXT(BV21,"HH:MM")&amp;" to "&amp;TEXT(INDEX(Lists!$L$24:$AX$24,0,_xlfn.AGGREGATE(15,3,(B21:AI21=$BP$13)/(B21:AI21=$BP$13)*COLUMN(B21:AI21)-COLUMN(B21),COLUMNS($BQ21:BQ21))+1+BT21),"HH:MM")&amp;" "&amp;$BP$13),""),
IFERROR((TEXT(BW21,"HH:MM")&amp;" to "&amp;TEXT(INDEX(Lists!$L$24:$AX$24,0,_xlfn.AGGREGATE(15,3,(B21:AI21=$BP$13)/(B21:AI21=$BP$13)*COLUMN(B21:AI21)-COLUMN(B21),COLUMNS($BQ21:BR21))+1+BU21),"HH:MM")&amp;" "&amp;$BP$13),""))</f>
        <v/>
      </c>
      <c r="BT21" s="25" t="str" cm="1">
        <f t="array" ref="BT21">IFERROR(MergedCellsCount(INDEX(B21:AI21,_xlfn.AGGREGATE(15, 3, (B21:AI21 = $BP$13)/(B21:AI21 = $BP$13)*COLUMN(B21:AI21)-COLUMN(B21),COLUMNS($BP21:BP21))+1)),"")</f>
        <v/>
      </c>
      <c r="BU21" s="25" t="str" cm="1">
        <f t="array" ref="BU21">IFERROR(MergedCellsCount(INDEX(B25:AI25,_xlfn.AGGREGATE(15, 3, (B25:AI25 = $BP$13)/(B25:AI25 = $BP$13)*COLUMN(B25:AI25)-COLUMN(B25),COLUMNS($BP25:BQ25))+1)),"")</f>
        <v/>
      </c>
      <c r="BV21" s="55" t="str" cm="1">
        <f t="array" ref="BV21">IFERROR(INDEX(Lists!$L$24:$AX$24,  0, _xlfn.AGGREGATE(15, 3, (B21:AI21 = $BP$13)/(B21:AI21 = $BP$13)*COLUMN(B21:AI21)-COLUMN(B21),COLUMNS($BP21:BP21))+1),"")</f>
        <v/>
      </c>
      <c r="BW21" s="55" t="str" cm="1">
        <f t="array" ref="BW21">IFERROR(INDEX(Lists!$L$24:$AX$24,  0, _xlfn.AGGREGATE(15, 3, (B21:AI21 = $BP$13)/(B21:AI21 = $BP$13)*COLUMN(B21:AI21)-COLUMN(B21),COLUMNS($BP21:BQ21))+1),"")</f>
        <v/>
      </c>
      <c r="BX21" s="25" t="str" cm="1">
        <f t="array" ref="BX21">_xlfn.TEXTJOIN(CHAR(10),TRUE, IFERROR((TEXT(BV21,"HH:MM")&amp;" to "&amp;TEXT(INDEX(Lists!$L$24:$AX$24,0,_xlfn.AGGREGATE(15,3,(B21:AI21=$BP$13)/(B21:AI21=$BP$13)*COLUMN(B21:AI21)-COLUMN(B21),COLUMNS($BQ21:BQ21))+1+BT21),"HH:MM")&amp;" "&amp;A21&amp;": "&amp;$BP$13),""),
IFERROR((TEXT(BW21,"HH:MM")&amp;" to "&amp;TEXT(INDEX(Lists!$L$24:$AX$24,0,_xlfn.AGGREGATE(15,3,(B21:AI21=$BP$13)/(B21:AI21=$BP$13)*COLUMN(B21:AI21)-COLUMN(B21),COLUMNS($BQ21:BR21))+1+BU21),"HH:MM")&amp;" "&amp;A21&amp;": "&amp;$BP$13),""))</f>
        <v/>
      </c>
      <c r="BY21" s="50"/>
      <c r="BZ21" s="25" t="e" cm="1">
        <f t="array" ref="BZ21">_xlfn.SINGLE(INDEX(B21:AJ21,0, _xlfn.AGGREGATE(15, 3, (B21:AI21 = $BZ$13)/(B21:AI21 = $BZ$13)*COLUMN(B21:AI21)-COLUMN(B21),COLUMNS($BZ21:BZ21))))</f>
        <v>#NUM!</v>
      </c>
      <c r="CA21" s="25" t="str" cm="1">
        <f t="array" ref="CA21">IFERROR(_xlfn.AGGREGATE(15, 3, (B21:AI21 = $BZ$13)/(B21:AI21 = $BZ$13)*COLUMN(B21:AI21)-COLUMN(B21),COLUMNS($BZ21:CA21)),"")</f>
        <v/>
      </c>
      <c r="CB21" s="25" t="str" cm="1">
        <f t="array" ref="CB21">IFERROR(_xlfn.AGGREGATE(15, 3, (B21:AI21 = $BZ$13)/(B21:AI21 = $BZ$13)*COLUMN(B21:AI21)-COLUMN(B21),COLUMNS($BZ21:CB21)),"")</f>
        <v/>
      </c>
      <c r="CC21" s="25" t="str" cm="1">
        <f t="array" ref="CC21">_xlfn.TEXTJOIN(CHAR(10),TRUE, IFERROR((TEXT(CF21,"HH:MM")&amp;" to "&amp;TEXT(INDEX(Lists!$L$24:$AX$24,0,_xlfn.AGGREGATE(15,3,(B21:AI21=$BZ$13)/(B21:AI21=$BZ$13)*COLUMN(B21:AI21)-COLUMN(B21),COLUMNS($BZ21:BZ21))+1+CD21),"HH:MM")&amp;" "&amp;$BZ$13),""),
                                                        IFERROR((TEXT(CG21,"HH:MM")&amp;" to "&amp;TEXT(INDEX(Lists!$L$24:$AX$24,0,_xlfn.AGGREGATE(15,3,(B21:AI21=$BZ$13)/(B21:AI21=$BZ$13)*COLUMN(B21:AI21)-COLUMN(B21),COLUMNS($BZ21:CA21))+1+CE21),"HH:MM")&amp;" "&amp;$BZ$13),""))</f>
        <v/>
      </c>
      <c r="CD21" s="25" t="str" cm="1">
        <f t="array" ref="CD21">IFERROR(MergedCellsCount(INDEX(B21:AI21,_xlfn.AGGREGATE(15, 3, (B21:AI21 = $BZ$13)/(B21:AI21 = $BZ$13)*COLUMN(B21:AI21)-COLUMN(B21),COLUMNS($BZ21:BZ21))+1)),"")</f>
        <v/>
      </c>
      <c r="CE21" s="25" t="str" cm="1">
        <f t="array" ref="CE21">IFERROR(MergedCellsCount(INDEX(B21:AI21,_xlfn.AGGREGATE(15, 3, (B21:AI21 = $BZ$13)/(B21:AI21 = $BZ$13)*COLUMN(B21:AI21)-COLUMN(B21),COLUMNS($BZ21:CA21))+1)),"")</f>
        <v/>
      </c>
      <c r="CF21" s="55" t="str" cm="1">
        <f t="array" ref="CF21">IFERROR(INDEX(Lists!$L$24:$AX$24,  0, _xlfn.AGGREGATE(15, 3, (B21:AI21 = $BZ$13)/(B21:AI21 = $BZ$13)*COLUMN(B21:AI21)-COLUMN(B21),COLUMNS($BZ21:BZ21))+1),"")</f>
        <v/>
      </c>
      <c r="CG21" s="55" t="str" cm="1">
        <f t="array" ref="CG21">IFERROR(INDEX(Lists!$L$24:$AX$24,  0, _xlfn.AGGREGATE(15, 3, (B21:AI21 = $BZ$13)/(B21:AI21 = $BZ$13)*COLUMN(B21:AI21)-COLUMN(B21),COLUMNS($BZ21:CA21))+1),"")</f>
        <v/>
      </c>
      <c r="CH21" s="177" t="str" cm="1">
        <f t="array" ref="CH21">_xlfn.TEXTJOIN(CHAR(10),TRUE, IFERROR((TEXT(CF21,"HH:MM")&amp;" to "&amp;TEXT(INDEX(Lists!$L$24:$AX$24,0,_xlfn.AGGREGATE(15,3,(B21:AI21=$BZ$13)/(B21:AI21=$BZ$13)*COLUMN(B21:AI21)-COLUMN(B21),COLUMNS($BZ21:BZ21))+1+CD21),"HH:MM")&amp;" "&amp;A21&amp;": "&amp;$BZ$13),""),
                                                        IFERROR((TEXT(CG21,"HH:MM")&amp;" to "&amp;TEXT(INDEX(Lists!$L$24:$AX$24,0,_xlfn.AGGREGATE(15,3,(B21:AI21=$BZ$13)/(B21:AI21=$BZ$13)*COLUMN(B21:AI21)-COLUMN(B21),COLUMNS($BZ21:CA21))+1+CE21),"HH:MM")&amp;" "&amp;A21&amp;": "&amp;$BZ$13),""))</f>
        <v/>
      </c>
      <c r="CI21" s="42" t="str">
        <f t="shared" ref="CI21:CI28" si="16">_xlfn.TEXTJOIN(CHAR(10),TRUE,AV21,BC21,BI21,BS21,CC21)</f>
        <v/>
      </c>
    </row>
    <row r="22" spans="1:87" x14ac:dyDescent="0.25">
      <c r="A22" s="140" t="s">
        <v>44</v>
      </c>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L22" s="55"/>
      <c r="AM22" s="25"/>
      <c r="AN22" s="55"/>
      <c r="AO22" s="25"/>
      <c r="AP22" s="25"/>
      <c r="AQ22" s="25"/>
      <c r="AR22" s="54" t="str">
        <f t="shared" ref="AR22:AR28" si="17">IFERROR(INDEX($B$79:$AJ$79,MATCH("Prop Swap Only",B22:AI22,0)),"")</f>
        <v/>
      </c>
      <c r="AS22" s="25" t="str" cm="1">
        <f t="array" ref="AS22">IFERROR(MergedCellsCount(INDEX(B22:AI22,MATCH("Prop Swap Only",B22:AI22,0))),"")</f>
        <v/>
      </c>
      <c r="AT22" s="55" t="str" cm="1">
        <f t="array" ref="AT22">IFERROR(INDEX($B$79:$AJ$79,(MATCH("Prop Swap Only",B22:AI22,0)+AS22)),"")</f>
        <v/>
      </c>
      <c r="AU22" s="25"/>
      <c r="AV22" s="25" t="str">
        <f t="shared" ref="AV22:AV28" si="18">IF(ISNUMBER(AR22),CONCATENATE(TEXT(AR22,"HH:MM")," to ",TEXT(AT22,"HH:MM"), " Prop Swap While Open "),"")</f>
        <v/>
      </c>
      <c r="AW22" s="51" t="str">
        <f t="shared" ref="AW22:AW28" si="19">IF(ISNUMBER(AR22),CONCATENATE(TEXT(AR22,"HH:MM")," to ",TEXT(AT22,"HH:MM"), " ",A22,": Prop Swap While Open"),"")</f>
        <v/>
      </c>
      <c r="AX22" s="51" t="str">
        <f t="shared" ref="AX22:AX28" si="20">_xlfn.TEXTJOIN(CHAR(10),TRUE,BN22,AW22,BD22,BX22,CH22)</f>
        <v/>
      </c>
      <c r="AY22" s="55" t="str">
        <f t="shared" ref="AY22:AY28" si="21">IFERROR(INDEX($B$79:$AJ$79,MATCH("Wipe down",B22:AI22,0)),"")</f>
        <v/>
      </c>
      <c r="AZ22" s="25" t="str" cm="1">
        <f t="array" ref="AZ22">IFERROR(MergedCellsCount(INDEX(B22:AI22,MATCH("Wipe down",B22:AI22,0))),"")</f>
        <v/>
      </c>
      <c r="BA22" s="55" t="str" cm="1">
        <f t="array" ref="BA22">IFERROR(INDEX($B$79:$AJ$79,(MATCH("Wipe down",B22:AI22,0)+AZ22)),"")</f>
        <v/>
      </c>
      <c r="BB22" s="25"/>
      <c r="BC22" s="25" t="str">
        <f t="shared" ref="BC22:BC28" si="22">IF(ISNUMBER(AY22),CONCATENATE(TEXT(AY22,"HH:MM")," to ",TEXT(BA22,"HH:MM"), " Wipe down"),"")</f>
        <v/>
      </c>
      <c r="BD22" s="25" t="str">
        <f t="shared" ref="BD22:BD28" si="23">IF(ISNUMBER(AY22),CONCATENATE(TEXT(AY22,"HH:MM")," to ",TEXT(BA22,"HH:MM"), " ",A22,": Wipe down "),"")</f>
        <v/>
      </c>
      <c r="BE22" s="50"/>
      <c r="BF22" s="25" t="e" cm="1">
        <f t="array" ref="BF22">_xlfn.SINGLE(INDEX(B22:AJ22,0, _xlfn.AGGREGATE(15, 3, (B22:AI22 = $BF$13)/(B22:AI22 = $BF$13)*COLUMN(B22:AI22)-COLUMN(B22),COLUMNS($BF22:BF22))))</f>
        <v>#NUM!</v>
      </c>
      <c r="BG22" s="25" t="str" cm="1">
        <f t="array" ref="BG22">IFERROR(_xlfn.AGGREGATE(15, 3, (B22:AI22 = $BF$13)/(B22:AI22 = $BF$13)*COLUMN(B22:AI22)-COLUMN(B22),COLUMNS($BG22:BG22)),"")</f>
        <v/>
      </c>
      <c r="BH22" s="25" t="str" cm="1">
        <f t="array" ref="BH22">IFERROR(_xlfn.AGGREGATE(15, 3, (D22:AK22 = $BF$13)/(D22:AK22 = $BF$13)*COLUMN(D22:AK22)-COLUMN(#REF!),COLUMNS($BG22:BH22)),"")</f>
        <v/>
      </c>
      <c r="BI22" s="25" t="str" cm="1">
        <f t="array" ref="BI22">_xlfn.TEXTJOIN(CHAR(10),TRUE, IFERROR((TEXT(BL22,"HH:MM")&amp;" to "&amp;TEXT(INDEX(Lists!$L$24:$AX$24,0,_xlfn.AGGREGATE(15,3,(B22:AI22=$BF$13)/(B22:AI22=$BF$13)*COLUMN(B22:AI22)-COLUMN(B22),COLUMNS($BG22:BG22))+1+BJ22),"HH:MM")&amp;" "&amp;$BF$13),""),
IFERROR((TEXT(BM22,"HH:MM")&amp;" to "&amp;TEXT(INDEX(Lists!$L$24:$AX$24,0,_xlfn.AGGREGATE(15,3,(B22:AI22=$BF$13)/(B22:AI22=$BF$13)*COLUMN(B22:AI22)-COLUMN(B22),COLUMNS($BG22:BH22))+1+BK22),"HH:MM")&amp;" "&amp;$BF$13),""))</f>
        <v/>
      </c>
      <c r="BJ22" s="25" t="str" cm="1">
        <f t="array" ref="BJ22">IFERROR(MergedCellsCount(INDEX(B22:AI22,_xlfn.AGGREGATE(15, 3, (B22:AI22 = $BF$13)/(B22:AI22 = $BF$13)*COLUMN(B22:AI22)-COLUMN(B22),COLUMNS($BG22:BG22))+1)),"")</f>
        <v/>
      </c>
      <c r="BK22" s="25" t="str" cm="1">
        <f t="array" ref="BK22">IFERROR(MergedCellsCount(INDEX(B22:AI22,_xlfn.AGGREGATE(15, 3, (B22:AI22 = $BF$13)/(B22:AI22 = $BF$13)*COLUMN(B22:AI22)-COLUMN(B22),COLUMNS($BG22:BH22))+1)),"")</f>
        <v/>
      </c>
      <c r="BL22" s="55" t="str" cm="1">
        <f t="array" ref="BL22">IFERROR(INDEX(Lists!$L$24:$AX$24,  0, _xlfn.AGGREGATE(15, 3, (B22:AI22 = $BF$13)/(B22:AI22 = $BF$13)*COLUMN(B22:AI22)-COLUMN(B22),COLUMNS($BG22:BG22))+1),"")</f>
        <v/>
      </c>
      <c r="BM22" s="55" t="str" cm="1">
        <f t="array" ref="BM22">IFERROR(INDEX(Lists!$L$24:$AX$24,  0, _xlfn.AGGREGATE(15, 3, (B22:AI22 = $BF$13)/(B22:AI22 = $BF$13)*COLUMN(B22:AI22)-COLUMN(B22),COLUMNS($BG22:BH22))+1),"")</f>
        <v/>
      </c>
      <c r="BN22" s="51" t="str" cm="1">
        <f t="array" ref="BN22">_xlfn.TEXTJOIN(CHAR(10),TRUE, IFERROR((TEXT(BL22,"HH:MM")&amp;" to "&amp;TEXT(INDEX(Lists!$L$24:$AX$24,0,_xlfn.AGGREGATE(15,3,(B22:AI22=$BF$13)/(B22:AI22=$BF$13)*COLUMN(B22:AI22)-COLUMN(B22),COLUMNS($BG22:BG22))+1+BJ22),"HH:MM")&amp;" "&amp;A22&amp;": "&amp;$BF$13),""),
IFERROR((TEXT(BM22,"HH:MM")&amp;" to "&amp;TEXT(INDEX(Lists!$L$24:$AX$24,0,_xlfn.AGGREGATE(15,3,(B22:AI22=$BF$13)/(B22:AI22=$BF$13)*COLUMN(B22:AI22)-COLUMN(B22),COLUMNS($BG22:BH22))+1+BK22),"HH:MM")&amp;" "&amp;A22&amp;": "&amp;$BF$13),""))</f>
        <v/>
      </c>
      <c r="BO22" s="25"/>
      <c r="BP22" s="25" t="e" cm="1">
        <f t="array" ref="BP22">_xlfn.SINGLE(INDEX(B22:AJ22,0, _xlfn.AGGREGATE(15, 3, (B22:AI22 = $BP$13)/(B22:AI22 = $BP$13)*COLUMN(B22:AI22)-COLUMN(B22),COLUMNS($BP22:BP22))))</f>
        <v>#NUM!</v>
      </c>
      <c r="BQ22" s="25" t="str" cm="1">
        <f t="array" ref="BQ22">IFERROR(_xlfn.AGGREGATE(15, 3, (B22:AI22 = $BP$13)/(B22:AI22 = $BP$13)*COLUMN(B22:AI22)-COLUMN(B22),COLUMNS($BP22:BQ22)),"")</f>
        <v/>
      </c>
      <c r="BR22" s="25" t="str" cm="1">
        <f t="array" ref="BR22">IFERROR(_xlfn.AGGREGATE(15, 3, (B22:AI22 = $BP$13)/(B22:AI22 = $BP$13)*COLUMN(B22:AI22)-COLUMN(B22),COLUMNS($BP22:BR22)),"")</f>
        <v/>
      </c>
      <c r="BS22" s="25" t="str" cm="1">
        <f t="array" ref="BS22">_xlfn.TEXTJOIN(CHAR(10),TRUE, IFERROR((TEXT(BV22,"HH:MM")&amp;" to "&amp;TEXT(INDEX(Lists!$L$24:$AX$24,0,_xlfn.AGGREGATE(15,3,(B22:AI22=$BP$13)/(B22:AI22=$BP$13)*COLUMN(B22:AI22)-COLUMN(B22),COLUMNS($BQ22:BQ22))+1+BT22),"HH:MM")&amp;" "&amp;$BP$13),""),
IFERROR((TEXT(BW22,"HH:MM")&amp;" to "&amp;TEXT(INDEX(Lists!$L$24:$AX$24,0,_xlfn.AGGREGATE(15,3,(B22:AI22=$BP$13)/(B22:AI22=$BP$13)*COLUMN(B22:AI22)-COLUMN(B22),COLUMNS($BQ22:BR22))+1+BU22),"HH:MM")&amp;" "&amp;$BP$13),""))</f>
        <v/>
      </c>
      <c r="BT22" s="25" t="str" cm="1">
        <f t="array" ref="BT22">IFERROR(MergedCellsCount(INDEX(B22:AI22,_xlfn.AGGREGATE(15, 3, (B22:AI22 = $BP$13)/(B22:AI22 = $BP$13)*COLUMN(B22:AI22)-COLUMN(B22),COLUMNS($BP22:BP22))+1)),"")</f>
        <v/>
      </c>
      <c r="BU22" s="25" t="str" cm="1">
        <f t="array" ref="BU22">IFERROR(MergedCellsCount(INDEX(B26:AI26,_xlfn.AGGREGATE(15, 3, (B26:AI26 = $BP$13)/(B26:AI26 = $BP$13)*COLUMN(B26:AI26)-COLUMN(B26),COLUMNS($BP26:BQ26))+1)),"")</f>
        <v/>
      </c>
      <c r="BV22" s="55" t="str" cm="1">
        <f t="array" ref="BV22">IFERROR(INDEX(Lists!$L$24:$AX$24,  0, _xlfn.AGGREGATE(15, 3, (B22:AI22 = $BP$13)/(B22:AI22 = $BP$13)*COLUMN(B22:AI22)-COLUMN(B22),COLUMNS($BP22:BP22))+1),"")</f>
        <v/>
      </c>
      <c r="BW22" s="55" t="str" cm="1">
        <f t="array" ref="BW22">IFERROR(INDEX(Lists!$L$24:$AX$24,  0, _xlfn.AGGREGATE(15, 3, (B22:AI22 = $BP$13)/(B22:AI22 = $BP$13)*COLUMN(B22:AI22)-COLUMN(B22),COLUMNS($BP22:BQ22))+1),"")</f>
        <v/>
      </c>
      <c r="BX22" s="25" t="str" cm="1">
        <f t="array" ref="BX22">_xlfn.TEXTJOIN(CHAR(10),TRUE, IFERROR((TEXT(BV22,"HH:MM")&amp;" to "&amp;TEXT(INDEX(Lists!$L$24:$AX$24,0,_xlfn.AGGREGATE(15,3,(B22:AI22=$BP$13)/(B22:AI22=$BP$13)*COLUMN(B22:AI22)-COLUMN(B22),COLUMNS($BQ22:BQ22))+1+BT22),"HH:MM")&amp;" "&amp;A22&amp;": "&amp;$BP$13),""),
IFERROR((TEXT(BW22,"HH:MM")&amp;" to "&amp;TEXT(INDEX(Lists!$L$24:$AX$24,0,_xlfn.AGGREGATE(15,3,(B22:AI22=$BP$13)/(B22:AI22=$BP$13)*COLUMN(B22:AI22)-COLUMN(B22),COLUMNS($BQ22:BR22))+1+BU22),"HH:MM")&amp;" "&amp;A22&amp;": "&amp;$BP$13),""))</f>
        <v/>
      </c>
      <c r="BY22" s="50"/>
      <c r="BZ22" s="25" t="e" cm="1">
        <f t="array" ref="BZ22">_xlfn.SINGLE(INDEX(B22:AJ22,0, _xlfn.AGGREGATE(15, 3, (B22:AI22 = $BZ$13)/(B22:AI22 = $BZ$13)*COLUMN(B22:AI22)-COLUMN(B22),COLUMNS($BZ22:BZ22))))</f>
        <v>#NUM!</v>
      </c>
      <c r="CA22" s="25" t="str" cm="1">
        <f t="array" ref="CA22">IFERROR(_xlfn.AGGREGATE(15, 3, (B22:AI22 = $BZ$13)/(B22:AI22 = $BZ$13)*COLUMN(B22:AI22)-COLUMN(B22),COLUMNS($BZ22:CA22)),"")</f>
        <v/>
      </c>
      <c r="CB22" s="25" t="str" cm="1">
        <f t="array" ref="CB22">IFERROR(_xlfn.AGGREGATE(15, 3, (B22:AI22 = $BZ$13)/(B22:AI22 = $BZ$13)*COLUMN(B22:AI22)-COLUMN(B22),COLUMNS($BZ22:CB22)),"")</f>
        <v/>
      </c>
      <c r="CC22" s="25" t="str" cm="1">
        <f t="array" ref="CC22">_xlfn.TEXTJOIN(CHAR(10),TRUE, IFERROR((TEXT(CF22,"HH:MM")&amp;" to "&amp;TEXT(INDEX(Lists!$L$24:$AX$24,0,_xlfn.AGGREGATE(15,3,(B22:AI22=$BZ$13)/(B22:AI22=$BZ$13)*COLUMN(B22:AI22)-COLUMN(B22),COLUMNS($BZ22:BZ22))+1+CD22),"HH:MM")&amp;" "&amp;$BZ$13),""),
                                                        IFERROR((TEXT(CG22,"HH:MM")&amp;" to "&amp;TEXT(INDEX(Lists!$L$24:$AX$24,0,_xlfn.AGGREGATE(15,3,(B22:AI22=$BZ$13)/(B22:AI22=$BZ$13)*COLUMN(B22:AI22)-COLUMN(B22),COLUMNS($BZ22:CA22))+1+CE22),"HH:MM")&amp;" "&amp;$BZ$13),""))</f>
        <v/>
      </c>
      <c r="CD22" s="25" t="str" cm="1">
        <f t="array" ref="CD22">IFERROR(MergedCellsCount(INDEX(B22:AI22,_xlfn.AGGREGATE(15, 3, (B22:AI22 = $BZ$13)/(B22:AI22 = $BZ$13)*COLUMN(B22:AI22)-COLUMN(B22),COLUMNS($BZ22:BZ22))+1)),"")</f>
        <v/>
      </c>
      <c r="CE22" s="25" t="str" cm="1">
        <f t="array" ref="CE22">IFERROR(MergedCellsCount(INDEX(B22:AI22,_xlfn.AGGREGATE(15, 3, (B22:AI22 = $BZ$13)/(B22:AI22 = $BZ$13)*COLUMN(B22:AI22)-COLUMN(B22),COLUMNS($BZ22:CA22))+1)),"")</f>
        <v/>
      </c>
      <c r="CF22" s="55" t="str" cm="1">
        <f t="array" ref="CF22">IFERROR(INDEX(Lists!$L$24:$AX$24,  0, _xlfn.AGGREGATE(15, 3, (B22:AI22 = $BZ$13)/(B22:AI22 = $BZ$13)*COLUMN(B22:AI22)-COLUMN(B22),COLUMNS($BZ22:BZ22))+1),"")</f>
        <v/>
      </c>
      <c r="CG22" s="55" t="str" cm="1">
        <f t="array" ref="CG22">IFERROR(INDEX(Lists!$L$24:$AX$24,  0, _xlfn.AGGREGATE(15, 3, (B22:AI22 = $BZ$13)/(B22:AI22 = $BZ$13)*COLUMN(B22:AI22)-COLUMN(B22),COLUMNS($BZ22:CA22))+1),"")</f>
        <v/>
      </c>
      <c r="CH22" s="177" t="str" cm="1">
        <f t="array" ref="CH22">_xlfn.TEXTJOIN(CHAR(10),TRUE, IFERROR((TEXT(CF22,"HH:MM")&amp;" to "&amp;TEXT(INDEX(Lists!$L$24:$AX$24,0,_xlfn.AGGREGATE(15,3,(B22:AI22=$BZ$13)/(B22:AI22=$BZ$13)*COLUMN(B22:AI22)-COLUMN(B22),COLUMNS($BZ22:BZ22))+1+CD22),"HH:MM")&amp;" "&amp;A22&amp;": "&amp;$BZ$13),""),
                                                        IFERROR((TEXT(CG22,"HH:MM")&amp;" to "&amp;TEXT(INDEX(Lists!$L$24:$AX$24,0,_xlfn.AGGREGATE(15,3,(B22:AI22=$BZ$13)/(B22:AI22=$BZ$13)*COLUMN(B22:AI22)-COLUMN(B22),COLUMNS($BZ22:CA22))+1+CE22),"HH:MM")&amp;" "&amp;A22&amp;": "&amp;$BZ$13),""))</f>
        <v/>
      </c>
      <c r="CI22" s="42" t="str">
        <f t="shared" si="16"/>
        <v/>
      </c>
    </row>
    <row r="23" spans="1:87" s="194" customFormat="1" x14ac:dyDescent="0.25">
      <c r="A23" s="2" t="s">
        <v>46</v>
      </c>
      <c r="B23" s="7" t="s">
        <v>14</v>
      </c>
      <c r="C23" s="2"/>
      <c r="D23" s="4" t="s">
        <v>15</v>
      </c>
      <c r="E23" s="4"/>
      <c r="F23" s="4" t="s">
        <v>16</v>
      </c>
      <c r="G23" s="4"/>
      <c r="H23" s="5" t="s">
        <v>17</v>
      </c>
      <c r="I23" s="5"/>
      <c r="J23" s="5" t="s">
        <v>18</v>
      </c>
      <c r="K23" s="5"/>
      <c r="L23" s="5" t="s">
        <v>19</v>
      </c>
      <c r="M23" s="5"/>
      <c r="N23" s="5" t="s">
        <v>20</v>
      </c>
      <c r="O23" s="5"/>
      <c r="P23" s="5" t="s">
        <v>21</v>
      </c>
      <c r="Q23" s="5"/>
      <c r="R23" s="5" t="s">
        <v>22</v>
      </c>
      <c r="S23" s="5"/>
      <c r="T23" s="5" t="s">
        <v>23</v>
      </c>
      <c r="U23" s="5"/>
      <c r="V23" s="5" t="s">
        <v>24</v>
      </c>
      <c r="W23" s="5"/>
      <c r="X23" s="5" t="s">
        <v>25</v>
      </c>
      <c r="Y23" s="5"/>
      <c r="Z23" s="5" t="s">
        <v>26</v>
      </c>
      <c r="AA23" s="5"/>
      <c r="AB23" s="5" t="s">
        <v>27</v>
      </c>
      <c r="AC23" s="5"/>
      <c r="AD23" s="5" t="s">
        <v>28</v>
      </c>
      <c r="AE23" s="5"/>
      <c r="AF23" s="5" t="s">
        <v>29</v>
      </c>
      <c r="AG23" s="5"/>
      <c r="AH23" s="5" t="s">
        <v>30</v>
      </c>
      <c r="AI23" s="5"/>
      <c r="AJ23" s="4" t="s">
        <v>31</v>
      </c>
      <c r="AL23" s="200"/>
      <c r="AN23" s="200"/>
      <c r="AR23" s="54" t="str">
        <f t="shared" si="17"/>
        <v/>
      </c>
      <c r="AS23" s="25" t="str" cm="1">
        <f t="array" ref="AS23">IFERROR(MergedCellsCount(INDEX(B23:AI23,MATCH("Prop Swap Only",B23:AI23,0))),"")</f>
        <v/>
      </c>
      <c r="AT23" s="55" t="str" cm="1">
        <f t="array" ref="AT23">IFERROR(INDEX($B$79:$AJ$79,(MATCH("Prop Swap Only",B23:AI23,0)+AS23)),"")</f>
        <v/>
      </c>
      <c r="AU23" s="25"/>
      <c r="AV23" s="25" t="str">
        <f t="shared" si="18"/>
        <v/>
      </c>
      <c r="AW23" s="51" t="str">
        <f t="shared" si="19"/>
        <v/>
      </c>
      <c r="AX23" s="51" t="str">
        <f t="shared" si="20"/>
        <v/>
      </c>
      <c r="AY23" s="55" t="str">
        <f t="shared" si="21"/>
        <v/>
      </c>
      <c r="AZ23" s="25" t="str" cm="1">
        <f t="array" ref="AZ23">IFERROR(MergedCellsCount(INDEX(B23:AI23,MATCH("Wipe down",B23:AI23,0))),"")</f>
        <v/>
      </c>
      <c r="BA23" s="55" t="str" cm="1">
        <f t="array" ref="BA23">IFERROR(INDEX($B$79:$AJ$79,(MATCH("Wipe down",B23:AI23,0)+AZ23)),"")</f>
        <v/>
      </c>
      <c r="BB23" s="25"/>
      <c r="BC23" s="25" t="str">
        <f t="shared" si="22"/>
        <v/>
      </c>
      <c r="BD23" s="25" t="str">
        <f t="shared" si="23"/>
        <v/>
      </c>
      <c r="BE23" s="50"/>
      <c r="BF23" s="25" t="e" cm="1">
        <f t="array" ref="BF23">_xlfn.SINGLE(INDEX(B23:AJ23,0, _xlfn.AGGREGATE(15, 3, (B23:AI23 = $BF$13)/(B23:AI23 = $BF$13)*COLUMN(B23:AI23)-COLUMN(B23),COLUMNS($BF23:BF23))))</f>
        <v>#NUM!</v>
      </c>
      <c r="BG23" s="25" t="str" cm="1">
        <f t="array" ref="BG23">IFERROR(_xlfn.AGGREGATE(15, 3, (B23:AI23 = $BF$13)/(B23:AI23 = $BF$13)*COLUMN(B23:AI23)-COLUMN(B23),COLUMNS($BG23:BG23)),"")</f>
        <v/>
      </c>
      <c r="BH23" s="25" t="str" cm="1">
        <f t="array" ref="BH23">IFERROR(_xlfn.AGGREGATE(15, 3, (D23:AK23 = $BF$13)/(D23:AK23 = $BF$13)*COLUMN(D23:AK23)-COLUMN(#REF!),COLUMNS($BG23:BH23)),"")</f>
        <v/>
      </c>
      <c r="BI23" s="25" t="str" cm="1">
        <f t="array" ref="BI23">_xlfn.TEXTJOIN(CHAR(10),TRUE, IFERROR((TEXT(BL23,"HH:MM")&amp;" to "&amp;TEXT(INDEX(Lists!$L$24:$AX$24,0,_xlfn.AGGREGATE(15,3,(B23:AI23=$BF$13)/(B23:AI23=$BF$13)*COLUMN(B23:AI23)-COLUMN(B23),COLUMNS($BG23:BG23))+1+BJ23),"HH:MM")&amp;" "&amp;$BF$13),""),
IFERROR((TEXT(BM23,"HH:MM")&amp;" to "&amp;TEXT(INDEX(Lists!$L$24:$AX$24,0,_xlfn.AGGREGATE(15,3,(B23:AI23=$BF$13)/(B23:AI23=$BF$13)*COLUMN(B23:AI23)-COLUMN(B23),COLUMNS($BG23:BH23))+1+BK23),"HH:MM")&amp;" "&amp;$BF$13),""))</f>
        <v/>
      </c>
      <c r="BJ23" s="25" t="str" cm="1">
        <f t="array" ref="BJ23">IFERROR(MergedCellsCount(INDEX(B23:AI23,_xlfn.AGGREGATE(15, 3, (B23:AI23 = $BF$13)/(B23:AI23 = $BF$13)*COLUMN(B23:AI23)-COLUMN(B23),COLUMNS($BG23:BG23))+1)),"")</f>
        <v/>
      </c>
      <c r="BK23" s="25" t="str" cm="1">
        <f t="array" ref="BK23">IFERROR(MergedCellsCount(INDEX(B23:AI23,_xlfn.AGGREGATE(15, 3, (B23:AI23 = $BF$13)/(B23:AI23 = $BF$13)*COLUMN(B23:AI23)-COLUMN(B23),COLUMNS($BG23:BH23))+1)),"")</f>
        <v/>
      </c>
      <c r="BL23" s="55" t="str" cm="1">
        <f t="array" ref="BL23">IFERROR(INDEX(Lists!$L$24:$AX$24,  0, _xlfn.AGGREGATE(15, 3, (B23:AI23 = $BF$13)/(B23:AI23 = $BF$13)*COLUMN(B23:AI23)-COLUMN(B23),COLUMNS($BG23:BG23))+1),"")</f>
        <v/>
      </c>
      <c r="BM23" s="55" t="str" cm="1">
        <f t="array" ref="BM23">IFERROR(INDEX(Lists!$L$24:$AX$24,  0, _xlfn.AGGREGATE(15, 3, (B23:AI23 = $BF$13)/(B23:AI23 = $BF$13)*COLUMN(B23:AI23)-COLUMN(B23),COLUMNS($BG23:BH23))+1),"")</f>
        <v/>
      </c>
      <c r="BN23" s="51" t="str" cm="1">
        <f t="array" ref="BN23">_xlfn.TEXTJOIN(CHAR(10),TRUE, IFERROR((TEXT(BL23,"HH:MM")&amp;" to "&amp;TEXT(INDEX(Lists!$L$24:$AX$24,0,_xlfn.AGGREGATE(15,3,(B23:AI23=$BF$13)/(B23:AI23=$BF$13)*COLUMN(B23:AI23)-COLUMN(B23),COLUMNS($BG23:BG23))+1+BJ23),"HH:MM")&amp;" "&amp;A23&amp;": "&amp;$BF$13),""),
IFERROR((TEXT(BM23,"HH:MM")&amp;" to "&amp;TEXT(INDEX(Lists!$L$24:$AX$24,0,_xlfn.AGGREGATE(15,3,(B23:AI23=$BF$13)/(B23:AI23=$BF$13)*COLUMN(B23:AI23)-COLUMN(B23),COLUMNS($BG23:BH23))+1+BK23),"HH:MM")&amp;" "&amp;A23&amp;": "&amp;$BF$13),""))</f>
        <v/>
      </c>
      <c r="BO23" s="25"/>
      <c r="BP23" s="25" t="e" cm="1">
        <f t="array" ref="BP23">_xlfn.SINGLE(INDEX(B23:AJ23,0, _xlfn.AGGREGATE(15, 3, (B23:AI23 = $BP$13)/(B23:AI23 = $BP$13)*COLUMN(B23:AI23)-COLUMN(B23),COLUMNS($BP23:BP23))))</f>
        <v>#NUM!</v>
      </c>
      <c r="BQ23" s="25" t="str" cm="1">
        <f t="array" ref="BQ23">IFERROR(_xlfn.AGGREGATE(15, 3, (B23:AI23 = $BP$13)/(B23:AI23 = $BP$13)*COLUMN(B23:AI23)-COLUMN(B23),COLUMNS($BP23:BQ23)),"")</f>
        <v/>
      </c>
      <c r="BR23" s="25" t="str" cm="1">
        <f t="array" ref="BR23">IFERROR(_xlfn.AGGREGATE(15, 3, (B23:AI23 = $BP$13)/(B23:AI23 = $BP$13)*COLUMN(B23:AI23)-COLUMN(B23),COLUMNS($BP23:BR23)),"")</f>
        <v/>
      </c>
      <c r="BS23" s="25" t="str" cm="1">
        <f t="array" ref="BS23">_xlfn.TEXTJOIN(CHAR(10),TRUE, IFERROR((TEXT(BV23,"HH:MM")&amp;" to "&amp;TEXT(INDEX(Lists!$L$24:$AX$24,0,_xlfn.AGGREGATE(15,3,(B23:AI23=$BP$13)/(B23:AI23=$BP$13)*COLUMN(B23:AI23)-COLUMN(B23),COLUMNS($BQ23:BQ23))+1+BT23),"HH:MM")&amp;" "&amp;$BP$13),""),
IFERROR((TEXT(BW23,"HH:MM")&amp;" to "&amp;TEXT(INDEX(Lists!$L$24:$AX$24,0,_xlfn.AGGREGATE(15,3,(B23:AI23=$BP$13)/(B23:AI23=$BP$13)*COLUMN(B23:AI23)-COLUMN(B23),COLUMNS($BQ23:BR23))+1+BU23),"HH:MM")&amp;" "&amp;$BP$13),""))</f>
        <v/>
      </c>
      <c r="BT23" s="25" t="str" cm="1">
        <f t="array" ref="BT23">IFERROR(MergedCellsCount(INDEX(B23:AI23,_xlfn.AGGREGATE(15, 3, (B23:AI23 = $BP$13)/(B23:AI23 = $BP$13)*COLUMN(B23:AI23)-COLUMN(B23),COLUMNS($BP23:BP23))+1)),"")</f>
        <v/>
      </c>
      <c r="BU23" s="25" t="str" cm="1">
        <f t="array" ref="BU23">IFERROR(MergedCellsCount(INDEX(B27:AI27,_xlfn.AGGREGATE(15, 3, (B27:AI27 = $BP$13)/(B27:AI27 = $BP$13)*COLUMN(B27:AI27)-COLUMN(B27),COLUMNS($BP27:BQ27))+1)),"")</f>
        <v/>
      </c>
      <c r="BV23" s="55" t="str" cm="1">
        <f t="array" ref="BV23">IFERROR(INDEX(Lists!$L$24:$AX$24,  0, _xlfn.AGGREGATE(15, 3, (B23:AI23 = $BP$13)/(B23:AI23 = $BP$13)*COLUMN(B23:AI23)-COLUMN(B23),COLUMNS($BP23:BP23))+1),"")</f>
        <v/>
      </c>
      <c r="BW23" s="55" t="str" cm="1">
        <f t="array" ref="BW23">IFERROR(INDEX(Lists!$L$24:$AX$24,  0, _xlfn.AGGREGATE(15, 3, (B23:AI23 = $BP$13)/(B23:AI23 = $BP$13)*COLUMN(B23:AI23)-COLUMN(B23),COLUMNS($BP23:BQ23))+1),"")</f>
        <v/>
      </c>
      <c r="BX23" s="25" t="str" cm="1">
        <f t="array" ref="BX23">_xlfn.TEXTJOIN(CHAR(10),TRUE, IFERROR((TEXT(BV23,"HH:MM")&amp;" to "&amp;TEXT(INDEX(Lists!$L$24:$AX$24,0,_xlfn.AGGREGATE(15,3,(B23:AI23=$BP$13)/(B23:AI23=$BP$13)*COLUMN(B23:AI23)-COLUMN(B23),COLUMNS($BQ23:BQ23))+1+BT23),"HH:MM")&amp;" "&amp;A23&amp;": "&amp;$BP$13),""),
IFERROR((TEXT(BW23,"HH:MM")&amp;" to "&amp;TEXT(INDEX(Lists!$L$24:$AX$24,0,_xlfn.AGGREGATE(15,3,(B23:AI23=$BP$13)/(B23:AI23=$BP$13)*COLUMN(B23:AI23)-COLUMN(B23),COLUMNS($BQ23:BR23))+1+BU23),"HH:MM")&amp;" "&amp;A23&amp;": "&amp;$BP$13),""))</f>
        <v/>
      </c>
      <c r="BY23" s="50"/>
      <c r="BZ23" s="25" t="e" cm="1">
        <f t="array" ref="BZ23">_xlfn.SINGLE(INDEX(B23:AJ23,0, _xlfn.AGGREGATE(15, 3, (B23:AI23 = $BZ$13)/(B23:AI23 = $BZ$13)*COLUMN(B23:AI23)-COLUMN(B23),COLUMNS($BZ23:BZ23))))</f>
        <v>#NUM!</v>
      </c>
      <c r="CA23" s="25" t="str" cm="1">
        <f t="array" ref="CA23">IFERROR(_xlfn.AGGREGATE(15, 3, (B23:AI23 = $BZ$13)/(B23:AI23 = $BZ$13)*COLUMN(B23:AI23)-COLUMN(B23),COLUMNS($BZ23:CA23)),"")</f>
        <v/>
      </c>
      <c r="CB23" s="25" t="str" cm="1">
        <f t="array" ref="CB23">IFERROR(_xlfn.AGGREGATE(15, 3, (B23:AI23 = $BZ$13)/(B23:AI23 = $BZ$13)*COLUMN(B23:AI23)-COLUMN(B23),COLUMNS($BZ23:CB23)),"")</f>
        <v/>
      </c>
      <c r="CC23" s="25" t="str" cm="1">
        <f t="array" ref="CC23">_xlfn.TEXTJOIN(CHAR(10),TRUE, IFERROR((TEXT(CF23,"HH:MM")&amp;" to "&amp;TEXT(INDEX(Lists!$L$24:$AX$24,0,_xlfn.AGGREGATE(15,3,(B23:AI23=$BZ$13)/(B23:AI23=$BZ$13)*COLUMN(B23:AI23)-COLUMN(B23),COLUMNS($BZ23:BZ23))+1+CD23),"HH:MM")&amp;" "&amp;$BZ$13),""),
                                                        IFERROR((TEXT(CG23,"HH:MM")&amp;" to "&amp;TEXT(INDEX(Lists!$L$24:$AX$24,0,_xlfn.AGGREGATE(15,3,(B23:AI23=$BZ$13)/(B23:AI23=$BZ$13)*COLUMN(B23:AI23)-COLUMN(B23),COLUMNS($BZ23:CA23))+1+CE23),"HH:MM")&amp;" "&amp;$BZ$13),""))</f>
        <v/>
      </c>
      <c r="CD23" s="25" t="str" cm="1">
        <f t="array" ref="CD23">IFERROR(MergedCellsCount(INDEX(B23:AI23,_xlfn.AGGREGATE(15, 3, (B23:AI23 = $BZ$13)/(B23:AI23 = $BZ$13)*COLUMN(B23:AI23)-COLUMN(B23),COLUMNS($BZ23:BZ23))+1)),"")</f>
        <v/>
      </c>
      <c r="CE23" s="25" t="str" cm="1">
        <f t="array" ref="CE23">IFERROR(MergedCellsCount(INDEX(B23:AI23,_xlfn.AGGREGATE(15, 3, (B23:AI23 = $BZ$13)/(B23:AI23 = $BZ$13)*COLUMN(B23:AI23)-COLUMN(B23),COLUMNS($BZ23:CA23))+1)),"")</f>
        <v/>
      </c>
      <c r="CF23" s="55" t="str" cm="1">
        <f t="array" ref="CF23">IFERROR(INDEX(Lists!$L$24:$AX$24,  0, _xlfn.AGGREGATE(15, 3, (B23:AI23 = $BZ$13)/(B23:AI23 = $BZ$13)*COLUMN(B23:AI23)-COLUMN(B23),COLUMNS($BZ23:BZ23))+1),"")</f>
        <v/>
      </c>
      <c r="CG23" s="55" t="str" cm="1">
        <f t="array" ref="CG23">IFERROR(INDEX(Lists!$L$24:$AX$24,  0, _xlfn.AGGREGATE(15, 3, (B23:AI23 = $BZ$13)/(B23:AI23 = $BZ$13)*COLUMN(B23:AI23)-COLUMN(B23),COLUMNS($BZ23:CA23))+1),"")</f>
        <v/>
      </c>
      <c r="CH23" s="177" t="str" cm="1">
        <f t="array" ref="CH23">_xlfn.TEXTJOIN(CHAR(10),TRUE, IFERROR((TEXT(CF23,"HH:MM")&amp;" to "&amp;TEXT(INDEX(Lists!$L$24:$AX$24,0,_xlfn.AGGREGATE(15,3,(B23:AI23=$BZ$13)/(B23:AI23=$BZ$13)*COLUMN(B23:AI23)-COLUMN(B23),COLUMNS($BZ23:BZ23))+1+CD23),"HH:MM")&amp;" "&amp;A23&amp;": "&amp;$BZ$13),""),
                                                        IFERROR((TEXT(CG23,"HH:MM")&amp;" to "&amp;TEXT(INDEX(Lists!$L$24:$AX$24,0,_xlfn.AGGREGATE(15,3,(B23:AI23=$BZ$13)/(B23:AI23=$BZ$13)*COLUMN(B23:AI23)-COLUMN(B23),COLUMNS($BZ23:CA23))+1+CE23),"HH:MM")&amp;" "&amp;A23&amp;": "&amp;$BZ$13),""))</f>
        <v/>
      </c>
      <c r="CI23" s="42" t="str">
        <f t="shared" si="16"/>
        <v/>
      </c>
    </row>
    <row r="24" spans="1:87" s="74" customFormat="1" hidden="1" x14ac:dyDescent="0.25">
      <c r="A24" s="14"/>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7"/>
      <c r="AG24" s="7"/>
      <c r="AH24" s="7"/>
      <c r="AI24" s="7"/>
      <c r="AJ24" s="7"/>
      <c r="AL24" s="75"/>
      <c r="AN24" s="75"/>
      <c r="AR24" s="54" t="str">
        <f t="shared" si="17"/>
        <v/>
      </c>
      <c r="AS24" s="25" t="str" cm="1">
        <f t="array" ref="AS24">IFERROR(MergedCellsCount(INDEX(B24:AI24,MATCH("Prop Swap Only",B24:AI24,0))),"")</f>
        <v/>
      </c>
      <c r="AT24" s="55" t="str" cm="1">
        <f t="array" ref="AT24">IFERROR(INDEX($B$79:$AJ$79,(MATCH("Prop Swap Only",B24:AI24,0)+AS24)),"")</f>
        <v/>
      </c>
      <c r="AU24" s="25"/>
      <c r="AV24" s="25" t="str">
        <f t="shared" si="18"/>
        <v/>
      </c>
      <c r="AW24" s="51" t="str">
        <f t="shared" si="19"/>
        <v/>
      </c>
      <c r="AX24" s="51" t="str">
        <f t="shared" si="20"/>
        <v/>
      </c>
      <c r="AY24" s="55" t="str">
        <f t="shared" si="21"/>
        <v/>
      </c>
      <c r="AZ24" s="25" t="str" cm="1">
        <f t="array" ref="AZ24">IFERROR(MergedCellsCount(INDEX(B24:AI24,MATCH("Wipe down",B24:AI24,0))),"")</f>
        <v/>
      </c>
      <c r="BA24" s="55" t="str" cm="1">
        <f t="array" ref="BA24">IFERROR(INDEX($B$79:$AJ$79,(MATCH("Wipe down",B24:AI24,0)+AZ24)),"")</f>
        <v/>
      </c>
      <c r="BB24" s="25"/>
      <c r="BC24" s="25" t="str">
        <f t="shared" si="22"/>
        <v/>
      </c>
      <c r="BD24" s="25" t="str">
        <f t="shared" si="23"/>
        <v/>
      </c>
      <c r="BE24" s="50"/>
      <c r="BF24" s="25" t="e" cm="1">
        <f t="array" ref="BF24">_xlfn.SINGLE(INDEX(B24:AJ24,0, _xlfn.AGGREGATE(15, 3, (B24:AI24 = $BF$13)/(B24:AI24 = $BF$13)*COLUMN(B24:AI24)-COLUMN(B24),COLUMNS($BF24:BF24))))</f>
        <v>#NUM!</v>
      </c>
      <c r="BG24" s="25" t="str" cm="1">
        <f t="array" ref="BG24">IFERROR(_xlfn.AGGREGATE(15, 3, (B24:AI24 = $BF$13)/(B24:AI24 = $BF$13)*COLUMN(B24:AI24)-COLUMN(B24),COLUMNS($BG24:BG24)),"")</f>
        <v/>
      </c>
      <c r="BH24" s="25" t="str" cm="1">
        <f t="array" ref="BH24">IFERROR(_xlfn.AGGREGATE(15, 3, (D24:AK24 = $BF$13)/(D24:AK24 = $BF$13)*COLUMN(D24:AK24)-COLUMN(#REF!),COLUMNS($BG24:BH24)),"")</f>
        <v/>
      </c>
      <c r="BI24" s="25" t="str" cm="1">
        <f t="array" ref="BI24">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
      </c>
      <c r="BJ24" s="25" t="str" cm="1">
        <f t="array" ref="BJ24">IFERROR(MergedCellsCount(INDEX(B24:AI24,_xlfn.AGGREGATE(15, 3, (B24:AI24 = $BF$13)/(B24:AI24 = $BF$13)*COLUMN(B24:AI24)-COLUMN(B24),COLUMNS($BG24:BG24))+1)),"")</f>
        <v/>
      </c>
      <c r="BK24" s="25" t="str" cm="1">
        <f t="array" ref="BK24">IFERROR(MergedCellsCount(INDEX(B24:AI24,_xlfn.AGGREGATE(15, 3, (B24:AI24 = $BF$13)/(B24:AI24 = $BF$13)*COLUMN(B24:AI24)-COLUMN(B24),COLUMNS($BG24:BH24))+1)),"")</f>
        <v/>
      </c>
      <c r="BL24" s="55" t="str" cm="1">
        <f t="array" ref="BL24">IFERROR(INDEX(Lists!$L$24:$AX$24,  0, _xlfn.AGGREGATE(15, 3, (B24:AI24 = $BF$13)/(B24:AI24 = $BF$13)*COLUMN(B24:AI24)-COLUMN(B24),COLUMNS($BG24:BG24))+1),"")</f>
        <v/>
      </c>
      <c r="BM24" s="55" t="str" cm="1">
        <f t="array" ref="BM24">IFERROR(INDEX(Lists!$L$24:$AX$24,  0, _xlfn.AGGREGATE(15, 3, (B24:AI24 = $BF$13)/(B24:AI24 = $BF$13)*COLUMN(B24:AI24)-COLUMN(B24),COLUMNS($BG24:BH24))+1),"")</f>
        <v/>
      </c>
      <c r="BN24" s="51" t="str" cm="1">
        <f t="array" ref="BN24">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
      </c>
      <c r="BO24" s="25"/>
      <c r="BP24" s="25" t="e" cm="1">
        <f t="array" ref="BP24">_xlfn.SINGLE(INDEX(B24:AJ24,0, _xlfn.AGGREGATE(15, 3, (B24:AI24 = $BP$13)/(B24:AI24 = $BP$13)*COLUMN(B24:AI24)-COLUMN(B24),COLUMNS($BP24:BP24))))</f>
        <v>#NUM!</v>
      </c>
      <c r="BQ24" s="25" t="str" cm="1">
        <f t="array" ref="BQ24">IFERROR(_xlfn.AGGREGATE(15, 3, (B24:AI24 = $BP$13)/(B24:AI24 = $BP$13)*COLUMN(B24:AI24)-COLUMN(B24),COLUMNS($BP24:BQ24)),"")</f>
        <v/>
      </c>
      <c r="BR24" s="25" t="str" cm="1">
        <f t="array" ref="BR24">IFERROR(_xlfn.AGGREGATE(15, 3, (B24:AI24 = $BP$13)/(B24:AI24 = $BP$13)*COLUMN(B24:AI24)-COLUMN(B24),COLUMNS($BP24:BR24)),"")</f>
        <v/>
      </c>
      <c r="BS24" s="25"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25" t="str" cm="1">
        <f t="array" ref="BT24">IFERROR(MergedCellsCount(INDEX(B24:AI24,_xlfn.AGGREGATE(15, 3, (B24:AI24 = $BP$13)/(B24:AI24 = $BP$13)*COLUMN(B24:AI24)-COLUMN(B24),COLUMNS($BP24:BP24))+1)),"")</f>
        <v/>
      </c>
      <c r="BU24" s="25" t="str" cm="1">
        <f t="array" ref="BU24">IFERROR(MergedCellsCount(INDEX(B28:AI28,_xlfn.AGGREGATE(15, 3, (B28:AI28 = $BP$13)/(B28:AI28 = $BP$13)*COLUMN(B28:AI28)-COLUMN(B28),COLUMNS($BP28:BQ28))+1)),"")</f>
        <v/>
      </c>
      <c r="BV24" s="55" t="str" cm="1">
        <f t="array" ref="BV24">IFERROR(INDEX(Lists!$L$24:$AX$24,  0, _xlfn.AGGREGATE(15, 3, (B24:AI24 = $BP$13)/(B24:AI24 = $BP$13)*COLUMN(B24:AI24)-COLUMN(B24),COLUMNS($BP24:BP24))+1),"")</f>
        <v/>
      </c>
      <c r="BW24" s="55" t="str" cm="1">
        <f t="array" ref="BW24">IFERROR(INDEX(Lists!$L$24:$AX$24,  0, _xlfn.AGGREGATE(15, 3, (B24:AI24 = $BP$13)/(B24:AI24 = $BP$13)*COLUMN(B24:AI24)-COLUMN(B24),COLUMNS($BP24:BQ24))+1),"")</f>
        <v/>
      </c>
      <c r="BX24" s="25"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50"/>
      <c r="BZ24" s="25" t="e" cm="1">
        <f t="array" ref="BZ24">_xlfn.SINGLE(INDEX(B24:AJ24,0, _xlfn.AGGREGATE(15, 3, (B24:AI24 = $BZ$13)/(B24:AI24 = $BZ$13)*COLUMN(B24:AI24)-COLUMN(B24),COLUMNS($BZ24:BZ24))))</f>
        <v>#NUM!</v>
      </c>
      <c r="CA24" s="25" t="str" cm="1">
        <f t="array" ref="CA24">IFERROR(_xlfn.AGGREGATE(15, 3, (B24:AI24 = $BZ$13)/(B24:AI24 = $BZ$13)*COLUMN(B24:AI24)-COLUMN(B24),COLUMNS($BZ24:CA24)),"")</f>
        <v/>
      </c>
      <c r="CB24" s="25" t="str" cm="1">
        <f t="array" ref="CB24">IFERROR(_xlfn.AGGREGATE(15, 3, (B24:AI24 = $BZ$13)/(B24:AI24 = $BZ$13)*COLUMN(B24:AI24)-COLUMN(B24),COLUMNS($BZ24:CB24)),"")</f>
        <v/>
      </c>
      <c r="CC24" s="25"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25" t="str" cm="1">
        <f t="array" ref="CD24">IFERROR(MergedCellsCount(INDEX(B24:AI24,_xlfn.AGGREGATE(15, 3, (B24:AI24 = $BZ$13)/(B24:AI24 = $BZ$13)*COLUMN(B24:AI24)-COLUMN(B24),COLUMNS($BZ24:BZ24))+1)),"")</f>
        <v/>
      </c>
      <c r="CE24" s="25" t="str" cm="1">
        <f t="array" ref="CE24">IFERROR(MergedCellsCount(INDEX(B24:AI24,_xlfn.AGGREGATE(15, 3, (B24:AI24 = $BZ$13)/(B24:AI24 = $BZ$13)*COLUMN(B24:AI24)-COLUMN(B24),COLUMNS($BZ24:CA24))+1)),"")</f>
        <v/>
      </c>
      <c r="CF24" s="55" t="str" cm="1">
        <f t="array" ref="CF24">IFERROR(INDEX(Lists!$L$24:$AX$24,  0, _xlfn.AGGREGATE(15, 3, (B24:AI24 = $BZ$13)/(B24:AI24 = $BZ$13)*COLUMN(B24:AI24)-COLUMN(B24),COLUMNS($BZ24:BZ24))+1),"")</f>
        <v/>
      </c>
      <c r="CG24" s="55" t="str" cm="1">
        <f t="array" ref="CG24">IFERROR(INDEX(Lists!$L$24:$AX$24,  0, _xlfn.AGGREGATE(15, 3, (B24:AI24 = $BZ$13)/(B24:AI24 = $BZ$13)*COLUMN(B24:AI24)-COLUMN(B24),COLUMNS($BZ24:CA24))+1),"")</f>
        <v/>
      </c>
      <c r="CH24" s="177"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42" t="str">
        <f t="shared" si="16"/>
        <v/>
      </c>
    </row>
    <row r="25" spans="1:87" s="25" customFormat="1" ht="15" hidden="1" customHeight="1" x14ac:dyDescent="0.25">
      <c r="A25" s="14"/>
      <c r="B25" s="16"/>
      <c r="C25" s="16"/>
      <c r="D25" s="16"/>
      <c r="E25" s="16"/>
      <c r="F25" s="16"/>
      <c r="G25" s="16"/>
      <c r="H25" s="14"/>
      <c r="I25" s="14"/>
      <c r="J25" s="14"/>
      <c r="K25" s="14"/>
      <c r="L25" s="16"/>
      <c r="M25" s="16"/>
      <c r="N25" s="16"/>
      <c r="O25" s="16"/>
      <c r="P25" s="16"/>
      <c r="Q25" s="16"/>
      <c r="R25" s="16"/>
      <c r="S25" s="16"/>
      <c r="T25" s="14"/>
      <c r="U25" s="14"/>
      <c r="V25" s="14"/>
      <c r="W25" s="14"/>
      <c r="X25" s="14"/>
      <c r="Y25" s="14"/>
      <c r="Z25" s="14"/>
      <c r="AA25" s="14"/>
      <c r="AB25" s="14"/>
      <c r="AC25" s="14"/>
      <c r="AD25" s="193"/>
      <c r="AE25" s="14"/>
      <c r="AF25" s="10"/>
      <c r="AG25" s="10"/>
      <c r="AH25" s="10"/>
      <c r="AI25" s="10"/>
      <c r="AJ25" s="10"/>
      <c r="AL25" s="55"/>
      <c r="AN25" s="55"/>
      <c r="AR25" s="54" t="str">
        <f t="shared" si="17"/>
        <v/>
      </c>
      <c r="AS25" s="25" t="str" cm="1">
        <f t="array" ref="AS25">IFERROR(MergedCellsCount(INDEX(B25:AI25,MATCH("Prop Swap Only",B25:AI25,0))),"")</f>
        <v/>
      </c>
      <c r="AT25" s="55" t="str" cm="1">
        <f t="array" ref="AT25">IFERROR(INDEX($B$79:$AJ$79,(MATCH("Prop Swap Only",B25:AI25,0)+AS25)),"")</f>
        <v/>
      </c>
      <c r="AV25" s="25" t="str">
        <f t="shared" si="18"/>
        <v/>
      </c>
      <c r="AW25" s="51" t="str">
        <f t="shared" si="19"/>
        <v/>
      </c>
      <c r="AX25" s="51" t="str">
        <f t="shared" si="20"/>
        <v/>
      </c>
      <c r="AY25" s="55" t="str">
        <f t="shared" si="21"/>
        <v/>
      </c>
      <c r="AZ25" s="25" t="str" cm="1">
        <f t="array" ref="AZ25">IFERROR(MergedCellsCount(INDEX(B25:AI25,MATCH("Wipe down",B25:AI25,0))),"")</f>
        <v/>
      </c>
      <c r="BA25" s="55" t="str" cm="1">
        <f t="array" ref="BA25">IFERROR(INDEX($B$79:$AJ$79,(MATCH("Wipe down",B25:AI25,0)+AZ25)),"")</f>
        <v/>
      </c>
      <c r="BC25" s="25" t="str">
        <f t="shared" si="22"/>
        <v/>
      </c>
      <c r="BD25" s="25" t="str">
        <f t="shared" si="23"/>
        <v/>
      </c>
      <c r="BE25" s="50"/>
      <c r="BF25" s="25" t="e" cm="1">
        <f t="array" ref="BF25">_xlfn.SINGLE(INDEX(B25:AJ25,0, _xlfn.AGGREGATE(15, 3, (B25:AI25 = $BF$13)/(B25:AI25 = $BF$13)*COLUMN(B25:AI25)-COLUMN(B25),COLUMNS($BF25:BF25))))</f>
        <v>#NUM!</v>
      </c>
      <c r="BG25" s="25" t="str" cm="1">
        <f t="array" ref="BG25">IFERROR(_xlfn.AGGREGATE(15, 3, (B25:AI25 = $BF$13)/(B25:AI25 = $BF$13)*COLUMN(B25:AI25)-COLUMN(B25),COLUMNS($BG25:BG25)),"")</f>
        <v/>
      </c>
      <c r="BH25" s="25" t="str" cm="1">
        <f t="array" ref="BH25">IFERROR(_xlfn.AGGREGATE(15, 3, (D25:AK25 = $BF$13)/(D25:AK25 = $BF$13)*COLUMN(D25:AK25)-COLUMN(#REF!),COLUMNS($BG25:BH25)),"")</f>
        <v/>
      </c>
      <c r="BI25" s="25" t="str" cm="1">
        <f t="array" ref="BI25">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
      </c>
      <c r="BJ25" s="25" t="str" cm="1">
        <f t="array" ref="BJ25">IFERROR(MergedCellsCount(INDEX(B25:AI25,_xlfn.AGGREGATE(15, 3, (B25:AI25 = $BF$13)/(B25:AI25 = $BF$13)*COLUMN(B25:AI25)-COLUMN(B25),COLUMNS($BG25:BG25))+1)),"")</f>
        <v/>
      </c>
      <c r="BK25" s="25" t="str" cm="1">
        <f t="array" ref="BK25">IFERROR(MergedCellsCount(INDEX(B25:AI25,_xlfn.AGGREGATE(15, 3, (B25:AI25 = $BF$13)/(B25:AI25 = $BF$13)*COLUMN(B25:AI25)-COLUMN(B25),COLUMNS($BG25:BH25))+1)),"")</f>
        <v/>
      </c>
      <c r="BL25" s="55" t="str" cm="1">
        <f t="array" ref="BL25">IFERROR(INDEX(Lists!$L$24:$AX$24,  0, _xlfn.AGGREGATE(15, 3, (B25:AI25 = $BF$13)/(B25:AI25 = $BF$13)*COLUMN(B25:AI25)-COLUMN(B25),COLUMNS($BG25:BG25))+1),"")</f>
        <v/>
      </c>
      <c r="BM25" s="55" t="str" cm="1">
        <f t="array" ref="BM25">IFERROR(INDEX(Lists!$L$24:$AX$24,  0, _xlfn.AGGREGATE(15, 3, (B25:AI25 = $BF$13)/(B25:AI25 = $BF$13)*COLUMN(B25:AI25)-COLUMN(B25),COLUMNS($BG25:BH25))+1),"")</f>
        <v/>
      </c>
      <c r="BN25" s="51" t="str" cm="1">
        <f t="array" ref="BN25">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IFERROR(MergedCellsCount(INDEX(B29:AI29,_xlfn.AGGREGATE(15, 3, (B29:AI29 = $BP$13)/(B29:AI29 = $BP$13)*COLUMN(B29:AI29)-COLUMN(B29),COLUMNS($BP29:BQ29))+1)),"")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77"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si="16"/>
        <v/>
      </c>
    </row>
    <row r="26" spans="1:87" s="25" customFormat="1" x14ac:dyDescent="0.25">
      <c r="A26" s="14" t="s">
        <v>40</v>
      </c>
      <c r="B26" s="16"/>
      <c r="C26" s="16"/>
      <c r="D26" s="16"/>
      <c r="E26" s="16"/>
      <c r="F26" s="16"/>
      <c r="G26" s="16"/>
      <c r="H26" s="16"/>
      <c r="I26" s="16"/>
      <c r="J26" s="16"/>
      <c r="K26" s="16"/>
      <c r="L26" s="16"/>
      <c r="M26" s="16"/>
      <c r="N26" s="310" t="s">
        <v>4</v>
      </c>
      <c r="O26" s="311"/>
      <c r="P26" s="311"/>
      <c r="Q26" s="312"/>
      <c r="R26" s="16"/>
      <c r="S26" s="16"/>
      <c r="T26" s="16"/>
      <c r="U26" s="16"/>
      <c r="V26" s="16"/>
      <c r="W26" s="16"/>
      <c r="X26" s="16"/>
      <c r="Y26" s="16"/>
      <c r="Z26" s="16"/>
      <c r="AA26" s="16"/>
      <c r="AB26" s="16"/>
      <c r="AC26" s="16"/>
      <c r="AD26" s="16"/>
      <c r="AE26" s="252" t="s">
        <v>42</v>
      </c>
      <c r="AF26" s="252"/>
      <c r="AG26" s="252"/>
      <c r="AH26" s="10"/>
      <c r="AI26" s="10"/>
      <c r="AJ26" s="10"/>
      <c r="AL26" s="55"/>
      <c r="AN26" s="55"/>
      <c r="AR26" s="54" t="str">
        <f t="shared" si="17"/>
        <v/>
      </c>
      <c r="AS26" s="25" t="str" cm="1">
        <f t="array" ref="AS26">IFERROR(MergedCellsCount(INDEX(B26:AI26,MATCH("Prop Swap Only",B26:AI26,0))),"")</f>
        <v/>
      </c>
      <c r="AT26" s="55" t="str" cm="1">
        <f t="array" ref="AT26">IFERROR(INDEX($B$79:$AJ$79,(MATCH("Prop Swap Only",B26:AI26,0)+AS26)),"")</f>
        <v/>
      </c>
      <c r="AV26" s="25" t="str">
        <f t="shared" si="18"/>
        <v/>
      </c>
      <c r="AW26" s="51" t="str">
        <f t="shared" si="19"/>
        <v/>
      </c>
      <c r="AX26" s="51" t="str">
        <f t="shared" ca="1" si="20"/>
        <v>15:45 to 16:30 Moneypalooza: Disinfect &amp; Prop Swap
11:30 to 12:30 Moneypalooza: Learn &amp; Play</v>
      </c>
      <c r="AY26" s="55" t="str">
        <f t="shared" si="21"/>
        <v/>
      </c>
      <c r="AZ26" s="25" t="str" cm="1">
        <f t="array" ref="AZ26">IFERROR(MergedCellsCount(INDEX(B26:AI26,MATCH("Wipe down",B26:AI26,0))),"")</f>
        <v/>
      </c>
      <c r="BA26" s="55" t="str" cm="1">
        <f t="array" ref="BA26">IFERROR(INDEX($B$79:$AJ$79,(MATCH("Wipe down",B26:AI26,0)+AZ26)),"")</f>
        <v/>
      </c>
      <c r="BC26" s="25" t="str">
        <f t="shared" si="22"/>
        <v/>
      </c>
      <c r="BD26" s="25" t="str">
        <f t="shared" si="23"/>
        <v/>
      </c>
      <c r="BE26" s="50"/>
      <c r="BF26" s="25" cm="1">
        <f t="array" ref="BF26">_xlfn.SINGLE(INDEX(B26:AJ26,0, _xlfn.AGGREGATE(15, 3, (B26:AI26 = $BF$13)/(B26:AI26 = $BF$13)*COLUMN(B26:AI26)-COLUMN(B26),COLUMNS($BF26:BF26))))</f>
        <v>0</v>
      </c>
      <c r="BG26" s="25" cm="1">
        <f t="array" ref="BG26">IFERROR(_xlfn.AGGREGATE(15, 3, (B26:AI26 = $BF$13)/(B26:AI26 = $BF$13)*COLUMN(B26:AI26)-COLUMN(B26),COLUMNS($BG26:BG26)),"")</f>
        <v>29</v>
      </c>
      <c r="BH26" s="25" t="str" cm="1">
        <f t="array" ref="BH26">IFERROR(_xlfn.AGGREGATE(15, 3, (D26:AK26 = $BF$13)/(D26:AK26 = $BF$13)*COLUMN(D26:AK26)-COLUMN(#REF!),COLUMNS($BG26:BH26)),"")</f>
        <v/>
      </c>
      <c r="BI26" s="25" t="str" cm="1">
        <f t="array" aca="1" ref="BI26" ca="1">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15:45 to 16:30 Disinfect &amp; Prop Swap</v>
      </c>
      <c r="BJ26" s="25" cm="1">
        <f t="array" aca="1" ref="BJ26" ca="1">IFERROR(MergedCellsCount(INDEX(B26:AI26,_xlfn.AGGREGATE(15, 3, (B26:AI26 = $BF$13)/(B26:AI26 = $BF$13)*COLUMN(B26:AI26)-COLUMN(B26),COLUMNS($BG26:BG26))+1)),"")</f>
        <v>3</v>
      </c>
      <c r="BK26" s="25" t="str" cm="1">
        <f t="array" ref="BK26">IFERROR(MergedCellsCount(INDEX(B26:AI26,_xlfn.AGGREGATE(15, 3, (B26:AI26 = $BF$13)/(B26:AI26 = $BF$13)*COLUMN(B26:AI26)-COLUMN(B26),COLUMNS($BG26:BH26))+1)),"")</f>
        <v/>
      </c>
      <c r="BL26" s="55" cm="1">
        <f t="array" ref="BL26">IFERROR(INDEX(Lists!$L$24:$AX$24,  0, _xlfn.AGGREGATE(15, 3, (B26:AI26 = $BF$13)/(B26:AI26 = $BF$13)*COLUMN(B26:AI26)-COLUMN(B26),COLUMNS($BG26:BG26))+1),"")</f>
        <v>0.65625</v>
      </c>
      <c r="BM26" s="55" t="str" cm="1">
        <f t="array" ref="BM26">IFERROR(INDEX(Lists!$L$24:$AX$24,  0, _xlfn.AGGREGATE(15, 3, (B26:AI26 = $BF$13)/(B26:AI26 = $BF$13)*COLUMN(B26:AI26)-COLUMN(B26),COLUMNS($BG26:BH26))+1),"")</f>
        <v/>
      </c>
      <c r="BN26" s="51" t="str" cm="1">
        <f t="array" aca="1" ref="BN26" ca="1">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15:45 to 16:30 Moneypalooza: Disinfect &amp; Prop Swap</v>
      </c>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IFERROR(MergedCellsCount(INDEX(B30:AI30,_xlfn.AGGREGATE(15, 3, (B30:AI30 = $BP$13)/(B30:AI30 = $BP$13)*COLUMN(B30:AI30)-COLUMN(B30),COLUMNS($BP30:BQ30))+1)),"")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cm="1">
        <f t="array" ref="BZ26">_xlfn.SINGLE(INDEX(B26:AJ26,0, _xlfn.AGGREGATE(15, 3, (B26:AI26 = $BZ$13)/(B26:AI26 = $BZ$13)*COLUMN(B26:AI26)-COLUMN(B26),COLUMNS($BZ26:BZ26))))</f>
        <v>0</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aca="1" ref="CC26" ca="1">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11:30 to 12:30 Learn &amp; Play</v>
      </c>
      <c r="CD26" s="25" cm="1">
        <f t="array" aca="1" ref="CD26" ca="1">IFERROR(MergedCellsCount(INDEX(B26:AI26,_xlfn.AGGREGATE(15, 3, (B26:AI26 = $BZ$13)/(B26:AI26 = $BZ$13)*COLUMN(B26:AI26)-COLUMN(B26),COLUMNS($BZ26:BZ26))+1)),"")</f>
        <v>4</v>
      </c>
      <c r="CE26" s="25" t="str" cm="1">
        <f t="array" ref="CE26">IFERROR(MergedCellsCount(INDEX(B26:AI26,_xlfn.AGGREGATE(15, 3, (B26:AI26 = $BZ$13)/(B26:AI26 = $BZ$13)*COLUMN(B26:AI26)-COLUMN(B26),COLUMNS($BZ26:CA26))+1)),"")</f>
        <v/>
      </c>
      <c r="CF26" s="55" cm="1">
        <f t="array" ref="CF26">IFERROR(INDEX(Lists!$L$24:$AX$24,  0, _xlfn.AGGREGATE(15, 3, (B26:AI26 = $BZ$13)/(B26:AI26 = $BZ$13)*COLUMN(B26:AI26)-COLUMN(B26),COLUMNS($BZ26:BZ26))+1),"")</f>
        <v>0.47916666666666669</v>
      </c>
      <c r="CG26" s="55" t="str" cm="1">
        <f t="array" ref="CG26">IFERROR(INDEX(Lists!$L$24:$AX$24,  0, _xlfn.AGGREGATE(15, 3, (B26:AI26 = $BZ$13)/(B26:AI26 = $BZ$13)*COLUMN(B26:AI26)-COLUMN(B26),COLUMNS($BZ26:CA26))+1),"")</f>
        <v/>
      </c>
      <c r="CH26" s="177" t="str" cm="1">
        <f t="array" aca="1" ref="CH26" ca="1">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11:30 to 12:30 Moneypalooza: Learn &amp; Play</v>
      </c>
      <c r="CI26" s="42" t="str">
        <f t="shared" ca="1" si="16"/>
        <v>15:45 to 16:30 Disinfect &amp; Prop Swap
11:30 to 12:30 Learn &amp; Play</v>
      </c>
    </row>
    <row r="27" spans="1:87" s="25" customFormat="1" ht="15" customHeight="1" x14ac:dyDescent="0.25">
      <c r="A27" s="7" t="s">
        <v>43</v>
      </c>
      <c r="B27" s="193"/>
      <c r="C27" s="16"/>
      <c r="D27" s="282" t="s">
        <v>4</v>
      </c>
      <c r="E27" s="283"/>
      <c r="F27" s="283"/>
      <c r="G27" s="284"/>
      <c r="H27" s="16"/>
      <c r="I27" s="16"/>
      <c r="J27" s="16"/>
      <c r="K27" s="9"/>
      <c r="L27" s="10"/>
      <c r="M27" s="10"/>
      <c r="N27" s="10"/>
      <c r="O27" s="10"/>
      <c r="P27" s="16"/>
      <c r="Q27" s="16"/>
      <c r="R27" s="16"/>
      <c r="S27" s="16"/>
      <c r="T27" s="10"/>
      <c r="U27" s="10"/>
      <c r="V27" s="10"/>
      <c r="W27" s="7"/>
      <c r="X27" s="7"/>
      <c r="Y27" s="10"/>
      <c r="Z27" s="10"/>
      <c r="AA27" s="10"/>
      <c r="AB27" s="224" t="s">
        <v>42</v>
      </c>
      <c r="AC27" s="224"/>
      <c r="AD27" s="224"/>
      <c r="AE27" s="10"/>
      <c r="AF27" s="10"/>
      <c r="AG27" s="10"/>
      <c r="AH27" s="7"/>
      <c r="AI27" s="7"/>
      <c r="AJ27" s="7"/>
      <c r="AL27" s="55"/>
      <c r="AN27" s="55"/>
      <c r="AR27" s="54" t="str">
        <f t="shared" si="17"/>
        <v/>
      </c>
      <c r="AS27" s="25" t="str" cm="1">
        <f t="array" ref="AS27">IFERROR(MergedCellsCount(INDEX(B27:AI27,MATCH("Prop Swap Only",B27:AI27,0))),"")</f>
        <v/>
      </c>
      <c r="AT27" s="55" t="str" cm="1">
        <f t="array" ref="AT27">IFERROR(INDEX($B$79:$AJ$79,(MATCH("Prop Swap Only",B27:AI27,0)+AS27)),"")</f>
        <v/>
      </c>
      <c r="AV27" s="25" t="str">
        <f t="shared" si="18"/>
        <v/>
      </c>
      <c r="AW27" s="51" t="str">
        <f t="shared" si="19"/>
        <v/>
      </c>
      <c r="AX27" s="51" t="str">
        <f t="shared" ca="1" si="20"/>
        <v>15:00 to 15:45 Around Town: Disinfect &amp; Prop Swap
09:00 to 10:00 Around Town: Learn &amp; Play</v>
      </c>
      <c r="AY27" s="55" t="str">
        <f t="shared" si="21"/>
        <v/>
      </c>
      <c r="AZ27" s="25" t="str" cm="1">
        <f t="array" ref="AZ27">IFERROR(MergedCellsCount(INDEX(B27:AI27,MATCH("Wipe down",B27:AI27,0))),"")</f>
        <v/>
      </c>
      <c r="BA27" s="55" t="str" cm="1">
        <f t="array" ref="BA27">IFERROR(INDEX($B$79:$AJ$79,(MATCH("Wipe down",B27:AI27,0)+AZ27)),"")</f>
        <v/>
      </c>
      <c r="BC27" s="25" t="str">
        <f t="shared" si="22"/>
        <v/>
      </c>
      <c r="BD27" s="25" t="str">
        <f t="shared" si="23"/>
        <v/>
      </c>
      <c r="BE27" s="50"/>
      <c r="BF27" s="25" cm="1">
        <f t="array" ref="BF27">_xlfn.SINGLE(INDEX(B27:AJ27,0, _xlfn.AGGREGATE(15, 3, (B27:AI27 = $BF$13)/(B27:AI27 = $BF$13)*COLUMN(B27:AI27)-COLUMN(B27),COLUMNS($BF27:BF27))))</f>
        <v>0</v>
      </c>
      <c r="BG27" s="25" cm="1">
        <f t="array" ref="BG27">IFERROR(_xlfn.AGGREGATE(15, 3, (B27:AI27 = $BF$13)/(B27:AI27 = $BF$13)*COLUMN(B27:AI27)-COLUMN(B27),COLUMNS($BG27:BG27)),"")</f>
        <v>26</v>
      </c>
      <c r="BH27" s="25" t="str" cm="1">
        <f t="array" ref="BH27">IFERROR(_xlfn.AGGREGATE(15, 3, (D27:AK27 = $BF$13)/(D27:AK27 = $BF$13)*COLUMN(D27:AK27)-COLUMN(#REF!),COLUMNS($BG27:BH27)),"")</f>
        <v/>
      </c>
      <c r="BI27" s="25" t="str" cm="1">
        <f t="array" aca="1" ref="BI27" ca="1">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15:00 to 15:45 Disinfect &amp; Prop Swap</v>
      </c>
      <c r="BJ27" s="25" cm="1">
        <f t="array" aca="1" ref="BJ27" ca="1">IFERROR(MergedCellsCount(INDEX(B27:AI27,_xlfn.AGGREGATE(15, 3, (B27:AI27 = $BF$13)/(B27:AI27 = $BF$13)*COLUMN(B27:AI27)-COLUMN(B27),COLUMNS($BG27:BG27))+1)),"")</f>
        <v>3</v>
      </c>
      <c r="BK27" s="25" t="str" cm="1">
        <f t="array" ref="BK27">IFERROR(MergedCellsCount(INDEX(B27:AI27,_xlfn.AGGREGATE(15, 3, (B27:AI27 = $BF$13)/(B27:AI27 = $BF$13)*COLUMN(B27:AI27)-COLUMN(B27),COLUMNS($BG27:BH27))+1)),"")</f>
        <v/>
      </c>
      <c r="BL27" s="55" cm="1">
        <f t="array" ref="BL27">IFERROR(INDEX(Lists!$L$24:$AX$24,  0, _xlfn.AGGREGATE(15, 3, (B27:AI27 = $BF$13)/(B27:AI27 = $BF$13)*COLUMN(B27:AI27)-COLUMN(B27),COLUMNS($BG27:BG27))+1),"")</f>
        <v>0.625</v>
      </c>
      <c r="BM27" s="55" t="str" cm="1">
        <f t="array" ref="BM27">IFERROR(INDEX(Lists!$L$24:$AX$24,  0, _xlfn.AGGREGATE(15, 3, (B27:AI27 = $BF$13)/(B27:AI27 = $BF$13)*COLUMN(B27:AI27)-COLUMN(B27),COLUMNS($BG27:BH27))+1),"")</f>
        <v/>
      </c>
      <c r="BN27" s="51" t="str" cm="1">
        <f t="array" aca="1" ref="BN27" ca="1">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15:00 to 15:45 Around Town: Disinfect &amp; Prop Swap</v>
      </c>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IFERROR(MergedCellsCount(INDEX(B31:AI31,_xlfn.AGGREGATE(15, 3, (B31:AI31 = $BP$13)/(B31:AI31 = $BP$13)*COLUMN(B31:AI31)-COLUMN(B31),COLUMNS($BP31:BQ31))+1)),"")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cm="1">
        <f t="array" ref="BZ27">_xlfn.SINGLE(INDEX(B27:AJ27,0, _xlfn.AGGREGATE(15, 3, (B27:AI27 = $BZ$13)/(B27:AI27 = $BZ$13)*COLUMN(B27:AI27)-COLUMN(B27),COLUMNS($BZ27:BZ27))))</f>
        <v>0</v>
      </c>
      <c r="CA27" s="25" t="str" cm="1">
        <f t="array" ref="CA27">IFERROR(_xlfn.AGGREGATE(15, 3, (B27:AI27 = $BZ$13)/(B27:AI27 = $BZ$13)*COLUMN(B27:AI27)-COLUMN(B27),COLUMNS($BZ27:CA27)),"")</f>
        <v/>
      </c>
      <c r="CB27" s="25" t="str" cm="1">
        <f t="array" ref="CB27">IFERROR(_xlfn.AGGREGATE(15, 3, (B27:AI27 = $BZ$13)/(B27:AI27 = $BZ$13)*COLUMN(B27:AI27)-COLUMN(B27),COLUMNS($BZ27:CB27)),"")</f>
        <v/>
      </c>
      <c r="CC27" s="25" t="str" cm="1">
        <f t="array" aca="1" ref="CC27" ca="1">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09:00 to 10:00 Learn &amp; Play</v>
      </c>
      <c r="CD27" s="25" cm="1">
        <f t="array" aca="1" ref="CD27" ca="1">IFERROR(MergedCellsCount(INDEX(B27:AI27,_xlfn.AGGREGATE(15, 3, (B27:AI27 = $BZ$13)/(B27:AI27 = $BZ$13)*COLUMN(B27:AI27)-COLUMN(B27),COLUMNS($BZ27:BZ27))+1)),"")</f>
        <v>4</v>
      </c>
      <c r="CE27" s="25" t="str" cm="1">
        <f t="array" ref="CE27">IFERROR(MergedCellsCount(INDEX(B27:AI27,_xlfn.AGGREGATE(15, 3, (B27:AI27 = $BZ$13)/(B27:AI27 = $BZ$13)*COLUMN(B27:AI27)-COLUMN(B27),COLUMNS($BZ27:CA27))+1)),"")</f>
        <v/>
      </c>
      <c r="CF27" s="55" cm="1">
        <f t="array" ref="CF27">IFERROR(INDEX(Lists!$L$24:$AX$24,  0, _xlfn.AGGREGATE(15, 3, (B27:AI27 = $BZ$13)/(B27:AI27 = $BZ$13)*COLUMN(B27:AI27)-COLUMN(B27),COLUMNS($BZ27:BZ27))+1),"")</f>
        <v>0.375</v>
      </c>
      <c r="CG27" s="55" t="str" cm="1">
        <f t="array" ref="CG27">IFERROR(INDEX(Lists!$L$24:$AX$24,  0, _xlfn.AGGREGATE(15, 3, (B27:AI27 = $BZ$13)/(B27:AI27 = $BZ$13)*COLUMN(B27:AI27)-COLUMN(B27),COLUMNS($BZ27:CA27))+1),"")</f>
        <v/>
      </c>
      <c r="CH27" s="177" t="str" cm="1">
        <f t="array" aca="1" ref="CH27" ca="1">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09:00 to 10:00 Around Town: Learn &amp; Play</v>
      </c>
      <c r="CI27" s="42" t="str">
        <f t="shared" ca="1" si="16"/>
        <v>15:00 to 15:45 Disinfect &amp; Prop Swap
09:00 to 10:00 Learn &amp; Play</v>
      </c>
    </row>
    <row r="28" spans="1:87" s="25" customFormat="1" x14ac:dyDescent="0.25">
      <c r="A28" s="132"/>
      <c r="B28" s="130"/>
      <c r="C28" s="130"/>
      <c r="D28" s="130"/>
      <c r="E28" s="130"/>
      <c r="F28" s="130"/>
      <c r="G28" s="130"/>
      <c r="H28" s="130"/>
      <c r="I28" s="130"/>
      <c r="K28" s="16"/>
      <c r="L28" s="3"/>
      <c r="M28" s="3"/>
      <c r="N28" s="3"/>
      <c r="O28" s="3"/>
      <c r="P28" s="3"/>
      <c r="Q28" s="3"/>
      <c r="R28" s="10"/>
      <c r="S28" s="16"/>
      <c r="T28" s="16"/>
      <c r="U28" s="16"/>
      <c r="V28" s="16"/>
      <c r="W28" s="16"/>
      <c r="X28" s="16"/>
      <c r="Y28" s="130"/>
      <c r="Z28" s="130"/>
      <c r="AA28" s="130"/>
      <c r="AB28" s="130"/>
      <c r="AC28" s="130"/>
      <c r="AD28" s="130"/>
      <c r="AH28" s="132"/>
      <c r="AI28" s="132"/>
      <c r="AJ28" s="132"/>
      <c r="AL28" s="55"/>
      <c r="AN28" s="55"/>
      <c r="AR28" s="54" t="str">
        <f t="shared" si="17"/>
        <v/>
      </c>
      <c r="AS28" s="25" t="str" cm="1">
        <f t="array" ref="AS28">IFERROR(MergedCellsCount(INDEX(B28:AI28,MATCH("Prop Swap Only",B28:AI28,0))),"")</f>
        <v/>
      </c>
      <c r="AT28" s="55" t="str" cm="1">
        <f t="array" ref="AT28">IFERROR(INDEX($B$79:$AJ$79,(MATCH("Prop Swap Only",B28:AI28,0)+AS28)),"")</f>
        <v/>
      </c>
      <c r="AV28" s="25" t="str">
        <f t="shared" si="18"/>
        <v/>
      </c>
      <c r="AW28" s="51" t="str">
        <f t="shared" si="19"/>
        <v/>
      </c>
      <c r="AX28" s="51" t="str">
        <f t="shared" si="20"/>
        <v/>
      </c>
      <c r="AY28" s="55" t="str">
        <f t="shared" si="21"/>
        <v/>
      </c>
      <c r="AZ28" s="25" t="str" cm="1">
        <f t="array" ref="AZ28">IFERROR(MergedCellsCount(INDEX(B28:AI28,MATCH("Wipe down",B28:AI28,0))),"")</f>
        <v/>
      </c>
      <c r="BA28" s="55" t="str" cm="1">
        <f t="array" ref="BA28">IFERROR(INDEX($B$79:$AJ$79,(MATCH("Wipe down",B28:AI28,0)+AZ28)),"")</f>
        <v/>
      </c>
      <c r="BC28" s="25" t="str">
        <f t="shared" si="22"/>
        <v/>
      </c>
      <c r="BD28" s="25" t="str">
        <f t="shared" si="23"/>
        <v/>
      </c>
      <c r="BE28" s="50"/>
      <c r="BF28" s="25" t="e" cm="1">
        <f t="array" ref="BF28">_xlfn.SINGLE(INDEX(B28:AJ28,0, _xlfn.AGGREGATE(15, 3, (B28:AI28 = $BF$13)/(B28:AI28 = $BF$13)*COLUMN(B28:AI28)-COLUMN(B28),COLUMNS($BF28:BF28))))</f>
        <v>#NUM!</v>
      </c>
      <c r="BG28" s="25" t="str" cm="1">
        <f t="array" ref="BG28">IFERROR(_xlfn.AGGREGATE(15, 3, (B28:AI28 = $BF$13)/(B28:AI28 = $BF$13)*COLUMN(B28:AI28)-COLUMN(B28),COLUMNS($BG28:BG28)),"")</f>
        <v/>
      </c>
      <c r="BH28" s="25" t="str" cm="1">
        <f t="array" ref="BH28">IFERROR(_xlfn.AGGREGATE(15, 3, (D28:AK28 = $BF$13)/(D28:AK28 = $BF$13)*COLUMN(D28:AK28)-COLUMN(#REF!),COLUMNS($BG28:BH28)),"")</f>
        <v/>
      </c>
      <c r="BI28" s="25" t="str" cm="1">
        <f t="array" ref="BI28">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
      </c>
      <c r="BJ28" s="25" t="str" cm="1">
        <f t="array" ref="BJ28">IFERROR(MergedCellsCount(INDEX(B28:AI28,_xlfn.AGGREGATE(15, 3, (B28:AI28 = $BF$13)/(B28:AI28 = $BF$13)*COLUMN(B28:AI28)-COLUMN(B28),COLUMNS($BG28:BG28))+1)),"")</f>
        <v/>
      </c>
      <c r="BK28" s="25" t="str" cm="1">
        <f t="array" ref="BK28">IFERROR(MergedCellsCount(INDEX(B28:AI28,_xlfn.AGGREGATE(15, 3, (B28:AI28 = $BF$13)/(B28:AI28 = $BF$13)*COLUMN(B28:AI28)-COLUMN(B28),COLUMNS($BG28:BH28))+1)),"")</f>
        <v/>
      </c>
      <c r="BL28" s="55" t="str" cm="1">
        <f t="array" ref="BL28">IFERROR(INDEX(Lists!$L$24:$AX$24,  0, _xlfn.AGGREGATE(15, 3, (B28:AI28 = $BF$13)/(B28:AI28 = $BF$13)*COLUMN(B28:AI28)-COLUMN(B28),COLUMNS($BG28:BG28))+1),"")</f>
        <v/>
      </c>
      <c r="BM28" s="55" t="str" cm="1">
        <f t="array" ref="BM28">IFERROR(INDEX(Lists!$L$24:$AX$24,  0, _xlfn.AGGREGATE(15, 3, (B28:AI28 = $BF$13)/(B28:AI28 = $BF$13)*COLUMN(B28:AI28)-COLUMN(B28),COLUMNS($BG28:BH28))+1),"")</f>
        <v/>
      </c>
      <c r="BN28" s="51" t="str" cm="1">
        <f t="array" ref="BN28">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
      </c>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IFERROR(MergedCellsCount(INDEX(B32:AI32,_xlfn.AGGREGATE(15, 3, (B32:AI32 = $BP$13)/(B32:AI32 = $BP$13)*COLUMN(B32:AI32)-COLUMN(B32),COLUMNS($BP32:BQ32))+1)),"")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t="e" cm="1">
        <f t="array" ref="BZ28">_xlfn.SINGLE(INDEX(B28:AJ28,0, _xlfn.AGGREGATE(15, 3, (B28:AI28 = $BZ$13)/(B28:AI28 = $BZ$13)*COLUMN(B28:AI28)-COLUMN(B28),COLUMNS($BZ28:BZ28))))</f>
        <v>#NUM!</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ref="CC28">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
      </c>
      <c r="CD28" s="25" t="str" cm="1">
        <f t="array" ref="CD28">IFERROR(MergedCellsCount(INDEX(B28:AI28,_xlfn.AGGREGATE(15, 3, (B28:AI28 = $BZ$13)/(B28:AI28 = $BZ$13)*COLUMN(B28:AI28)-COLUMN(B28),COLUMNS($BZ28:BZ28))+1)),"")</f>
        <v/>
      </c>
      <c r="CE28" s="25" t="str" cm="1">
        <f t="array" ref="CE28">IFERROR(MergedCellsCount(INDEX(B28:AI28,_xlfn.AGGREGATE(15, 3, (B28:AI28 = $BZ$13)/(B28:AI28 = $BZ$13)*COLUMN(B28:AI28)-COLUMN(B28),COLUMNS($BZ28:CA28))+1)),"")</f>
        <v/>
      </c>
      <c r="CF28" s="55" t="str" cm="1">
        <f t="array" ref="CF28">IFERROR(INDEX(Lists!$L$24:$AX$24,  0, _xlfn.AGGREGATE(15, 3, (B28:AI28 = $BZ$13)/(B28:AI28 = $BZ$13)*COLUMN(B28:AI28)-COLUMN(B28),COLUMNS($BZ28:BZ28))+1),"")</f>
        <v/>
      </c>
      <c r="CG28" s="55" t="str" cm="1">
        <f t="array" ref="CG28">IFERROR(INDEX(Lists!$L$24:$AX$24,  0, _xlfn.AGGREGATE(15, 3, (B28:AI28 = $BZ$13)/(B28:AI28 = $BZ$13)*COLUMN(B28:AI28)-COLUMN(B28),COLUMNS($BZ28:CA28))+1),"")</f>
        <v/>
      </c>
      <c r="CH28" s="177" t="str" cm="1">
        <f t="array" ref="CH28">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
      </c>
      <c r="CI28" s="42" t="str">
        <f t="shared" si="16"/>
        <v/>
      </c>
    </row>
    <row r="29" spans="1:87" s="74" customFormat="1" x14ac:dyDescent="0.25">
      <c r="A29" s="166"/>
      <c r="B29" s="166"/>
      <c r="C29" s="166"/>
      <c r="D29" s="166"/>
      <c r="E29" s="166"/>
      <c r="F29" s="166"/>
      <c r="G29" s="166"/>
      <c r="H29" s="166"/>
      <c r="I29" s="166"/>
      <c r="J29" s="166"/>
      <c r="K29" s="166"/>
      <c r="L29" s="166"/>
      <c r="M29" s="166"/>
      <c r="N29" s="166"/>
      <c r="O29" s="166"/>
      <c r="P29" s="166"/>
      <c r="Q29" s="166"/>
      <c r="R29" s="179"/>
      <c r="S29" s="179"/>
      <c r="T29" s="179"/>
      <c r="U29" s="179"/>
      <c r="V29" s="179"/>
      <c r="W29" s="179"/>
      <c r="X29" s="179"/>
      <c r="Y29" s="166"/>
      <c r="Z29" s="166"/>
      <c r="AA29" s="166"/>
      <c r="AB29" s="166"/>
      <c r="AC29" s="166"/>
      <c r="AD29" s="166"/>
      <c r="AE29" s="166"/>
      <c r="AF29" s="166"/>
      <c r="AG29" s="166"/>
      <c r="AH29" s="166"/>
      <c r="AI29" s="166"/>
      <c r="AJ29" s="166"/>
      <c r="AL29" s="75"/>
      <c r="AN29" s="75"/>
      <c r="AR29" s="73"/>
      <c r="AT29" s="75"/>
      <c r="AW29" s="76"/>
      <c r="AX29" s="76"/>
      <c r="AY29" s="75"/>
      <c r="BA29" s="75"/>
      <c r="BE29" s="135"/>
      <c r="BL29" s="75"/>
      <c r="BM29" s="75"/>
      <c r="BN29" s="76"/>
      <c r="BV29" s="75"/>
      <c r="BW29" s="75"/>
      <c r="BY29" s="135"/>
      <c r="CF29" s="75"/>
      <c r="CG29" s="75"/>
      <c r="CH29" s="178"/>
      <c r="CI29" s="134"/>
    </row>
    <row r="30" spans="1:87" x14ac:dyDescent="0.25">
      <c r="A30" s="140" t="s">
        <v>45</v>
      </c>
      <c r="B30" s="140"/>
      <c r="C30" s="140"/>
      <c r="D30" s="140"/>
      <c r="E30" s="140"/>
      <c r="F30" s="140"/>
      <c r="G30" s="140"/>
      <c r="H30" s="140"/>
      <c r="I30" s="140"/>
      <c r="J30" s="140"/>
      <c r="K30" s="140"/>
      <c r="L30" s="140"/>
      <c r="M30" s="242" t="s">
        <v>92</v>
      </c>
      <c r="N30" s="242"/>
      <c r="O30" s="242"/>
      <c r="P30" s="242"/>
      <c r="Q30" s="242"/>
      <c r="R30" s="242"/>
      <c r="S30" s="242"/>
      <c r="T30" s="242"/>
      <c r="U30" s="242"/>
      <c r="V30" s="171" t="s">
        <v>93</v>
      </c>
      <c r="W30" s="172"/>
      <c r="X30" s="172"/>
      <c r="Y30" s="172"/>
      <c r="Z30" s="172"/>
      <c r="AA30" s="172"/>
      <c r="AB30" s="172"/>
      <c r="AC30" s="172"/>
      <c r="AD30" s="173"/>
      <c r="AE30" s="140"/>
      <c r="AF30" s="140"/>
      <c r="AG30" s="140"/>
      <c r="AH30" s="140"/>
      <c r="AI30" s="140"/>
      <c r="AJ30" s="140"/>
      <c r="AL30" s="55"/>
      <c r="AM30" s="25"/>
      <c r="AN30" s="55"/>
      <c r="AO30" s="25"/>
      <c r="AP30" s="25"/>
      <c r="AQ30" s="25"/>
      <c r="AR30" s="54"/>
      <c r="AS30" s="25"/>
      <c r="AT30" s="55"/>
      <c r="AU30" s="25"/>
      <c r="AV30" s="25"/>
      <c r="AW30" s="51"/>
      <c r="AX30" s="51"/>
      <c r="AY30" s="55"/>
      <c r="AZ30" s="25"/>
      <c r="BA30" s="55"/>
      <c r="BB30" s="25"/>
      <c r="BC30" s="25"/>
      <c r="BD30" s="25"/>
      <c r="BE30" s="50"/>
      <c r="BF30" s="25"/>
      <c r="BG30" s="25"/>
      <c r="BH30" s="25"/>
      <c r="BI30" s="25"/>
      <c r="BJ30" s="25"/>
      <c r="BK30" s="25"/>
      <c r="BL30" s="55"/>
      <c r="BM30" s="55"/>
      <c r="BN30" s="51"/>
      <c r="BO30" s="25"/>
      <c r="BP30" s="25"/>
      <c r="BQ30" s="25"/>
      <c r="BR30" s="25"/>
      <c r="BS30" s="25"/>
      <c r="BT30" s="25"/>
      <c r="BU30" s="25"/>
      <c r="BV30" s="55"/>
      <c r="BW30" s="55"/>
      <c r="BX30" s="25"/>
      <c r="BY30" s="50"/>
      <c r="BZ30" s="25"/>
      <c r="CA30" s="25"/>
      <c r="CB30" s="25"/>
      <c r="CC30" s="25"/>
      <c r="CD30" s="25"/>
      <c r="CE30" s="25"/>
      <c r="CF30" s="55"/>
      <c r="CG30" s="55"/>
      <c r="CH30" s="177"/>
      <c r="CI30" s="42"/>
    </row>
    <row r="31" spans="1:87" x14ac:dyDescent="0.25">
      <c r="A31" s="133" t="s">
        <v>46</v>
      </c>
      <c r="B31" s="132" t="s">
        <v>14</v>
      </c>
      <c r="C31" s="133"/>
      <c r="D31" s="136" t="s">
        <v>15</v>
      </c>
      <c r="E31" s="136"/>
      <c r="F31" s="136" t="s">
        <v>16</v>
      </c>
      <c r="G31" s="136"/>
      <c r="H31" s="137" t="s">
        <v>17</v>
      </c>
      <c r="I31" s="137"/>
      <c r="J31" s="137" t="s">
        <v>18</v>
      </c>
      <c r="K31" s="137"/>
      <c r="L31" s="137" t="s">
        <v>19</v>
      </c>
      <c r="M31" s="137"/>
      <c r="N31" s="137" t="s">
        <v>20</v>
      </c>
      <c r="O31" s="137"/>
      <c r="P31" s="137" t="s">
        <v>21</v>
      </c>
      <c r="Q31" s="137"/>
      <c r="R31" s="137" t="s">
        <v>22</v>
      </c>
      <c r="S31" s="137"/>
      <c r="T31" s="137" t="s">
        <v>23</v>
      </c>
      <c r="U31" s="137"/>
      <c r="V31" s="137" t="s">
        <v>24</v>
      </c>
      <c r="W31" s="137"/>
      <c r="X31" s="137" t="s">
        <v>25</v>
      </c>
      <c r="Y31" s="137"/>
      <c r="Z31" s="137" t="s">
        <v>26</v>
      </c>
      <c r="AA31" s="137"/>
      <c r="AB31" s="137" t="s">
        <v>27</v>
      </c>
      <c r="AC31" s="137"/>
      <c r="AD31" s="137" t="s">
        <v>28</v>
      </c>
      <c r="AE31" s="137"/>
      <c r="AF31" s="137" t="s">
        <v>29</v>
      </c>
      <c r="AG31" s="137"/>
      <c r="AH31" s="137" t="s">
        <v>30</v>
      </c>
      <c r="AI31" s="137"/>
      <c r="AJ31" s="136" t="s">
        <v>31</v>
      </c>
      <c r="AL31" s="55"/>
      <c r="AM31" s="25"/>
      <c r="AN31" s="55"/>
      <c r="AO31" s="25"/>
      <c r="AP31" s="25"/>
      <c r="AQ31" s="25"/>
      <c r="AR31" s="54"/>
      <c r="AS31" s="25"/>
      <c r="AT31" s="55"/>
      <c r="AU31" s="25"/>
      <c r="AV31" s="25"/>
      <c r="AW31" s="51"/>
      <c r="AX31" s="51"/>
      <c r="AY31" s="55"/>
      <c r="AZ31" s="25"/>
      <c r="BA31" s="55"/>
      <c r="BB31" s="25"/>
      <c r="BC31" s="25"/>
      <c r="BD31" s="25"/>
      <c r="BE31" s="50"/>
      <c r="BF31" s="25"/>
      <c r="BG31" s="25"/>
      <c r="BH31" s="25"/>
      <c r="BI31" s="25"/>
      <c r="BJ31" s="25"/>
      <c r="BK31" s="25"/>
      <c r="BL31" s="55"/>
      <c r="BM31" s="55"/>
      <c r="BN31" s="51"/>
      <c r="BO31" s="25"/>
      <c r="BP31" s="25"/>
      <c r="BQ31" s="25"/>
      <c r="BR31" s="25"/>
      <c r="BS31" s="25"/>
      <c r="BT31" s="25"/>
      <c r="BU31" s="25"/>
      <c r="BV31" s="55"/>
      <c r="BW31" s="55"/>
      <c r="BX31" s="25"/>
      <c r="BY31" s="50"/>
      <c r="BZ31" s="25"/>
      <c r="CA31" s="25"/>
      <c r="CB31" s="25"/>
      <c r="CC31" s="25"/>
      <c r="CD31" s="25"/>
      <c r="CE31" s="25"/>
      <c r="CF31" s="55"/>
      <c r="CG31" s="55"/>
      <c r="CH31" s="177"/>
      <c r="CI31" s="42"/>
    </row>
    <row r="32" spans="1:87" s="74" customFormat="1" x14ac:dyDescent="0.25">
      <c r="A32" s="7" t="s">
        <v>47</v>
      </c>
      <c r="B32" s="34"/>
      <c r="C32" s="34"/>
      <c r="D32" s="313" t="s">
        <v>4</v>
      </c>
      <c r="E32" s="314"/>
      <c r="F32" s="314"/>
      <c r="G32" s="315"/>
      <c r="H32" s="316" t="s">
        <v>48</v>
      </c>
      <c r="I32" s="16"/>
      <c r="J32" s="10"/>
      <c r="K32" s="10"/>
      <c r="L32" s="9"/>
      <c r="M32" s="9"/>
      <c r="N32" s="9"/>
      <c r="O32" s="9"/>
      <c r="P32" s="9"/>
      <c r="Q32" s="9"/>
      <c r="R32" s="9"/>
      <c r="S32" s="320" t="s">
        <v>4</v>
      </c>
      <c r="T32" s="321"/>
      <c r="U32" s="321"/>
      <c r="V32" s="322"/>
      <c r="W32" s="7"/>
      <c r="X32" s="3"/>
      <c r="Y32" s="3"/>
      <c r="Z32" s="7"/>
      <c r="AA32" s="7"/>
      <c r="AB32" s="7"/>
      <c r="AC32" s="7"/>
      <c r="AD32" s="7"/>
      <c r="AE32" s="7"/>
      <c r="AF32" s="7"/>
      <c r="AG32" s="7"/>
      <c r="AH32" s="7"/>
      <c r="AI32" s="7"/>
      <c r="AJ32" s="21" t="s">
        <v>7</v>
      </c>
      <c r="AL32" s="75"/>
      <c r="AN32" s="75"/>
      <c r="AR32" s="73">
        <f>IFERROR(INDEX($B$79:$AJ$79,MATCH("Prop Swap Only",B32:AI32,0)),"")</f>
        <v>0.41666666666666669</v>
      </c>
      <c r="AS32" s="74" cm="1">
        <f t="array" aca="1" ref="AS32" ca="1">IFERROR(MergedCellsCount(INDEX(B32:AI32,MATCH("Prop Swap Only",B32:AI32,0))),"")</f>
        <v>1</v>
      </c>
      <c r="AT32" s="75" cm="1">
        <f t="array" aca="1" ref="AT32" ca="1">IFERROR(INDEX($B$79:$AJ$79,(MATCH("Prop Swap Only",B32:AI32,0)+AS32)),"")</f>
        <v>0.42708333333333331</v>
      </c>
      <c r="AV32" s="74" t="str">
        <f t="shared" ca="1" si="7"/>
        <v xml:space="preserve">10:00 to 10:15 Prop Swap While Open </v>
      </c>
      <c r="AW32" s="76" t="str">
        <f t="shared" ca="1" si="8"/>
        <v>10:00 to 10:15 Kid Grid &amp; RPW: Prop Swap While Open</v>
      </c>
      <c r="AX32" s="76" t="str">
        <f t="shared" ca="1" si="1"/>
        <v>10:00 to 10:15 Kid Grid &amp; RPW: Prop Swap While Open
09:00 to 10:00 Kid Grid &amp; RPW: Learn &amp; Play
12:45 to 13:45 Kid Grid &amp; RPW: Learn &amp; Play</v>
      </c>
      <c r="AY32" s="75" t="str">
        <f>IFERROR(INDEX($B$79:$AJ$79,MATCH("Wipe down",B32:AI32,0)),"")</f>
        <v/>
      </c>
      <c r="AZ32" s="74" t="str" cm="1">
        <f t="array" ref="AZ32">IFERROR(MergedCellsCount(INDEX(B32:AI32,MATCH("Wipe down",B32:AI32,0))),"")</f>
        <v/>
      </c>
      <c r="BA32" s="75" t="str" cm="1">
        <f t="array" ref="BA32">IFERROR(INDEX($B$79:$AJ$79,(MATCH("Wipe down",B32:AI32,0)+AZ32)),"")</f>
        <v/>
      </c>
      <c r="BC32" s="74" t="str">
        <f t="shared" si="5"/>
        <v/>
      </c>
      <c r="BD32" s="74" t="str">
        <f>IF(ISNUMBER(AY32),CONCATENATE(TEXT(AY32,"HH:MM")," to ",TEXT(BA32,"HH:MM"), " ",A32,": Wipe down "),"")</f>
        <v/>
      </c>
      <c r="BE32" s="135"/>
      <c r="BF32" s="74" t="e" cm="1">
        <f t="array" ref="BF32">_xlfn.SINGLE(INDEX(B32:AJ32,0, _xlfn.AGGREGATE(15, 3, (B32:AI32 = $BF$13)/(B32:AI32 = $BF$13)*COLUMN(B32:AI32)-COLUMN(#REF!),COLUMNS($BF32:BF32))))</f>
        <v>#NUM!</v>
      </c>
      <c r="BG32" s="74" t="str" cm="1">
        <f t="array" ref="BG32">IFERROR(_xlfn.AGGREGATE(15, 3, (B32:AI32 = $BF$13)/(B32:AI32 = $BF$13)*COLUMN(B32:AI32)-COLUMN(#REF!),COLUMNS($BG32:BG32)),"")</f>
        <v/>
      </c>
      <c r="BH32" s="74" t="str" cm="1">
        <f t="array" ref="BH32">IFERROR(_xlfn.AGGREGATE(15, 3, (D32:AK32 = $BF$13)/(D32:AK32 = $BF$13)*COLUMN(D32:AK32)-COLUMN(D32),COLUMNS($BG32:BH32)),"")</f>
        <v/>
      </c>
      <c r="BI32" s="74" t="str" cm="1">
        <f t="array" ref="BI32">_xlfn.TEXTJOIN(CHAR(10),TRUE, IFERROR((TEXT(BL32,"HH:MM")&amp;" to "&amp;TEXT(INDEX(Lists!$L$24:$AX$24,0,_xlfn.AGGREGATE(15,3,(B32:AI32=$BF$13)/(B32:AI32=$BF$13)*COLUMN(B32:AI32)-COLUMN(#REF!),COLUMNS($BG32:BG32))+1+BJ32),"HH:MM")&amp;" "&amp;$BF$13),""),
IFERROR((TEXT(BM32,"HH:MM")&amp;" to "&amp;TEXT(INDEX(Lists!$L$24:$AX$24,0,_xlfn.AGGREGATE(15,3,(B32:AI32=$BF$13)/(B32:AI32=$BF$13)*COLUMN(B32:AI32)-COLUMN(#REF!),COLUMNS($BG32:BH32))+1+BK32),"HH:MM")&amp;" "&amp;$BF$13),""))</f>
        <v/>
      </c>
      <c r="BJ32" s="74" t="str" cm="1">
        <f t="array" ref="BJ32">IFERROR(MergedCellsCount(INDEX(B32:AI32,_xlfn.AGGREGATE(15, 3, (B32:AI32 = $BF$13)/(B32:AI32 = $BF$13)*COLUMN(B32:AI32)-COLUMN(#REF!),COLUMNS($BG32:BG32))+1)),"")</f>
        <v/>
      </c>
      <c r="BK32" s="74" t="str" cm="1">
        <f t="array" ref="BK32">IFERROR(MergedCellsCount(INDEX(B32:AI32,_xlfn.AGGREGATE(15, 3, (B32:AI32 = $BF$13)/(B32:AI32 = $BF$13)*COLUMN(B32:AI32)-COLUMN(#REF!),COLUMNS($BG32:BH32))+1)),"")</f>
        <v/>
      </c>
      <c r="BL32" s="75" t="str" cm="1">
        <f t="array" ref="BL32">IFERROR(INDEX(Lists!$L$24:$AX$24,  0, _xlfn.AGGREGATE(15, 3, (B32:AI32 = $BF$13)/(B32:AI32 = $BF$13)*COLUMN(B32:AI32)-COLUMN(#REF!),COLUMNS($BG32:BG32))+1),"")</f>
        <v/>
      </c>
      <c r="BM32" s="75" t="str" cm="1">
        <f t="array" ref="BM32">IFERROR(INDEX(Lists!$L$24:$AX$24,  0, _xlfn.AGGREGATE(15, 3, (B32:AI32 = $BF$13)/(B32:AI32 = $BF$13)*COLUMN(B32:AI32)-COLUMN(#REF!),COLUMNS($BG32:BH32))+1),"")</f>
        <v/>
      </c>
      <c r="BN32" s="76"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74" t="e" cm="1">
        <f t="array" ref="BP32">_xlfn.SINGLE(INDEX(B32:AJ32,0, _xlfn.AGGREGATE(15, 3, (B32:AI32 = $BP$13)/(B32:AI32 = $BP$13)*COLUMN(B32:AI32)-COLUMN(#REF!),COLUMNS($BP32:BP32))))</f>
        <v>#NUM!</v>
      </c>
      <c r="BQ32" s="74" t="str" cm="1">
        <f t="array" ref="BQ32">IFERROR(_xlfn.AGGREGATE(15, 3, (B32:AI32 = $BP$13)/(B32:AI32 = $BP$13)*COLUMN(B32:AI32)-COLUMN(#REF!),COLUMNS($BP32:BQ32)),"")</f>
        <v/>
      </c>
      <c r="BR32" s="74" t="str" cm="1">
        <f t="array" ref="BR32">IFERROR(_xlfn.AGGREGATE(15, 3, (B32:AI32 = $BP$13)/(B32:AI32 = $BP$13)*COLUMN(B32:AI32)-COLUMN(#REF!),COLUMNS($BP32:BR32)),"")</f>
        <v/>
      </c>
      <c r="BS32" s="74" t="str" cm="1">
        <f t="array" ref="BS32">_xlfn.TEXTJOIN(CHAR(10),TRUE, IFERROR((TEXT(BV32,"HH:MM")&amp;" to "&amp;TEXT(INDEX(Lists!$L$24:$AX$24,0,_xlfn.AGGREGATE(15,3,(B32:AI32=$BP$13)/(B32:AI32=$BP$13)*COLUMN(B32:AI32)-COLUMN(#REF!),COLUMNS($BQ32:BQ32))+1+BT32),"HH:MM")&amp;" "&amp;$BP$13),""),
IFERROR((TEXT(BW32,"HH:MM")&amp;" to "&amp;TEXT(INDEX(Lists!$L$24:$AX$24,0,_xlfn.AGGREGATE(15,3,(B32:AI32=$BP$13)/(B32:AI32=$BP$13)*COLUMN(B32:AI32)-COLUMN(#REF!),COLUMNS($BQ32:BR32))+1+BU32),"HH:MM")&amp;" "&amp;$BP$13),""))</f>
        <v/>
      </c>
      <c r="BT32" s="74" t="str" cm="1">
        <f t="array" ref="BT32">IFERROR(MergedCellsCount(INDEX(B32:AI32,_xlfn.AGGREGATE(15, 3, (B32:AI32 = $BP$13)/(B32:AI32 = $BP$13)*COLUMN(B32:AI32)-COLUMN(#REF!),COLUMNS($BP32:BP32))+1)),"")</f>
        <v/>
      </c>
      <c r="BU32" s="74" t="str" cm="1">
        <f t="array" ref="BU32">IFERROR(MergedCellsCount(INDEX(B35:AI35,_xlfn.AGGREGATE(15, 3, (B35:AI35 = $BP$13)/(B35:AI35 = $BP$13)*COLUMN(B35:AI35)-COLUMN(B35),COLUMNS($BP35:BQ35))+1)),"")</f>
        <v/>
      </c>
      <c r="BV32" s="75" t="str" cm="1">
        <f t="array" ref="BV32">IFERROR(INDEX(Lists!$L$24:$AX$24,  0, _xlfn.AGGREGATE(15, 3, (B32:AI32 = $BP$13)/(B32:AI32 = $BP$13)*COLUMN(B32:AI32)-COLUMN(#REF!),COLUMNS($BP32:BP32))+1),"")</f>
        <v/>
      </c>
      <c r="BW32" s="75" t="str" cm="1">
        <f t="array" ref="BW32">IFERROR(INDEX(Lists!$L$24:$AX$24,  0, _xlfn.AGGREGATE(15, 3, (B32:AI32 = $BP$13)/(B32:AI32 = $BP$13)*COLUMN(B32:AI32)-COLUMN(#REF!),COLUMNS($BP32:BQ32))+1),"")</f>
        <v/>
      </c>
      <c r="BX32" s="74" t="str" cm="1">
        <f t="array" ref="BX32">_xlfn.TEXTJOIN(CHAR(10),TRUE, IFERROR((TEXT(BV32,"HH:MM")&amp;" to "&amp;TEXT(INDEX(Lists!$L$24:$AX$24,0,_xlfn.AGGREGATE(15,3,(B32:AI32=$BP$13)/(B32:AI32=$BP$13)*COLUMN(B32:AI32)-COLUMN(#REF!),COLUMNS($BQ32:BQ32))+1+BT32),"HH:MM")&amp;" "&amp;A32&amp;": "&amp;$BP$13),""),
IFERROR((TEXT(BW32,"HH:MM")&amp;" to "&amp;TEXT(INDEX(Lists!$L$24:$AX$24,0,_xlfn.AGGREGATE(15,3,(B32:AI32=$BP$13)/(B32:AI32=$BP$13)*COLUMN(B32:AI32)-COLUMN(#REF!),COLUMNS($BQ32:BR32))+1+BU32),"HH:MM")&amp;" "&amp;A32&amp;": "&amp;$BP$13),""))</f>
        <v/>
      </c>
      <c r="BY32" s="135"/>
      <c r="BZ32" s="74" t="e" cm="1">
        <f t="array" ref="BZ32">_xlfn.SINGLE(INDEX(B32:AJ32,0, _xlfn.AGGREGATE(15, 3, (B32:AI32 = $BZ$13)/(B32:AI32 = $BZ$13)*COLUMN(B32:AI32)-COLUMN(#REF!),COLUMNS($BZ32:BZ32))))</f>
        <v>#NUM!</v>
      </c>
      <c r="CA32" s="74" cm="1">
        <f t="array" ref="CA32">IFERROR(_xlfn.AGGREGATE(15, 3, (B32:AI32 = $BZ$13)/(B32:AI32 = $BZ$13)*COLUMN(B32:AI32)-COLUMN(B32),COLUMNS($BZ32:CA32)),"")</f>
        <v>17</v>
      </c>
      <c r="CB32" s="74" t="str" cm="1">
        <f t="array" ref="CB32">IFERROR(_xlfn.AGGREGATE(15, 3, (B32:AI32 = $BZ$13)/(B32:AI32 = $BZ$13)*COLUMN(B32:AI32)-COLUMN(B32),COLUMNS($BZ32:CB32)),"")</f>
        <v/>
      </c>
      <c r="CC32" s="74" t="str" cm="1">
        <f t="array" aca="1" ref="CC32" ca="1">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09:00 to 10:00 Learn &amp; Play
12:45 to 13:45 Learn &amp; Play</v>
      </c>
      <c r="CD32" s="74" cm="1">
        <f t="array" aca="1" ref="CD32" ca="1">IFERROR(MergedCellsCount(INDEX(B32:AI32,_xlfn.AGGREGATE(15, 3, (B32:AI32 = $BZ$13)/(B32:AI32 = $BZ$13)*COLUMN(B32:AI32)-COLUMN(B32),COLUMNS($BZ32:BZ32))+1)),"")</f>
        <v>4</v>
      </c>
      <c r="CE32" s="74" cm="1">
        <f t="array" aca="1" ref="CE32" ca="1">IFERROR(MergedCellsCount(INDEX(B32:AI32,_xlfn.AGGREGATE(15, 3, (B32:AI32 = $BZ$13)/(B32:AI32 = $BZ$13)*COLUMN(B32:AI32)-COLUMN(B32),COLUMNS($BZ32:CA32))+1)),"")</f>
        <v>4</v>
      </c>
      <c r="CF32" s="75" cm="1">
        <f t="array" ref="CF32">IFERROR(INDEX(Lists!$L$24:$AX$24,  0, _xlfn.AGGREGATE(15, 3, (B32:AI32 = $BZ$13)/(B32:AI32 = $BZ$13)*COLUMN(B32:AI32)-COLUMN(B32),COLUMNS($BZ32:BZ32))+1),"")</f>
        <v>0.375</v>
      </c>
      <c r="CG32" s="75" cm="1">
        <f t="array" ref="CG32">IFERROR(INDEX(Lists!$L$24:$AX$24,  0, _xlfn.AGGREGATE(15, 3, (B32:AI32 = $BZ$13)/(B32:AI32 = $BZ$13)*COLUMN(B32:AI32)-COLUMN(B32),COLUMNS($BZ32:CA32))+1),"")</f>
        <v>0.53125</v>
      </c>
      <c r="CH32" s="178" t="str" cm="1">
        <f t="array" aca="1" ref="CH32" ca="1">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09:00 to 10:00 Kid Grid &amp; RPW: Learn &amp; Play
12:45 to 13:45 Kid Grid &amp; RPW: Learn &amp; Play</v>
      </c>
      <c r="CI32" s="134" t="str">
        <f t="shared" ca="1" si="6"/>
        <v>10:00 to 10:15 Prop Swap While Open 
09:00 to 10:00 Learn &amp; Play
12:45 to 13:45 Learn &amp; Play</v>
      </c>
    </row>
    <row r="33" spans="1:87" s="25" customFormat="1" ht="15" customHeight="1" x14ac:dyDescent="0.25">
      <c r="A33" s="7" t="s">
        <v>50</v>
      </c>
      <c r="B33" s="34"/>
      <c r="C33" s="34"/>
      <c r="D33" s="313" t="s">
        <v>4</v>
      </c>
      <c r="E33" s="314"/>
      <c r="F33" s="314"/>
      <c r="G33" s="315"/>
      <c r="H33" s="206"/>
      <c r="I33" s="57" t="s">
        <v>48</v>
      </c>
      <c r="J33" s="3"/>
      <c r="K33" s="3"/>
      <c r="L33" s="3"/>
      <c r="M33" s="3"/>
      <c r="N33" s="16"/>
      <c r="O33" s="16"/>
      <c r="P33" s="10"/>
      <c r="Q33" s="10"/>
      <c r="R33" s="10"/>
      <c r="S33" s="10"/>
      <c r="T33" s="7"/>
      <c r="U33" s="7"/>
      <c r="V33" s="7"/>
      <c r="W33" s="7"/>
      <c r="X33" s="7"/>
      <c r="Y33" s="7"/>
      <c r="Z33" s="227" t="s">
        <v>94</v>
      </c>
      <c r="AA33" s="228"/>
      <c r="AB33" s="7"/>
      <c r="AC33" s="7"/>
      <c r="AD33" s="3"/>
      <c r="AE33" s="7"/>
      <c r="AF33" s="10"/>
      <c r="AG33" s="10"/>
      <c r="AH33" s="10"/>
      <c r="AI33" s="10"/>
      <c r="AJ33" s="21" t="s">
        <v>7</v>
      </c>
      <c r="AL33" s="55"/>
      <c r="AN33" s="55"/>
      <c r="AR33" s="54">
        <f t="shared" si="3"/>
        <v>0.42708333333333331</v>
      </c>
      <c r="AS33" s="25" cm="1">
        <f t="array" aca="1" ref="AS33" ca="1">IFERROR(MergedCellsCount(INDEX(B33:AI33,MATCH("Prop Swap Only",B33:AI33,0))),"")</f>
        <v>1</v>
      </c>
      <c r="AT33" s="55" cm="1">
        <f t="array" aca="1" ref="AT33" ca="1">IFERROR(INDEX($B$79:$AJ$79,(MATCH("Prop Swap Only",B33:AI33,0)+AS33)),"")</f>
        <v>0.4375</v>
      </c>
      <c r="AV33" s="25" t="str">
        <f t="shared" ca="1" si="7"/>
        <v xml:space="preserve">10:15 to 10:30 Prop Swap While Open </v>
      </c>
      <c r="AW33" s="51" t="str">
        <f t="shared" ca="1" si="8"/>
        <v>10:15 to 10:30 P2P &amp; STEMosphere: Prop Swap While Open</v>
      </c>
      <c r="AX33" s="51" t="str">
        <f t="shared" ca="1" si="1"/>
        <v>10:15 to 10:30 P2P &amp; STEMosphere: Prop Swap While Open
14:30 to 15:00 P2P &amp; STEMosphere: Wipe down 
09:00 to 10:00 P2P &amp; STEMosphere: Learn &amp; Play</v>
      </c>
      <c r="AY33" s="55">
        <f t="shared" si="4"/>
        <v>0.60416666666666663</v>
      </c>
      <c r="AZ33" s="25" cm="1">
        <f t="array" aca="1" ref="AZ33" ca="1">IFERROR(MergedCellsCount(INDEX(B33:AI33,MATCH("Wipe down",B33:AI33,0))),"")</f>
        <v>2</v>
      </c>
      <c r="BA33" s="55" cm="1">
        <f t="array" aca="1" ref="BA33" ca="1">IFERROR(INDEX($B$79:$AJ$79,(MATCH("Wipe down",B33:AI33,0)+AZ33)),"")</f>
        <v>0.625</v>
      </c>
      <c r="BC33" s="25" t="str">
        <f t="shared" ca="1" si="5"/>
        <v>14:30 to 15:00 Wipe down</v>
      </c>
      <c r="BD33" s="25" t="str">
        <f t="shared" ca="1" si="2"/>
        <v xml:space="preserve">14:30 to 15:00 P2P &amp; STEMosphere: Wipe down </v>
      </c>
      <c r="BE33" s="50"/>
      <c r="BF33" s="25" t="e" cm="1">
        <f t="array" ref="BF33">_xlfn.SINGLE(INDEX(B33:AJ33,0, _xlfn.AGGREGATE(15, 3, (B33:AI33 = $BF$13)/(B33:AI33 = $BF$13)*COLUMN(B33:AI33)-COLUMN(B32),COLUMNS($BF33:BF33))))</f>
        <v>#NUM!</v>
      </c>
      <c r="BG33" s="25" t="str" cm="1">
        <f t="array" ref="BG33">IFERROR(_xlfn.AGGREGATE(15, 3, (B33:AI33 = $BF$13)/(B33:AI33 = $BF$13)*COLUMN(B33:AI33)-COLUMN(B32),COLUMNS($BG33:BG33)),"")</f>
        <v/>
      </c>
      <c r="BH33" s="74" t="str" cm="1">
        <f t="array" ref="BH33">IFERROR(_xlfn.AGGREGATE(15, 3, (D33:AK33 = $BF$13)/(D33:AK33 = $BF$13)*COLUMN(D33:AK33)-COLUMN(D33),COLUMNS($BG33:BH33)),"")</f>
        <v/>
      </c>
      <c r="BI33" s="25" t="str" cm="1">
        <f t="array" ref="BI33">_xlfn.TEXTJOIN(CHAR(10),TRUE, IFERROR((TEXT(BL33,"HH:MM")&amp;" to "&amp;TEXT(INDEX(Lists!$L$24:$AX$24,0,_xlfn.AGGREGATE(15,3,(B33:AI33=$BF$13)/(B33:AI33=$BF$13)*COLUMN(B33:AI33)-COLUMN(B32),COLUMNS($BG33:BG33))+1+BJ33),"HH:MM")&amp;" "&amp;$BF$13),""),
IFERROR((TEXT(BM33,"HH:MM")&amp;" to "&amp;TEXT(INDEX(Lists!$L$24:$AX$24,0,_xlfn.AGGREGATE(15,3,(B33:AI33=$BF$13)/(B33:AI33=$BF$13)*COLUMN(B33:AI33)-COLUMN(B32),COLUMNS($BG33:BH33))+1+BK33),"HH:MM")&amp;" "&amp;$BF$13),""))</f>
        <v/>
      </c>
      <c r="BJ33" s="25" t="str" cm="1">
        <f t="array" ref="BJ33">IFERROR(MergedCellsCount(INDEX(B33:AI33,_xlfn.AGGREGATE(15, 3, (B33:AI33 = $BF$13)/(B33:AI33 = $BF$13)*COLUMN(B33:AI33)-COLUMN(B32),COLUMNS($BG33:BG33))+1)),"")</f>
        <v/>
      </c>
      <c r="BK33" s="25" t="str" cm="1">
        <f t="array" ref="BK33">IFERROR(MergedCellsCount(INDEX(B33:AI33,_xlfn.AGGREGATE(15, 3, (B33:AI33 = $BF$13)/(B33:AI33 = $BF$13)*COLUMN(B33:AI33)-COLUMN(B32),COLUMNS($BG33:BH33))+1)),"")</f>
        <v/>
      </c>
      <c r="BL33" s="55" t="str" cm="1">
        <f t="array" ref="BL33">IFERROR(INDEX(Lists!$L$24:$AX$24,  0, _xlfn.AGGREGATE(15, 3, (B33:AI33 = $BF$13)/(B33:AI33 = $BF$13)*COLUMN(B33:AI33)-COLUMN(B32),COLUMNS($BG33:BG33))+1),"")</f>
        <v/>
      </c>
      <c r="BM33" s="55" t="str" cm="1">
        <f t="array" ref="BM33">IFERROR(INDEX(Lists!$L$24:$AX$24,  0, _xlfn.AGGREGATE(15, 3, (B33:AI33 = $BF$13)/(B33:AI33 = $BF$13)*COLUMN(B33:AI33)-COLUMN(B32),COLUMNS($BG33:BH33))+1),"")</f>
        <v/>
      </c>
      <c r="BN33" s="51" t="str" cm="1">
        <f t="array" ref="BN33">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
      </c>
      <c r="BP33" s="25" t="e" cm="1">
        <f t="array" ref="BP33">_xlfn.SINGLE(INDEX(B33:AJ33,0, _xlfn.AGGREGATE(15, 3, (B33:AI33 = $BP$13)/(B33:AI33 = $BP$13)*COLUMN(B33:AI33)-COLUMN(B32),COLUMNS($BP33:BP33))))</f>
        <v>#NUM!</v>
      </c>
      <c r="BQ33" s="25" t="str" cm="1">
        <f t="array" ref="BQ33">IFERROR(_xlfn.AGGREGATE(15, 3, (B33:AI33 = $BP$13)/(B33:AI33 = $BP$13)*COLUMN(B33:AI33)-COLUMN(B32),COLUMNS($BP33:BQ33)),"")</f>
        <v/>
      </c>
      <c r="BR33" s="25" t="str" cm="1">
        <f t="array" ref="BR33">IFERROR(_xlfn.AGGREGATE(15, 3, (B33:AI33 = $BP$13)/(B33:AI33 = $BP$13)*COLUMN(B33:AI33)-COLUMN(B32),COLUMNS($BP33:BR33)),"")</f>
        <v/>
      </c>
      <c r="BS33" s="25" t="str" cm="1">
        <f t="array" ref="BS33">_xlfn.TEXTJOIN(CHAR(10),TRUE, IFERROR((TEXT(BV33,"HH:MM")&amp;" to "&amp;TEXT(INDEX(Lists!$L$24:$AX$24,0,_xlfn.AGGREGATE(15,3,(B33:AI33=$BP$13)/(B33:AI33=$BP$13)*COLUMN(B33:AI33)-COLUMN(B32),COLUMNS($BQ33:BQ33))+1+BT33),"HH:MM")&amp;" "&amp;$BP$13),""),
IFERROR((TEXT(BW33,"HH:MM")&amp;" to "&amp;TEXT(INDEX(Lists!$L$24:$AX$24,0,_xlfn.AGGREGATE(15,3,(B33:AI33=$BP$13)/(B33:AI33=$BP$13)*COLUMN(B33:AI33)-COLUMN(B32),COLUMNS($BQ33:BR33))+1+BU33),"HH:MM")&amp;" "&amp;$BP$13),""))</f>
        <v/>
      </c>
      <c r="BT33" s="25" t="str" cm="1">
        <f t="array" ref="BT33">IFERROR(MergedCellsCount(INDEX(B33:AI33,_xlfn.AGGREGATE(15, 3, (B33:AI33 = $BP$13)/(B33:AI33 = $BP$13)*COLUMN(B33:AI33)-COLUMN(B32),COLUMNS($BP33:BP33))+1)),"")</f>
        <v/>
      </c>
      <c r="BU33" s="25" t="str" cm="1">
        <f t="array" ref="BU33">IFERROR(MergedCellsCount(INDEX(B36:AI36,_xlfn.AGGREGATE(15, 3, (B36:AI36 = $BP$13)/(B36:AI36 = $BP$13)*COLUMN(B36:AI36)-COLUMN(B36),COLUMNS($BP36:BQ36))+1)),"")</f>
        <v/>
      </c>
      <c r="BV33" s="55" t="str" cm="1">
        <f t="array" ref="BV33">IFERROR(INDEX(Lists!$L$24:$AX$24,  0, _xlfn.AGGREGATE(15, 3, (B33:AI33 = $BP$13)/(B33:AI33 = $BP$13)*COLUMN(B33:AI33)-COLUMN(B32),COLUMNS($BP33:BP33))+1),"")</f>
        <v/>
      </c>
      <c r="BW33" s="55" t="str" cm="1">
        <f t="array" ref="BW33">IFERROR(INDEX(Lists!$L$24:$AX$24,  0, _xlfn.AGGREGATE(15, 3, (B33:AI33 = $BP$13)/(B33:AI33 = $BP$13)*COLUMN(B33:AI33)-COLUMN(B32),COLUMNS($BP33:BQ33))+1),"")</f>
        <v/>
      </c>
      <c r="BX33" s="25" t="str" cm="1">
        <f t="array" ref="BX33">_xlfn.TEXTJOIN(CHAR(10),TRUE, IFERROR((TEXT(BV33,"HH:MM")&amp;" to "&amp;TEXT(INDEX(Lists!$L$24:$AX$24,0,_xlfn.AGGREGATE(15,3,(B33:AI33=$BP$13)/(B33:AI33=$BP$13)*COLUMN(B33:AI33)-COLUMN(B32),COLUMNS($BQ33:BQ33))+1+BT33),"HH:MM")&amp;" "&amp;A33&amp;": "&amp;$BP$13),""),
IFERROR((TEXT(BW33,"HH:MM")&amp;" to "&amp;TEXT(INDEX(Lists!$L$24:$AX$24,0,_xlfn.AGGREGATE(15,3,(B33:AI33=$BP$13)/(B33:AI33=$BP$13)*COLUMN(B33:AI33)-COLUMN(B32),COLUMNS($BQ33:BR33))+1+BU33),"HH:MM")&amp;" "&amp;A33&amp;": "&amp;$BP$13),""))</f>
        <v/>
      </c>
      <c r="BY33" s="50"/>
      <c r="BZ33" s="25" cm="1">
        <f t="array" ref="BZ33">_xlfn.SINGLE(INDEX(B33:AJ33,0, _xlfn.AGGREGATE(15, 3, (B33:AI33 = $BZ$13)/(B33:AI33 = $BZ$13)*COLUMN(B33:AI33)-COLUMN(B32),COLUMNS($BZ33:BZ33))))</f>
        <v>0</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aca="1" ref="CC33" ca="1">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09:00 to 10:00 Learn &amp; Play</v>
      </c>
      <c r="CD33" s="25" cm="1">
        <f t="array" aca="1" ref="CD33" ca="1">IFERROR(MergedCellsCount(INDEX(B33:AI33,_xlfn.AGGREGATE(15, 3, (B33:AI33 = $BZ$13)/(B33:AI33 = $BZ$13)*COLUMN(B33:AI33)-COLUMN(B33),COLUMNS($BZ33:BZ33))+1)),"")</f>
        <v>4</v>
      </c>
      <c r="CE33" s="25" t="str" cm="1">
        <f t="array" ref="CE33">IFERROR(MergedCellsCount(INDEX(B33:AI33,_xlfn.AGGREGATE(15, 3, (B33:AI33 = $BZ$13)/(B33:AI33 = $BZ$13)*COLUMN(B33:AI33)-COLUMN(B33),COLUMNS($BZ33:CA33))+1)),"")</f>
        <v/>
      </c>
      <c r="CF33" s="55" cm="1">
        <f t="array" ref="CF33">IFERROR(INDEX(Lists!$L$24:$AX$24,  0, _xlfn.AGGREGATE(15, 3, (B33:AI33 = $BZ$13)/(B33:AI33 = $BZ$13)*COLUMN(B33:AI33)-COLUMN(B33),COLUMNS($BZ33:BZ33))+1),"")</f>
        <v>0.375</v>
      </c>
      <c r="CG33" s="55" t="str" cm="1">
        <f t="array" ref="CG33">IFERROR(INDEX(Lists!$L$24:$AX$24,  0, _xlfn.AGGREGATE(15, 3, (B33:AI33 = $BZ$13)/(B33:AI33 = $BZ$13)*COLUMN(B33:AI33)-COLUMN(B33),COLUMNS($BZ33:CA33))+1),"")</f>
        <v/>
      </c>
      <c r="CH33" s="177" t="str" cm="1">
        <f t="array" aca="1" ref="CH33" ca="1">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09:00 to 10:00 P2P &amp; STEMosphere: Learn &amp; Play</v>
      </c>
      <c r="CI33" s="42" t="str">
        <f t="shared" ca="1" si="6"/>
        <v>10:15 to 10:30 Prop Swap While Open 
14:30 to 15:00 Wipe down
09:00 to 10:00 Learn &amp; Play</v>
      </c>
    </row>
    <row r="34" spans="1:87" s="25" customFormat="1" x14ac:dyDescent="0.25">
      <c r="A34" s="7" t="s">
        <v>51</v>
      </c>
      <c r="B34" s="128"/>
      <c r="C34" s="128"/>
      <c r="D34" s="128"/>
      <c r="E34" s="128"/>
      <c r="F34" s="128"/>
      <c r="G34" s="128"/>
      <c r="H34" s="7"/>
      <c r="I34" s="7"/>
      <c r="J34" s="7"/>
      <c r="K34" s="7"/>
      <c r="L34" s="9"/>
      <c r="M34" s="224" t="s">
        <v>42</v>
      </c>
      <c r="N34" s="224"/>
      <c r="O34" s="224"/>
      <c r="P34" s="16"/>
      <c r="Q34" s="16"/>
      <c r="R34" s="16"/>
      <c r="S34" s="16"/>
      <c r="T34" s="7"/>
      <c r="U34" s="7"/>
      <c r="V34" s="7"/>
      <c r="W34" s="227" t="s">
        <v>94</v>
      </c>
      <c r="X34" s="228"/>
      <c r="Y34" s="7"/>
      <c r="Z34" s="7"/>
      <c r="AA34" s="7"/>
      <c r="AB34" s="7"/>
      <c r="AC34" s="7"/>
      <c r="AD34" s="7"/>
      <c r="AE34" s="7"/>
      <c r="AF34" s="10"/>
      <c r="AG34" s="10"/>
      <c r="AH34" s="10"/>
      <c r="AI34" s="10"/>
      <c r="AJ34" s="21" t="s">
        <v>7</v>
      </c>
      <c r="AL34" s="55"/>
      <c r="AN34" s="55"/>
      <c r="AR34" s="54" t="str">
        <f t="shared" ref="AR34:AR73" si="24">IFERROR(INDEX($B$79:$AJ$79,MATCH("Prop Swap Only",B34:AI34,0)),"")</f>
        <v/>
      </c>
      <c r="AS34" s="25" t="str" cm="1">
        <f t="array" ref="AS34">IFERROR(MergedCellsCount(INDEX(B34:AI34,MATCH("Prop Swap Only",B34:AI34,0))),"")</f>
        <v/>
      </c>
      <c r="AT34" s="55" t="str" cm="1">
        <f t="array" ref="AT34">IFERROR(INDEX($B$79:$AJ$79,(MATCH("Prop Swap Only",B34:AI34,0)+AS34)),"")</f>
        <v/>
      </c>
      <c r="AV34" s="25" t="str">
        <f t="shared" si="7"/>
        <v/>
      </c>
      <c r="AW34" s="51" t="str">
        <f t="shared" si="8"/>
        <v/>
      </c>
      <c r="AX34" s="51" t="str">
        <f t="shared" ca="1" si="1"/>
        <v xml:space="preserve">11:15 to 12:00 Splash (UW - SS): Disinfect &amp; Prop Swap
13:45 to 14:15 Splash (UW - SS): Wipe down </v>
      </c>
      <c r="AY34" s="55">
        <f t="shared" si="4"/>
        <v>0.57291666666666663</v>
      </c>
      <c r="AZ34" s="25" cm="1">
        <f t="array" aca="1" ref="AZ34" ca="1">IFERROR(MergedCellsCount(INDEX(B34:AI34,MATCH("Wipe down",B34:AI34,0))),"")</f>
        <v>2</v>
      </c>
      <c r="BA34" s="55" cm="1">
        <f t="array" aca="1" ref="BA34" ca="1">IFERROR(INDEX($B$79:$AJ$79,(MATCH("Wipe down",B34:AI34,0)+AZ34)),"")</f>
        <v>0.59375</v>
      </c>
      <c r="BC34" s="25" t="str">
        <f t="shared" ca="1" si="5"/>
        <v>13:45 to 14:15 Wipe down</v>
      </c>
      <c r="BD34" s="25" t="str">
        <f t="shared" ca="1" si="2"/>
        <v xml:space="preserve">13:45 to 14:15 Splash (UW - SS): Wipe down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11</v>
      </c>
      <c r="BH34" s="25" t="str" cm="1">
        <f t="array" ref="BH34">IFERROR(_xlfn.AGGREGATE(15, 3, (D34:AK34 = $BF$13)/(D34:AK34 = $BF$13)*COLUMN(D34:AK34)-COLUMN(D34),COLUMNS($BG34:BH34)),"")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11:15 to 12:00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0.46875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11:15 to 12:00 Splash (UW - SS):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IFERROR(MergedCellsCount(INDEX(B37:AI37,_xlfn.AGGREGATE(15, 3, (B37:AI37 = $BP$13)/(B37:AI37 = $BP$13)*COLUMN(B37:AI37)-COLUMN(B37),COLUMNS($BP37:BQ37))+1)),"")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t="e" cm="1">
        <f t="array" ref="BZ34">_xlfn.SINGLE(INDEX(B34:AJ34,0, _xlfn.AGGREGATE(15, 3, (B34:AI34 = $BZ$13)/(B34:AI34 = $BZ$13)*COLUMN(B34:AI34)-COLUMN(B34),COLUMNS($BZ34:BZ34))))</f>
        <v>#NUM!</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ref="CC34">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
      </c>
      <c r="CD34" s="25" t="str" cm="1">
        <f t="array" ref="CD34">IFERROR(MergedCellsCount(INDEX(B34:AI34,_xlfn.AGGREGATE(15, 3, (B34:AI34 = $BZ$13)/(B34:AI34 = $BZ$13)*COLUMN(B34:AI34)-COLUMN(B34),COLUMNS($BZ34:BZ34))+1)),"")</f>
        <v/>
      </c>
      <c r="CE34" s="25" t="str" cm="1">
        <f t="array" ref="CE34">IFERROR(MergedCellsCount(INDEX(B34:AI34,_xlfn.AGGREGATE(15, 3, (B34:AI34 = $BZ$13)/(B34:AI34 = $BZ$13)*COLUMN(B34:AI34)-COLUMN(B34),COLUMNS($BZ34:CA34))+1)),"")</f>
        <v/>
      </c>
      <c r="CF34" s="55" t="str" cm="1">
        <f t="array" ref="CF34">IFERROR(INDEX(Lists!$L$24:$AX$24,  0, _xlfn.AGGREGATE(15, 3, (B34:AI34 = $BZ$13)/(B34:AI34 = $BZ$13)*COLUMN(B34:AI34)-COLUMN(B34),COLUMNS($BZ34:BZ34))+1),"")</f>
        <v/>
      </c>
      <c r="CG34" s="55" t="str" cm="1">
        <f t="array" ref="CG34">IFERROR(INDEX(Lists!$L$24:$AX$24,  0, _xlfn.AGGREGATE(15, 3, (B34:AI34 = $BZ$13)/(B34:AI34 = $BZ$13)*COLUMN(B34:AI34)-COLUMN(B34),COLUMNS($BZ34:CA34))+1),"")</f>
        <v/>
      </c>
      <c r="CH34" s="177" t="str" cm="1">
        <f t="array" ref="CH34">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
      </c>
      <c r="CI34" s="42" t="str">
        <f t="shared" ca="1" si="6"/>
        <v>13:45 to 14:15 Wipe down
11:15 to 12:00 Disinfect &amp; Prop Swap</v>
      </c>
    </row>
    <row r="35" spans="1:87" s="25" customFormat="1" x14ac:dyDescent="0.25">
      <c r="A35" s="7" t="s">
        <v>57</v>
      </c>
      <c r="B35" s="34"/>
      <c r="C35" s="34"/>
      <c r="D35" s="34"/>
      <c r="E35" s="34"/>
      <c r="F35" s="34"/>
      <c r="G35" s="34"/>
      <c r="H35" s="10"/>
      <c r="I35" s="10"/>
      <c r="J35" s="10"/>
      <c r="K35" s="10"/>
      <c r="L35" s="7"/>
      <c r="M35" s="7"/>
      <c r="N35" s="7"/>
      <c r="O35" s="7"/>
      <c r="P35" s="224" t="s">
        <v>42</v>
      </c>
      <c r="Q35" s="224"/>
      <c r="R35" s="224"/>
      <c r="S35" s="212"/>
      <c r="T35" s="212"/>
      <c r="U35" s="212"/>
      <c r="V35" s="212"/>
      <c r="W35" s="7"/>
      <c r="X35" s="10"/>
      <c r="Y35" s="10"/>
      <c r="Z35" s="10"/>
      <c r="AA35" s="10"/>
      <c r="AB35" s="7"/>
      <c r="AC35" s="7"/>
      <c r="AD35" s="7"/>
      <c r="AE35" s="7"/>
      <c r="AF35" s="7"/>
      <c r="AG35" s="7"/>
      <c r="AH35" s="7"/>
      <c r="AI35" s="7"/>
      <c r="AJ35" s="21" t="s">
        <v>7</v>
      </c>
      <c r="AL35" s="55"/>
      <c r="AN35" s="55"/>
      <c r="AR35" s="54" t="str">
        <f t="shared" si="24"/>
        <v/>
      </c>
      <c r="AS35" s="25" t="str" cm="1">
        <f t="array" ref="AS35">IFERROR(MergedCellsCount(INDEX(B35:AI35,MATCH("Prop Swap Only",B35:AI35,0))),"")</f>
        <v/>
      </c>
      <c r="AT35" s="55" t="str" cm="1">
        <f t="array" ref="AT35">IFERROR(INDEX($B$79:$AJ$79,(MATCH("Prop Swap Only",B35:AI35,0)+AS35)),"")</f>
        <v/>
      </c>
      <c r="AV35" s="25" t="str">
        <f t="shared" si="7"/>
        <v/>
      </c>
      <c r="AW35" s="51" t="str">
        <f t="shared" si="8"/>
        <v/>
      </c>
      <c r="AX35" s="51" t="str">
        <f t="shared" ca="1" si="1"/>
        <v>12:00 to 12:45 HTT: Disinfect &amp; Prop Swap</v>
      </c>
      <c r="AY35" s="55" t="str">
        <f t="shared" si="4"/>
        <v/>
      </c>
      <c r="AZ35" s="25" t="str" cm="1">
        <f t="array" ref="AZ35">IFERROR(MergedCellsCount(INDEX(B35:AI35,MATCH("Wipe down",B35:AI35,0))),"")</f>
        <v/>
      </c>
      <c r="BA35" s="55" t="str" cm="1">
        <f t="array" ref="BA35">IFERROR(INDEX($B$79:$AJ$79,(MATCH("Wipe down",B35:AI35,0)+AZ35)),"")</f>
        <v/>
      </c>
      <c r="BC35" s="25" t="str">
        <f t="shared" si="5"/>
        <v/>
      </c>
      <c r="BD35" s="25" t="str">
        <f t="shared" si="2"/>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14</v>
      </c>
      <c r="BH35" s="25" t="str" cm="1">
        <f t="array" ref="BH35">IFERROR(_xlfn.AGGREGATE(15, 3, (D35:AK35 = $BF$13)/(D35:AK35 = $BF$13)*COLUMN(D35:AK35)-COLUMN(D35),COLUMNS($BG35:BH35)),"")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12:00 to 12:45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12:00 to 12:45 HTT: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IFERROR(MergedCellsCount(INDEX(B38:AI38,_xlfn.AGGREGATE(15, 3, (B38:AI38 = $BP$13)/(B38:AI38 = $BP$13)*COLUMN(B38:AI38)-COLUMN(B38),COLUMNS($BP38:BQ38))+1)),"")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t="e" cm="1">
        <f t="array" ref="BZ35">_xlfn.SINGLE(INDEX(B35:AJ35,0, _xlfn.AGGREGATE(15, 3, (B35:AI35 = $BZ$13)/(B35:AI35 = $BZ$13)*COLUMN(B35:AI35)-COLUMN(B35),COLUMNS($BZ35:BZ35))))</f>
        <v>#NUM!</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ref="CC35">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
      </c>
      <c r="CD35" s="25" t="str" cm="1">
        <f t="array" ref="CD35">IFERROR(MergedCellsCount(INDEX(B35:AI35,_xlfn.AGGREGATE(15, 3, (B35:AI35 = $BZ$13)/(B35:AI35 = $BZ$13)*COLUMN(B35:AI35)-COLUMN(B35),COLUMNS($BZ35:BZ35))+1)),"")</f>
        <v/>
      </c>
      <c r="CE35" s="25" t="str" cm="1">
        <f t="array" ref="CE35">IFERROR(MergedCellsCount(INDEX(B35:AI35,_xlfn.AGGREGATE(15, 3, (B35:AI35 = $BZ$13)/(B35:AI35 = $BZ$13)*COLUMN(B35:AI35)-COLUMN(B35),COLUMNS($BZ35:CA35))+1)),"")</f>
        <v/>
      </c>
      <c r="CF35" s="55" t="str" cm="1">
        <f t="array" ref="CF35">IFERROR(INDEX(Lists!$L$24:$AX$24,  0, _xlfn.AGGREGATE(15, 3, (B35:AI35 = $BZ$13)/(B35:AI35 = $BZ$13)*COLUMN(B35:AI35)-COLUMN(B35),COLUMNS($BZ35:BZ35))+1),"")</f>
        <v/>
      </c>
      <c r="CG35" s="55" t="str" cm="1">
        <f t="array" ref="CG35">IFERROR(INDEX(Lists!$L$24:$AX$24,  0, _xlfn.AGGREGATE(15, 3, (B35:AI35 = $BZ$13)/(B35:AI35 = $BZ$13)*COLUMN(B35:AI35)-COLUMN(B35),COLUMNS($BZ35:CA35))+1),"")</f>
        <v/>
      </c>
      <c r="CH35" s="177" t="str" cm="1">
        <f t="array" ref="CH35">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
      </c>
      <c r="CI35" s="42" t="str">
        <f t="shared" ca="1" si="6"/>
        <v>12:00 to 12:45 Disinfect &amp; Prop Swap</v>
      </c>
    </row>
    <row r="36" spans="1:87" s="25" customFormat="1" x14ac:dyDescent="0.25">
      <c r="A36" s="7" t="s">
        <v>43</v>
      </c>
      <c r="B36" s="34"/>
      <c r="C36" s="34"/>
      <c r="D36" s="34"/>
      <c r="E36" s="34"/>
      <c r="F36" s="34"/>
      <c r="G36" s="34"/>
      <c r="H36" s="9"/>
      <c r="I36" s="9"/>
      <c r="J36" s="9"/>
      <c r="K36" s="9"/>
      <c r="L36" s="10"/>
      <c r="M36" s="10"/>
      <c r="N36" s="10"/>
      <c r="O36" s="10"/>
      <c r="P36" s="7"/>
      <c r="Q36" s="7"/>
      <c r="R36" s="7"/>
      <c r="S36" s="224" t="s">
        <v>42</v>
      </c>
      <c r="T36" s="224"/>
      <c r="U36" s="224"/>
      <c r="V36" s="3"/>
      <c r="W36" s="3"/>
      <c r="X36" s="3"/>
      <c r="Y36" s="7"/>
      <c r="Z36" s="7"/>
      <c r="AA36" s="7"/>
      <c r="AB36" s="10"/>
      <c r="AC36" s="10"/>
      <c r="AD36" s="10"/>
      <c r="AE36" s="10"/>
      <c r="AF36" s="7"/>
      <c r="AG36" s="7"/>
      <c r="AH36" s="7"/>
      <c r="AI36" s="7"/>
      <c r="AJ36" s="21" t="s">
        <v>7</v>
      </c>
      <c r="AL36" s="55"/>
      <c r="AN36" s="55"/>
      <c r="AR36" s="54" t="str">
        <f t="shared" si="24"/>
        <v/>
      </c>
      <c r="AS36" s="25" t="str" cm="1">
        <f t="array" ref="AS36">IFERROR(MergedCellsCount(INDEX(B36:AI36,MATCH("Prop Swap Only",B36:AI36,0))),"")</f>
        <v/>
      </c>
      <c r="AT36" s="55" t="str" cm="1">
        <f t="array" ref="AT36">IFERROR(INDEX($B$79:$AJ$79,(MATCH("Prop Swap Only",B36:AI36,0)+AS36)),"")</f>
        <v/>
      </c>
      <c r="AV36" s="25" t="str">
        <f t="shared" si="7"/>
        <v/>
      </c>
      <c r="AW36" s="51" t="str">
        <f t="shared" si="8"/>
        <v/>
      </c>
      <c r="AX36" s="51" t="str">
        <f t="shared" ca="1" si="1"/>
        <v>12:45 to 13:30 Around Town: Disinfect &amp; Prop Swap</v>
      </c>
      <c r="AY36" s="55" t="str">
        <f t="shared" si="4"/>
        <v/>
      </c>
      <c r="AZ36" s="25" t="str" cm="1">
        <f t="array" ref="AZ36">IFERROR(MergedCellsCount(INDEX(B36:AI36,MATCH("Wipe down",B36:AI36,0))),"")</f>
        <v/>
      </c>
      <c r="BA36" s="55" t="str" cm="1">
        <f t="array" ref="BA36">IFERROR(INDEX($B$79:$AJ$79,(MATCH("Wipe down",B36:AI36,0)+AZ36)),"")</f>
        <v/>
      </c>
      <c r="BC36" s="25" t="str">
        <f t="shared" si="5"/>
        <v/>
      </c>
      <c r="BD36" s="25" t="str">
        <f t="shared" si="2"/>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17</v>
      </c>
      <c r="BH36" s="25" t="str" cm="1">
        <f t="array" ref="BH36">IFERROR(_xlfn.AGGREGATE(15, 3, (D36:AK36 = $BF$13)/(D36:AK36 = $BF$13)*COLUMN(D36:AK36)-COLUMN(D36),COLUMNS($BG36:BH36)),"")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12:45 to 13:30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0.53125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12:45 to 13:30 Around Town: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IFERROR(MergedCellsCount(INDEX(B39:AI39,_xlfn.AGGREGATE(15, 3, (B39:AI39 = $BP$13)/(B39:AI39 = $BP$13)*COLUMN(B39:AI39)-COLUMN(B39),COLUMNS($BP39:BQ39))+1)),"")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77"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6"/>
        <v>12:45 to 13:30 Disinfect &amp; Prop Swap</v>
      </c>
    </row>
    <row r="37" spans="1:87" s="25" customFormat="1" x14ac:dyDescent="0.25">
      <c r="A37" s="7" t="s">
        <v>40</v>
      </c>
      <c r="B37" s="34"/>
      <c r="C37" s="34"/>
      <c r="D37" s="34"/>
      <c r="E37" s="34"/>
      <c r="F37" s="34"/>
      <c r="G37" s="34"/>
      <c r="H37" s="10"/>
      <c r="I37" s="10"/>
      <c r="J37" s="10"/>
      <c r="K37" s="10"/>
      <c r="L37" s="7"/>
      <c r="M37" s="7"/>
      <c r="N37" s="7"/>
      <c r="O37" s="7"/>
      <c r="P37" s="7"/>
      <c r="Q37" s="7"/>
      <c r="R37" s="7"/>
      <c r="S37" s="7"/>
      <c r="T37" s="7"/>
      <c r="U37" s="7"/>
      <c r="V37" s="224" t="s">
        <v>42</v>
      </c>
      <c r="W37" s="224"/>
      <c r="X37" s="224"/>
      <c r="Y37" s="3"/>
      <c r="Z37" s="3"/>
      <c r="AA37" s="10"/>
      <c r="AB37" s="7"/>
      <c r="AC37" s="7"/>
      <c r="AD37" s="7"/>
      <c r="AE37" s="7"/>
      <c r="AF37" s="7"/>
      <c r="AG37" s="7"/>
      <c r="AH37" s="7"/>
      <c r="AI37" s="7"/>
      <c r="AJ37" s="21" t="s">
        <v>7</v>
      </c>
      <c r="AL37" s="55"/>
      <c r="AN37" s="55"/>
      <c r="AR37" s="54" t="str">
        <f t="shared" si="24"/>
        <v/>
      </c>
      <c r="AS37" s="25" t="str" cm="1">
        <f t="array" ref="AS37">IFERROR(MergedCellsCount(INDEX(B37:AI37,MATCH("Prop Swap Only",B37:AI37,0))),"")</f>
        <v/>
      </c>
      <c r="AT37" s="55" t="str" cm="1">
        <f t="array" ref="AT37">IFERROR(INDEX($B$79:$AJ$79,(MATCH("Prop Swap Only",B37:AI37,0)+AS37)),"")</f>
        <v/>
      </c>
      <c r="AV37" s="25" t="str">
        <f t="shared" si="7"/>
        <v/>
      </c>
      <c r="AW37" s="51" t="str">
        <f t="shared" si="8"/>
        <v/>
      </c>
      <c r="AX37" s="51" t="str">
        <f t="shared" ca="1" si="1"/>
        <v>13:30 to 14:15 Moneypalooza: Disinfect &amp; Prop Swap</v>
      </c>
      <c r="AY37" s="55" t="str">
        <f t="shared" si="4"/>
        <v/>
      </c>
      <c r="AZ37" s="25" t="str" cm="1">
        <f t="array" ref="AZ37">IFERROR(MergedCellsCount(INDEX(B37:AI37,MATCH("Wipe down",B37:AI37,0))),"")</f>
        <v/>
      </c>
      <c r="BA37" s="55" t="str" cm="1">
        <f t="array" ref="BA37">IFERROR(INDEX($B$79:$AJ$79,(MATCH("Wipe down",B37:AI37,0)+AZ37)),"")</f>
        <v/>
      </c>
      <c r="BC37" s="25" t="str">
        <f t="shared" si="5"/>
        <v/>
      </c>
      <c r="BD37" s="25" t="str">
        <f t="shared" si="2"/>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20</v>
      </c>
      <c r="BH37" s="25" t="str" cm="1">
        <f t="array" ref="BH37">IFERROR(_xlfn.AGGREGATE(15, 3, (D37:AK37 = $BF$13)/(D37:AK37 = $BF$13)*COLUMN(D37:AK37)-COLUMN(D37),COLUMNS($BG37:BH37)),"")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13:30 to 14:15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0.5625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13:30 to 14:15 Moneypalooza: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IFERROR(MergedCellsCount(INDEX(B40:AI40,_xlfn.AGGREGATE(15, 3, (B40:AI40 = $BP$13)/(B40:AI40 = $BP$13)*COLUMN(B40:AI40)-COLUMN(B40),COLUMNS($BP40:BQ40))+1)),"")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77"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6"/>
        <v>13:30 to 14:15 Disinfect &amp; Prop Swap</v>
      </c>
    </row>
    <row r="38" spans="1:87" s="25" customFormat="1" ht="15" customHeight="1" x14ac:dyDescent="0.25">
      <c r="A38" s="7" t="s">
        <v>53</v>
      </c>
      <c r="B38" s="317" t="s">
        <v>4</v>
      </c>
      <c r="C38" s="318"/>
      <c r="D38" s="318"/>
      <c r="E38" s="318"/>
      <c r="F38" s="318"/>
      <c r="G38" s="319"/>
      <c r="H38" s="9"/>
      <c r="I38" s="9"/>
      <c r="J38" s="9"/>
      <c r="K38" s="9"/>
      <c r="L38" s="10"/>
      <c r="M38" s="227" t="s">
        <v>94</v>
      </c>
      <c r="N38" s="228"/>
      <c r="O38" s="10"/>
      <c r="P38" s="7"/>
      <c r="Q38" s="7"/>
      <c r="R38" s="7"/>
      <c r="S38" s="7"/>
      <c r="T38" s="7"/>
      <c r="U38" s="7"/>
      <c r="V38" s="7"/>
      <c r="W38" s="7"/>
      <c r="X38" s="7"/>
      <c r="Y38" s="224" t="s">
        <v>42</v>
      </c>
      <c r="Z38" s="224"/>
      <c r="AA38" s="224"/>
      <c r="AB38" s="10"/>
      <c r="AC38" s="10"/>
      <c r="AD38" s="10"/>
      <c r="AE38" s="10"/>
      <c r="AF38" s="7"/>
      <c r="AG38" s="7"/>
      <c r="AH38" s="7"/>
      <c r="AI38" s="7"/>
      <c r="AJ38" s="21" t="s">
        <v>7</v>
      </c>
      <c r="AL38" s="55"/>
      <c r="AN38" s="55"/>
      <c r="AR38" s="54" t="str">
        <f t="shared" si="24"/>
        <v/>
      </c>
      <c r="AS38" s="25" t="str" cm="1">
        <f t="array" ref="AS38">IFERROR(MergedCellsCount(INDEX(B38:AI38,MATCH("Prop Swap Only",B38:AI38,0))),"")</f>
        <v/>
      </c>
      <c r="AT38" s="55" t="str" cm="1">
        <f t="array" ref="AT38">IFERROR(INDEX($B$79:$AJ$79,(MATCH("Prop Swap Only",B38:AI38,0)+AS38)),"")</f>
        <v/>
      </c>
      <c r="AV38" s="25" t="str">
        <f t="shared" si="7"/>
        <v/>
      </c>
      <c r="AW38" s="51" t="str">
        <f t="shared" si="8"/>
        <v/>
      </c>
      <c r="AX38" s="51" t="str">
        <f t="shared" ca="1" si="1"/>
        <v>14:15 to 15:00 Ideaworks &amp; Art Loft: Disinfect &amp; Prop Swap
11:15 to 11:45 Ideaworks &amp; Art Loft: Wipe down 
08:30 to 10:00 Ideaworks &amp; Art Loft: Learn &amp; Play</v>
      </c>
      <c r="AY38" s="55">
        <f t="shared" si="4"/>
        <v>0.46875</v>
      </c>
      <c r="AZ38" s="25" cm="1">
        <f t="array" aca="1" ref="AZ38" ca="1">IFERROR(MergedCellsCount(INDEX(B38:AI38,MATCH("Wipe down",B38:AI38,0))),"")</f>
        <v>2</v>
      </c>
      <c r="BA38" s="55" cm="1">
        <f t="array" aca="1" ref="BA38" ca="1">IFERROR(INDEX($B$79:$AJ$79,(MATCH("Wipe down",B38:AI38,0)+AZ38)),"")</f>
        <v>0.48958333333333331</v>
      </c>
      <c r="BC38" s="25" t="str">
        <f t="shared" ca="1" si="5"/>
        <v>11:15 to 11:45 Wipe down</v>
      </c>
      <c r="BD38" s="25" t="str">
        <f t="shared" ca="1" si="2"/>
        <v xml:space="preserve">11:15 to 11:45 Ideaworks &amp; Art Loft: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23</v>
      </c>
      <c r="BH38" s="25" t="str" cm="1">
        <f t="array" ref="BH38">IFERROR(_xlfn.AGGREGATE(15, 3, (D38:AK38 = $BF$13)/(D38:AK38 = $BF$13)*COLUMN(D38:AK38)-COLUMN(D38),COLUMNS($BG38:BH38)),"")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14:15 to 15:00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0.59375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14:15 to 15:00 Ideaworks &amp; Art Loft: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IFERROR(MergedCellsCount(INDEX(B41:AI41,_xlfn.AGGREGATE(15, 3, (B41:AI41 = $BP$13)/(B41:AI41 = $BP$13)*COLUMN(B41:AI41)-COLUMN(B41),COLUMNS($BP41:BQ41))+1)),"")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#VALUE!</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aca="1" ref="CC38" ca="1">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08:30 to 10:00 Learn &amp; Play</v>
      </c>
      <c r="CD38" s="25" cm="1">
        <f t="array" aca="1" ref="CD38" ca="1">IFERROR(MergedCellsCount(INDEX(B38:AI38,_xlfn.AGGREGATE(15, 3, (B38:AI38 = $BZ$13)/(B38:AI38 = $BZ$13)*COLUMN(B38:AI38)-COLUMN(B38),COLUMNS($BZ38:BZ38))+1)),"")</f>
        <v>6</v>
      </c>
      <c r="CE38" s="25" t="str" cm="1">
        <f t="array" ref="CE38">IFERROR(MergedCellsCount(INDEX(B38:AI38,_xlfn.AGGREGATE(15, 3, (B38:AI38 = $BZ$13)/(B38:AI38 = $BZ$13)*COLUMN(B38:AI38)-COLUMN(B38),COLUMNS($BZ38:CA38))+1)),"")</f>
        <v/>
      </c>
      <c r="CF38" s="55" cm="1">
        <f t="array" ref="CF38">IFERROR(INDEX(Lists!$L$24:$AX$24,  0, _xlfn.AGGREGATE(15, 3, (B38:AI38 = $BZ$13)/(B38:AI38 = $BZ$13)*COLUMN(B38:AI38)-COLUMN(B38),COLUMNS($BZ38:BZ38))+1),"")</f>
        <v>0.35416666666666669</v>
      </c>
      <c r="CG38" s="55" t="str" cm="1">
        <f t="array" ref="CG38">IFERROR(INDEX(Lists!$L$24:$AX$24,  0, _xlfn.AGGREGATE(15, 3, (B38:AI38 = $BZ$13)/(B38:AI38 = $BZ$13)*COLUMN(B38:AI38)-COLUMN(B38),COLUMNS($BZ38:CA38))+1),"")</f>
        <v/>
      </c>
      <c r="CH38" s="177" t="str" cm="1">
        <f t="array" aca="1" ref="CH38" ca="1">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08:30 to 10:00 Ideaworks &amp; Art Loft: Learn &amp; Play</v>
      </c>
      <c r="CI38" s="42" t="str">
        <f t="shared" ca="1" si="6"/>
        <v>11:15 to 11:45 Wipe down
14:15 to 15:00 Disinfect &amp; Prop Swap
08:30 to 10:00 Learn &amp; Play</v>
      </c>
    </row>
    <row r="39" spans="1:87" s="25" customFormat="1" ht="15" customHeight="1" x14ac:dyDescent="0.25">
      <c r="A39" s="132" t="s">
        <v>54</v>
      </c>
      <c r="B39" s="180"/>
      <c r="C39" s="180"/>
      <c r="D39" s="180"/>
      <c r="E39" s="180"/>
      <c r="F39" s="180"/>
      <c r="G39" s="180"/>
      <c r="H39" s="158"/>
      <c r="I39" s="158"/>
      <c r="J39" s="158"/>
      <c r="K39" s="158"/>
      <c r="L39" s="130"/>
      <c r="M39" s="130"/>
      <c r="N39" s="130"/>
      <c r="O39" s="131"/>
      <c r="P39" s="131"/>
      <c r="Q39" s="250" t="s">
        <v>94</v>
      </c>
      <c r="R39" s="251"/>
      <c r="S39" s="132"/>
      <c r="T39" s="132"/>
      <c r="U39" s="132"/>
      <c r="V39" s="132"/>
      <c r="W39" s="132"/>
      <c r="X39" s="132"/>
      <c r="Y39" s="131"/>
      <c r="Z39" s="131"/>
      <c r="AA39" s="131"/>
      <c r="AB39" s="252" t="s">
        <v>42</v>
      </c>
      <c r="AC39" s="252"/>
      <c r="AD39" s="252"/>
      <c r="AE39" s="130"/>
      <c r="AF39" s="132"/>
      <c r="AG39" s="132"/>
      <c r="AH39" s="132"/>
      <c r="AI39" s="132"/>
      <c r="AJ39" s="161" t="s">
        <v>7</v>
      </c>
      <c r="AL39" s="55"/>
      <c r="AN39" s="55"/>
      <c r="AR39" s="54" t="str">
        <f t="shared" si="24"/>
        <v/>
      </c>
      <c r="AS39" s="25" t="str" cm="1">
        <f t="array" ref="AS39">IFERROR(MergedCellsCount(INDEX(B39:AI39,MATCH("Prop Swap Only",B39:AI39,0))),"")</f>
        <v/>
      </c>
      <c r="AT39" s="55" t="str" cm="1">
        <f t="array" ref="AT39">IFERROR(INDEX($B$79:$AJ$79,(MATCH("Prop Swap Only",B39:AI39,0)+AS39)),"")</f>
        <v/>
      </c>
      <c r="AV39" s="25" t="str">
        <f t="shared" si="7"/>
        <v/>
      </c>
      <c r="AW39" s="51" t="str">
        <f t="shared" si="8"/>
        <v/>
      </c>
      <c r="AX39" s="51" t="str">
        <f t="shared" ca="1" si="1"/>
        <v xml:space="preserve">15:00 to 15:45 TH &amp; PZ: Disinfect &amp; Prop Swap
12:15 to 12:45 TH &amp; PZ: Wipe down </v>
      </c>
      <c r="AY39" s="55">
        <f t="shared" si="4"/>
        <v>0.51041666666666663</v>
      </c>
      <c r="AZ39" s="25" cm="1">
        <f t="array" aca="1" ref="AZ39" ca="1">IFERROR(MergedCellsCount(INDEX(B39:AI39,MATCH("Wipe down",B39:AI39,0))),"")</f>
        <v>2</v>
      </c>
      <c r="BA39" s="55" cm="1">
        <f t="array" aca="1" ref="BA39" ca="1">IFERROR(INDEX($B$79:$AJ$79,(MATCH("Wipe down",B39:AI39,0)+AZ39)),"")</f>
        <v>0.53125</v>
      </c>
      <c r="BC39" s="25" t="str">
        <f t="shared" ca="1" si="5"/>
        <v>12:15 to 12:45 Wipe down</v>
      </c>
      <c r="BD39" s="25" t="str">
        <f t="shared" ca="1" si="2"/>
        <v xml:space="preserve">12:15 to 12:45 TH &amp; PZ: Wipe down </v>
      </c>
      <c r="BE39" s="50"/>
      <c r="BF39" s="25" cm="1">
        <f t="array" ref="BF39">_xlfn.SINGLE(INDEX(B39:AJ39,0, _xlfn.AGGREGATE(15, 3, (B39:AI39 = $BF$13)/(B39:AI39 = $BF$13)*COLUMN(B39:AI39)-COLUMN(B39),COLUMNS($BF39:BF39))))</f>
        <v>0</v>
      </c>
      <c r="BG39" s="25" cm="1">
        <f t="array" ref="BG39">IFERROR(_xlfn.AGGREGATE(15, 3, (B39:AI39 = $BF$13)/(B39:AI39 = $BF$13)*COLUMN(B39:AI39)-COLUMN(B39),COLUMNS($BG39:BG39)),"")</f>
        <v>26</v>
      </c>
      <c r="BH39" s="25" t="str" cm="1">
        <f t="array" ref="BH39">IFERROR(_xlfn.AGGREGATE(15, 3, (D39:AK39 = $BF$13)/(D39:AK39 = $BF$13)*COLUMN(D39:AK39)-COLUMN(D39),COLUMNS($BG39:BH39)),"")</f>
        <v/>
      </c>
      <c r="BI39" s="25" t="str" cm="1">
        <f t="array" aca="1" ref="BI39" ca="1">_xlfn.TEXTJOIN(CHAR(10),TRUE, IFERROR((TEXT(BL39,"HH:MM")&amp;" to "&amp;TEXT(INDEX(Lists!$L$24:$AX$24,0,_xlfn.AGGREGATE(15,3,(B39:AI39=$BF$13)/(B39:AI39=$BF$13)*COLUMN(B39:AI39)-COLUMN(B39),COLUMNS($BG39:BG39))+1+BJ39),"HH:MM")&amp;" "&amp;$BF$13),""),
IFERROR((TEXT(BM39,"HH:MM")&amp;" to "&amp;TEXT(INDEX(Lists!$L$24:$AX$24,0,_xlfn.AGGREGATE(15,3,(B39:AI39=$BF$13)/(B39:AI39=$BF$13)*COLUMN(B39:AI39)-COLUMN(B39),COLUMNS($BG39:BH39))+1+BK39),"HH:MM")&amp;" "&amp;$BF$13),""))</f>
        <v>15:00 to 15:45 Disinfect &amp; Prop Swap</v>
      </c>
      <c r="BJ39" s="25" cm="1">
        <f t="array" aca="1" ref="BJ39" ca="1">IFERROR(MergedCellsCount(INDEX(B39:AI39,_xlfn.AGGREGATE(15, 3, (B39:AI39 = $BF$13)/(B39:AI39 = $BF$13)*COLUMN(B39:AI39)-COLUMN(B39),COLUMNS($BG39:BG39))+1)),"")</f>
        <v>3</v>
      </c>
      <c r="BK39" s="25" t="str" cm="1">
        <f t="array" ref="BK39">IFERROR(MergedCellsCount(INDEX(B39:AI39,_xlfn.AGGREGATE(15, 3, (B39:AI39 = $BF$13)/(B39:AI39 = $BF$13)*COLUMN(B39:AI39)-COLUMN(B39),COLUMNS($BG39:BH39))+1)),"")</f>
        <v/>
      </c>
      <c r="BL39" s="55" cm="1">
        <f t="array" ref="BL39">IFERROR(INDEX(Lists!$L$24:$AX$24,  0, _xlfn.AGGREGATE(15, 3, (B39:AI39 = $BF$13)/(B39:AI39 = $BF$13)*COLUMN(B39:AI39)-COLUMN(B39),COLUMNS($BG39:BG39))+1),"")</f>
        <v>0.625</v>
      </c>
      <c r="BM39" s="55" t="str" cm="1">
        <f t="array" ref="BM39">IFERROR(INDEX(Lists!$L$24:$AX$24,  0, _xlfn.AGGREGATE(15, 3, (B39:AI39 = $BF$13)/(B39:AI39 = $BF$13)*COLUMN(B39:AI39)-COLUMN(B39),COLUMNS($BG39:BH39))+1),"")</f>
        <v/>
      </c>
      <c r="BN39" s="51" t="str" cm="1">
        <f t="array" aca="1" ref="BN39" ca="1">_xlfn.TEXTJOIN(CHAR(10),TRUE, IFERROR((TEXT(BL39,"HH:MM")&amp;" to "&amp;TEXT(INDEX(Lists!$L$24:$AX$24,0,_xlfn.AGGREGATE(15,3,(B39:AI39=$BF$13)/(B39:AI39=$BF$13)*COLUMN(B39:AI39)-COLUMN(B39),COLUMNS($BG39:BG39))+1+BJ39),"HH:MM")&amp;" "&amp;A39&amp;": "&amp;$BF$13),""),
IFERROR((TEXT(BM39,"HH:MM")&amp;" to "&amp;TEXT(INDEX(Lists!$L$24:$AX$24,0,_xlfn.AGGREGATE(15,3,(B39:AI39=$BF$13)/(B39:AI39=$BF$13)*COLUMN(B39:AI39)-COLUMN(B39),COLUMNS($BG39:BH39))+1+BK39),"HH:MM")&amp;" "&amp;A39&amp;": "&amp;$BF$13),""))</f>
        <v>15:00 to 15:45 TH &amp; PZ: Disinfect &amp; Prop Swap</v>
      </c>
      <c r="BP39" s="25" t="e" cm="1">
        <f t="array" ref="BP39">_xlfn.SINGLE(INDEX(B39:AJ39,0, _xlfn.AGGREGATE(15, 3, (B39:AI39 = $BP$13)/(B39:AI39 = $BP$13)*COLUMN(B39:AI39)-COLUMN(B39),COLUMNS($BP39:BP39))))</f>
        <v>#NUM!</v>
      </c>
      <c r="BQ39" s="25" t="str" cm="1">
        <f t="array" ref="BQ39">IFERROR(_xlfn.AGGREGATE(15, 3, (B39:AI39 = $BP$13)/(B39:AI39 = $BP$13)*COLUMN(B39:AI39)-COLUMN(B39),COLUMNS($BP39:BQ39)),"")</f>
        <v/>
      </c>
      <c r="BR39" s="25" t="str" cm="1">
        <f t="array" ref="BR39">IFERROR(_xlfn.AGGREGATE(15, 3, (B39:AI39 = $BP$13)/(B39:AI39 = $BP$13)*COLUMN(B39:AI39)-COLUMN(B39),COLUMNS($BP39:BR39)),"")</f>
        <v/>
      </c>
      <c r="BS39" s="25" t="str" cm="1">
        <f t="array" ref="BS39">_xlfn.TEXTJOIN(CHAR(10),TRUE, IFERROR((TEXT(BV39,"HH:MM")&amp;" to "&amp;TEXT(INDEX(Lists!$L$24:$AX$24,0,_xlfn.AGGREGATE(15,3,(B39:AI39=$BP$13)/(B39:AI39=$BP$13)*COLUMN(B39:AI39)-COLUMN(B39),COLUMNS($BQ39:BQ39))+1+BT39),"HH:MM")&amp;" "&amp;$BP$13),""),
IFERROR((TEXT(BW39,"HH:MM")&amp;" to "&amp;TEXT(INDEX(Lists!$L$24:$AX$24,0,_xlfn.AGGREGATE(15,3,(B39:AI39=$BP$13)/(B39:AI39=$BP$13)*COLUMN(B39:AI39)-COLUMN(B39),COLUMNS($BQ39:BR39))+1+BU39),"HH:MM")&amp;" "&amp;$BP$13),""))</f>
        <v/>
      </c>
      <c r="BT39" s="25" t="str" cm="1">
        <f t="array" ref="BT39">IFERROR(MergedCellsCount(INDEX(B39:AI39,_xlfn.AGGREGATE(15, 3, (B39:AI39 = $BP$13)/(B39:AI39 = $BP$13)*COLUMN(B39:AI39)-COLUMN(B39),COLUMNS($BP39:BP39))+1)),"")</f>
        <v/>
      </c>
      <c r="BU39" s="25" t="str" cm="1">
        <f t="array" ref="BU39">IFERROR(MergedCellsCount(INDEX(B42:AI42,_xlfn.AGGREGATE(15, 3, (B42:AI42 = $BP$13)/(B42:AI42 = $BP$13)*COLUMN(B42:AI42)-COLUMN(B42),COLUMNS($BP42:BQ42))+1)),"")</f>
        <v/>
      </c>
      <c r="BV39" s="55" t="str" cm="1">
        <f t="array" ref="BV39">IFERROR(INDEX(Lists!$L$24:$AX$24,  0, _xlfn.AGGREGATE(15, 3, (B39:AI39 = $BP$13)/(B39:AI39 = $BP$13)*COLUMN(B39:AI39)-COLUMN(B39),COLUMNS($BP39:BP39))+1),"")</f>
        <v/>
      </c>
      <c r="BW39" s="55" t="str" cm="1">
        <f t="array" ref="BW39">IFERROR(INDEX(Lists!$L$24:$AX$24,  0, _xlfn.AGGREGATE(15, 3, (B39:AI39 = $BP$13)/(B39:AI39 = $BP$13)*COLUMN(B39:AI39)-COLUMN(B39),COLUMNS($BP39:BQ39))+1),"")</f>
        <v/>
      </c>
      <c r="BX39" s="25" t="str" cm="1">
        <f t="array" ref="BX39">_xlfn.TEXTJOIN(CHAR(10),TRUE, IFERROR((TEXT(BV39,"HH:MM")&amp;" to "&amp;TEXT(INDEX(Lists!$L$24:$AX$24,0,_xlfn.AGGREGATE(15,3,(B39:AI39=$BP$13)/(B39:AI39=$BP$13)*COLUMN(B39:AI39)-COLUMN(B39),COLUMNS($BQ39:BQ39))+1+BT39),"HH:MM")&amp;" "&amp;A39&amp;": "&amp;$BP$13),""),
IFERROR((TEXT(BW39,"HH:MM")&amp;" to "&amp;TEXT(INDEX(Lists!$L$24:$AX$24,0,_xlfn.AGGREGATE(15,3,(B39:AI39=$BP$13)/(B39:AI39=$BP$13)*COLUMN(B39:AI39)-COLUMN(B39),COLUMNS($BQ39:BR39))+1+BU39),"HH:MM")&amp;" "&amp;A39&amp;": "&amp;$BP$13),""))</f>
        <v/>
      </c>
      <c r="BY39" s="50"/>
      <c r="BZ39" s="25" t="e" cm="1">
        <f t="array" ref="BZ39">_xlfn.SINGLE(INDEX(B39:AJ39,0, _xlfn.AGGREGATE(15, 3, (B39:AI39 = $BZ$13)/(B39:AI39 = $BZ$13)*COLUMN(B39:AI39)-COLUMN(B39),COLUMNS($BZ39:BZ39))))</f>
        <v>#NUM!</v>
      </c>
      <c r="CA39" s="25" t="str" cm="1">
        <f t="array" ref="CA39">IFERROR(_xlfn.AGGREGATE(15, 3, (B39:AI39 = $BZ$13)/(B39:AI39 = $BZ$13)*COLUMN(B39:AI39)-COLUMN(B39),COLUMNS($BZ39:CA39)),"")</f>
        <v/>
      </c>
      <c r="CB39" s="25" t="str" cm="1">
        <f t="array" ref="CB39">IFERROR(_xlfn.AGGREGATE(15, 3, (B39:AI39 = $BZ$13)/(B39:AI39 = $BZ$13)*COLUMN(B39:AI39)-COLUMN(B39),COLUMNS($BZ39:CB39)),"")</f>
        <v/>
      </c>
      <c r="CC39" s="25" t="str" cm="1">
        <f t="array" ref="CC39">_xlfn.TEXTJOIN(CHAR(10),TRUE, IFERROR((TEXT(CF39,"HH:MM")&amp;" to "&amp;TEXT(INDEX(Lists!$L$24:$AX$24,0,_xlfn.AGGREGATE(15,3,(B39:AI39=$BZ$13)/(B39:AI39=$BZ$13)*COLUMN(B39:AI39)-COLUMN(B39),COLUMNS($BZ39:BZ39))+1+CD39),"HH:MM")&amp;" "&amp;$BZ$13),""),
                                                        IFERROR((TEXT(CG39,"HH:MM")&amp;" to "&amp;TEXT(INDEX(Lists!$L$24:$AX$24,0,_xlfn.AGGREGATE(15,3,(B39:AI39=$BZ$13)/(B39:AI39=$BZ$13)*COLUMN(B39:AI39)-COLUMN(B39),COLUMNS($BZ39:CA39))+1+CE39),"HH:MM")&amp;" "&amp;$BZ$13),""))</f>
        <v/>
      </c>
      <c r="CD39" s="25" t="str" cm="1">
        <f t="array" ref="CD39">IFERROR(MergedCellsCount(INDEX(B39:AI39,_xlfn.AGGREGATE(15, 3, (B39:AI39 = $BZ$13)/(B39:AI39 = $BZ$13)*COLUMN(B39:AI39)-COLUMN(B39),COLUMNS($BZ39:BZ39))+1)),"")</f>
        <v/>
      </c>
      <c r="CE39" s="25" t="str" cm="1">
        <f t="array" ref="CE39">IFERROR(MergedCellsCount(INDEX(B39:AI39,_xlfn.AGGREGATE(15, 3, (B39:AI39 = $BZ$13)/(B39:AI39 = $BZ$13)*COLUMN(B39:AI39)-COLUMN(B39),COLUMNS($BZ39:CA39))+1)),"")</f>
        <v/>
      </c>
      <c r="CF39" s="55" t="str" cm="1">
        <f t="array" ref="CF39">IFERROR(INDEX(Lists!$L$24:$AX$24,  0, _xlfn.AGGREGATE(15, 3, (B39:AI39 = $BZ$13)/(B39:AI39 = $BZ$13)*COLUMN(B39:AI39)-COLUMN(B39),COLUMNS($BZ39:BZ39))+1),"")</f>
        <v/>
      </c>
      <c r="CG39" s="55" t="str" cm="1">
        <f t="array" ref="CG39">IFERROR(INDEX(Lists!$L$24:$AX$24,  0, _xlfn.AGGREGATE(15, 3, (B39:AI39 = $BZ$13)/(B39:AI39 = $BZ$13)*COLUMN(B39:AI39)-COLUMN(B39),COLUMNS($BZ39:CA39))+1),"")</f>
        <v/>
      </c>
      <c r="CH39" s="177" t="str" cm="1">
        <f t="array" ref="CH39">_xlfn.TEXTJOIN(CHAR(10),TRUE, IFERROR((TEXT(CF39,"HH:MM")&amp;" to "&amp;TEXT(INDEX(Lists!$L$24:$AX$24,0,_xlfn.AGGREGATE(15,3,(B39:AI39=$BZ$13)/(B39:AI39=$BZ$13)*COLUMN(B39:AI39)-COLUMN(B39),COLUMNS($BZ39:BZ39))+1+CD39),"HH:MM")&amp;" "&amp;A39&amp;": "&amp;$BZ$13),""),
                                                        IFERROR((TEXT(CG39,"HH:MM")&amp;" to "&amp;TEXT(INDEX(Lists!$L$24:$AX$24,0,_xlfn.AGGREGATE(15,3,(B39:AI39=$BZ$13)/(B39:AI39=$BZ$13)*COLUMN(B39:AI39)-COLUMN(B39),COLUMNS($BZ39:CA39))+1+CE39),"HH:MM")&amp;" "&amp;A39&amp;": "&amp;$BZ$13),""))</f>
        <v/>
      </c>
      <c r="CI39" s="42" t="str">
        <f t="shared" ca="1" si="6"/>
        <v>12:15 to 12:45 Wipe down
15:00 to 15:45 Disinfect &amp; Prop Swap</v>
      </c>
    </row>
    <row r="40" spans="1:87" s="74" customFormat="1" x14ac:dyDescent="0.25">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L40" s="75"/>
      <c r="AN40" s="75"/>
      <c r="AR40" s="73"/>
      <c r="AT40" s="75"/>
      <c r="AW40" s="76"/>
      <c r="AX40" s="76"/>
      <c r="AY40" s="75"/>
      <c r="BA40" s="75"/>
      <c r="BE40" s="135"/>
      <c r="BL40" s="75"/>
      <c r="BM40" s="75"/>
      <c r="BN40" s="76"/>
      <c r="BV40" s="75"/>
      <c r="BW40" s="75"/>
      <c r="BY40" s="135"/>
      <c r="CF40" s="75"/>
      <c r="CG40" s="75"/>
      <c r="CH40" s="178"/>
      <c r="CI40" s="134"/>
    </row>
    <row r="41" spans="1:87" x14ac:dyDescent="0.25">
      <c r="A41" s="140" t="s">
        <v>55</v>
      </c>
      <c r="B41" s="140"/>
      <c r="C41" s="140"/>
      <c r="D41" s="140"/>
      <c r="E41" s="140"/>
      <c r="F41" s="140"/>
      <c r="G41" s="140"/>
      <c r="H41" s="140"/>
      <c r="I41" s="140"/>
      <c r="J41" s="140"/>
      <c r="K41" s="140"/>
      <c r="L41" s="140"/>
      <c r="M41" s="242" t="s">
        <v>92</v>
      </c>
      <c r="N41" s="242"/>
      <c r="O41" s="242"/>
      <c r="P41" s="242"/>
      <c r="Q41" s="242"/>
      <c r="R41" s="242"/>
      <c r="S41" s="242"/>
      <c r="T41" s="242"/>
      <c r="U41" s="242"/>
      <c r="V41" s="171" t="s">
        <v>93</v>
      </c>
      <c r="W41" s="172"/>
      <c r="X41" s="172"/>
      <c r="Y41" s="172"/>
      <c r="Z41" s="172"/>
      <c r="AA41" s="172"/>
      <c r="AB41" s="172"/>
      <c r="AC41" s="172"/>
      <c r="AD41" s="173"/>
      <c r="AE41" s="174"/>
      <c r="AF41" s="140"/>
      <c r="AG41" s="140"/>
      <c r="AH41" s="140"/>
      <c r="AI41" s="140"/>
      <c r="AJ41" s="140"/>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77"/>
      <c r="CI41" s="42"/>
    </row>
    <row r="42" spans="1:87" x14ac:dyDescent="0.25">
      <c r="A42" s="133" t="s">
        <v>46</v>
      </c>
      <c r="B42" s="132" t="s">
        <v>14</v>
      </c>
      <c r="C42" s="133"/>
      <c r="D42" s="136" t="s">
        <v>15</v>
      </c>
      <c r="E42" s="136"/>
      <c r="F42" s="136" t="s">
        <v>16</v>
      </c>
      <c r="G42" s="136"/>
      <c r="H42" s="137" t="s">
        <v>17</v>
      </c>
      <c r="I42" s="137"/>
      <c r="J42" s="137" t="s">
        <v>18</v>
      </c>
      <c r="K42" s="137"/>
      <c r="L42" s="138" t="s">
        <v>19</v>
      </c>
      <c r="M42" s="138"/>
      <c r="N42" s="138" t="s">
        <v>20</v>
      </c>
      <c r="O42" s="138"/>
      <c r="P42" s="138" t="s">
        <v>21</v>
      </c>
      <c r="Q42" s="138"/>
      <c r="R42" s="138" t="s">
        <v>22</v>
      </c>
      <c r="S42" s="138"/>
      <c r="T42" s="138" t="s">
        <v>23</v>
      </c>
      <c r="U42" s="138"/>
      <c r="V42" s="138" t="s">
        <v>24</v>
      </c>
      <c r="W42" s="138"/>
      <c r="X42" s="138" t="s">
        <v>25</v>
      </c>
      <c r="Y42" s="138"/>
      <c r="Z42" s="138" t="s">
        <v>26</v>
      </c>
      <c r="AA42" s="138"/>
      <c r="AB42" s="138" t="s">
        <v>27</v>
      </c>
      <c r="AC42" s="138"/>
      <c r="AD42" s="138" t="s">
        <v>28</v>
      </c>
      <c r="AE42" s="138"/>
      <c r="AF42" s="138" t="s">
        <v>29</v>
      </c>
      <c r="AG42" s="138"/>
      <c r="AH42" s="138" t="s">
        <v>30</v>
      </c>
      <c r="AI42" s="138"/>
      <c r="AJ42" s="139" t="s">
        <v>31</v>
      </c>
      <c r="AL42" s="55"/>
      <c r="AM42" s="25"/>
      <c r="AN42" s="55"/>
      <c r="AO42" s="25"/>
      <c r="AP42" s="25"/>
      <c r="AQ42" s="25"/>
      <c r="AR42" s="54"/>
      <c r="AS42" s="25"/>
      <c r="AT42" s="55"/>
      <c r="AU42" s="25"/>
      <c r="AV42" s="25"/>
      <c r="AW42" s="51"/>
      <c r="AX42" s="51"/>
      <c r="AY42" s="55"/>
      <c r="AZ42" s="25"/>
      <c r="BA42" s="55"/>
      <c r="BB42" s="25"/>
      <c r="BC42" s="25"/>
      <c r="BD42" s="25"/>
      <c r="BE42" s="50"/>
      <c r="BF42" s="25"/>
      <c r="BG42" s="25"/>
      <c r="BH42" s="25"/>
      <c r="BI42" s="25"/>
      <c r="BJ42" s="25"/>
      <c r="BK42" s="25"/>
      <c r="BL42" s="55"/>
      <c r="BM42" s="55"/>
      <c r="BN42" s="51"/>
      <c r="BO42" s="25"/>
      <c r="BP42" s="25"/>
      <c r="BQ42" s="25"/>
      <c r="BR42" s="25"/>
      <c r="BS42" s="25"/>
      <c r="BT42" s="25"/>
      <c r="BU42" s="25"/>
      <c r="BV42" s="55"/>
      <c r="BW42" s="55"/>
      <c r="BX42" s="25"/>
      <c r="BY42" s="50"/>
      <c r="BZ42" s="25"/>
      <c r="CA42" s="25"/>
      <c r="CB42" s="25"/>
      <c r="CC42" s="25"/>
      <c r="CD42" s="25"/>
      <c r="CE42" s="25"/>
      <c r="CF42" s="55"/>
      <c r="CG42" s="55"/>
      <c r="CH42" s="177"/>
      <c r="CI42" s="42"/>
    </row>
    <row r="43" spans="1:87" s="74" customFormat="1" ht="15" customHeight="1" x14ac:dyDescent="0.25">
      <c r="A43" s="7" t="s">
        <v>57</v>
      </c>
      <c r="B43" s="128"/>
      <c r="C43" s="128"/>
      <c r="D43" s="313" t="s">
        <v>4</v>
      </c>
      <c r="E43" s="314"/>
      <c r="F43" s="314"/>
      <c r="G43" s="315"/>
      <c r="H43" s="323" t="s">
        <v>48</v>
      </c>
      <c r="I43" s="16"/>
      <c r="J43" s="10"/>
      <c r="K43" s="10"/>
      <c r="L43" s="9"/>
      <c r="M43" s="9"/>
      <c r="N43" s="9"/>
      <c r="O43" s="9"/>
      <c r="P43" s="9"/>
      <c r="Q43" s="9"/>
      <c r="R43" s="9"/>
      <c r="S43" s="9"/>
      <c r="T43" s="227" t="s">
        <v>94</v>
      </c>
      <c r="U43" s="228"/>
      <c r="V43" s="7"/>
      <c r="W43" s="7"/>
      <c r="X43" s="3"/>
      <c r="Y43" s="3"/>
      <c r="Z43" s="7"/>
      <c r="AA43" s="7"/>
      <c r="AB43" s="7"/>
      <c r="AC43" s="7"/>
      <c r="AD43" s="7"/>
      <c r="AE43" s="7"/>
      <c r="AF43" s="7"/>
      <c r="AG43" s="7"/>
      <c r="AH43" s="7"/>
      <c r="AI43" s="7"/>
      <c r="AJ43" s="21" t="s">
        <v>7</v>
      </c>
      <c r="AL43" s="75"/>
      <c r="AN43" s="75"/>
      <c r="AR43" s="73">
        <f t="shared" si="24"/>
        <v>0.41666666666666669</v>
      </c>
      <c r="AS43" s="74" cm="1">
        <f t="array" aca="1" ref="AS43" ca="1">IFERROR(MergedCellsCount(INDEX(B43:AI43,MATCH("Prop Swap Only",B43:AI43,0))),"")</f>
        <v>1</v>
      </c>
      <c r="AT43" s="75" cm="1">
        <f t="array" aca="1" ref="AT43" ca="1">IFERROR(INDEX($B$79:$AJ$79,(MATCH("Prop Swap Only",B43:AI43,0)+AS43)),"")</f>
        <v>0.42708333333333331</v>
      </c>
      <c r="AV43" s="74" t="str">
        <f t="shared" ca="1" si="7"/>
        <v xml:space="preserve">10:00 to 10:15 Prop Swap While Open </v>
      </c>
      <c r="AW43" s="76" t="str">
        <f t="shared" ca="1" si="8"/>
        <v>10:00 to 10:15 HTT: Prop Swap While Open</v>
      </c>
      <c r="AX43" s="76" t="str">
        <f t="shared" ca="1" si="1"/>
        <v>10:00 to 10:15 HTT: Prop Swap While Open
13:00 to 13:30 HTT: Wipe down 
09:00 to 10:00 HTT: Learn &amp; Play</v>
      </c>
      <c r="AY43" s="75">
        <f t="shared" si="4"/>
        <v>0.54166666666666663</v>
      </c>
      <c r="AZ43" s="74" cm="1">
        <f t="array" aca="1" ref="AZ43" ca="1">IFERROR(MergedCellsCount(INDEX(B43:AI43,MATCH("Wipe down",B43:AI43,0))),"")</f>
        <v>2</v>
      </c>
      <c r="BA43" s="75" cm="1">
        <f t="array" aca="1" ref="BA43" ca="1">IFERROR(INDEX($B$79:$AJ$79,(MATCH("Wipe down",B43:AI43,0)+AZ43)),"")</f>
        <v>0.5625</v>
      </c>
      <c r="BC43" s="74" t="str">
        <f t="shared" ca="1" si="5"/>
        <v>13:00 to 13:30 Wipe down</v>
      </c>
      <c r="BD43" s="74" t="str">
        <f t="shared" ca="1" si="2"/>
        <v xml:space="preserve">13:00 to 13:30 HTT: Wipe down </v>
      </c>
      <c r="BE43" s="135"/>
      <c r="BF43" s="74" t="e" cm="1">
        <f t="array" ref="BF43">_xlfn.SINGLE(INDEX(B43:AJ43,0, _xlfn.AGGREGATE(15, 3, (B43:AI43 = $BF$13)/(B43:AI43 = $BF$13)*COLUMN(B43:AI43)-COLUMN(B43),COLUMNS($BF43:BF43))))</f>
        <v>#NUM!</v>
      </c>
      <c r="BG43" s="74" t="str" cm="1">
        <f t="array" ref="BG43">IFERROR(_xlfn.AGGREGATE(15, 3, (B43:AI43 = $BF$13)/(B43:AI43 = $BF$13)*COLUMN(B43:AI43)-COLUMN(B43),COLUMNS($BG43:BG43)),"")</f>
        <v/>
      </c>
      <c r="BH43" s="74" t="str" cm="1">
        <f t="array" ref="BH43">IFERROR(_xlfn.AGGREGATE(15, 3, (D43:AK43 = $BF$13)/(D43:AK43 = $BF$13)*COLUMN(D43:AK43)-COLUMN(D43),COLUMNS($BG43:BH43)),"")</f>
        <v/>
      </c>
      <c r="BI43" s="74" t="str" cm="1">
        <f t="array" ref="BI43">_xlfn.TEXTJOIN(CHAR(10),TRUE, IFERROR((TEXT(BL43,"HH:MM")&amp;" to "&amp;TEXT(INDEX(Lists!$L$24:$AX$24,0,_xlfn.AGGREGATE(15,3,(B43:AI43=$BF$13)/(B43:AI43=$BF$13)*COLUMN(B43:AI43)-COLUMN(B43),COLUMNS($BG43:BG43))+1+BJ43),"HH:MM")&amp;" "&amp;$BF$13),""),
IFERROR((TEXT(BM43,"HH:MM")&amp;" to "&amp;TEXT(INDEX(Lists!$L$24:$AX$24,0,_xlfn.AGGREGATE(15,3,(B43:AI43=$BF$13)/(B43:AI43=$BF$13)*COLUMN(B43:AI43)-COLUMN(B43),COLUMNS($BG43:BH43))+1+BK43),"HH:MM")&amp;" "&amp;$BF$13),""))</f>
        <v/>
      </c>
      <c r="BJ43" s="74" t="str" cm="1">
        <f t="array" ref="BJ43">IFERROR(MergedCellsCount(INDEX(B43:AI43,_xlfn.AGGREGATE(15, 3, (B43:AI43 = $BF$13)/(B43:AI43 = $BF$13)*COLUMN(B43:AI43)-COLUMN(B43),COLUMNS($BG43:BG43))+1)),"")</f>
        <v/>
      </c>
      <c r="BK43" s="74" t="str" cm="1">
        <f t="array" ref="BK43">IFERROR(MergedCellsCount(INDEX(B43:AI43,_xlfn.AGGREGATE(15, 3, (B43:AI43 = $BF$13)/(B43:AI43 = $BF$13)*COLUMN(B43:AI43)-COLUMN(B43),COLUMNS($BG43:BH43))+1)),"")</f>
        <v/>
      </c>
      <c r="BL43" s="75" t="str" cm="1">
        <f t="array" ref="BL43">IFERROR(INDEX(Lists!$L$24:$AX$24,  0, _xlfn.AGGREGATE(15, 3, (B43:AI43 = $BF$13)/(B43:AI43 = $BF$13)*COLUMN(B43:AI43)-COLUMN(B43),COLUMNS($BG43:BG43))+1),"")</f>
        <v/>
      </c>
      <c r="BM43" s="75" t="str" cm="1">
        <f t="array" ref="BM43">IFERROR(INDEX(Lists!$L$24:$AX$24,  0, _xlfn.AGGREGATE(15, 3, (B43:AI43 = $BF$13)/(B43:AI43 = $BF$13)*COLUMN(B43:AI43)-COLUMN(B43),COLUMNS($BG43:BH43))+1),"")</f>
        <v/>
      </c>
      <c r="BN43" s="76"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74" t="e" cm="1">
        <f t="array" ref="BP43">_xlfn.SINGLE(INDEX(B43:AJ43,0, _xlfn.AGGREGATE(15, 3, (B43:AI43 = $BP$13)/(B43:AI43 = $BP$13)*COLUMN(B43:AI43)-COLUMN(B43),COLUMNS($BP43:BP43))))</f>
        <v>#NUM!</v>
      </c>
      <c r="BQ43" s="74" t="str" cm="1">
        <f t="array" ref="BQ43">IFERROR(_xlfn.AGGREGATE(15, 3, (B43:AI43 = $BP$13)/(B43:AI43 = $BP$13)*COLUMN(B43:AI43)-COLUMN(B43),COLUMNS($BP43:BQ43)),"")</f>
        <v/>
      </c>
      <c r="BR43" s="74" t="str" cm="1">
        <f t="array" ref="BR43">IFERROR(_xlfn.AGGREGATE(15, 3, (B43:AI43 = $BP$13)/(B43:AI43 = $BP$13)*COLUMN(B43:AI43)-COLUMN(B43),COLUMNS($BP43:BR43)),"")</f>
        <v/>
      </c>
      <c r="BS43" s="74" t="str" cm="1">
        <f t="array" ref="BS43">_xlfn.TEXTJOIN(CHAR(10),TRUE, IFERROR((TEXT(BV43,"HH:MM")&amp;" to "&amp;TEXT(INDEX(Lists!$L$24:$AX$24,0,_xlfn.AGGREGATE(15,3,(B43:AI43=$BP$13)/(B43:AI43=$BP$13)*COLUMN(B43:AI43)-COLUMN(B43),COLUMNS($BQ43:BQ43))+1+BT43),"HH:MM")&amp;" "&amp;$BP$13),""),
IFERROR((TEXT(BW43,"HH:MM")&amp;" to "&amp;TEXT(INDEX(Lists!$L$24:$AX$24,0,_xlfn.AGGREGATE(15,3,(B43:AI43=$BP$13)/(B43:AI43=$BP$13)*COLUMN(B43:AI43)-COLUMN(B43),COLUMNS($BQ43:BR43))+1+BU43),"HH:MM")&amp;" "&amp;$BP$13),""))</f>
        <v/>
      </c>
      <c r="BT43" s="74" t="str" cm="1">
        <f t="array" ref="BT43">IFERROR(MergedCellsCount(INDEX(B43:AI43,_xlfn.AGGREGATE(15, 3, (B43:AI43 = $BP$13)/(B43:AI43 = $BP$13)*COLUMN(B43:AI43)-COLUMN(B43),COLUMNS($BP43:BP43))+1)),"")</f>
        <v/>
      </c>
      <c r="BU43" s="74" t="str" cm="1">
        <f t="array" ref="BU43">IFERROR(MergedCellsCount(INDEX(B46:AI46,_xlfn.AGGREGATE(15, 3, (B46:AI46 = $BP$13)/(B46:AI46 = $BP$13)*COLUMN(B46:AI46)-COLUMN(B46),COLUMNS($BP46:BQ46))+1)),"")</f>
        <v/>
      </c>
      <c r="BV43" s="75" t="str" cm="1">
        <f t="array" ref="BV43">IFERROR(INDEX(Lists!$L$24:$AX$24,  0, _xlfn.AGGREGATE(15, 3, (B43:AI43 = $BP$13)/(B43:AI43 = $BP$13)*COLUMN(B43:AI43)-COLUMN(B43),COLUMNS($BP43:BP43))+1),"")</f>
        <v/>
      </c>
      <c r="BW43" s="75" t="str" cm="1">
        <f t="array" ref="BW43">IFERROR(INDEX(Lists!$L$24:$AX$24,  0, _xlfn.AGGREGATE(15, 3, (B43:AI43 = $BP$13)/(B43:AI43 = $BP$13)*COLUMN(B43:AI43)-COLUMN(B43),COLUMNS($BP43:BQ43))+1),"")</f>
        <v/>
      </c>
      <c r="BX43" s="74" t="str" cm="1">
        <f t="array" ref="BX43">_xlfn.TEXTJOIN(CHAR(10),TRUE, IFERROR((TEXT(BV43,"HH:MM")&amp;" to "&amp;TEXT(INDEX(Lists!$L$24:$AX$24,0,_xlfn.AGGREGATE(15,3,(B43:AI43=$BP$13)/(B43:AI43=$BP$13)*COLUMN(B43:AI43)-COLUMN(B43),COLUMNS($BQ43:BQ43))+1+BT43),"HH:MM")&amp;" "&amp;A43&amp;": "&amp;$BP$13),""),
IFERROR((TEXT(BW43,"HH:MM")&amp;" to "&amp;TEXT(INDEX(Lists!$L$24:$AX$24,0,_xlfn.AGGREGATE(15,3,(B43:AI43=$BP$13)/(B43:AI43=$BP$13)*COLUMN(B43:AI43)-COLUMN(B43),COLUMNS($BQ43:BR43))+1+BU43),"HH:MM")&amp;" "&amp;A43&amp;": "&amp;$BP$13),""))</f>
        <v/>
      </c>
      <c r="BY43" s="135"/>
      <c r="BZ43" s="74" cm="1">
        <f t="array" ref="BZ43">_xlfn.SINGLE(INDEX(B43:AJ43,0, _xlfn.AGGREGATE(15, 3, (B43:AI43 = $BZ$13)/(B43:AI43 = $BZ$13)*COLUMN(B43:AI43)-COLUMN(B43),COLUMNS($BZ43:BZ43))))</f>
        <v>0</v>
      </c>
      <c r="CA43" s="74" t="str" cm="1">
        <f t="array" ref="CA43">IFERROR(_xlfn.AGGREGATE(15, 3, (B43:AI43 = $BZ$13)/(B43:AI43 = $BZ$13)*COLUMN(B43:AI43)-COLUMN(B43),COLUMNS($BZ43:CA43)),"")</f>
        <v/>
      </c>
      <c r="CB43" s="74" t="str" cm="1">
        <f t="array" ref="CB43">IFERROR(_xlfn.AGGREGATE(15, 3, (B43:AI43 = $BZ$13)/(B43:AI43 = $BZ$13)*COLUMN(B43:AI43)-COLUMN(B43),COLUMNS($BZ43:CB43)),"")</f>
        <v/>
      </c>
      <c r="CC43" s="74" t="str" cm="1">
        <f t="array" aca="1" ref="CC43" ca="1">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09:00 to 10:00 Learn &amp; Play</v>
      </c>
      <c r="CD43" s="74" cm="1">
        <f t="array" aca="1" ref="CD43" ca="1">IFERROR(MergedCellsCount(INDEX(B43:AI43,_xlfn.AGGREGATE(15, 3, (B43:AI43 = $BZ$13)/(B43:AI43 = $BZ$13)*COLUMN(B43:AI43)-COLUMN(B43),COLUMNS($BZ43:BZ43))+1)),"")</f>
        <v>4</v>
      </c>
      <c r="CE43" s="74" t="str" cm="1">
        <f t="array" ref="CE43">IFERROR(MergedCellsCount(INDEX(B43:AI43,_xlfn.AGGREGATE(15, 3, (B43:AI43 = $BZ$13)/(B43:AI43 = $BZ$13)*COLUMN(B43:AI43)-COLUMN(B43),COLUMNS($BZ43:CA43))+1)),"")</f>
        <v/>
      </c>
      <c r="CF43" s="75" cm="1">
        <f t="array" ref="CF43">IFERROR(INDEX(Lists!$L$24:$AX$24,  0, _xlfn.AGGREGATE(15, 3, (B43:AI43 = $BZ$13)/(B43:AI43 = $BZ$13)*COLUMN(B43:AI43)-COLUMN(B43),COLUMNS($BZ43:BZ43))+1),"")</f>
        <v>0.375</v>
      </c>
      <c r="CG43" s="75" t="str" cm="1">
        <f t="array" ref="CG43">IFERROR(INDEX(Lists!$L$24:$AX$24,  0, _xlfn.AGGREGATE(15, 3, (B43:AI43 = $BZ$13)/(B43:AI43 = $BZ$13)*COLUMN(B43:AI43)-COLUMN(B43),COLUMNS($BZ43:CA43))+1),"")</f>
        <v/>
      </c>
      <c r="CH43" s="178" t="str" cm="1">
        <f t="array" aca="1" ref="CH43" ca="1">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09:00 to 10:00 HTT: Learn &amp; Play</v>
      </c>
      <c r="CI43" s="134" t="str">
        <f t="shared" ca="1" si="6"/>
        <v>10:00 to 10:15 Prop Swap While Open 
13:00 to 13:30 Wipe down
09:00 to 10:00 Learn &amp; Play</v>
      </c>
    </row>
    <row r="44" spans="1:87" s="25" customFormat="1" ht="15" customHeight="1" x14ac:dyDescent="0.25">
      <c r="A44" s="7" t="s">
        <v>51</v>
      </c>
      <c r="B44" s="34"/>
      <c r="C44" s="34"/>
      <c r="D44" s="127"/>
      <c r="E44" s="127"/>
      <c r="F44" s="170"/>
      <c r="G44" s="162" t="s">
        <v>48</v>
      </c>
      <c r="H44" s="206"/>
      <c r="I44" s="206"/>
      <c r="J44" s="3"/>
      <c r="K44" s="16"/>
      <c r="L44" s="3"/>
      <c r="M44" s="3"/>
      <c r="N44" s="313" t="s">
        <v>4</v>
      </c>
      <c r="O44" s="314"/>
      <c r="P44" s="314"/>
      <c r="Q44" s="315"/>
      <c r="R44" s="10"/>
      <c r="S44" s="10"/>
      <c r="T44" s="7"/>
      <c r="U44" s="7"/>
      <c r="V44" s="7"/>
      <c r="W44" s="7"/>
      <c r="X44" s="7"/>
      <c r="Y44" s="7"/>
      <c r="Z44" s="227" t="s">
        <v>94</v>
      </c>
      <c r="AA44" s="228"/>
      <c r="AB44" s="7"/>
      <c r="AC44" s="7"/>
      <c r="AD44" s="3"/>
      <c r="AE44" s="7"/>
      <c r="AF44" s="10"/>
      <c r="AG44" s="10"/>
      <c r="AH44" s="10"/>
      <c r="AI44" s="10"/>
      <c r="AJ44" s="21" t="s">
        <v>7</v>
      </c>
      <c r="AL44" s="55"/>
      <c r="AN44" s="55"/>
      <c r="AR44" s="54">
        <f t="shared" si="24"/>
        <v>0.40625</v>
      </c>
      <c r="AS44" s="25" cm="1">
        <f t="array" aca="1" ref="AS44" ca="1">IFERROR(MergedCellsCount(INDEX(B44:AI44,MATCH("Prop Swap Only",B44:AI44,0))),"")</f>
        <v>1</v>
      </c>
      <c r="AT44" s="55" cm="1">
        <f t="array" aca="1" ref="AT44" ca="1">IFERROR(INDEX($B$79:$AJ$79,(MATCH("Prop Swap Only",B44:AI44,0)+AS44)),"")</f>
        <v>0.41666666666666669</v>
      </c>
      <c r="AV44" s="25" t="str">
        <f t="shared" ca="1" si="7"/>
        <v xml:space="preserve">09:45 to 10:00 Prop Swap While Open </v>
      </c>
      <c r="AW44" s="51" t="str">
        <f t="shared" ca="1" si="8"/>
        <v>09:45 to 10:00 Splash (UW - SS): Prop Swap While Open</v>
      </c>
      <c r="AX44" s="51" t="str">
        <f t="shared" ca="1" si="1"/>
        <v>09:45 to 10:00 Splash (UW - SS): Prop Swap While Open
14:30 to 15:00 Splash (UW - SS): Wipe down 
11:30 to 12:30 Splash (UW - SS): Learn &amp; Play</v>
      </c>
      <c r="AY44" s="55">
        <f t="shared" si="4"/>
        <v>0.60416666666666663</v>
      </c>
      <c r="AZ44" s="25" cm="1">
        <f t="array" aca="1" ref="AZ44" ca="1">IFERROR(MergedCellsCount(INDEX(B44:AI44,MATCH("Wipe down",B44:AI44,0))),"")</f>
        <v>2</v>
      </c>
      <c r="BA44" s="55" cm="1">
        <f t="array" aca="1" ref="BA44" ca="1">IFERROR(INDEX($B$79:$AJ$79,(MATCH("Wipe down",B44:AI44,0)+AZ44)),"")</f>
        <v>0.625</v>
      </c>
      <c r="BC44" s="25" t="str">
        <f t="shared" ca="1" si="5"/>
        <v>14:30 to 15:00 Wipe down</v>
      </c>
      <c r="BD44" s="25" t="str">
        <f t="shared" ca="1" si="2"/>
        <v xml:space="preserve">14:30 to 15:00 Splash (UW - SS): Wipe down </v>
      </c>
      <c r="BE44" s="50"/>
      <c r="BF44" s="25" t="e" cm="1">
        <f t="array" ref="BF44">_xlfn.SINGLE(INDEX(B44:AJ44,0, _xlfn.AGGREGATE(15, 3, (B44:AI44 = $BF$13)/(B44:AI44 = $BF$13)*COLUMN(B44:AI44)-COLUMN(B44),COLUMNS($BF44:BF44))))</f>
        <v>#NUM!</v>
      </c>
      <c r="BG44" s="25" t="str" cm="1">
        <f t="array" ref="BG44">IFERROR(_xlfn.AGGREGATE(15, 3, (B44:AI44 = $BF$13)/(B44:AI44 = $BF$13)*COLUMN(B44:AI44)-COLUMN(B44),COLUMNS($BG44:BG44)),"")</f>
        <v/>
      </c>
      <c r="BH44" s="25" t="str" cm="1">
        <f t="array" ref="BH44">IFERROR(_xlfn.AGGREGATE(15, 3, (H44:AK44 = $BF$13)/(H44:AK44 = $BF$13)*COLUMN(H44:AK44)-COLUMN(G44),COLUMNS($BG44:BH44)),"")</f>
        <v/>
      </c>
      <c r="BI44" s="25" t="str" cm="1">
        <f t="array" ref="BI44">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
      </c>
      <c r="BJ44" s="25" t="str" cm="1">
        <f t="array" ref="BJ44">IFERROR(MergedCellsCount(INDEX(B44:AI44,_xlfn.AGGREGATE(15, 3, (B44:AI44 = $BF$13)/(B44:AI44 = $BF$13)*COLUMN(B44:AI44)-COLUMN(B44),COLUMNS($BG44:BG44))+1)),"")</f>
        <v/>
      </c>
      <c r="BK44" s="25" t="str" cm="1">
        <f t="array" ref="BK44">IFERROR(MergedCellsCount(INDEX(B44:AI44,_xlfn.AGGREGATE(15, 3, (B44:AI44 = $BF$13)/(B44:AI44 = $BF$13)*COLUMN(B44:AI44)-COLUMN(B44),COLUMNS($BG44:BH44))+1)),"")</f>
        <v/>
      </c>
      <c r="BL44" s="55" t="str" cm="1">
        <f t="array" ref="BL44">IFERROR(INDEX(Lists!$L$24:$AX$24,  0, _xlfn.AGGREGATE(15, 3, (B44:AI44 = $BF$13)/(B44:AI44 = $BF$13)*COLUMN(B44:AI44)-COLUMN(B44),COLUMNS($BG44:BG44))+1),"")</f>
        <v/>
      </c>
      <c r="BM44" s="55" t="str" cm="1">
        <f t="array" ref="BM44">IFERROR(INDEX(Lists!$L$24:$AX$24,  0, _xlfn.AGGREGATE(15, 3, (B44:AI44 = $BF$13)/(B44:AI44 = $BF$13)*COLUMN(B44:AI44)-COLUMN(B44),COLUMNS($BG44:BH44))+1),"")</f>
        <v/>
      </c>
      <c r="BN44" s="51" t="str" cm="1">
        <f t="array" ref="BN44">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cm="1">
        <f t="array" ref="BZ44">_xlfn.SINGLE(INDEX(B44:AJ44,0, _xlfn.AGGREGATE(15, 3, (B44:AI44 = $BZ$13)/(B44:AI44 = $BZ$13)*COLUMN(B44:AI44)-COLUMN(B44),COLUMNS($BZ44:BZ44))))</f>
        <v>0</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aca="1" ref="CC44" ca="1">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11:30 to 12:30 Learn &amp; Play</v>
      </c>
      <c r="CD44" s="25" cm="1">
        <f t="array" aca="1" ref="CD44" ca="1">IFERROR(MergedCellsCount(INDEX(B44:AI44,_xlfn.AGGREGATE(15, 3, (B44:AI44 = $BZ$13)/(B44:AI44 = $BZ$13)*COLUMN(B44:AI44)-COLUMN(B44),COLUMNS($BZ44:BZ44))+1)),"")</f>
        <v>4</v>
      </c>
      <c r="CE44" s="25" t="str" cm="1">
        <f t="array" ref="CE44">IFERROR(MergedCellsCount(INDEX(B44:AI44,_xlfn.AGGREGATE(15, 3, (B44:AI44 = $BZ$13)/(B44:AI44 = $BZ$13)*COLUMN(B44:AI44)-COLUMN(B44),COLUMNS($BZ44:CA44))+1)),"")</f>
        <v/>
      </c>
      <c r="CF44" s="55" cm="1">
        <f t="array" ref="CF44">IFERROR(INDEX(Lists!$L$24:$AX$24,  0, _xlfn.AGGREGATE(15, 3, (B44:AI44 = $BZ$13)/(B44:AI44 = $BZ$13)*COLUMN(B44:AI44)-COLUMN(B44),COLUMNS($BZ44:BZ44))+1),"")</f>
        <v>0.47916666666666669</v>
      </c>
      <c r="CG44" s="55" t="str" cm="1">
        <f t="array" ref="CG44">IFERROR(INDEX(Lists!$L$24:$AX$24,  0, _xlfn.AGGREGATE(15, 3, (B44:AI44 = $BZ$13)/(B44:AI44 = $BZ$13)*COLUMN(B44:AI44)-COLUMN(B44),COLUMNS($BZ44:CA44))+1),"")</f>
        <v/>
      </c>
      <c r="CH44" s="177" t="str" cm="1">
        <f t="array" aca="1" ref="CH44" ca="1">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11:30 to 12:30 Splash (UW - SS): Learn &amp; Play</v>
      </c>
      <c r="CI44" s="42" t="str">
        <f t="shared" ca="1" si="6"/>
        <v>09:45 to 10:00 Prop Swap While Open 
14:30 to 15:00 Wipe down
11:30 to 12:30 Learn &amp; Play</v>
      </c>
    </row>
    <row r="45" spans="1:87" s="25" customFormat="1" x14ac:dyDescent="0.25">
      <c r="A45" s="7" t="s">
        <v>53</v>
      </c>
      <c r="B45" s="34"/>
      <c r="C45" s="34"/>
      <c r="D45" s="34"/>
      <c r="E45" s="34"/>
      <c r="F45" s="34"/>
      <c r="G45" s="34"/>
      <c r="H45" s="7"/>
      <c r="I45" s="7"/>
      <c r="J45" s="7"/>
      <c r="K45" s="7"/>
      <c r="L45" s="9"/>
      <c r="M45" s="224" t="s">
        <v>42</v>
      </c>
      <c r="N45" s="224"/>
      <c r="O45" s="224"/>
      <c r="P45" s="16"/>
      <c r="Q45" s="16"/>
      <c r="R45" s="16"/>
      <c r="S45" s="16"/>
      <c r="T45" s="7"/>
      <c r="U45" s="7"/>
      <c r="V45" s="7"/>
      <c r="W45" s="227" t="s">
        <v>94</v>
      </c>
      <c r="X45" s="228"/>
      <c r="Y45" s="7"/>
      <c r="Z45" s="7"/>
      <c r="AA45" s="7"/>
      <c r="AB45" s="7"/>
      <c r="AC45" s="7"/>
      <c r="AD45" s="7"/>
      <c r="AE45" s="7"/>
      <c r="AF45" s="10"/>
      <c r="AG45" s="10"/>
      <c r="AH45" s="10"/>
      <c r="AI45" s="10"/>
      <c r="AJ45" s="21" t="s">
        <v>7</v>
      </c>
      <c r="AL45" s="55"/>
      <c r="AN45" s="55"/>
      <c r="AR45" s="54" t="str">
        <f t="shared" si="24"/>
        <v/>
      </c>
      <c r="AS45" s="25" t="str" cm="1">
        <f t="array" ref="AS45">IFERROR(MergedCellsCount(INDEX(B45:AI45,MATCH("Prop Swap Only",B45:AI45,0))),"")</f>
        <v/>
      </c>
      <c r="AT45" s="55" t="str" cm="1">
        <f t="array" ref="AT45">IFERROR(INDEX($B$79:$AJ$79,(MATCH("Prop Swap Only",B45:AI45,0)+AS45)),"")</f>
        <v/>
      </c>
      <c r="AV45" s="25" t="str">
        <f t="shared" si="7"/>
        <v/>
      </c>
      <c r="AW45" s="51" t="str">
        <f t="shared" si="8"/>
        <v/>
      </c>
      <c r="AX45" s="51" t="str">
        <f t="shared" ca="1" si="1"/>
        <v xml:space="preserve">11:15 to 12:00 Ideaworks &amp; Art Loft: Disinfect &amp; Prop Swap
13:45 to 14:15 Ideaworks &amp; Art Loft: Wipe down </v>
      </c>
      <c r="AY45" s="55">
        <f t="shared" si="4"/>
        <v>0.57291666666666663</v>
      </c>
      <c r="AZ45" s="25" cm="1">
        <f t="array" aca="1" ref="AZ45" ca="1">IFERROR(MergedCellsCount(INDEX(B45:AI45,MATCH("Wipe down",B45:AI45,0))),"")</f>
        <v>2</v>
      </c>
      <c r="BA45" s="55" cm="1">
        <f t="array" aca="1" ref="BA45" ca="1">IFERROR(INDEX($B$79:$AJ$79,(MATCH("Wipe down",B45:AI45,0)+AZ45)),"")</f>
        <v>0.59375</v>
      </c>
      <c r="BC45" s="25" t="str">
        <f t="shared" ca="1" si="5"/>
        <v>13:45 to 14:15 Wipe down</v>
      </c>
      <c r="BD45" s="25" t="str">
        <f t="shared" ca="1" si="2"/>
        <v xml:space="preserve">13:45 to 14:15 Ideaworks &amp; Art Loft: Wipe down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11</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11:15 to 12:00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0.46875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11:15 to 12:00 Ideaworks &amp; Art Loft: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77"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13:45 to 14:15 Wipe down
11:15 to 12:00 Disinfect &amp; Prop Swap</v>
      </c>
    </row>
    <row r="46" spans="1:87" s="25" customFormat="1" x14ac:dyDescent="0.25">
      <c r="A46" s="7" t="s">
        <v>43</v>
      </c>
      <c r="B46" s="34"/>
      <c r="C46" s="34"/>
      <c r="D46" s="34"/>
      <c r="E46" s="34"/>
      <c r="F46" s="34"/>
      <c r="G46" s="34"/>
      <c r="H46" s="10"/>
      <c r="I46" s="10"/>
      <c r="J46" s="10"/>
      <c r="K46" s="10"/>
      <c r="L46" s="7"/>
      <c r="M46" s="7"/>
      <c r="N46" s="7"/>
      <c r="O46" s="7"/>
      <c r="P46" s="224" t="s">
        <v>42</v>
      </c>
      <c r="Q46" s="224"/>
      <c r="R46" s="224"/>
      <c r="S46" s="3"/>
      <c r="T46" s="3"/>
      <c r="U46" s="3"/>
      <c r="V46" s="7"/>
      <c r="W46" s="7"/>
      <c r="X46" s="10"/>
      <c r="Y46" s="10"/>
      <c r="Z46" s="10"/>
      <c r="AA46" s="10"/>
      <c r="AB46" s="7"/>
      <c r="AC46" s="7"/>
      <c r="AD46" s="7"/>
      <c r="AE46" s="7"/>
      <c r="AF46" s="7"/>
      <c r="AG46" s="7"/>
      <c r="AH46" s="7"/>
      <c r="AI46" s="7"/>
      <c r="AJ46" s="21" t="s">
        <v>7</v>
      </c>
      <c r="AL46" s="55"/>
      <c r="AN46" s="55"/>
      <c r="AR46" s="54" t="str">
        <f t="shared" si="24"/>
        <v/>
      </c>
      <c r="AS46" s="25" t="str" cm="1">
        <f t="array" ref="AS46">IFERROR(MergedCellsCount(INDEX(B46:AI46,MATCH("Prop Swap Only",B46:AI46,0))),"")</f>
        <v/>
      </c>
      <c r="AT46" s="55" t="str" cm="1">
        <f t="array" ref="AT46">IFERROR(INDEX($B$79:$AJ$79,(MATCH("Prop Swap Only",B46:AI46,0)+AS46)),"")</f>
        <v/>
      </c>
      <c r="AV46" s="25" t="str">
        <f t="shared" si="7"/>
        <v/>
      </c>
      <c r="AW46" s="51" t="str">
        <f t="shared" si="8"/>
        <v/>
      </c>
      <c r="AX46" s="51" t="str">
        <f t="shared" ca="1" si="1"/>
        <v>12:00 to 12:45 Around Town: Disinfect &amp; Prop Swap</v>
      </c>
      <c r="AY46" s="55" t="str">
        <f t="shared" si="4"/>
        <v/>
      </c>
      <c r="AZ46" s="25" t="str" cm="1">
        <f t="array" ref="AZ46">IFERROR(MergedCellsCount(INDEX(B46:AI46,MATCH("Wipe down",B46:AI46,0))),"")</f>
        <v/>
      </c>
      <c r="BA46" s="55" t="str" cm="1">
        <f t="array" ref="BA46">IFERROR(INDEX($B$79:$AJ$79,(MATCH("Wipe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14</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12:00 to 12:45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12:00 to 12:45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77"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12:00 to 12:45 Disinfect &amp; Prop Swap</v>
      </c>
    </row>
    <row r="47" spans="1:87" s="25" customFormat="1" x14ac:dyDescent="0.25">
      <c r="A47" s="7" t="s">
        <v>40</v>
      </c>
      <c r="B47" s="34"/>
      <c r="C47" s="34"/>
      <c r="D47" s="34"/>
      <c r="E47" s="34"/>
      <c r="F47" s="34"/>
      <c r="G47" s="34"/>
      <c r="H47" s="9"/>
      <c r="I47" s="9"/>
      <c r="J47" s="9"/>
      <c r="K47" s="9"/>
      <c r="L47" s="10"/>
      <c r="M47" s="10"/>
      <c r="N47" s="10"/>
      <c r="O47" s="10"/>
      <c r="P47" s="7"/>
      <c r="Q47" s="7"/>
      <c r="R47" s="7"/>
      <c r="S47" s="224" t="s">
        <v>42</v>
      </c>
      <c r="T47" s="224"/>
      <c r="U47" s="224"/>
      <c r="V47" s="3"/>
      <c r="W47" s="3"/>
      <c r="X47" s="3"/>
      <c r="Y47" s="7"/>
      <c r="Z47" s="7"/>
      <c r="AA47" s="7"/>
      <c r="AB47" s="10"/>
      <c r="AC47" s="10"/>
      <c r="AD47" s="10"/>
      <c r="AE47" s="10"/>
      <c r="AF47" s="7"/>
      <c r="AG47" s="7"/>
      <c r="AH47" s="7"/>
      <c r="AI47" s="7"/>
      <c r="AJ47" s="21" t="s">
        <v>7</v>
      </c>
      <c r="AL47" s="55"/>
      <c r="AN47" s="55"/>
      <c r="AR47" s="54" t="str">
        <f t="shared" si="24"/>
        <v/>
      </c>
      <c r="AS47" s="25" t="str" cm="1">
        <f t="array" ref="AS47">IFERROR(MergedCellsCount(INDEX(B47:AI47,MATCH("Prop Swap Only",B47:AI47,0))),"")</f>
        <v/>
      </c>
      <c r="AT47" s="55" t="str" cm="1">
        <f t="array" ref="AT47">IFERROR(INDEX($B$79:$AJ$79,(MATCH("Prop Swap Only",B47:AI47,0)+AS47)),"")</f>
        <v/>
      </c>
      <c r="AV47" s="25" t="str">
        <f t="shared" si="7"/>
        <v/>
      </c>
      <c r="AW47" s="51" t="str">
        <f t="shared" si="8"/>
        <v/>
      </c>
      <c r="AX47" s="51" t="str">
        <f t="shared" ca="1" si="1"/>
        <v>12:45 to 13:30 Moneypalooza: Disinfect &amp; Prop Swap</v>
      </c>
      <c r="AY47" s="55" t="str">
        <f t="shared" si="4"/>
        <v/>
      </c>
      <c r="AZ47" s="25" t="str" cm="1">
        <f t="array" ref="AZ47">IFERROR(MergedCellsCount(INDEX(B47:AI47,MATCH("Wipe down",B47:AI47,0))),"")</f>
        <v/>
      </c>
      <c r="BA47" s="55" t="str" cm="1">
        <f t="array" ref="BA47">IFERROR(INDEX($B$79:$AJ$79,(MATCH("Wipe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17</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12:45 to 13:30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0.53125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12:45 to 13:30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77"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12:45 to 13:30 Disinfect &amp; Prop Swap</v>
      </c>
    </row>
    <row r="48" spans="1:87" s="25" customFormat="1" x14ac:dyDescent="0.25">
      <c r="A48" s="7" t="s">
        <v>50</v>
      </c>
      <c r="B48" s="34"/>
      <c r="C48" s="34"/>
      <c r="D48" s="34"/>
      <c r="E48" s="34"/>
      <c r="F48" s="34"/>
      <c r="G48" s="34"/>
      <c r="H48" s="10"/>
      <c r="I48" s="10"/>
      <c r="J48" s="10"/>
      <c r="K48" s="10"/>
      <c r="L48" s="7"/>
      <c r="M48" s="7"/>
      <c r="N48" s="7"/>
      <c r="O48" s="7"/>
      <c r="P48" s="7"/>
      <c r="Q48" s="7"/>
      <c r="R48" s="7"/>
      <c r="S48" s="7"/>
      <c r="T48" s="7"/>
      <c r="U48" s="7"/>
      <c r="V48" s="224" t="s">
        <v>42</v>
      </c>
      <c r="W48" s="224"/>
      <c r="X48" s="224"/>
      <c r="Y48" s="3"/>
      <c r="Z48" s="3"/>
      <c r="AA48" s="10"/>
      <c r="AB48" s="7"/>
      <c r="AC48" s="7"/>
      <c r="AD48" s="7"/>
      <c r="AE48" s="7"/>
      <c r="AF48" s="7"/>
      <c r="AG48" s="7"/>
      <c r="AH48" s="7"/>
      <c r="AI48" s="7"/>
      <c r="AJ48" s="21" t="s">
        <v>7</v>
      </c>
      <c r="AL48" s="55"/>
      <c r="AN48" s="55"/>
      <c r="AR48" s="54" t="str">
        <f t="shared" si="24"/>
        <v/>
      </c>
      <c r="AS48" s="25" t="str" cm="1">
        <f t="array" ref="AS48">IFERROR(MergedCellsCount(INDEX(B48:AI48,MATCH("Prop Swap Only",B48:AI48,0))),"")</f>
        <v/>
      </c>
      <c r="AT48" s="55" t="str" cm="1">
        <f t="array" ref="AT48">IFERROR(INDEX($B$79:$AJ$79,(MATCH("Prop Swap Only",B48:AI48,0)+AS48)),"")</f>
        <v/>
      </c>
      <c r="AV48" s="25" t="str">
        <f t="shared" si="7"/>
        <v/>
      </c>
      <c r="AW48" s="51" t="str">
        <f t="shared" si="8"/>
        <v/>
      </c>
      <c r="AX48" s="51" t="str">
        <f t="shared" ca="1" si="1"/>
        <v>13:30 to 14:15 P2P &amp; STEMosphere: Disinfect &amp; Prop Swap</v>
      </c>
      <c r="AY48" s="55" t="str">
        <f t="shared" si="4"/>
        <v/>
      </c>
      <c r="AZ48" s="25" t="str" cm="1">
        <f t="array" ref="AZ48">IFERROR(MergedCellsCount(INDEX(B48:AI48,MATCH("Wipe down",B48:AI48,0))),"")</f>
        <v/>
      </c>
      <c r="BA48" s="55" t="str" cm="1">
        <f t="array" ref="BA48">IFERROR(INDEX($B$79:$AJ$79,(MATCH("Wipe down",B48:AI48,0)+AZ48)),"")</f>
        <v/>
      </c>
      <c r="BC48" s="25" t="str">
        <f t="shared" si="5"/>
        <v/>
      </c>
      <c r="BD48" s="25" t="str">
        <f t="shared" si="2"/>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20</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13:30 to 14:15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0.5625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13:30 to 14:15 P2P &amp; STEMosphere: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77"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13:30 to 14:15 Disinfect &amp; Prop Swap</v>
      </c>
    </row>
    <row r="49" spans="1:87" s="25" customFormat="1" ht="15" customHeight="1" x14ac:dyDescent="0.25">
      <c r="A49" s="7" t="s">
        <v>47</v>
      </c>
      <c r="B49" s="34"/>
      <c r="C49" s="34"/>
      <c r="D49" s="34"/>
      <c r="E49" s="34"/>
      <c r="F49" s="34"/>
      <c r="G49" s="34"/>
      <c r="H49" s="9"/>
      <c r="I49" s="9"/>
      <c r="J49" s="9"/>
      <c r="K49" s="9"/>
      <c r="L49" s="10"/>
      <c r="M49" s="227" t="s">
        <v>94</v>
      </c>
      <c r="N49" s="228"/>
      <c r="O49" s="10"/>
      <c r="P49" s="7"/>
      <c r="Q49" s="7"/>
      <c r="R49" s="7"/>
      <c r="S49" s="7"/>
      <c r="T49" s="7"/>
      <c r="U49" s="7"/>
      <c r="V49" s="7"/>
      <c r="W49" s="7"/>
      <c r="X49" s="7"/>
      <c r="Y49" s="224" t="s">
        <v>42</v>
      </c>
      <c r="Z49" s="224"/>
      <c r="AA49" s="224"/>
      <c r="AB49" s="10"/>
      <c r="AC49" s="10"/>
      <c r="AD49" s="10"/>
      <c r="AE49" s="10"/>
      <c r="AF49" s="7"/>
      <c r="AG49" s="7"/>
      <c r="AH49" s="7"/>
      <c r="AI49" s="7"/>
      <c r="AJ49" s="21" t="s">
        <v>7</v>
      </c>
      <c r="AL49" s="55"/>
      <c r="AN49" s="55"/>
      <c r="AR49" s="54" t="str">
        <f t="shared" si="24"/>
        <v/>
      </c>
      <c r="AS49" s="25" t="str" cm="1">
        <f t="array" ref="AS49">IFERROR(MergedCellsCount(INDEX(B49:AI49,MATCH("Prop Swap Only",B49:AI49,0))),"")</f>
        <v/>
      </c>
      <c r="AT49" s="55" t="str" cm="1">
        <f t="array" ref="AT49">IFERROR(INDEX($B$79:$AJ$79,(MATCH("Prop Swap Only",B49:AI49,0)+AS49)),"")</f>
        <v/>
      </c>
      <c r="AV49" s="25" t="str">
        <f t="shared" si="7"/>
        <v/>
      </c>
      <c r="AW49" s="51" t="str">
        <f t="shared" si="8"/>
        <v/>
      </c>
      <c r="AX49" s="51" t="str">
        <f t="shared" ca="1" si="1"/>
        <v xml:space="preserve">14:15 to 15:00 Kid Grid &amp; RPW: Disinfect &amp; Prop Swap
11:15 to 11:45 Kid Grid &amp; RPW: Wipe down </v>
      </c>
      <c r="AY49" s="55">
        <f t="shared" si="4"/>
        <v>0.46875</v>
      </c>
      <c r="AZ49" s="25" cm="1">
        <f t="array" aca="1" ref="AZ49" ca="1">IFERROR(MergedCellsCount(INDEX(B49:AI49,MATCH("Wipe down",B49:AI49,0))),"")</f>
        <v>2</v>
      </c>
      <c r="BA49" s="55" cm="1">
        <f t="array" aca="1" ref="BA49" ca="1">IFERROR(INDEX($B$79:$AJ$79,(MATCH("Wipe down",B49:AI49,0)+AZ49)),"")</f>
        <v>0.48958333333333331</v>
      </c>
      <c r="BC49" s="25" t="str">
        <f t="shared" ca="1" si="5"/>
        <v>11:15 to 11:45 Wipe down</v>
      </c>
      <c r="BD49" s="25" t="str">
        <f t="shared" ca="1" si="2"/>
        <v xml:space="preserve">11:15 to 11:45 Kid Grid &amp; RPW: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23</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14:15 to 15:00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0.59375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14:15 to 15:00 Kid Grid &amp; RPW: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77"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11:15 to 11:45 Wipe down
14:15 to 15:00 Disinfect &amp; Prop Swap</v>
      </c>
    </row>
    <row r="50" spans="1:87" s="25" customFormat="1" ht="15" customHeight="1" x14ac:dyDescent="0.25">
      <c r="A50" s="132" t="s">
        <v>54</v>
      </c>
      <c r="B50" s="180"/>
      <c r="C50" s="180"/>
      <c r="D50" s="180"/>
      <c r="E50" s="180"/>
      <c r="F50" s="180"/>
      <c r="G50" s="180"/>
      <c r="H50" s="158"/>
      <c r="I50" s="158"/>
      <c r="J50" s="158"/>
      <c r="K50" s="158"/>
      <c r="L50" s="130"/>
      <c r="M50" s="130"/>
      <c r="N50" s="130"/>
      <c r="O50" s="131"/>
      <c r="P50" s="131"/>
      <c r="Q50" s="250" t="s">
        <v>94</v>
      </c>
      <c r="R50" s="251"/>
      <c r="S50" s="132"/>
      <c r="T50" s="132"/>
      <c r="U50" s="132"/>
      <c r="V50" s="132"/>
      <c r="W50" s="132"/>
      <c r="X50" s="132"/>
      <c r="Y50" s="131"/>
      <c r="Z50" s="131"/>
      <c r="AA50" s="131"/>
      <c r="AB50" s="252" t="s">
        <v>42</v>
      </c>
      <c r="AC50" s="252"/>
      <c r="AD50" s="252"/>
      <c r="AE50" s="130"/>
      <c r="AF50" s="132"/>
      <c r="AG50" s="132"/>
      <c r="AH50" s="132"/>
      <c r="AI50" s="132"/>
      <c r="AJ50" s="161" t="s">
        <v>7</v>
      </c>
      <c r="AL50" s="55"/>
      <c r="AN50" s="55"/>
      <c r="AR50" s="54" t="str">
        <f t="shared" si="24"/>
        <v/>
      </c>
      <c r="AS50" s="25" t="str" cm="1">
        <f t="array" ref="AS50">IFERROR(MergedCellsCount(INDEX(B50:AI50,MATCH("Prop Swap Only",B50:AI50,0))),"")</f>
        <v/>
      </c>
      <c r="AT50" s="55" t="str" cm="1">
        <f t="array" ref="AT50">IFERROR(INDEX($B$79:$AJ$79,(MATCH("Prop Swap Only",B50:AI50,0)+AS50)),"")</f>
        <v/>
      </c>
      <c r="AV50" s="25" t="str">
        <f t="shared" si="7"/>
        <v/>
      </c>
      <c r="AW50" s="51" t="str">
        <f t="shared" si="8"/>
        <v/>
      </c>
      <c r="AX50" s="51" t="str">
        <f t="shared" ca="1" si="1"/>
        <v xml:space="preserve">15:00 to 15:45 TH &amp; PZ: Disinfect &amp; Prop Swap
12:15 to 12:45 TH &amp; PZ: Wipe down </v>
      </c>
      <c r="AY50" s="55">
        <f t="shared" si="4"/>
        <v>0.51041666666666663</v>
      </c>
      <c r="AZ50" s="25" cm="1">
        <f t="array" aca="1" ref="AZ50" ca="1">IFERROR(MergedCellsCount(INDEX(B50:AI50,MATCH("Wipe down",B50:AI50,0))),"")</f>
        <v>2</v>
      </c>
      <c r="BA50" s="55" cm="1">
        <f t="array" aca="1" ref="BA50" ca="1">IFERROR(INDEX($B$79:$AJ$79,(MATCH("Wipe down",B50:AI50,0)+AZ50)),"")</f>
        <v>0.53125</v>
      </c>
      <c r="BC50" s="25" t="str">
        <f t="shared" ca="1" si="5"/>
        <v>12:15 to 12:45 Wipe down</v>
      </c>
      <c r="BD50" s="25" t="str">
        <f t="shared" ca="1" si="2"/>
        <v xml:space="preserve">12:15 to 12:45 TH &amp; PZ: Wipe down </v>
      </c>
      <c r="BE50" s="50"/>
      <c r="BF50" s="25" cm="1">
        <f t="array" ref="BF50">_xlfn.SINGLE(INDEX(B50:AJ50,0, _xlfn.AGGREGATE(15, 3, (B50:AI50 = $BF$13)/(B50:AI50 = $BF$13)*COLUMN(B50:AI50)-COLUMN(B50),COLUMNS($BF50:BF50))))</f>
        <v>0</v>
      </c>
      <c r="BG50" s="25" cm="1">
        <f t="array" ref="BG50">IFERROR(_xlfn.AGGREGATE(15, 3, (B50:AI50 = $BF$13)/(B50:AI50 = $BF$13)*COLUMN(B50:AI50)-COLUMN(B50),COLUMNS($BG50:BG50)),"")</f>
        <v>26</v>
      </c>
      <c r="BH50" s="25" t="str" cm="1">
        <f t="array" ref="BH50">IFERROR(_xlfn.AGGREGATE(15, 3, (D50:AK50 = $BF$13)/(D50:AK50 = $BF$13)*COLUMN(D50:AK50)-COLUMN(D50),COLUMNS($BG50:BH50)),"")</f>
        <v/>
      </c>
      <c r="BI50" s="25" t="str" cm="1">
        <f t="array" aca="1" ref="BI50" ca="1">_xlfn.TEXTJOIN(CHAR(10),TRUE, IFERROR((TEXT(BL50,"HH:MM")&amp;" to "&amp;TEXT(INDEX(Lists!$L$24:$AX$24,0,_xlfn.AGGREGATE(15,3,(B50:AI50=$BF$13)/(B50:AI50=$BF$13)*COLUMN(B50:AI50)-COLUMN(B50),COLUMNS($BG50:BG50))+1+BJ50),"HH:MM")&amp;" "&amp;$BF$13),""),
IFERROR((TEXT(BM50,"HH:MM")&amp;" to "&amp;TEXT(INDEX(Lists!$L$24:$AX$24,0,_xlfn.AGGREGATE(15,3,(B50:AI50=$BF$13)/(B50:AI50=$BF$13)*COLUMN(B50:AI50)-COLUMN(B50),COLUMNS($BG50:BH50))+1+BK50),"HH:MM")&amp;" "&amp;$BF$13),""))</f>
        <v>15:00 to 15:45 Disinfect &amp; Prop Swap</v>
      </c>
      <c r="BJ50" s="25" cm="1">
        <f t="array" aca="1" ref="BJ50" ca="1">IFERROR(MergedCellsCount(INDEX(B50:AI50,_xlfn.AGGREGATE(15, 3, (B50:AI50 = $BF$13)/(B50:AI50 = $BF$13)*COLUMN(B50:AI50)-COLUMN(B50),COLUMNS($BG50:BG50))+1)),"")</f>
        <v>3</v>
      </c>
      <c r="BK50" s="25" t="str" cm="1">
        <f t="array" ref="BK50">IFERROR(MergedCellsCount(INDEX(B50:AI50,_xlfn.AGGREGATE(15, 3, (B50:AI50 = $BF$13)/(B50:AI50 = $BF$13)*COLUMN(B50:AI50)-COLUMN(B50),COLUMNS($BG50:BH50))+1)),"")</f>
        <v/>
      </c>
      <c r="BL50" s="55" cm="1">
        <f t="array" ref="BL50">IFERROR(INDEX(Lists!$L$24:$AX$24,  0, _xlfn.AGGREGATE(15, 3, (B50:AI50 = $BF$13)/(B50:AI50 = $BF$13)*COLUMN(B50:AI50)-COLUMN(B50),COLUMNS($BG50:BG50))+1),"")</f>
        <v>0.625</v>
      </c>
      <c r="BM50" s="55" t="str" cm="1">
        <f t="array" ref="BM50">IFERROR(INDEX(Lists!$L$24:$AX$24,  0, _xlfn.AGGREGATE(15, 3, (B50:AI50 = $BF$13)/(B50:AI50 = $BF$13)*COLUMN(B50:AI50)-COLUMN(B50),COLUMNS($BG50:BH50))+1),"")</f>
        <v/>
      </c>
      <c r="BN50" s="51" t="str" cm="1">
        <f t="array" aca="1" ref="BN50" ca="1">_xlfn.TEXTJOIN(CHAR(10),TRUE, IFERROR((TEXT(BL50,"HH:MM")&amp;" to "&amp;TEXT(INDEX(Lists!$L$24:$AX$24,0,_xlfn.AGGREGATE(15,3,(B50:AI50=$BF$13)/(B50:AI50=$BF$13)*COLUMN(B50:AI50)-COLUMN(B50),COLUMNS($BG50:BG50))+1+BJ50),"HH:MM")&amp;" "&amp;A50&amp;": "&amp;$BF$13),""),
IFERROR((TEXT(BM50,"HH:MM")&amp;" to "&amp;TEXT(INDEX(Lists!$L$24:$AX$24,0,_xlfn.AGGREGATE(15,3,(B50:AI50=$BF$13)/(B50:AI50=$BF$13)*COLUMN(B50:AI50)-COLUMN(B50),COLUMNS($BG50:BH50))+1+BK50),"HH:MM")&amp;" "&amp;A50&amp;": "&amp;$BF$13),""))</f>
        <v>15:00 to 15:45 TH &amp; PZ: Disinfect &amp; Prop Swap</v>
      </c>
      <c r="BP50" s="25" t="e" cm="1">
        <f t="array" ref="BP50">_xlfn.SINGLE(INDEX(B50:AJ50,0, _xlfn.AGGREGATE(15, 3, (B50:AI50 = $BP$13)/(B50:AI50 = $BP$13)*COLUMN(B50:AI50)-COLUMN(B50),COLUMNS($BP50:BP50))))</f>
        <v>#NUM!</v>
      </c>
      <c r="BQ50" s="25" t="str" cm="1">
        <f t="array" ref="BQ50">IFERROR(_xlfn.AGGREGATE(15, 3, (B50:AI50 = $BP$13)/(B50:AI50 = $BP$13)*COLUMN(B50:AI50)-COLUMN(B50),COLUMNS($BP50:BQ50)),"")</f>
        <v/>
      </c>
      <c r="BR50" s="25" t="str" cm="1">
        <f t="array" ref="BR50">IFERROR(_xlfn.AGGREGATE(15, 3, (B50:AI50 = $BP$13)/(B50:AI50 = $BP$13)*COLUMN(B50:AI50)-COLUMN(B50),COLUMNS($BP50:BR50)),"")</f>
        <v/>
      </c>
      <c r="BS50" s="25" t="str" cm="1">
        <f t="array" ref="BS50">_xlfn.TEXTJOIN(CHAR(10),TRUE, IFERROR((TEXT(BV50,"HH:MM")&amp;" to "&amp;TEXT(INDEX(Lists!$L$24:$AX$24,0,_xlfn.AGGREGATE(15,3,(B50:AI50=$BP$13)/(B50:AI50=$BP$13)*COLUMN(B50:AI50)-COLUMN(B50),COLUMNS($BQ50:BQ50))+1+BT50),"HH:MM")&amp;" "&amp;$BP$13),""),
IFERROR((TEXT(BW50,"HH:MM")&amp;" to "&amp;TEXT(INDEX(Lists!$L$24:$AX$24,0,_xlfn.AGGREGATE(15,3,(B50:AI50=$BP$13)/(B50:AI50=$BP$13)*COLUMN(B50:AI50)-COLUMN(B50),COLUMNS($BQ50:BR50))+1+BU50),"HH:MM")&amp;" "&amp;$BP$13),""))</f>
        <v/>
      </c>
      <c r="BT50" s="25" t="str" cm="1">
        <f t="array" ref="BT50">IFERROR(MergedCellsCount(INDEX(B50:AI50,_xlfn.AGGREGATE(15, 3, (B50:AI50 = $BP$13)/(B50:AI50 = $BP$13)*COLUMN(B50:AI50)-COLUMN(B50),COLUMNS($BP50:BP50))+1)),"")</f>
        <v/>
      </c>
      <c r="BU50" s="25" t="str" cm="1">
        <f t="array" ref="BU50">IFERROR(MergedCellsCount(INDEX(B53:AI53,_xlfn.AGGREGATE(15, 3, (B53:AI53 = $BP$13)/(B53:AI53 = $BP$13)*COLUMN(B53:AI53)-COLUMN(B53),COLUMNS($BP53:BQ53))+1)),"")</f>
        <v/>
      </c>
      <c r="BV50" s="55" t="str" cm="1">
        <f t="array" ref="BV50">IFERROR(INDEX(Lists!$L$24:$AX$24,  0, _xlfn.AGGREGATE(15, 3, (B50:AI50 = $BP$13)/(B50:AI50 = $BP$13)*COLUMN(B50:AI50)-COLUMN(B50),COLUMNS($BP50:BP50))+1),"")</f>
        <v/>
      </c>
      <c r="BW50" s="55" t="str" cm="1">
        <f t="array" ref="BW50">IFERROR(INDEX(Lists!$L$24:$AX$24,  0, _xlfn.AGGREGATE(15, 3, (B50:AI50 = $BP$13)/(B50:AI50 = $BP$13)*COLUMN(B50:AI50)-COLUMN(B50),COLUMNS($BP50:BQ50))+1),"")</f>
        <v/>
      </c>
      <c r="BX50" s="25" t="str" cm="1">
        <f t="array" ref="BX50">_xlfn.TEXTJOIN(CHAR(10),TRUE, IFERROR((TEXT(BV50,"HH:MM")&amp;" to "&amp;TEXT(INDEX(Lists!$L$24:$AX$24,0,_xlfn.AGGREGATE(15,3,(B50:AI50=$BP$13)/(B50:AI50=$BP$13)*COLUMN(B50:AI50)-COLUMN(B50),COLUMNS($BQ50:BQ50))+1+BT50),"HH:MM")&amp;" "&amp;A50&amp;": "&amp;$BP$13),""),
IFERROR((TEXT(BW50,"HH:MM")&amp;" to "&amp;TEXT(INDEX(Lists!$L$24:$AX$24,0,_xlfn.AGGREGATE(15,3,(B50:AI50=$BP$13)/(B50:AI50=$BP$13)*COLUMN(B50:AI50)-COLUMN(B50),COLUMNS($BQ50:BR50))+1+BU50),"HH:MM")&amp;" "&amp;A50&amp;": "&amp;$BP$13),""))</f>
        <v/>
      </c>
      <c r="BY50" s="50"/>
      <c r="BZ50" s="25" t="e" cm="1">
        <f t="array" ref="BZ50">_xlfn.SINGLE(INDEX(B50:AJ50,0, _xlfn.AGGREGATE(15, 3, (B50:AI50 = $BZ$13)/(B50:AI50 = $BZ$13)*COLUMN(B50:AI50)-COLUMN(B50),COLUMNS($BZ50:BZ50))))</f>
        <v>#NUM!</v>
      </c>
      <c r="CA50" s="25" t="str" cm="1">
        <f t="array" ref="CA50">IFERROR(_xlfn.AGGREGATE(15, 3, (B50:AI50 = $BZ$13)/(B50:AI50 = $BZ$13)*COLUMN(B50:AI50)-COLUMN(B50),COLUMNS($BZ50:CA50)),"")</f>
        <v/>
      </c>
      <c r="CB50" s="25" t="str" cm="1">
        <f t="array" ref="CB50">IFERROR(_xlfn.AGGREGATE(15, 3, (B50:AI50 = $BZ$13)/(B50:AI50 = $BZ$13)*COLUMN(B50:AI50)-COLUMN(B50),COLUMNS($BZ50:CB50)),"")</f>
        <v/>
      </c>
      <c r="CC50" s="25" t="str" cm="1">
        <f t="array" ref="CC50">_xlfn.TEXTJOIN(CHAR(10),TRUE, IFERROR((TEXT(CF50,"HH:MM")&amp;" to "&amp;TEXT(INDEX(Lists!$L$24:$AX$24,0,_xlfn.AGGREGATE(15,3,(B50:AI50=$BZ$13)/(B50:AI50=$BZ$13)*COLUMN(B50:AI50)-COLUMN(B50),COLUMNS($BZ50:BZ50))+1+CD50),"HH:MM")&amp;" "&amp;$BZ$13),""),
                                                        IFERROR((TEXT(CG50,"HH:MM")&amp;" to "&amp;TEXT(INDEX(Lists!$L$24:$AX$24,0,_xlfn.AGGREGATE(15,3,(B50:AI50=$BZ$13)/(B50:AI50=$BZ$13)*COLUMN(B50:AI50)-COLUMN(B50),COLUMNS($BZ50:CA50))+1+CE50),"HH:MM")&amp;" "&amp;$BZ$13),""))</f>
        <v/>
      </c>
      <c r="CD50" s="25" t="str" cm="1">
        <f t="array" ref="CD50">IFERROR(MergedCellsCount(INDEX(B50:AI50,_xlfn.AGGREGATE(15, 3, (B50:AI50 = $BZ$13)/(B50:AI50 = $BZ$13)*COLUMN(B50:AI50)-COLUMN(B50),COLUMNS($BZ50:BZ50))+1)),"")</f>
        <v/>
      </c>
      <c r="CE50" s="25" t="str" cm="1">
        <f t="array" ref="CE50">IFERROR(MergedCellsCount(INDEX(B50:AI50,_xlfn.AGGREGATE(15, 3, (B50:AI50 = $BZ$13)/(B50:AI50 = $BZ$13)*COLUMN(B50:AI50)-COLUMN(B50),COLUMNS($BZ50:CA50))+1)),"")</f>
        <v/>
      </c>
      <c r="CF50" s="55" t="str" cm="1">
        <f t="array" ref="CF50">IFERROR(INDEX(Lists!$L$24:$AX$24,  0, _xlfn.AGGREGATE(15, 3, (B50:AI50 = $BZ$13)/(B50:AI50 = $BZ$13)*COLUMN(B50:AI50)-COLUMN(B50),COLUMNS($BZ50:BZ50))+1),"")</f>
        <v/>
      </c>
      <c r="CG50" s="55" t="str" cm="1">
        <f t="array" ref="CG50">IFERROR(INDEX(Lists!$L$24:$AX$24,  0, _xlfn.AGGREGATE(15, 3, (B50:AI50 = $BZ$13)/(B50:AI50 = $BZ$13)*COLUMN(B50:AI50)-COLUMN(B50),COLUMNS($BZ50:CA50))+1),"")</f>
        <v/>
      </c>
      <c r="CH50" s="177" t="str" cm="1">
        <f t="array" ref="CH50">_xlfn.TEXTJOIN(CHAR(10),TRUE, IFERROR((TEXT(CF50,"HH:MM")&amp;" to "&amp;TEXT(INDEX(Lists!$L$24:$AX$24,0,_xlfn.AGGREGATE(15,3,(B50:AI50=$BZ$13)/(B50:AI50=$BZ$13)*COLUMN(B50:AI50)-COLUMN(B50),COLUMNS($BZ50:BZ50))+1+CD50),"HH:MM")&amp;" "&amp;A50&amp;": "&amp;$BZ$13),""),
                                                        IFERROR((TEXT(CG50,"HH:MM")&amp;" to "&amp;TEXT(INDEX(Lists!$L$24:$AX$24,0,_xlfn.AGGREGATE(15,3,(B50:AI50=$BZ$13)/(B50:AI50=$BZ$13)*COLUMN(B50:AI50)-COLUMN(B50),COLUMNS($BZ50:CA50))+1+CE50),"HH:MM")&amp;" "&amp;A50&amp;": "&amp;$BZ$13),""))</f>
        <v/>
      </c>
      <c r="CI50" s="42" t="str">
        <f t="shared" ca="1" si="6"/>
        <v>12:15 to 12:45 Wipe down
15:00 to 15:45 Disinfect &amp; Prop Swap</v>
      </c>
    </row>
    <row r="51" spans="1:87" s="74" customFormat="1" x14ac:dyDescent="0.25">
      <c r="A51" s="166"/>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L51" s="75"/>
      <c r="AN51" s="75"/>
      <c r="AR51" s="73"/>
      <c r="AT51" s="75"/>
      <c r="AW51" s="76"/>
      <c r="AX51" s="76"/>
      <c r="AY51" s="75"/>
      <c r="BA51" s="75"/>
      <c r="BE51" s="135"/>
      <c r="BL51" s="75"/>
      <c r="BM51" s="75"/>
      <c r="BN51" s="76"/>
      <c r="BV51" s="75"/>
      <c r="BW51" s="75"/>
      <c r="BY51" s="135"/>
      <c r="CF51" s="75"/>
      <c r="CG51" s="75"/>
      <c r="CH51" s="178"/>
      <c r="CI51" s="134"/>
    </row>
    <row r="52" spans="1:87" x14ac:dyDescent="0.25">
      <c r="A52" s="140" t="s">
        <v>56</v>
      </c>
      <c r="B52" s="140"/>
      <c r="C52" s="140"/>
      <c r="D52" s="140"/>
      <c r="E52" s="140"/>
      <c r="F52" s="140"/>
      <c r="G52" s="140"/>
      <c r="H52" s="140"/>
      <c r="I52" s="140"/>
      <c r="J52" s="140"/>
      <c r="K52" s="140"/>
      <c r="L52" s="140"/>
      <c r="M52" s="242" t="s">
        <v>92</v>
      </c>
      <c r="N52" s="242"/>
      <c r="O52" s="242"/>
      <c r="P52" s="242"/>
      <c r="Q52" s="242"/>
      <c r="R52" s="242"/>
      <c r="S52" s="242"/>
      <c r="T52" s="242"/>
      <c r="U52" s="242"/>
      <c r="V52" s="171" t="s">
        <v>93</v>
      </c>
      <c r="W52" s="172"/>
      <c r="X52" s="172"/>
      <c r="Y52" s="172"/>
      <c r="Z52" s="172"/>
      <c r="AA52" s="172"/>
      <c r="AB52" s="172"/>
      <c r="AC52" s="172"/>
      <c r="AD52" s="173"/>
      <c r="AE52" s="140"/>
      <c r="AF52" s="140"/>
      <c r="AG52" s="140"/>
      <c r="AH52" s="140"/>
      <c r="AI52" s="140"/>
      <c r="AJ52" s="140"/>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77"/>
      <c r="CI52" s="42"/>
    </row>
    <row r="53" spans="1:87" x14ac:dyDescent="0.25">
      <c r="A53" s="133" t="s">
        <v>46</v>
      </c>
      <c r="B53" s="132" t="s">
        <v>14</v>
      </c>
      <c r="C53" s="133"/>
      <c r="D53" s="136" t="s">
        <v>15</v>
      </c>
      <c r="E53" s="136"/>
      <c r="F53" s="136" t="s">
        <v>16</v>
      </c>
      <c r="G53" s="136"/>
      <c r="H53" s="137" t="s">
        <v>17</v>
      </c>
      <c r="I53" s="137"/>
      <c r="J53" s="137" t="s">
        <v>18</v>
      </c>
      <c r="K53" s="137"/>
      <c r="L53" s="138" t="s">
        <v>19</v>
      </c>
      <c r="M53" s="138"/>
      <c r="N53" s="138" t="s">
        <v>20</v>
      </c>
      <c r="O53" s="138"/>
      <c r="P53" s="138" t="s">
        <v>21</v>
      </c>
      <c r="Q53" s="138"/>
      <c r="R53" s="138" t="s">
        <v>22</v>
      </c>
      <c r="S53" s="138"/>
      <c r="T53" s="138" t="s">
        <v>23</v>
      </c>
      <c r="U53" s="138"/>
      <c r="V53" s="138" t="s">
        <v>24</v>
      </c>
      <c r="W53" s="138"/>
      <c r="X53" s="138" t="s">
        <v>25</v>
      </c>
      <c r="Y53" s="138"/>
      <c r="Z53" s="138" t="s">
        <v>26</v>
      </c>
      <c r="AA53" s="138"/>
      <c r="AB53" s="138" t="s">
        <v>27</v>
      </c>
      <c r="AC53" s="138"/>
      <c r="AD53" s="138" t="s">
        <v>28</v>
      </c>
      <c r="AE53" s="138"/>
      <c r="AF53" s="138" t="s">
        <v>29</v>
      </c>
      <c r="AG53" s="138"/>
      <c r="AH53" s="138" t="s">
        <v>30</v>
      </c>
      <c r="AI53" s="138"/>
      <c r="AJ53" s="139" t="s">
        <v>31</v>
      </c>
      <c r="AL53" s="55"/>
      <c r="AM53" s="25"/>
      <c r="AN53" s="55"/>
      <c r="AO53" s="25"/>
      <c r="AP53" s="25"/>
      <c r="AQ53" s="25"/>
      <c r="AR53" s="54"/>
      <c r="AS53" s="25"/>
      <c r="AT53" s="55"/>
      <c r="AU53" s="25"/>
      <c r="AV53" s="25"/>
      <c r="AW53" s="51"/>
      <c r="AX53" s="51"/>
      <c r="AY53" s="55"/>
      <c r="AZ53" s="25"/>
      <c r="BA53" s="55"/>
      <c r="BB53" s="25"/>
      <c r="BC53" s="25"/>
      <c r="BD53" s="25"/>
      <c r="BE53" s="50"/>
      <c r="BF53" s="25"/>
      <c r="BG53" s="25"/>
      <c r="BH53" s="25"/>
      <c r="BI53" s="25"/>
      <c r="BJ53" s="25"/>
      <c r="BK53" s="25"/>
      <c r="BL53" s="55"/>
      <c r="BM53" s="55"/>
      <c r="BN53" s="51"/>
      <c r="BO53" s="25"/>
      <c r="BP53" s="25"/>
      <c r="BQ53" s="25"/>
      <c r="BR53" s="25"/>
      <c r="BS53" s="25"/>
      <c r="BT53" s="25"/>
      <c r="BU53" s="25"/>
      <c r="BV53" s="55"/>
      <c r="BW53" s="55"/>
      <c r="BX53" s="25"/>
      <c r="BY53" s="50"/>
      <c r="BZ53" s="25"/>
      <c r="CA53" s="25"/>
      <c r="CB53" s="25"/>
      <c r="CC53" s="25"/>
      <c r="CD53" s="25"/>
      <c r="CE53" s="25"/>
      <c r="CF53" s="55"/>
      <c r="CG53" s="55"/>
      <c r="CH53" s="177"/>
      <c r="CI53" s="42"/>
    </row>
    <row r="54" spans="1:87" s="74" customFormat="1" ht="15" customHeight="1" x14ac:dyDescent="0.25">
      <c r="A54" s="7" t="s">
        <v>51</v>
      </c>
      <c r="B54" s="128"/>
      <c r="C54" s="128"/>
      <c r="D54" s="313" t="s">
        <v>4</v>
      </c>
      <c r="E54" s="314"/>
      <c r="F54" s="314"/>
      <c r="G54" s="315"/>
      <c r="H54" s="323" t="s">
        <v>48</v>
      </c>
      <c r="I54" s="16"/>
      <c r="J54" s="10"/>
      <c r="K54" s="10"/>
      <c r="L54" s="9"/>
      <c r="M54" s="9"/>
      <c r="N54" s="9"/>
      <c r="O54" s="9"/>
      <c r="P54" s="9"/>
      <c r="Q54" s="9"/>
      <c r="R54" s="9"/>
      <c r="S54" s="9"/>
      <c r="T54" s="227" t="s">
        <v>94</v>
      </c>
      <c r="U54" s="228"/>
      <c r="V54" s="7"/>
      <c r="W54" s="7"/>
      <c r="X54" s="3"/>
      <c r="Y54" s="3"/>
      <c r="Z54" s="7"/>
      <c r="AA54" s="7"/>
      <c r="AB54" s="7"/>
      <c r="AC54" s="7"/>
      <c r="AD54" s="7"/>
      <c r="AE54" s="7"/>
      <c r="AF54" s="7"/>
      <c r="AG54" s="7"/>
      <c r="AH54" s="7"/>
      <c r="AI54" s="7"/>
      <c r="AJ54" s="21" t="s">
        <v>7</v>
      </c>
      <c r="AL54" s="75"/>
      <c r="AN54" s="75"/>
      <c r="AR54" s="73">
        <f t="shared" si="24"/>
        <v>0.41666666666666669</v>
      </c>
      <c r="AS54" s="74" cm="1">
        <f t="array" aca="1" ref="AS54" ca="1">IFERROR(MergedCellsCount(INDEX(B54:AI54,MATCH("Prop Swap Only",B54:AI54,0))),"")</f>
        <v>1</v>
      </c>
      <c r="AT54" s="75" cm="1">
        <f t="array" aca="1" ref="AT54" ca="1">IFERROR(INDEX($B$79:$AJ$79,(MATCH("Prop Swap Only",B54:AI54,0)+AS54)),"")</f>
        <v>0.42708333333333331</v>
      </c>
      <c r="AV54" s="74" t="str">
        <f t="shared" ca="1" si="7"/>
        <v xml:space="preserve">10:00 to 10:15 Prop Swap While Open </v>
      </c>
      <c r="AW54" s="76" t="str">
        <f t="shared" ca="1" si="8"/>
        <v>10:00 to 10:15 Splash (UW - SS): Prop Swap While Open</v>
      </c>
      <c r="AX54" s="76" t="str">
        <f t="shared" ca="1" si="1"/>
        <v>10:00 to 10:15 Splash (UW - SS): Prop Swap While Open
13:00 to 13:30 Splash (UW - SS): Wipe down 
09:00 to 10:00 Splash (UW - SS): Learn &amp; Play</v>
      </c>
      <c r="AY54" s="75">
        <f t="shared" si="4"/>
        <v>0.54166666666666663</v>
      </c>
      <c r="AZ54" s="74" cm="1">
        <f t="array" aca="1" ref="AZ54" ca="1">IFERROR(MergedCellsCount(INDEX(B54:AI54,MATCH("Wipe down",B54:AI54,0))),"")</f>
        <v>2</v>
      </c>
      <c r="BA54" s="75" cm="1">
        <f t="array" aca="1" ref="BA54" ca="1">IFERROR(INDEX($B$79:$AJ$79,(MATCH("Wipe down",B54:AI54,0)+AZ54)),"")</f>
        <v>0.5625</v>
      </c>
      <c r="BC54" s="74" t="str">
        <f t="shared" ca="1" si="5"/>
        <v>13:00 to 13:30 Wipe down</v>
      </c>
      <c r="BD54" s="74" t="str">
        <f t="shared" ca="1" si="2"/>
        <v xml:space="preserve">13:00 to 13:30 Splash (UW - SS): Wipe down </v>
      </c>
      <c r="BE54" s="135"/>
      <c r="BF54" s="74" t="e" cm="1">
        <f t="array" ref="BF54">_xlfn.SINGLE(INDEX(B54:AJ54,0, _xlfn.AGGREGATE(15, 3, (B54:AI54 = $BF$13)/(B54:AI54 = $BF$13)*COLUMN(B54:AI54)-COLUMN(B54),COLUMNS($BF54:BF54))))</f>
        <v>#NUM!</v>
      </c>
      <c r="BG54" s="74" t="str" cm="1">
        <f t="array" ref="BG54">IFERROR(_xlfn.AGGREGATE(15, 3, (B54:AI54 = $BF$13)/(B54:AI54 = $BF$13)*COLUMN(B54:AI54)-COLUMN(B54),COLUMNS($BG54:BG54)),"")</f>
        <v/>
      </c>
      <c r="BH54" s="74" t="str" cm="1">
        <f t="array" ref="BH54">IFERROR(_xlfn.AGGREGATE(15, 3, (D54:AK54 = $BF$13)/(D54:AK54 = $BF$13)*COLUMN(D54:AK54)-COLUMN(D54),COLUMNS($BG54:BH54)),"")</f>
        <v/>
      </c>
      <c r="BI54" s="74"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74" t="str" cm="1">
        <f t="array" ref="BJ54">IFERROR(MergedCellsCount(INDEX(B54:AI54,_xlfn.AGGREGATE(15, 3, (B54:AI54 = $BF$13)/(B54:AI54 = $BF$13)*COLUMN(B54:AI54)-COLUMN(B54),COLUMNS($BG54:BG54))+1)),"")</f>
        <v/>
      </c>
      <c r="BK54" s="74" t="str" cm="1">
        <f t="array" ref="BK54">IFERROR(MergedCellsCount(INDEX(B54:AI54,_xlfn.AGGREGATE(15, 3, (B54:AI54 = $BF$13)/(B54:AI54 = $BF$13)*COLUMN(B54:AI54)-COLUMN(B54),COLUMNS($BG54:BH54))+1)),"")</f>
        <v/>
      </c>
      <c r="BL54" s="75" t="str" cm="1">
        <f t="array" ref="BL54">IFERROR(INDEX(Lists!$L$24:$AX$24,  0, _xlfn.AGGREGATE(15, 3, (B54:AI54 = $BF$13)/(B54:AI54 = $BF$13)*COLUMN(B54:AI54)-COLUMN(B54),COLUMNS($BG54:BG54))+1),"")</f>
        <v/>
      </c>
      <c r="BM54" s="75" t="str" cm="1">
        <f t="array" ref="BM54">IFERROR(INDEX(Lists!$L$24:$AX$24,  0, _xlfn.AGGREGATE(15, 3, (B54:AI54 = $BF$13)/(B54:AI54 = $BF$13)*COLUMN(B54:AI54)-COLUMN(B54),COLUMNS($BG54:BH54))+1),"")</f>
        <v/>
      </c>
      <c r="BN54" s="76"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74" t="e" cm="1">
        <f t="array" ref="BP54">_xlfn.SINGLE(INDEX(B54:AJ54,0, _xlfn.AGGREGATE(15, 3, (B54:AI54 = $BP$13)/(B54:AI54 = $BP$13)*COLUMN(B54:AI54)-COLUMN(B54),COLUMNS($BP54:BP54))))</f>
        <v>#NUM!</v>
      </c>
      <c r="BQ54" s="74" t="str" cm="1">
        <f t="array" ref="BQ54">IFERROR(_xlfn.AGGREGATE(15, 3, (B54:AI54 = $BP$13)/(B54:AI54 = $BP$13)*COLUMN(B54:AI54)-COLUMN(B54),COLUMNS($BP54:BQ54)),"")</f>
        <v/>
      </c>
      <c r="BR54" s="74" t="str" cm="1">
        <f t="array" ref="BR54">IFERROR(_xlfn.AGGREGATE(15, 3, (B54:AI54 = $BP$13)/(B54:AI54 = $BP$13)*COLUMN(B54:AI54)-COLUMN(B54),COLUMNS($BP54:BR54)),"")</f>
        <v/>
      </c>
      <c r="BS54" s="74"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74" t="str" cm="1">
        <f t="array" ref="BT54">IFERROR(MergedCellsCount(INDEX(B54:AI54,_xlfn.AGGREGATE(15, 3, (B54:AI54 = $BP$13)/(B54:AI54 = $BP$13)*COLUMN(B54:AI54)-COLUMN(B54),COLUMNS($BP54:BP54))+1)),"")</f>
        <v/>
      </c>
      <c r="BU54" s="74" t="str" cm="1">
        <f t="array" ref="BU54">IFERROR(MergedCellsCount(INDEX(B57:AI57,_xlfn.AGGREGATE(15, 3, (B57:AI57 = $BP$13)/(B57:AI57 = $BP$13)*COLUMN(B57:AI57)-COLUMN(B57),COLUMNS($BP57:BQ57))+1)),"")</f>
        <v/>
      </c>
      <c r="BV54" s="75" t="str" cm="1">
        <f t="array" ref="BV54">IFERROR(INDEX(Lists!$L$24:$AX$24,  0, _xlfn.AGGREGATE(15, 3, (B54:AI54 = $BP$13)/(B54:AI54 = $BP$13)*COLUMN(B54:AI54)-COLUMN(B54),COLUMNS($BP54:BP54))+1),"")</f>
        <v/>
      </c>
      <c r="BW54" s="75" t="str" cm="1">
        <f t="array" ref="BW54">IFERROR(INDEX(Lists!$L$24:$AX$24,  0, _xlfn.AGGREGATE(15, 3, (B54:AI54 = $BP$13)/(B54:AI54 = $BP$13)*COLUMN(B54:AI54)-COLUMN(B54),COLUMNS($BP54:BQ54))+1),"")</f>
        <v/>
      </c>
      <c r="BX54" s="74"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135"/>
      <c r="BZ54" s="74" cm="1">
        <f t="array" ref="BZ54">_xlfn.SINGLE(INDEX(B54:AJ54,0, _xlfn.AGGREGATE(15, 3, (B54:AI54 = $BZ$13)/(B54:AI54 = $BZ$13)*COLUMN(B54:AI54)-COLUMN(B54),COLUMNS($BZ54:BZ54))))</f>
        <v>0</v>
      </c>
      <c r="CA54" s="74" t="str" cm="1">
        <f t="array" ref="CA54">IFERROR(_xlfn.AGGREGATE(15, 3, (B54:AI54 = $BZ$13)/(B54:AI54 = $BZ$13)*COLUMN(B54:AI54)-COLUMN(B54),COLUMNS($BZ54:CA54)),"")</f>
        <v/>
      </c>
      <c r="CB54" s="74" t="str" cm="1">
        <f t="array" ref="CB54">IFERROR(_xlfn.AGGREGATE(15, 3, (B54:AI54 = $BZ$13)/(B54:AI54 = $BZ$13)*COLUMN(B54:AI54)-COLUMN(B54),COLUMNS($BZ54:CB54)),"")</f>
        <v/>
      </c>
      <c r="CC54" s="74" t="str" cm="1">
        <f t="array" aca="1" ref="CC54" ca="1">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09:00 to 10:00 Learn &amp; Play</v>
      </c>
      <c r="CD54" s="74" cm="1">
        <f t="array" aca="1" ref="CD54" ca="1">IFERROR(MergedCellsCount(INDEX(B54:AI54,_xlfn.AGGREGATE(15, 3, (B54:AI54 = $BZ$13)/(B54:AI54 = $BZ$13)*COLUMN(B54:AI54)-COLUMN(B54),COLUMNS($BZ54:BZ54))+1)),"")</f>
        <v>4</v>
      </c>
      <c r="CE54" s="74" t="str" cm="1">
        <f t="array" ref="CE54">IFERROR(MergedCellsCount(INDEX(B54:AI54,_xlfn.AGGREGATE(15, 3, (B54:AI54 = $BZ$13)/(B54:AI54 = $BZ$13)*COLUMN(B54:AI54)-COLUMN(B54),COLUMNS($BZ54:CA54))+1)),"")</f>
        <v/>
      </c>
      <c r="CF54" s="75" cm="1">
        <f t="array" ref="CF54">IFERROR(INDEX(Lists!$L$24:$AX$24,  0, _xlfn.AGGREGATE(15, 3, (B54:AI54 = $BZ$13)/(B54:AI54 = $BZ$13)*COLUMN(B54:AI54)-COLUMN(B54),COLUMNS($BZ54:BZ54))+1),"")</f>
        <v>0.375</v>
      </c>
      <c r="CG54" s="75" t="str" cm="1">
        <f t="array" ref="CG54">IFERROR(INDEX(Lists!$L$24:$AX$24,  0, _xlfn.AGGREGATE(15, 3, (B54:AI54 = $BZ$13)/(B54:AI54 = $BZ$13)*COLUMN(B54:AI54)-COLUMN(B54),COLUMNS($BZ54:CA54))+1),"")</f>
        <v/>
      </c>
      <c r="CH54" s="178" t="str" cm="1">
        <f t="array" aca="1" ref="CH54" ca="1">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09:00 to 10:00 Splash (UW - SS): Learn &amp; Play</v>
      </c>
      <c r="CI54" s="134" t="str">
        <f t="shared" ca="1" si="6"/>
        <v>10:00 to 10:15 Prop Swap While Open 
13:00 to 13:30 Wipe down
09:00 to 10:00 Learn &amp; Play</v>
      </c>
    </row>
    <row r="55" spans="1:87" s="25" customFormat="1" ht="15" customHeight="1" x14ac:dyDescent="0.25">
      <c r="A55" s="7" t="s">
        <v>53</v>
      </c>
      <c r="B55" s="34"/>
      <c r="C55" s="214"/>
      <c r="D55" s="127"/>
      <c r="E55" s="127"/>
      <c r="F55" s="127"/>
      <c r="G55" s="202" t="s">
        <v>48</v>
      </c>
      <c r="H55" s="206"/>
      <c r="I55" s="206"/>
      <c r="J55" s="193"/>
      <c r="K55" s="16"/>
      <c r="L55" s="3"/>
      <c r="N55" s="313" t="s">
        <v>4</v>
      </c>
      <c r="O55" s="314"/>
      <c r="P55" s="314"/>
      <c r="Q55" s="315"/>
      <c r="R55" s="10"/>
      <c r="S55" s="10"/>
      <c r="T55" s="7"/>
      <c r="U55" s="7"/>
      <c r="V55" s="204"/>
      <c r="W55" s="3"/>
      <c r="X55" s="3"/>
      <c r="Y55" s="203"/>
      <c r="Z55" s="227" t="s">
        <v>94</v>
      </c>
      <c r="AA55" s="228"/>
      <c r="AB55" s="7"/>
      <c r="AC55" s="7"/>
      <c r="AD55" s="3"/>
      <c r="AE55" s="7"/>
      <c r="AF55" s="10"/>
      <c r="AG55" s="10"/>
      <c r="AH55" s="10"/>
      <c r="AI55" s="10"/>
      <c r="AJ55" s="21" t="s">
        <v>7</v>
      </c>
      <c r="AL55" s="55"/>
      <c r="AN55" s="55"/>
      <c r="AR55" s="54">
        <f t="shared" si="24"/>
        <v>0.40625</v>
      </c>
      <c r="AS55" s="25" cm="1">
        <f t="array" aca="1" ref="AS55" ca="1">IFERROR(MergedCellsCount(INDEX(B55:AI55,MATCH("Prop Swap Only",B55:AI55,0))),"")</f>
        <v>1</v>
      </c>
      <c r="AT55" s="55" cm="1">
        <f t="array" aca="1" ref="AT55" ca="1">IFERROR(INDEX($B$79:$AJ$79,(MATCH("Prop Swap Only",B55:AI55,0)+AS55)),"")</f>
        <v>0.41666666666666669</v>
      </c>
      <c r="AV55" s="25" t="str">
        <f t="shared" ca="1" si="7"/>
        <v xml:space="preserve">09:45 to 10:00 Prop Swap While Open </v>
      </c>
      <c r="AW55" s="76" t="str">
        <f t="shared" ca="1" si="8"/>
        <v>09:45 to 10:00 Ideaworks &amp; Art Loft: Prop Swap While Open</v>
      </c>
      <c r="AX55" s="51" t="str">
        <f t="shared" ca="1" si="1"/>
        <v>09:45 to 10:00 Ideaworks &amp; Art Loft: Prop Swap While Open
14:30 to 15:00 Ideaworks &amp; Art Loft: Wipe down 
11:30 to 12:30 Ideaworks &amp; Art Loft: Learn &amp; Play</v>
      </c>
      <c r="AY55" s="55">
        <f t="shared" si="4"/>
        <v>0.60416666666666663</v>
      </c>
      <c r="AZ55" s="25" cm="1">
        <f t="array" aca="1" ref="AZ55" ca="1">IFERROR(MergedCellsCount(INDEX(B55:AI55,MATCH("Wipe down",B55:AI55,0))),"")</f>
        <v>2</v>
      </c>
      <c r="BA55" s="55" cm="1">
        <f t="array" aca="1" ref="BA55" ca="1">IFERROR(INDEX($B$79:$AJ$79,(MATCH("Wipe down",B55:AI55,0)+AZ55)),"")</f>
        <v>0.625</v>
      </c>
      <c r="BC55" s="25" t="str">
        <f t="shared" ca="1" si="5"/>
        <v>14:30 to 15:00 Wipe down</v>
      </c>
      <c r="BD55" s="74" t="str">
        <f t="shared" ca="1" si="2"/>
        <v xml:space="preserve">14:30 to 15:00 Ideaworks &amp; Art Loft: Wipe down </v>
      </c>
      <c r="BE55" s="50"/>
      <c r="BF55" s="25" t="e" cm="1">
        <f t="array" ref="BF55">_xlfn.SINGLE(INDEX(B55:AJ55,0, _xlfn.AGGREGATE(15, 3, (B55:AI55 = $BF$13)/(B55:AI55 = $BF$13)*COLUMN(B55:AI55)-COLUMN(B55),COLUMNS($BF55:BF55))))</f>
        <v>#NUM!</v>
      </c>
      <c r="BG55" s="25" t="str" cm="1">
        <f t="array" ref="BG55">IFERROR(_xlfn.AGGREGATE(15, 3, (B55:AI55 = $BF$13)/(B55:AI55 = $BF$13)*COLUMN(B55:AI55)-COLUMN(B55),COLUMNS($BG55:BG55)),"")</f>
        <v/>
      </c>
      <c r="BH55" s="25" t="str" cm="1">
        <f t="array" ref="BH55">IFERROR(_xlfn.AGGREGATE(15, 3, (G55:AK55 = $BF$13)/(G55:AK55 = $BF$13)*COLUMN(G55:AK55)-COLUMN(G55),COLUMNS($BG55:BH55)),"")</f>
        <v/>
      </c>
      <c r="BI55" s="25" t="str" cm="1">
        <f t="array" ref="BI55">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
      </c>
      <c r="BJ55" s="25" t="str" cm="1">
        <f t="array" ref="BJ55">IFERROR(MergedCellsCount(INDEX(B55:AI55,_xlfn.AGGREGATE(15, 3, (B55:AI55 = $BF$13)/(B55:AI55 = $BF$13)*COLUMN(B55:AI55)-COLUMN(B55),COLUMNS($BG55:BG55))+1)),"")</f>
        <v/>
      </c>
      <c r="BK55" s="25" t="str" cm="1">
        <f t="array" ref="BK55">IFERROR(MergedCellsCount(INDEX(B55:AI55,_xlfn.AGGREGATE(15, 3, (B55:AI55 = $BF$13)/(B55:AI55 = $BF$13)*COLUMN(B55:AI55)-COLUMN(B55),COLUMNS($BG55:BH55))+1)),"")</f>
        <v/>
      </c>
      <c r="BL55" s="55" t="str" cm="1">
        <f t="array" ref="BL55">IFERROR(INDEX(Lists!$L$24:$AX$24,  0, _xlfn.AGGREGATE(15, 3, (B55:AI55 = $BF$13)/(B55:AI55 = $BF$13)*COLUMN(B55:AI55)-COLUMN(B55),COLUMNS($BG55:BG55))+1),"")</f>
        <v/>
      </c>
      <c r="BM55" s="55" t="str" cm="1">
        <f t="array" ref="BM55">IFERROR(INDEX(Lists!$L$24:$AX$24,  0, _xlfn.AGGREGATE(15, 3, (B55:AI55 = $BF$13)/(B55:AI55 = $BF$13)*COLUMN(B55:AI55)-COLUMN(B55),COLUMNS($BG55:BH55))+1),"")</f>
        <v/>
      </c>
      <c r="BN55" s="25" t="str" cm="1">
        <f t="array" ref="BN55">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cm="1">
        <f t="array" ref="BZ55">_xlfn.SINGLE(INDEX(B55:AJ55,0, _xlfn.AGGREGATE(15, 3, (B55:AI55 = $BZ$13)/(B55:AI55 = $BZ$13)*COLUMN(B55:AI55)-COLUMN(B55),COLUMNS($BZ55:BZ55))))</f>
        <v>0</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aca="1" ref="CC55" ca="1">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11:30 to 12:30 Learn &amp; Play</v>
      </c>
      <c r="CD55" s="25" cm="1">
        <f t="array" aca="1" ref="CD55" ca="1">IFERROR(MergedCellsCount(INDEX(B55:AI55,_xlfn.AGGREGATE(15, 3, (B55:AI55 = $BZ$13)/(B55:AI55 = $BZ$13)*COLUMN(B55:AI55)-COLUMN(B55),COLUMNS($BZ55:BZ55))+1)),"")</f>
        <v>4</v>
      </c>
      <c r="CE55" s="25" t="str" cm="1">
        <f t="array" ref="CE55">IFERROR(MergedCellsCount(INDEX(B55:AI55,_xlfn.AGGREGATE(15, 3, (B55:AI55 = $BZ$13)/(B55:AI55 = $BZ$13)*COLUMN(B55:AI55)-COLUMN(B55),COLUMNS($BZ55:CA55))+1)),"")</f>
        <v/>
      </c>
      <c r="CF55" s="55" cm="1">
        <f t="array" ref="CF55">IFERROR(INDEX(Lists!$L$24:$AX$24,  0, _xlfn.AGGREGATE(15, 3, (B55:AI55 = $BZ$13)/(B55:AI55 = $BZ$13)*COLUMN(B55:AI55)-COLUMN(B55),COLUMNS($BZ55:BZ55))+1),"")</f>
        <v>0.47916666666666669</v>
      </c>
      <c r="CG55" s="55" t="str" cm="1">
        <f t="array" ref="CG55">IFERROR(INDEX(Lists!$L$24:$AX$24,  0, _xlfn.AGGREGATE(15, 3, (B55:AI55 = $BZ$13)/(B55:AI55 = $BZ$13)*COLUMN(B55:AI55)-COLUMN(B55),COLUMNS($BZ55:CA55))+1),"")</f>
        <v/>
      </c>
      <c r="CH55" s="177" t="str" cm="1">
        <f t="array" aca="1" ref="CH55" ca="1">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11:30 to 12:30 Ideaworks &amp; Art Loft: Learn &amp; Play</v>
      </c>
      <c r="CI55" s="42" t="str">
        <f t="shared" ca="1" si="6"/>
        <v>09:45 to 10:00 Prop Swap While Open 
14:30 to 15:00 Wipe down
11:30 to 12:30 Learn &amp; Play</v>
      </c>
    </row>
    <row r="56" spans="1:87" s="25" customFormat="1" x14ac:dyDescent="0.25">
      <c r="A56" s="7" t="s">
        <v>47</v>
      </c>
      <c r="B56" s="34"/>
      <c r="C56" s="214"/>
      <c r="D56" s="127"/>
      <c r="E56" s="127"/>
      <c r="F56" s="127"/>
      <c r="G56" s="127"/>
      <c r="H56" s="203"/>
      <c r="I56" s="7"/>
      <c r="J56" s="7"/>
      <c r="K56" s="165"/>
      <c r="L56" s="9"/>
      <c r="M56" s="224" t="s">
        <v>42</v>
      </c>
      <c r="N56" s="224"/>
      <c r="O56" s="224"/>
      <c r="P56" s="16"/>
      <c r="Q56" s="16"/>
      <c r="R56" s="16"/>
      <c r="S56" s="16"/>
      <c r="T56" s="7"/>
      <c r="U56" s="7"/>
      <c r="V56" s="7"/>
      <c r="W56" s="227" t="s">
        <v>94</v>
      </c>
      <c r="X56" s="228"/>
      <c r="Z56" s="3"/>
      <c r="AA56" s="3"/>
      <c r="AB56" s="3"/>
      <c r="AC56" s="3"/>
      <c r="AD56" s="7"/>
      <c r="AE56" s="7"/>
      <c r="AF56" s="10"/>
      <c r="AG56" s="10"/>
      <c r="AH56" s="10"/>
      <c r="AI56" s="10"/>
      <c r="AJ56" s="21" t="s">
        <v>7</v>
      </c>
      <c r="AL56" s="55"/>
      <c r="AN56" s="55"/>
      <c r="AR56" s="54" t="str">
        <f t="shared" si="24"/>
        <v/>
      </c>
      <c r="AS56" s="25" t="str" cm="1">
        <f t="array" ref="AS56">IFERROR(MergedCellsCount(INDEX(B56:AI56,MATCH("Prop Swap Only",B56:AI56,0))),"")</f>
        <v/>
      </c>
      <c r="AT56" s="55" t="str" cm="1">
        <f t="array" ref="AT56">IFERROR(INDEX($B$79:$AJ$79,(MATCH("Prop Swap Only",B56:AI56,0)+AS56)),"")</f>
        <v/>
      </c>
      <c r="AV56" s="25" t="str">
        <f t="shared" si="7"/>
        <v/>
      </c>
      <c r="AW56" s="76" t="str">
        <f t="shared" si="8"/>
        <v/>
      </c>
      <c r="AX56" s="51" t="str">
        <f t="shared" ca="1" si="1"/>
        <v xml:space="preserve">11:15 to 12:00 Kid Grid &amp; RPW: Disinfect &amp; Prop Swap
13:45 to 14:15 Kid Grid &amp; RPW: Wipe down </v>
      </c>
      <c r="AY56" s="55">
        <f t="shared" si="4"/>
        <v>0.57291666666666663</v>
      </c>
      <c r="AZ56" s="25" cm="1">
        <f t="array" aca="1" ref="AZ56" ca="1">IFERROR(MergedCellsCount(INDEX(B56:AI56,MATCH("Wipe down",B56:AI56,0))),"")</f>
        <v>2</v>
      </c>
      <c r="BA56" s="55" cm="1">
        <f t="array" aca="1" ref="BA56" ca="1">IFERROR(INDEX($B$79:$AJ$79,(MATCH("Wipe down",B56:AI56,0)+AZ56)),"")</f>
        <v>0.59375</v>
      </c>
      <c r="BC56" s="25" t="str">
        <f t="shared" ca="1" si="5"/>
        <v>13:45 to 14:15 Wipe down</v>
      </c>
      <c r="BD56" s="74" t="str">
        <f t="shared" ca="1" si="2"/>
        <v xml:space="preserve">13:45 to 14:15 Kid Grid &amp; RPW: Wipe down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11</v>
      </c>
      <c r="BH56" s="25" t="str" cm="1">
        <f t="array" ref="BH56">IFERROR(_xlfn.AGGREGATE(15, 3, (H56:AK56 = $BF$13)/(H56:AK56 = $BF$13)*COLUMN(H56:AK56)-COLUMN(#REF!),COLUMNS($BG56:BH56)),"")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11:15 to 12:00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0.46875</v>
      </c>
      <c r="BM56" s="55" t="str" cm="1">
        <f t="array" ref="BM56">IFERROR(INDEX(Lists!$L$24:$AX$24,  0, _xlfn.AGGREGATE(15, 3, (B56:AI56 = $BF$13)/(B56:AI56 = $BF$13)*COLUMN(B56:AI56)-COLUMN(B56),COLUMNS($BG56:BH56))+1),"")</f>
        <v/>
      </c>
      <c r="BN56" s="25" t="str" cm="1">
        <f t="array" aca="1" ref="BN56" ca="1">_xlfn.TEXTJOIN(CHAR(10),TRUE, IFERROR((TEXT(BL56,"HH:MM")&amp;" to "&amp;TEXT(INDEX(Lists!$L$24:$AX$24,0,_xlfn.AGGREGATE(15,3,(B56:AI56=$BF$13)/(B56:AI56=$BF$13)*COLUMN(B56:AI56)-COLUMN(B56),COLUMNS($BG56:BG56))+1+BJ56),"HH:MM")&amp;" "&amp;A56&amp;": "&amp;$BF$13),""),
IFERROR((TEXT(BM56,"HH:MM")&amp;" to "&amp;TEXT(INDEX(Lists!$L$24:$AX$24,0,_xlfn.AGGREGATE(15,3,(B56:AI56=$BF$13)/(B56:AI56=$BF$13)*COLUMN(B56:AI56)-COLUMN(B56),COLUMNS($BG56:BH56))+1+BK56),"HH:MM")&amp;" "&amp;A56&amp;": "&amp;$BF$13),""))</f>
        <v>11:15 to 12:00 Kid Grid &amp; RPW: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"&amp;A56&amp;": "&amp;$BP$13),""),
IFERROR((TEXT(BW56,"HH:MM")&amp;" to "&amp;TEXT(INDEX(Lists!$L$24:$AX$24,0,_xlfn.AGGREGATE(15,3,(B56:AI56=$BP$13)/(B56:AI56=$BP$13)*COLUMN(B56:AI56)-COLUMN(B56),COLUMNS($BQ56:BR56))+1+BU56),"HH:MM")&amp;" "&amp;A56&amp;": "&amp;$BP$13),""))</f>
        <v/>
      </c>
      <c r="BY56" s="50"/>
      <c r="BZ56" s="25" t="e" cm="1">
        <f t="array" ref="BZ56">_xlfn.SINGLE(INDEX(B56:AJ56,0, _xlfn.AGGREGATE(15, 3, (B56:AI56 = $BZ$13)/(B56:AI56 = $BZ$13)*COLUMN(B56:AI56)-COLUMN(B56),COLUMNS($BZ56:BZ56))))</f>
        <v>#NUM!</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ref="CC56">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
      </c>
      <c r="CD56" s="25" t="str" cm="1">
        <f t="array" ref="CD56">IFERROR(MergedCellsCount(INDEX(B56:AI56,_xlfn.AGGREGATE(15, 3, (B56:AI56 = $BZ$13)/(B56:AI56 = $BZ$13)*COLUMN(B56:AI56)-COLUMN(B56),COLUMNS($BZ56:BZ56))+1)),"")</f>
        <v/>
      </c>
      <c r="CE56" s="25" t="str" cm="1">
        <f t="array" ref="CE56">IFERROR(MergedCellsCount(INDEX(B56:AI56,_xlfn.AGGREGATE(15, 3, (B56:AI56 = $BZ$13)/(B56:AI56 = $BZ$13)*COLUMN(B56:AI56)-COLUMN(B56),COLUMNS($BZ56:CA56))+1)),"")</f>
        <v/>
      </c>
      <c r="CF56" s="55" t="str" cm="1">
        <f t="array" ref="CF56">IFERROR(INDEX(Lists!$L$24:$AX$24,  0, _xlfn.AGGREGATE(15, 3, (B56:AI56 = $BZ$13)/(B56:AI56 = $BZ$13)*COLUMN(B56:AI56)-COLUMN(B56),COLUMNS($BZ56:BZ56))+1),"")</f>
        <v/>
      </c>
      <c r="CG56" s="55" t="str" cm="1">
        <f t="array" ref="CG56">IFERROR(INDEX(Lists!$L$24:$AX$24,  0, _xlfn.AGGREGATE(15, 3, (B56:AI56 = $BZ$13)/(B56:AI56 = $BZ$13)*COLUMN(B56:AI56)-COLUMN(B56),COLUMNS($BZ56:CA56))+1),"")</f>
        <v/>
      </c>
      <c r="CH56" s="177" t="str" cm="1">
        <f t="array" ref="CH56">_xlfn.TEXTJOIN(CHAR(10),TRUE, IFERROR((TEXT(CF56,"HH:MM")&amp;" to "&amp;TEXT(INDEX(Lists!$L$24:$AX$24,0,_xlfn.AGGREGATE(15,3,(B56:AI56=$BZ$13)/(B56:AI56=$BZ$13)*COLUMN(B56:AI56)-COLUMN(B56),COLUMNS($BZ56:BZ56))+1+CD56),"HH:MM")&amp;" "&amp;A56&amp;": "&amp;$BZ$13),""),
                                                        IFERROR((TEXT(CG56,"HH:MM")&amp;" to "&amp;TEXT(INDEX(Lists!$L$24:$AX$24,0,_xlfn.AGGREGATE(15,3,(B56:AI56=$BZ$13)/(B56:AI56=$BZ$13)*COLUMN(B56:AI56)-COLUMN(B56),COLUMNS($BZ56:CA56))+1+CE56),"HH:MM")&amp;" "&amp;A56&amp;": "&amp;$BZ$13),""))</f>
        <v/>
      </c>
      <c r="CI56" s="42" t="str">
        <f t="shared" ca="1" si="6"/>
        <v>13:45 to 14:15 Wipe down
11:15 to 12:00 Disinfect &amp; Prop Swap</v>
      </c>
    </row>
    <row r="57" spans="1:87" s="25" customFormat="1" x14ac:dyDescent="0.25">
      <c r="A57" s="163" t="s">
        <v>57</v>
      </c>
      <c r="B57" s="34"/>
      <c r="C57" s="34"/>
      <c r="D57" s="34"/>
      <c r="E57" s="34"/>
      <c r="F57" s="34"/>
      <c r="G57" s="34"/>
      <c r="H57" s="10"/>
      <c r="I57" s="10"/>
      <c r="J57" s="10"/>
      <c r="K57" s="10"/>
      <c r="L57" s="164"/>
      <c r="M57" s="3"/>
      <c r="N57" s="7"/>
      <c r="O57" s="7"/>
      <c r="P57" s="224" t="s">
        <v>42</v>
      </c>
      <c r="Q57" s="224"/>
      <c r="R57" s="224"/>
      <c r="S57" s="3"/>
      <c r="T57" s="3"/>
      <c r="U57" s="3"/>
      <c r="V57" s="7"/>
      <c r="W57" s="7"/>
      <c r="X57" s="10"/>
      <c r="Y57" s="10"/>
      <c r="Z57" s="10"/>
      <c r="AA57" s="10"/>
      <c r="AB57" s="7"/>
      <c r="AC57" s="7"/>
      <c r="AD57" s="7"/>
      <c r="AE57" s="7"/>
      <c r="AF57" s="7"/>
      <c r="AG57" s="7"/>
      <c r="AH57" s="7"/>
      <c r="AI57" s="7"/>
      <c r="AJ57" s="21" t="s">
        <v>7</v>
      </c>
      <c r="AL57" s="55"/>
      <c r="AN57" s="55"/>
      <c r="AR57" s="54" t="str">
        <f t="shared" si="24"/>
        <v/>
      </c>
      <c r="AS57" s="25" t="str" cm="1">
        <f t="array" ref="AS57">IFERROR(MergedCellsCount(INDEX(B57:AI57,MATCH("Prop Swap Only",B57:AI57,0))),"")</f>
        <v/>
      </c>
      <c r="AT57" s="55" t="str" cm="1">
        <f t="array" ref="AT57">IFERROR(INDEX($B$79:$AJ$79,(MATCH("Prop Swap Only",B57:AI57,0)+AS57)),"")</f>
        <v/>
      </c>
      <c r="AV57" s="25" t="str">
        <f t="shared" si="7"/>
        <v/>
      </c>
      <c r="AW57" s="76" t="str">
        <f t="shared" si="8"/>
        <v/>
      </c>
      <c r="AX57" s="51" t="str">
        <f t="shared" ca="1" si="1"/>
        <v>12:00 to 12:45 HTT: Disinfect &amp; Prop Swap</v>
      </c>
      <c r="AY57" s="55" t="str">
        <f t="shared" si="4"/>
        <v/>
      </c>
      <c r="AZ57" s="25" t="str" cm="1">
        <f t="array" ref="AZ57">IFERROR(MergedCellsCount(INDEX(B57:AI57,MATCH("Wipe down",B57:AI57,0))),"")</f>
        <v/>
      </c>
      <c r="BA57" s="55" t="str" cm="1">
        <f t="array" ref="BA57">IFERROR(INDEX($B$79:$AJ$79,(MATCH("Wipe down",B57:AI57,0)+AZ57)),"")</f>
        <v/>
      </c>
      <c r="BC57" s="25" t="str">
        <f t="shared" si="5"/>
        <v/>
      </c>
      <c r="BD57" s="74" t="str">
        <f t="shared" si="2"/>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14</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12:00 to 12:45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v>
      </c>
      <c r="BM57" s="55" t="str" cm="1">
        <f t="array" ref="BM57">IFERROR(INDEX(Lists!$L$24:$AX$24,  0, _xlfn.AGGREGATE(15, 3, (B57:AI57 = $BF$13)/(B57:AI57 = $BF$13)*COLUMN(B57:AI57)-COLUMN(B57),COLUMNS($BG57:BH57))+1),"")</f>
        <v/>
      </c>
      <c r="BN57" s="25"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12:00 to 12:45 HTT: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"&amp;A57&amp;": "&amp;$BP$13),""),
IFERROR((TEXT(BW57,"HH:MM")&amp;" to "&amp;TEXT(INDEX(Lists!$L$24:$AX$24,0,_xlfn.AGGREGATE(15,3,(B57:AI57=$BP$13)/(B57:AI57=$BP$13)*COLUMN(B57:AI57)-COLUMN(B57),COLUMNS($BQ57:BR57))+1+BU57),"HH:MM")&amp;" "&amp;A57&amp;":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77"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12:00 to 12:45 Disinfect &amp; Prop Swap</v>
      </c>
    </row>
    <row r="58" spans="1:87" s="25" customFormat="1" x14ac:dyDescent="0.25">
      <c r="A58" s="7" t="s">
        <v>43</v>
      </c>
      <c r="B58" s="34"/>
      <c r="C58" s="34"/>
      <c r="D58" s="34"/>
      <c r="E58" s="34"/>
      <c r="F58" s="34"/>
      <c r="G58" s="34"/>
      <c r="H58" s="9"/>
      <c r="I58" s="9"/>
      <c r="J58" s="9"/>
      <c r="K58" s="9"/>
      <c r="L58" s="164"/>
      <c r="M58" s="3"/>
      <c r="N58" s="3"/>
      <c r="O58" s="3"/>
      <c r="P58" s="7"/>
      <c r="Q58" s="7"/>
      <c r="R58" s="7"/>
      <c r="S58" s="224" t="s">
        <v>42</v>
      </c>
      <c r="T58" s="224"/>
      <c r="U58" s="224"/>
      <c r="V58" s="3"/>
      <c r="W58" s="3"/>
      <c r="X58" s="3"/>
      <c r="Y58" s="7"/>
      <c r="Z58" s="7"/>
      <c r="AA58" s="7"/>
      <c r="AB58" s="10"/>
      <c r="AC58" s="10"/>
      <c r="AD58" s="10"/>
      <c r="AE58" s="10"/>
      <c r="AF58" s="7"/>
      <c r="AG58" s="7"/>
      <c r="AH58" s="7"/>
      <c r="AI58" s="7"/>
      <c r="AJ58" s="21" t="s">
        <v>7</v>
      </c>
      <c r="AL58" s="55"/>
      <c r="AN58" s="55"/>
      <c r="AR58" s="54" t="str">
        <f t="shared" si="24"/>
        <v/>
      </c>
      <c r="AS58" s="25" t="str" cm="1">
        <f t="array" ref="AS58">IFERROR(MergedCellsCount(INDEX(B58:AI58,MATCH("Prop Swap Only",B58:AI58,0))),"")</f>
        <v/>
      </c>
      <c r="AT58" s="55" t="str" cm="1">
        <f t="array" ref="AT58">IFERROR(INDEX($B$79:$AJ$79,(MATCH("Prop Swap Only",B58:AI58,0)+AS58)),"")</f>
        <v/>
      </c>
      <c r="AV58" s="25" t="str">
        <f t="shared" si="7"/>
        <v/>
      </c>
      <c r="AW58" s="76" t="str">
        <f t="shared" si="8"/>
        <v/>
      </c>
      <c r="AX58" s="51" t="str">
        <f t="shared" ca="1" si="1"/>
        <v>12:45 to 13:30 Around Town: Disinfect &amp; Prop Swap</v>
      </c>
      <c r="AY58" s="55" t="str">
        <f t="shared" si="4"/>
        <v/>
      </c>
      <c r="AZ58" s="25" t="str" cm="1">
        <f t="array" ref="AZ58">IFERROR(MergedCellsCount(INDEX(B58:AI58,MATCH("Wipe down",B58:AI58,0))),"")</f>
        <v/>
      </c>
      <c r="BA58" s="55" t="str" cm="1">
        <f t="array" ref="BA58">IFERROR(INDEX($B$79:$AJ$79,(MATCH("Wipe down",B58:AI58,0)+AZ58)),"")</f>
        <v/>
      </c>
      <c r="BC58" s="25" t="str">
        <f t="shared" si="5"/>
        <v/>
      </c>
      <c r="BD58" s="74"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17</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12:45 to 13:30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0.53125</v>
      </c>
      <c r="BM58" s="55" t="str" cm="1">
        <f t="array" ref="BM58">IFERROR(INDEX(Lists!$L$24:$AX$24,  0, _xlfn.AGGREGATE(15, 3, (B58:AI58 = $BF$13)/(B58:AI58 = $BF$13)*COLUMN(B58:AI58)-COLUMN(B58),COLUMNS($BG58:BH58))+1),"")</f>
        <v/>
      </c>
      <c r="BN58" s="25"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12:45 to 13:30 Around Town: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77"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12:45 to 13:30 Disinfect &amp; Prop Swap</v>
      </c>
    </row>
    <row r="59" spans="1:87" s="25" customFormat="1" x14ac:dyDescent="0.25">
      <c r="A59" s="7" t="s">
        <v>40</v>
      </c>
      <c r="B59" s="34"/>
      <c r="C59" s="34"/>
      <c r="D59" s="34"/>
      <c r="E59" s="34"/>
      <c r="F59" s="34"/>
      <c r="G59" s="34"/>
      <c r="H59" s="10"/>
      <c r="I59" s="10"/>
      <c r="J59" s="10"/>
      <c r="K59" s="10"/>
      <c r="L59" s="7"/>
      <c r="M59" s="7"/>
      <c r="N59" s="7"/>
      <c r="O59" s="7"/>
      <c r="P59" s="7"/>
      <c r="Q59" s="7"/>
      <c r="R59" s="7"/>
      <c r="S59" s="7"/>
      <c r="T59" s="7"/>
      <c r="U59" s="7"/>
      <c r="V59" s="224" t="s">
        <v>42</v>
      </c>
      <c r="W59" s="224"/>
      <c r="X59" s="224"/>
      <c r="Y59" s="3"/>
      <c r="Z59" s="3"/>
      <c r="AA59" s="10"/>
      <c r="AB59" s="7"/>
      <c r="AC59" s="7"/>
      <c r="AD59" s="7"/>
      <c r="AE59" s="7"/>
      <c r="AF59" s="7"/>
      <c r="AG59" s="7"/>
      <c r="AH59" s="7"/>
      <c r="AI59" s="7"/>
      <c r="AJ59" s="21" t="s">
        <v>7</v>
      </c>
      <c r="AL59" s="55"/>
      <c r="AN59" s="55"/>
      <c r="AR59" s="54" t="str">
        <f t="shared" si="24"/>
        <v/>
      </c>
      <c r="AS59" s="25" t="str" cm="1">
        <f t="array" ref="AS59">IFERROR(MergedCellsCount(INDEX(B59:AI59,MATCH("Prop Swap Only",B59:AI59,0))),"")</f>
        <v/>
      </c>
      <c r="AT59" s="55" t="str" cm="1">
        <f t="array" ref="AT59">IFERROR(INDEX($B$79:$AJ$79,(MATCH("Prop Swap Only",B59:AI59,0)+AS59)),"")</f>
        <v/>
      </c>
      <c r="AV59" s="25" t="str">
        <f t="shared" si="7"/>
        <v/>
      </c>
      <c r="AW59" s="76" t="str">
        <f t="shared" si="8"/>
        <v/>
      </c>
      <c r="AX59" s="51" t="str">
        <f t="shared" ca="1" si="1"/>
        <v>13:30 to 14:15 Moneypalooza: Disinfect &amp; Prop Swap</v>
      </c>
      <c r="AY59" s="55" t="str">
        <f t="shared" si="4"/>
        <v/>
      </c>
      <c r="AZ59" s="25" t="str" cm="1">
        <f t="array" ref="AZ59">IFERROR(MergedCellsCount(INDEX(B59:AI59,MATCH("Wipe down",B59:AI59,0))),"")</f>
        <v/>
      </c>
      <c r="BA59" s="55" t="str" cm="1">
        <f t="array" ref="BA59">IFERROR(INDEX($B$79:$AJ$79,(MATCH("Wipe down",B59:AI59,0)+AZ59)),"")</f>
        <v/>
      </c>
      <c r="BC59" s="25" t="str">
        <f t="shared" si="5"/>
        <v/>
      </c>
      <c r="BD59" s="74" t="str">
        <f t="shared" si="2"/>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20</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13:30 to 14:15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0.5625</v>
      </c>
      <c r="BM59" s="55" t="str" cm="1">
        <f t="array" ref="BM59">IFERROR(INDEX(Lists!$L$24:$AX$24,  0, _xlfn.AGGREGATE(15, 3, (B59:AI59 = $BF$13)/(B59:AI59 = $BF$13)*COLUMN(B59:AI59)-COLUMN(B59),COLUMNS($BG59:BH59))+1),"")</f>
        <v/>
      </c>
      <c r="BN59" s="25"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13:30 to 14:15 Moneypalooza: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77"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13:30 to 14:15 Disinfect &amp; Prop Swap</v>
      </c>
    </row>
    <row r="60" spans="1:87" s="25" customFormat="1" ht="15" customHeight="1" x14ac:dyDescent="0.25">
      <c r="A60" s="7" t="s">
        <v>50</v>
      </c>
      <c r="B60" s="34"/>
      <c r="C60" s="34"/>
      <c r="D60" s="34"/>
      <c r="E60" s="34"/>
      <c r="F60" s="34"/>
      <c r="G60" s="34"/>
      <c r="H60" s="9"/>
      <c r="I60" s="9"/>
      <c r="J60" s="9"/>
      <c r="K60" s="9"/>
      <c r="L60" s="10"/>
      <c r="M60" s="250" t="s">
        <v>94</v>
      </c>
      <c r="N60" s="251"/>
      <c r="O60" s="3"/>
      <c r="P60" s="7"/>
      <c r="Q60" s="7"/>
      <c r="R60" s="7"/>
      <c r="S60" s="7"/>
      <c r="T60" s="7"/>
      <c r="U60" s="7"/>
      <c r="V60" s="7"/>
      <c r="W60" s="7"/>
      <c r="X60" s="7"/>
      <c r="Y60" s="224" t="s">
        <v>42</v>
      </c>
      <c r="Z60" s="224"/>
      <c r="AA60" s="224"/>
      <c r="AB60" s="10"/>
      <c r="AC60" s="10"/>
      <c r="AD60" s="10"/>
      <c r="AE60" s="10"/>
      <c r="AF60" s="7"/>
      <c r="AG60" s="7"/>
      <c r="AH60" s="7"/>
      <c r="AI60" s="7"/>
      <c r="AJ60" s="21" t="s">
        <v>7</v>
      </c>
      <c r="AL60" s="55"/>
      <c r="AN60" s="55"/>
      <c r="AR60" s="54" t="str">
        <f t="shared" si="24"/>
        <v/>
      </c>
      <c r="AS60" s="25" t="str" cm="1">
        <f t="array" ref="AS60">IFERROR(MergedCellsCount(INDEX(B60:AI60,MATCH("Prop Swap Only",B60:AI60,0))),"")</f>
        <v/>
      </c>
      <c r="AT60" s="55" t="str" cm="1">
        <f t="array" ref="AT60">IFERROR(INDEX($B$79:$AJ$79,(MATCH("Prop Swap Only",B60:AI60,0)+AS60)),"")</f>
        <v/>
      </c>
      <c r="AV60" s="25" t="str">
        <f t="shared" si="7"/>
        <v/>
      </c>
      <c r="AW60" s="76" t="str">
        <f t="shared" si="8"/>
        <v/>
      </c>
      <c r="AX60" s="51" t="str">
        <f t="shared" ca="1" si="1"/>
        <v xml:space="preserve">14:15 to 15:00 P2P &amp; STEMosphere: Disinfect &amp; Prop Swap
11:15 to 11:45 P2P &amp; STEMosphere: Wipe down </v>
      </c>
      <c r="AY60" s="55">
        <f t="shared" si="4"/>
        <v>0.46875</v>
      </c>
      <c r="AZ60" s="25" cm="1">
        <f t="array" aca="1" ref="AZ60" ca="1">IFERROR(MergedCellsCount(INDEX(B60:AI60,MATCH("Wipe down",B60:AI60,0))),"")</f>
        <v>2</v>
      </c>
      <c r="BA60" s="55" cm="1">
        <f t="array" aca="1" ref="BA60" ca="1">IFERROR(INDEX($B$79:$AJ$79,(MATCH("Wipe down",B60:AI60,0)+AZ60)),"")</f>
        <v>0.48958333333333331</v>
      </c>
      <c r="BC60" s="25" t="str">
        <f t="shared" ca="1" si="5"/>
        <v>11:15 to 11:45 Wipe down</v>
      </c>
      <c r="BD60" s="74" t="str">
        <f t="shared" ca="1" si="2"/>
        <v xml:space="preserve">11:15 to 11:45 P2P &amp; STEMosphere: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23</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14:15 to 15:00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0.59375</v>
      </c>
      <c r="BM60" s="55" t="str" cm="1">
        <f t="array" ref="BM60">IFERROR(INDEX(Lists!$L$24:$AX$24,  0, _xlfn.AGGREGATE(15, 3, (B60:AI60 = $BF$13)/(B60:AI60 = $BF$13)*COLUMN(B60:AI60)-COLUMN(B60),COLUMNS($BG60:BH60))+1),"")</f>
        <v/>
      </c>
      <c r="BN60" s="25" t="str" cm="1">
        <f t="array" aca="1" ref="BN60" ca="1">_xlfn.TEXTJOIN(CHAR(10),TRUE, IFERROR((TEXT(BL60,"HH:MM")&amp;" to "&amp;TEXT(INDEX(Lists!$L$24:$AX$24,0,_xlfn.AGGREGATE(15,3,(B60:AI60=$BF$13)/(B60:AI60=$BF$13)*COLUMN(B60:AI60)-COLUMN(B60),COLUMNS($BG60:BG60))+1+BJ60),"HH:MM")&amp;" "&amp;A60&amp;": "&amp;$BF$13),""),
IFERROR((TEXT(BM60,"HH:MM")&amp;" to "&amp;TEXT(INDEX(Lists!$L$24:$AX$24,0,_xlfn.AGGREGATE(15,3,(B60:AI60=$BF$13)/(B60:AI60=$BF$13)*COLUMN(B60:AI60)-COLUMN(B60),COLUMNS($BG60:BH60))+1+BK60),"HH:MM")&amp;" "&amp;A60&amp;": "&amp;$BF$13),""))</f>
        <v>14:15 to 15:00 P2P &amp; STEMosphere: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"&amp;A60&amp;": "&amp;$BP$13),""),
IFERROR((TEXT(BW60,"HH:MM")&amp;" to "&amp;TEXT(INDEX(Lists!$L$24:$AX$24,0,_xlfn.AGGREGATE(15,3,(B60:AI60=$BP$13)/(B60:AI60=$BP$13)*COLUMN(B60:AI60)-COLUMN(B60),COLUMNS($BQ60:BR60))+1+BU60),"HH:MM")&amp;" "&amp;A60&amp;": "&amp;$BP$13),""))</f>
        <v/>
      </c>
      <c r="BY60" s="50"/>
      <c r="BZ60" s="25" t="e" cm="1">
        <f t="array" ref="BZ60">_xlfn.SINGLE(INDEX(B60:AJ60,0, _xlfn.AGGREGATE(15, 3, (B60:AI60 = $BZ$13)/(B60:AI60 = $BZ$13)*COLUMN(B60:AI60)-COLUMN(B60),COLUMNS($BZ60:BZ60))))</f>
        <v>#NUM!</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ref="CC60">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
      </c>
      <c r="CD60" s="25" t="str" cm="1">
        <f t="array" ref="CD60">IFERROR(MergedCellsCount(INDEX(B60:AI60,_xlfn.AGGREGATE(15, 3, (B60:AI60 = $BZ$13)/(B60:AI60 = $BZ$13)*COLUMN(B60:AI60)-COLUMN(B60),COLUMNS($BZ60:BZ60))+1)),"")</f>
        <v/>
      </c>
      <c r="CE60" s="25" t="str" cm="1">
        <f t="array" ref="CE60">IFERROR(MergedCellsCount(INDEX(B60:AI60,_xlfn.AGGREGATE(15, 3, (B60:AI60 = $BZ$13)/(B60:AI60 = $BZ$13)*COLUMN(B60:AI60)-COLUMN(B60),COLUMNS($BZ60:CA60))+1)),"")</f>
        <v/>
      </c>
      <c r="CF60" s="55" t="str" cm="1">
        <f t="array" ref="CF60">IFERROR(INDEX(Lists!$L$24:$AX$24,  0, _xlfn.AGGREGATE(15, 3, (B60:AI60 = $BZ$13)/(B60:AI60 = $BZ$13)*COLUMN(B60:AI60)-COLUMN(B60),COLUMNS($BZ60:BZ60))+1),"")</f>
        <v/>
      </c>
      <c r="CG60" s="55" t="str" cm="1">
        <f t="array" ref="CG60">IFERROR(INDEX(Lists!$L$24:$AX$24,  0, _xlfn.AGGREGATE(15, 3, (B60:AI60 = $BZ$13)/(B60:AI60 = $BZ$13)*COLUMN(B60:AI60)-COLUMN(B60),COLUMNS($BZ60:CA60))+1),"")</f>
        <v/>
      </c>
      <c r="CH60" s="177" t="str" cm="1">
        <f t="array" ref="CH60">_xlfn.TEXTJOIN(CHAR(10),TRUE, IFERROR((TEXT(CF60,"HH:MM")&amp;" to "&amp;TEXT(INDEX(Lists!$L$24:$AX$24,0,_xlfn.AGGREGATE(15,3,(B60:AI60=$BZ$13)/(B60:AI60=$BZ$13)*COLUMN(B60:AI60)-COLUMN(B60),COLUMNS($BZ60:BZ60))+1+CD60),"HH:MM")&amp;" "&amp;A60&amp;": "&amp;$BZ$13),""),
                                                        IFERROR((TEXT(CG60,"HH:MM")&amp;" to "&amp;TEXT(INDEX(Lists!$L$24:$AX$24,0,_xlfn.AGGREGATE(15,3,(B60:AI60=$BZ$13)/(B60:AI60=$BZ$13)*COLUMN(B60:AI60)-COLUMN(B60),COLUMNS($BZ60:CA60))+1+CE60),"HH:MM")&amp;" "&amp;A60&amp;": "&amp;$BZ$13),""))</f>
        <v/>
      </c>
      <c r="CI60" s="42" t="str">
        <f t="shared" ca="1" si="6"/>
        <v>11:15 to 11:45 Wipe down
14:15 to 15:00 Disinfect &amp; Prop Swap</v>
      </c>
    </row>
    <row r="61" spans="1:87" s="25" customFormat="1" ht="15" customHeight="1" x14ac:dyDescent="0.25">
      <c r="A61" s="181" t="s">
        <v>54</v>
      </c>
      <c r="B61" s="180"/>
      <c r="C61" s="180"/>
      <c r="D61" s="180"/>
      <c r="E61" s="180"/>
      <c r="F61" s="180"/>
      <c r="G61" s="180"/>
      <c r="H61" s="158"/>
      <c r="I61" s="158"/>
      <c r="J61" s="158"/>
      <c r="K61" s="158"/>
      <c r="L61" s="130"/>
      <c r="M61" s="130"/>
      <c r="N61" s="130"/>
      <c r="O61" s="131"/>
      <c r="P61" s="131"/>
      <c r="Q61" s="250" t="s">
        <v>94</v>
      </c>
      <c r="R61" s="251"/>
      <c r="S61" s="132"/>
      <c r="T61" s="132"/>
      <c r="U61" s="132"/>
      <c r="V61" s="132"/>
      <c r="W61" s="132"/>
      <c r="X61" s="132"/>
      <c r="Y61" s="131"/>
      <c r="Z61" s="131"/>
      <c r="AA61" s="131"/>
      <c r="AB61" s="252" t="s">
        <v>42</v>
      </c>
      <c r="AC61" s="252"/>
      <c r="AD61" s="252"/>
      <c r="AE61" s="130"/>
      <c r="AF61" s="132"/>
      <c r="AG61" s="132"/>
      <c r="AH61" s="132"/>
      <c r="AI61" s="132"/>
      <c r="AJ61" s="161" t="s">
        <v>7</v>
      </c>
      <c r="AL61" s="55"/>
      <c r="AN61" s="55"/>
      <c r="AR61" s="54" t="str">
        <f t="shared" si="24"/>
        <v/>
      </c>
      <c r="AS61" s="25" t="str" cm="1">
        <f t="array" ref="AS61">IFERROR(MergedCellsCount(INDEX(B61:AI61,MATCH("Prop Swap Only",B61:AI61,0))),"")</f>
        <v/>
      </c>
      <c r="AT61" s="55" t="str" cm="1">
        <f t="array" ref="AT61">IFERROR(INDEX($B$79:$AJ$79,(MATCH("Prop Swap Only",B61:AI61,0)+AS61)),"")</f>
        <v/>
      </c>
      <c r="AV61" s="25" t="str">
        <f t="shared" si="7"/>
        <v/>
      </c>
      <c r="AW61" s="76" t="str">
        <f t="shared" si="8"/>
        <v/>
      </c>
      <c r="AX61" s="51" t="str">
        <f t="shared" ca="1" si="1"/>
        <v xml:space="preserve">15:00 to 15:45 TH &amp; PZ: Disinfect &amp; Prop Swap
12:15 to 12:45 TH &amp; PZ: Wipe down </v>
      </c>
      <c r="AY61" s="55">
        <f t="shared" si="4"/>
        <v>0.51041666666666663</v>
      </c>
      <c r="AZ61" s="25" cm="1">
        <f t="array" aca="1" ref="AZ61" ca="1">IFERROR(MergedCellsCount(INDEX(B61:AI61,MATCH("Wipe down",B61:AI61,0))),"")</f>
        <v>2</v>
      </c>
      <c r="BA61" s="55" cm="1">
        <f t="array" aca="1" ref="BA61" ca="1">IFERROR(INDEX($B$79:$AJ$79,(MATCH("Wipe down",B61:AI61,0)+AZ61)),"")</f>
        <v>0.53125</v>
      </c>
      <c r="BC61" s="25" t="str">
        <f t="shared" ca="1" si="5"/>
        <v>12:15 to 12:45 Wipe down</v>
      </c>
      <c r="BD61" s="74" t="str">
        <f t="shared" ca="1" si="2"/>
        <v xml:space="preserve">12:15 to 12:45 TH &amp; PZ: Wipe down </v>
      </c>
      <c r="BE61" s="50"/>
      <c r="BF61" s="25" cm="1">
        <f t="array" ref="BF61">_xlfn.SINGLE(INDEX(B61:AJ61,0, _xlfn.AGGREGATE(15, 3, (B61:AI61 = $BF$13)/(B61:AI61 = $BF$13)*COLUMN(B61:AI61)-COLUMN(B61),COLUMNS($BF61:BF61))))</f>
        <v>0</v>
      </c>
      <c r="BG61" s="25" cm="1">
        <f t="array" ref="BG61">IFERROR(_xlfn.AGGREGATE(15, 3, (B61:AI61 = $BF$13)/(B61:AI61 = $BF$13)*COLUMN(B61:AI61)-COLUMN(B61),COLUMNS($BG61:BG61)),"")</f>
        <v>26</v>
      </c>
      <c r="BH61" s="25" t="str" cm="1">
        <f t="array" ref="BH61">IFERROR(_xlfn.AGGREGATE(15, 3, (D61:AK61 = $BF$13)/(D61:AK61 = $BF$13)*COLUMN(D61:AK61)-COLUMN(D61),COLUMNS($BG61:BH61)),"")</f>
        <v/>
      </c>
      <c r="BI61" s="25" t="str" cm="1">
        <f t="array" aca="1" ref="BI61" ca="1">_xlfn.TEXTJOIN(CHAR(10),TRUE, IFERROR((TEXT(BL61,"HH:MM")&amp;" to "&amp;TEXT(INDEX(Lists!$L$24:$AX$24,0,_xlfn.AGGREGATE(15,3,(B61:AI61=$BF$13)/(B61:AI61=$BF$13)*COLUMN(B61:AI61)-COLUMN(B61),COLUMNS($BG61:BG61))+1+BJ61),"HH:MM")&amp;" "&amp;$BF$13),""),
IFERROR((TEXT(BM61,"HH:MM")&amp;" to "&amp;TEXT(INDEX(Lists!$L$24:$AX$24,0,_xlfn.AGGREGATE(15,3,(B61:AI61=$BF$13)/(B61:AI61=$BF$13)*COLUMN(B61:AI61)-COLUMN(B61),COLUMNS($BG61:BH61))+1+BK61),"HH:MM")&amp;" "&amp;$BF$13),""))</f>
        <v>15:00 to 15:45 Disinfect &amp; Prop Swap</v>
      </c>
      <c r="BJ61" s="25" cm="1">
        <f t="array" aca="1" ref="BJ61" ca="1">IFERROR(MergedCellsCount(INDEX(B61:AI61,_xlfn.AGGREGATE(15, 3, (B61:AI61 = $BF$13)/(B61:AI61 = $BF$13)*COLUMN(B61:AI61)-COLUMN(B61),COLUMNS($BG61:BG61))+1)),"")</f>
        <v>3</v>
      </c>
      <c r="BK61" s="25" t="str" cm="1">
        <f t="array" ref="BK61">IFERROR(MergedCellsCount(INDEX(B61:AI61,_xlfn.AGGREGATE(15, 3, (B61:AI61 = $BF$13)/(B61:AI61 = $BF$13)*COLUMN(B61:AI61)-COLUMN(B61),COLUMNS($BG61:BH61))+1)),"")</f>
        <v/>
      </c>
      <c r="BL61" s="55" cm="1">
        <f t="array" ref="BL61">IFERROR(INDEX(Lists!$L$24:$AX$24,  0, _xlfn.AGGREGATE(15, 3, (B61:AI61 = $BF$13)/(B61:AI61 = $BF$13)*COLUMN(B61:AI61)-COLUMN(B61),COLUMNS($BG61:BG61))+1),"")</f>
        <v>0.625</v>
      </c>
      <c r="BM61" s="55" t="str" cm="1">
        <f t="array" ref="BM61">IFERROR(INDEX(Lists!$L$24:$AX$24,  0, _xlfn.AGGREGATE(15, 3, (B61:AI61 = $BF$13)/(B61:AI61 = $BF$13)*COLUMN(B61:AI61)-COLUMN(B61),COLUMNS($BG61:BH61))+1),"")</f>
        <v/>
      </c>
      <c r="BN61" s="51" t="str" cm="1">
        <f t="array" aca="1" ref="BN61" ca="1">_xlfn.TEXTJOIN(CHAR(10),TRUE, IFERROR((TEXT(BL61,"HH:MM")&amp;" to "&amp;TEXT(INDEX(Lists!$L$24:$AX$24,0,_xlfn.AGGREGATE(15,3,(B61:AI61=$BF$13)/(B61:AI61=$BF$13)*COLUMN(B61:AI61)-COLUMN(B61),COLUMNS($BG61:BG61))+1+BJ61),"HH:MM")&amp;" "&amp;A61&amp;": "&amp;$BF$13),""),
IFERROR((TEXT(BM61,"HH:MM")&amp;" to "&amp;TEXT(INDEX(Lists!$L$24:$AX$24,0,_xlfn.AGGREGATE(15,3,(B61:AI61=$BF$13)/(B61:AI61=$BF$13)*COLUMN(B61:AI61)-COLUMN(B61),COLUMNS($BG61:BH61))+1+BK61),"HH:MM")&amp;" "&amp;A61&amp;": "&amp;$BF$13),""))</f>
        <v>15:00 to 15:45 TH &amp; PZ: Disinfect &amp; Prop Swap</v>
      </c>
      <c r="BP61" s="25" t="e" cm="1">
        <f t="array" ref="BP61">_xlfn.SINGLE(INDEX(B61:AJ61,0, _xlfn.AGGREGATE(15, 3, (B61:AI61 = $BP$13)/(B61:AI61 = $BP$13)*COLUMN(B61:AI61)-COLUMN(B61),COLUMNS($BP61:BP61))))</f>
        <v>#NUM!</v>
      </c>
      <c r="BQ61" s="25" t="str" cm="1">
        <f t="array" ref="BQ61">IFERROR(_xlfn.AGGREGATE(15, 3, (B61:AI61 = $BP$13)/(B61:AI61 = $BP$13)*COLUMN(B61:AI61)-COLUMN(B61),COLUMNS($BP61:BQ61)),"")</f>
        <v/>
      </c>
      <c r="BR61" s="25" t="str" cm="1">
        <f t="array" ref="BR61">IFERROR(_xlfn.AGGREGATE(15, 3, (B61:AI61 = $BP$13)/(B61:AI61 = $BP$13)*COLUMN(B61:AI61)-COLUMN(B61),COLUMNS($BP61:BR61)),"")</f>
        <v/>
      </c>
      <c r="BS61" s="25" t="str" cm="1">
        <f t="array" ref="BS61">_xlfn.TEXTJOIN(CHAR(10),TRUE, IFERROR((TEXT(BV61,"HH:MM")&amp;" to "&amp;TEXT(INDEX(Lists!$L$24:$AX$24,0,_xlfn.AGGREGATE(15,3,(B61:AI61=$BP$13)/(B61:AI61=$BP$13)*COLUMN(B61:AI61)-COLUMN(B61),COLUMNS($BQ61:BQ61))+1+BT61),"HH:MM")&amp;" "&amp;$BP$13),""),
IFERROR((TEXT(BW61,"HH:MM")&amp;" to "&amp;TEXT(INDEX(Lists!$L$24:$AX$24,0,_xlfn.AGGREGATE(15,3,(B61:AI61=$BP$13)/(B61:AI61=$BP$13)*COLUMN(B61:AI61)-COLUMN(B61),COLUMNS($BQ61:BR61))+1+BU61),"HH:MM")&amp;" "&amp;$BP$13),""))</f>
        <v/>
      </c>
      <c r="BT61" s="25" t="str" cm="1">
        <f t="array" ref="BT61">IFERROR(MergedCellsCount(INDEX(B61:AI61,_xlfn.AGGREGATE(15, 3, (B61:AI61 = $BP$13)/(B61:AI61 = $BP$13)*COLUMN(B61:AI61)-COLUMN(B61),COLUMNS($BP61:BP61))+1)),"")</f>
        <v/>
      </c>
      <c r="BU61" s="25" t="str" cm="1">
        <f t="array" ref="BU61">IFERROR(MergedCellsCount(INDEX(B64:AI64,_xlfn.AGGREGATE(15, 3, (B64:AI64 = $BP$13)/(B64:AI64 = $BP$13)*COLUMN(B64:AI64)-COLUMN(B64),COLUMNS($BP64:BQ64))+1)),"")</f>
        <v/>
      </c>
      <c r="BV61" s="55" t="str" cm="1">
        <f t="array" ref="BV61">IFERROR(INDEX(Lists!$L$24:$AX$24,  0, _xlfn.AGGREGATE(15, 3, (B61:AI61 = $BP$13)/(B61:AI61 = $BP$13)*COLUMN(B61:AI61)-COLUMN(B61),COLUMNS($BP61:BP61))+1),"")</f>
        <v/>
      </c>
      <c r="BW61" s="55" t="str" cm="1">
        <f t="array" ref="BW61">IFERROR(INDEX(Lists!$L$24:$AX$24,  0, _xlfn.AGGREGATE(15, 3, (B61:AI61 = $BP$13)/(B61:AI61 = $BP$13)*COLUMN(B61:AI61)-COLUMN(B61),COLUMNS($BP61:BQ61))+1),"")</f>
        <v/>
      </c>
      <c r="BX61" s="25" t="str" cm="1">
        <f t="array" ref="BX61">_xlfn.TEXTJOIN(CHAR(10),TRUE, IFERROR((TEXT(BV61,"HH:MM")&amp;" to "&amp;TEXT(INDEX(Lists!$L$24:$AX$24,0,_xlfn.AGGREGATE(15,3,(B61:AI61=$BP$13)/(B61:AI61=$BP$13)*COLUMN(B61:AI61)-COLUMN(B61),COLUMNS($BQ61:BQ61))+1+BT61),"HH:MM")&amp;" "&amp;A61&amp;": "&amp;$BP$13),""),
IFERROR((TEXT(BW61,"HH:MM")&amp;" to "&amp;TEXT(INDEX(Lists!$L$24:$AX$24,0,_xlfn.AGGREGATE(15,3,(B61:AI61=$BP$13)/(B61:AI61=$BP$13)*COLUMN(B61:AI61)-COLUMN(B61),COLUMNS($BQ61:BR61))+1+BU61),"HH:MM")&amp;" "&amp;A61&amp;": "&amp;$BP$13),""))</f>
        <v/>
      </c>
      <c r="BY61" s="50"/>
      <c r="BZ61" s="25" t="e" cm="1">
        <f t="array" ref="BZ61">_xlfn.SINGLE(INDEX(B61:AJ61,0, _xlfn.AGGREGATE(15, 3, (B61:AI61 = $BZ$13)/(B61:AI61 = $BZ$13)*COLUMN(B61:AI61)-COLUMN(B61),COLUMNS($BZ61:BZ61))))</f>
        <v>#NUM!</v>
      </c>
      <c r="CA61" s="25" t="str" cm="1">
        <f t="array" ref="CA61">IFERROR(_xlfn.AGGREGATE(15, 3, (B61:AI61 = $BZ$13)/(B61:AI61 = $BZ$13)*COLUMN(B61:AI61)-COLUMN(B61),COLUMNS($BZ61:CA61)),"")</f>
        <v/>
      </c>
      <c r="CB61" s="25" t="str" cm="1">
        <f t="array" ref="CB61">IFERROR(_xlfn.AGGREGATE(15, 3, (B61:AI61 = $BZ$13)/(B61:AI61 = $BZ$13)*COLUMN(B61:AI61)-COLUMN(B61),COLUMNS($BZ61:CB61)),"")</f>
        <v/>
      </c>
      <c r="CC61" s="25" t="str" cm="1">
        <f t="array" ref="CC61">_xlfn.TEXTJOIN(CHAR(10),TRUE, IFERROR((TEXT(CF61,"HH:MM")&amp;" to "&amp;TEXT(INDEX(Lists!$L$24:$AX$24,0,_xlfn.AGGREGATE(15,3,(B61:AI61=$BZ$13)/(B61:AI61=$BZ$13)*COLUMN(B61:AI61)-COLUMN(B61),COLUMNS($BZ61:BZ61))+1+CD61),"HH:MM")&amp;" "&amp;$BZ$13),""),
                                                        IFERROR((TEXT(CG61,"HH:MM")&amp;" to "&amp;TEXT(INDEX(Lists!$L$24:$AX$24,0,_xlfn.AGGREGATE(15,3,(B61:AI61=$BZ$13)/(B61:AI61=$BZ$13)*COLUMN(B61:AI61)-COLUMN(B61),COLUMNS($BZ61:CA61))+1+CE61),"HH:MM")&amp;" "&amp;$BZ$13),""))</f>
        <v/>
      </c>
      <c r="CD61" s="25" t="str" cm="1">
        <f t="array" ref="CD61">IFERROR(MergedCellsCount(INDEX(B61:AI61,_xlfn.AGGREGATE(15, 3, (B61:AI61 = $BZ$13)/(B61:AI61 = $BZ$13)*COLUMN(B61:AI61)-COLUMN(B61),COLUMNS($BZ61:BZ61))+1)),"")</f>
        <v/>
      </c>
      <c r="CE61" s="25" t="str" cm="1">
        <f t="array" ref="CE61">IFERROR(MergedCellsCount(INDEX(B61:AI61,_xlfn.AGGREGATE(15, 3, (B61:AI61 = $BZ$13)/(B61:AI61 = $BZ$13)*COLUMN(B61:AI61)-COLUMN(B61),COLUMNS($BZ61:CA61))+1)),"")</f>
        <v/>
      </c>
      <c r="CF61" s="55" t="str" cm="1">
        <f t="array" ref="CF61">IFERROR(INDEX(Lists!$L$24:$AX$24,  0, _xlfn.AGGREGATE(15, 3, (B61:AI61 = $BZ$13)/(B61:AI61 = $BZ$13)*COLUMN(B61:AI61)-COLUMN(B61),COLUMNS($BZ61:BZ61))+1),"")</f>
        <v/>
      </c>
      <c r="CG61" s="55" t="str" cm="1">
        <f t="array" ref="CG61">IFERROR(INDEX(Lists!$L$24:$AX$24,  0, _xlfn.AGGREGATE(15, 3, (B61:AI61 = $BZ$13)/(B61:AI61 = $BZ$13)*COLUMN(B61:AI61)-COLUMN(B61),COLUMNS($BZ61:CA61))+1),"")</f>
        <v/>
      </c>
      <c r="CH61" s="177" t="str" cm="1">
        <f t="array" ref="CH61">_xlfn.TEXTJOIN(CHAR(10),TRUE, IFERROR((TEXT(CF61,"HH:MM")&amp;" to "&amp;TEXT(INDEX(Lists!$L$24:$AX$24,0,_xlfn.AGGREGATE(15,3,(B61:AI61=$BZ$13)/(B61:AI61=$BZ$13)*COLUMN(B61:AI61)-COLUMN(B61),COLUMNS($BZ61:BZ61))+1+CD61),"HH:MM")&amp;" "&amp;A61&amp;": "&amp;$BZ$13),""),
                                                        IFERROR((TEXT(CG61,"HH:MM")&amp;" to "&amp;TEXT(INDEX(Lists!$L$24:$AX$24,0,_xlfn.AGGREGATE(15,3,(B61:AI61=$BZ$13)/(B61:AI61=$BZ$13)*COLUMN(B61:AI61)-COLUMN(B61),COLUMNS($BZ61:CA61))+1+CE61),"HH:MM")&amp;" "&amp;A61&amp;": "&amp;$BZ$13),""))</f>
        <v/>
      </c>
      <c r="CI61" s="42" t="str">
        <f t="shared" ca="1" si="6"/>
        <v>12:15 to 12:45 Wipe down
15:00 to 15:45 Disinfect &amp; Prop Swap</v>
      </c>
    </row>
    <row r="62" spans="1:87" s="74" customFormat="1" ht="9.75" customHeight="1" x14ac:dyDescent="0.25">
      <c r="B62" s="182"/>
      <c r="C62" s="182"/>
      <c r="D62" s="183"/>
      <c r="E62" s="183"/>
      <c r="F62" s="183"/>
      <c r="G62" s="183"/>
      <c r="H62" s="166"/>
      <c r="I62" s="166"/>
      <c r="J62" s="166"/>
      <c r="K62" s="166"/>
      <c r="L62" s="166"/>
      <c r="M62" s="166"/>
      <c r="N62" s="166"/>
      <c r="O62" s="166"/>
      <c r="P62" s="166"/>
      <c r="Q62" s="166"/>
      <c r="R62" s="166"/>
      <c r="S62" s="166"/>
      <c r="T62" s="166"/>
      <c r="U62" s="166"/>
      <c r="V62" s="166"/>
      <c r="W62" s="166"/>
      <c r="X62" s="166"/>
      <c r="Y62" s="166"/>
      <c r="Z62" s="166"/>
      <c r="AA62" s="166"/>
      <c r="AB62" s="166"/>
      <c r="AC62" s="166"/>
      <c r="AD62" s="166"/>
      <c r="AE62" s="166"/>
      <c r="AF62" s="166"/>
      <c r="AG62" s="166"/>
      <c r="AH62" s="166"/>
      <c r="AI62" s="166"/>
      <c r="AJ62" s="183"/>
      <c r="AL62" s="75"/>
      <c r="AN62" s="75"/>
      <c r="AR62" s="73"/>
      <c r="AT62" s="75"/>
      <c r="AW62" s="76"/>
      <c r="AX62" s="76"/>
      <c r="AY62" s="75"/>
      <c r="BA62" s="75"/>
      <c r="BE62" s="135"/>
      <c r="BL62" s="75"/>
      <c r="BM62" s="75"/>
      <c r="BN62" s="76"/>
      <c r="BV62" s="75"/>
      <c r="BW62" s="75"/>
      <c r="BY62" s="135"/>
      <c r="CF62" s="75"/>
      <c r="CG62" s="75"/>
      <c r="CH62" s="178"/>
      <c r="CI62" s="134"/>
    </row>
    <row r="63" spans="1:87" ht="8.25" customHeight="1" x14ac:dyDescent="0.25">
      <c r="A63" s="1"/>
      <c r="B63" s="1"/>
      <c r="C63" s="1"/>
      <c r="D63" s="1"/>
      <c r="E63" s="1"/>
      <c r="AG63" s="1"/>
      <c r="AH63" s="1"/>
      <c r="AI63" s="1"/>
      <c r="AJ63" s="1"/>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77"/>
      <c r="CI63" s="42"/>
    </row>
    <row r="64" spans="1:87" x14ac:dyDescent="0.25">
      <c r="A64" s="141" t="s">
        <v>58</v>
      </c>
      <c r="B64" s="142"/>
      <c r="C64" s="142"/>
      <c r="D64" s="142"/>
      <c r="E64" s="142"/>
      <c r="F64" s="142"/>
      <c r="G64" s="142"/>
      <c r="H64" s="242" t="s">
        <v>95</v>
      </c>
      <c r="I64" s="242"/>
      <c r="J64" s="242"/>
      <c r="K64" s="242"/>
      <c r="L64" s="242"/>
      <c r="M64" s="242"/>
      <c r="N64" s="242"/>
      <c r="O64" s="242"/>
      <c r="P64" s="242"/>
      <c r="Q64" s="242"/>
      <c r="R64" s="242"/>
      <c r="S64" s="242"/>
      <c r="T64" s="235" t="s">
        <v>96</v>
      </c>
      <c r="U64" s="235"/>
      <c r="V64" s="235"/>
      <c r="W64" s="235"/>
      <c r="X64" s="235"/>
      <c r="Y64" s="235"/>
      <c r="Z64" s="235"/>
      <c r="AA64" s="235"/>
      <c r="AB64" s="235"/>
      <c r="AC64" s="235"/>
      <c r="AD64" s="235"/>
      <c r="AE64" s="235"/>
      <c r="AF64" s="142"/>
      <c r="AG64" s="142"/>
      <c r="AH64" s="142"/>
      <c r="AI64" s="142"/>
      <c r="AJ64" s="149"/>
      <c r="AL64" s="55"/>
      <c r="AM64" s="25"/>
      <c r="AN64" s="55"/>
      <c r="AO64" s="25"/>
      <c r="AP64" s="25"/>
      <c r="AQ64" s="25"/>
      <c r="AR64" s="54"/>
      <c r="AS64" s="25"/>
      <c r="AT64" s="55"/>
      <c r="AU64" s="25"/>
      <c r="AV64" s="25"/>
      <c r="AW64" s="51"/>
      <c r="AX64" s="51"/>
      <c r="AY64" s="55"/>
      <c r="AZ64" s="25"/>
      <c r="BA64" s="55"/>
      <c r="BB64" s="25"/>
      <c r="BC64" s="25"/>
      <c r="BD64" s="25"/>
      <c r="BE64" s="50"/>
      <c r="BF64" s="25"/>
      <c r="BG64" s="25"/>
      <c r="BH64" s="25"/>
      <c r="BI64" s="25"/>
      <c r="BJ64" s="25"/>
      <c r="BK64" s="25"/>
      <c r="BL64" s="55"/>
      <c r="BM64" s="55"/>
      <c r="BN64" s="51"/>
      <c r="BO64" s="25"/>
      <c r="BP64" s="25"/>
      <c r="BQ64" s="25"/>
      <c r="BR64" s="25"/>
      <c r="BS64" s="25"/>
      <c r="BT64" s="25"/>
      <c r="BU64" s="25"/>
      <c r="BV64" s="55"/>
      <c r="BW64" s="55"/>
      <c r="BX64" s="25"/>
      <c r="BY64" s="50"/>
      <c r="BZ64" s="25"/>
      <c r="CA64" s="25"/>
      <c r="CB64" s="25"/>
      <c r="CC64" s="25"/>
      <c r="CD64" s="25"/>
      <c r="CE64" s="25"/>
      <c r="CF64" s="55"/>
      <c r="CG64" s="55"/>
      <c r="CH64" s="177"/>
      <c r="CI64" s="42"/>
    </row>
    <row r="65" spans="1:87" x14ac:dyDescent="0.25">
      <c r="A65" s="133" t="s">
        <v>46</v>
      </c>
      <c r="B65" s="37">
        <v>0.35416666666666669</v>
      </c>
      <c r="C65" s="37">
        <v>0.36458333333333331</v>
      </c>
      <c r="D65" s="37">
        <v>0.375</v>
      </c>
      <c r="E65" s="37">
        <v>0.38541666666666669</v>
      </c>
      <c r="F65" s="37">
        <v>0.39583333333333331</v>
      </c>
      <c r="G65" s="37">
        <v>0.40625</v>
      </c>
      <c r="H65" s="37">
        <v>0.41666666666666669</v>
      </c>
      <c r="I65" s="37">
        <v>0.42708333333333331</v>
      </c>
      <c r="J65" s="37">
        <v>0.4375</v>
      </c>
      <c r="K65" s="37">
        <v>0.44791666666666669</v>
      </c>
      <c r="L65" s="37">
        <v>0.45833333333333331</v>
      </c>
      <c r="M65" s="37">
        <v>0.46875</v>
      </c>
      <c r="N65" s="33">
        <v>0.47916666666666669</v>
      </c>
      <c r="O65" s="49">
        <v>0.48958333333333331</v>
      </c>
      <c r="P65" s="39">
        <v>0.5</v>
      </c>
      <c r="Q65" s="39">
        <v>0.51041666666666663</v>
      </c>
      <c r="R65" s="39">
        <v>0.52083333333333337</v>
      </c>
      <c r="S65" s="38">
        <v>0.53125</v>
      </c>
      <c r="T65" s="37">
        <v>0.54166666666666663</v>
      </c>
      <c r="U65" s="37">
        <v>0.55208333333333337</v>
      </c>
      <c r="V65" s="37">
        <v>0.5625</v>
      </c>
      <c r="W65" s="37">
        <v>0.57291666666666663</v>
      </c>
      <c r="X65" s="37">
        <v>0.58333333333333337</v>
      </c>
      <c r="Y65" s="37">
        <v>0.59375</v>
      </c>
      <c r="Z65" s="37">
        <v>0.60416666666666663</v>
      </c>
      <c r="AA65" s="37">
        <v>0.61458333333333337</v>
      </c>
      <c r="AB65" s="37">
        <v>0.625</v>
      </c>
      <c r="AC65" s="37">
        <v>0.63541666666666663</v>
      </c>
      <c r="AD65" s="37">
        <v>0.64583333333333337</v>
      </c>
      <c r="AE65" s="37">
        <v>0.65625</v>
      </c>
      <c r="AF65" s="37">
        <v>0.66666666666666663</v>
      </c>
      <c r="AG65" s="37">
        <v>0.67708333333333337</v>
      </c>
      <c r="AH65" s="37">
        <v>0.6875</v>
      </c>
      <c r="AI65" s="37">
        <v>0.69791666666666663</v>
      </c>
      <c r="AJ65" s="184">
        <v>0.70833333333333337</v>
      </c>
      <c r="AL65" s="55"/>
      <c r="AM65" s="25"/>
      <c r="AN65" s="55"/>
      <c r="AO65" s="25"/>
      <c r="AP65" s="25"/>
      <c r="AQ65" s="25"/>
      <c r="AR65" s="54"/>
      <c r="AS65" s="25"/>
      <c r="AT65" s="55"/>
      <c r="AU65" s="25"/>
      <c r="AV65" s="25"/>
      <c r="AW65" s="51"/>
      <c r="AX65" s="51"/>
      <c r="AY65" s="55"/>
      <c r="AZ65" s="25"/>
      <c r="BA65" s="55"/>
      <c r="BB65" s="25"/>
      <c r="BC65" s="25"/>
      <c r="BD65" s="25"/>
      <c r="BE65" s="50"/>
      <c r="BF65" s="25"/>
      <c r="BG65" s="25"/>
      <c r="BH65" s="25"/>
      <c r="BI65" s="25"/>
      <c r="BJ65" s="25"/>
      <c r="BK65" s="25"/>
      <c r="BL65" s="55"/>
      <c r="BM65" s="55"/>
      <c r="BN65" s="51"/>
      <c r="BO65" s="25"/>
      <c r="BP65" s="25"/>
      <c r="BQ65" s="25"/>
      <c r="BR65" s="25"/>
      <c r="BS65" s="25"/>
      <c r="BT65" s="25"/>
      <c r="BU65" s="25"/>
      <c r="BV65" s="55"/>
      <c r="BW65" s="55"/>
      <c r="BX65" s="25"/>
      <c r="BY65" s="50"/>
      <c r="BZ65" s="25"/>
      <c r="CA65" s="25"/>
      <c r="CB65" s="25"/>
      <c r="CC65" s="25"/>
      <c r="CD65" s="25"/>
      <c r="CE65" s="25"/>
      <c r="CF65" s="55"/>
      <c r="CG65" s="55"/>
      <c r="CH65" s="177"/>
      <c r="CI65" s="42"/>
    </row>
    <row r="66" spans="1:87" s="74" customFormat="1" ht="15" customHeight="1" x14ac:dyDescent="0.25">
      <c r="A66" s="7" t="s">
        <v>57</v>
      </c>
      <c r="B66" s="7"/>
      <c r="C66" s="7"/>
      <c r="D66" s="253" t="s">
        <v>60</v>
      </c>
      <c r="E66" s="254"/>
      <c r="F66" s="254"/>
      <c r="G66" s="255"/>
      <c r="H66" s="267" t="s">
        <v>42</v>
      </c>
      <c r="I66" s="268"/>
      <c r="J66" s="269"/>
      <c r="K66" s="9"/>
      <c r="L66" s="9"/>
      <c r="M66" s="9"/>
      <c r="N66" s="9"/>
      <c r="O66" s="9"/>
      <c r="P66" s="9"/>
      <c r="Q66" s="9"/>
      <c r="R66" s="9"/>
      <c r="S66" s="10"/>
      <c r="T66" s="10"/>
      <c r="U66" s="265" t="s">
        <v>94</v>
      </c>
      <c r="V66" s="266"/>
      <c r="W66" s="3"/>
      <c r="X66" s="3"/>
      <c r="Y66" s="7"/>
      <c r="Z66" s="7"/>
      <c r="AA66" s="7"/>
      <c r="AB66" s="7"/>
      <c r="AC66" s="7"/>
      <c r="AD66" s="7"/>
      <c r="AE66" s="7"/>
      <c r="AF66" s="7"/>
      <c r="AG66" s="7"/>
      <c r="AH66" s="7"/>
      <c r="AI66" s="7"/>
      <c r="AJ66" s="21" t="s">
        <v>7</v>
      </c>
      <c r="AL66" s="75"/>
      <c r="AN66" s="75"/>
      <c r="AR66" s="73" t="str">
        <f t="shared" si="24"/>
        <v/>
      </c>
      <c r="AS66" s="74" t="str" cm="1">
        <f t="array" ref="AS66">IFERROR(MergedCellsCount(INDEX(B66:AI66,MATCH("Prop Swap Only",B66:AI66,0))),"")</f>
        <v/>
      </c>
      <c r="AT66" s="75" t="str" cm="1">
        <f t="array" ref="AT66">IFERROR(INDEX($B$79:$AJ$79,(MATCH("Prop Swap Only",B66:AI66,0)+AS66)),"")</f>
        <v/>
      </c>
      <c r="AV66" s="74" t="str">
        <f t="shared" si="7"/>
        <v/>
      </c>
      <c r="AW66" s="76" t="str">
        <f t="shared" si="8"/>
        <v/>
      </c>
      <c r="AX66" s="76" t="str">
        <f t="shared" ca="1" si="1"/>
        <v xml:space="preserve">10:00 to 10:45 HTT: Disinfect &amp; Prop Swap
13:15 to 13:45 HTT: Wipe down </v>
      </c>
      <c r="AY66" s="75">
        <f t="shared" si="4"/>
        <v>0.55208333333333337</v>
      </c>
      <c r="AZ66" s="74" cm="1">
        <f t="array" aca="1" ref="AZ66" ca="1">IFERROR(MergedCellsCount(INDEX(B66:AI66,MATCH("Wipe down",B66:AI66,0))),"")</f>
        <v>2</v>
      </c>
      <c r="BA66" s="75" cm="1">
        <f t="array" aca="1" ref="BA66" ca="1">IFERROR(INDEX($B$79:$AJ$79,(MATCH("Wipe down",B66:AI66,0)+AZ66)),"")</f>
        <v>0.57291666666666663</v>
      </c>
      <c r="BC66" s="74" t="str">
        <f t="shared" ca="1" si="5"/>
        <v>13:15 to 13:45 Wipe down</v>
      </c>
      <c r="BD66" s="74" t="str">
        <f t="shared" ca="1" si="2"/>
        <v xml:space="preserve">13:15 to 13:45 HTT: Wipe down </v>
      </c>
      <c r="BE66" s="135"/>
      <c r="BF66" s="74" cm="1">
        <f t="array" ref="BF66">_xlfn.SINGLE(INDEX(B66:AJ66,0, _xlfn.AGGREGATE(15, 3, (B66:AI66 = $BF$13)/(B66:AI66 = $BF$13)*COLUMN(B66:AI66)-COLUMN(B66),COLUMNS($BF66:BF66))))</f>
        <v>0</v>
      </c>
      <c r="BG66" s="74" cm="1">
        <f t="array" ref="BG66">IFERROR(_xlfn.AGGREGATE(15, 3, (B66:AI66 = $BF$13)/(B66:AI66 = $BF$13)*COLUMN(B66:AI66)-COLUMN(B66),COLUMNS($BG66:BG66)),"")</f>
        <v>6</v>
      </c>
      <c r="BH66" s="74" t="str" cm="1">
        <f t="array" ref="BH66">IFERROR(_xlfn.AGGREGATE(15, 3, (D66:AK66 = $BF$13)/(D66:AK66 = $BF$13)*COLUMN(D66:AK66)-COLUMN(D66),COLUMNS($BG66:BH66)),"")</f>
        <v/>
      </c>
      <c r="BI66" s="74"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10:00 to 10:45 Disinfect &amp; Prop Swap</v>
      </c>
      <c r="BJ66" s="74" cm="1">
        <f t="array" aca="1" ref="BJ66" ca="1">IFERROR(MergedCellsCount(INDEX(B66:AI66,_xlfn.AGGREGATE(15, 3, (B66:AI66 = $BF$13)/(B66:AI66 = $BF$13)*COLUMN(B66:AI66)-COLUMN(B66),COLUMNS($BG66:BG66))+1)),"")</f>
        <v>3</v>
      </c>
      <c r="BK66" s="74" t="str" cm="1">
        <f t="array" ref="BK66">IFERROR(MergedCellsCount(INDEX(B66:AI66,_xlfn.AGGREGATE(15, 3, (B66:AI66 = $BF$13)/(B66:AI66 = $BF$13)*COLUMN(B66:AI66)-COLUMN(B66),COLUMNS($BG66:BH66))+1)),"")</f>
        <v/>
      </c>
      <c r="BL66" s="75" cm="1">
        <f t="array" ref="BL66">IFERROR(INDEX(Lists!$L$24:$AX$24,  0, _xlfn.AGGREGATE(15, 3, (B66:AI66 = $BF$13)/(B66:AI66 = $BF$13)*COLUMN(B66:AI66)-COLUMN(B66),COLUMNS($BG66:BG66))+1),"")</f>
        <v>0.41666666666666669</v>
      </c>
      <c r="BM66" s="75" t="str" cm="1">
        <f t="array" ref="BM66">IFERROR(INDEX(Lists!$L$24:$AX$24,  0, _xlfn.AGGREGATE(15, 3, (B66:AI66 = $BF$13)/(B66:AI66 = $BF$13)*COLUMN(B66:AI66)-COLUMN(B66),COLUMNS($BG66:BH66))+1),"")</f>
        <v/>
      </c>
      <c r="BN66" s="76"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10:00 to 10:45 HTT: Disinfect &amp; Prop Swap</v>
      </c>
      <c r="BP66" s="74" t="e" cm="1">
        <f t="array" ref="BP66">_xlfn.SINGLE(INDEX(B66:AJ66,0, _xlfn.AGGREGATE(15, 3, (B66:AI66 = $BP$13)/(B66:AI66 = $BP$13)*COLUMN(B66:AI66)-COLUMN(B66),COLUMNS($BP66:BP66))))</f>
        <v>#NUM!</v>
      </c>
      <c r="BQ66" s="74" t="str" cm="1">
        <f t="array" ref="BQ66">IFERROR(_xlfn.AGGREGATE(15, 3, (B66:AI66 = $BP$13)/(B66:AI66 = $BP$13)*COLUMN(B66:AI66)-COLUMN(B66),COLUMNS($BP66:BQ66)),"")</f>
        <v/>
      </c>
      <c r="BR66" s="74" t="str" cm="1">
        <f t="array" ref="BR66">IFERROR(_xlfn.AGGREGATE(15, 3, (B66:AI66 = $BP$13)/(B66:AI66 = $BP$13)*COLUMN(B66:AI66)-COLUMN(B66),COLUMNS($BP66:BR66)),"")</f>
        <v/>
      </c>
      <c r="BS66" s="74"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74" t="str" cm="1">
        <f t="array" ref="BT66">IFERROR(MergedCellsCount(INDEX(B66:AI66,_xlfn.AGGREGATE(15, 3, (B66:AI66 = $BP$13)/(B66:AI66 = $BP$13)*COLUMN(B66:AI66)-COLUMN(B66),COLUMNS($BP66:BP66))+1)),"")</f>
        <v/>
      </c>
      <c r="BU66" s="74" t="str" cm="1">
        <f t="array" ref="BU66">IFERROR(MergedCellsCount(INDEX(B69:AI69,_xlfn.AGGREGATE(15, 3, (B69:AI69 = $BP$13)/(B69:AI69 = $BP$13)*COLUMN(B69:AI69)-COLUMN(B69),COLUMNS($BP69:BQ69))+1)),"")</f>
        <v/>
      </c>
      <c r="BV66" s="75" t="str" cm="1">
        <f t="array" ref="BV66">IFERROR(INDEX(Lists!$L$24:$AX$24,  0, _xlfn.AGGREGATE(15, 3, (B66:AI66 = $BP$13)/(B66:AI66 = $BP$13)*COLUMN(B66:AI66)-COLUMN(B66),COLUMNS($BP66:BP66))+1),"")</f>
        <v/>
      </c>
      <c r="BW66" s="75" t="str" cm="1">
        <f t="array" ref="BW66">IFERROR(INDEX(Lists!$L$24:$AX$24,  0, _xlfn.AGGREGATE(15, 3, (B66:AI66 = $BP$13)/(B66:AI66 = $BP$13)*COLUMN(B66:AI66)-COLUMN(B66),COLUMNS($BP66:BQ66))+1),"")</f>
        <v/>
      </c>
      <c r="BX66" s="74"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135"/>
      <c r="BZ66" s="74" t="e" cm="1">
        <f t="array" ref="BZ66">_xlfn.SINGLE(INDEX(B66:AJ66,0, _xlfn.AGGREGATE(15, 3, (B66:AI66 = $BZ$13)/(B66:AI66 = $BZ$13)*COLUMN(B66:AI66)-COLUMN(B66),COLUMNS($BZ66:BZ66))))</f>
        <v>#NUM!</v>
      </c>
      <c r="CA66" s="74" t="str" cm="1">
        <f t="array" ref="CA66">IFERROR(_xlfn.AGGREGATE(15, 3, (B66:AI66 = $BZ$13)/(B66:AI66 = $BZ$13)*COLUMN(B66:AI66)-COLUMN(B66),COLUMNS($BZ66:CA66)),"")</f>
        <v/>
      </c>
      <c r="CB66" s="74" t="str" cm="1">
        <f t="array" ref="CB66">IFERROR(_xlfn.AGGREGATE(15, 3, (B66:AI66 = $BZ$13)/(B66:AI66 = $BZ$13)*COLUMN(B66:AI66)-COLUMN(B66),COLUMNS($BZ66:CB66)),"")</f>
        <v/>
      </c>
      <c r="CC66" s="74"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74" t="str" cm="1">
        <f t="array" ref="CD66">IFERROR(MergedCellsCount(INDEX(B66:AI66,_xlfn.AGGREGATE(15, 3, (B66:AI66 = $BZ$13)/(B66:AI66 = $BZ$13)*COLUMN(B66:AI66)-COLUMN(B66),COLUMNS($BZ66:BZ66))+1)),"")</f>
        <v/>
      </c>
      <c r="CE66" s="74" t="str" cm="1">
        <f t="array" ref="CE66">IFERROR(MergedCellsCount(INDEX(B66:AI66,_xlfn.AGGREGATE(15, 3, (B66:AI66 = $BZ$13)/(B66:AI66 = $BZ$13)*COLUMN(B66:AI66)-COLUMN(B66),COLUMNS($BZ66:CA66))+1)),"")</f>
        <v/>
      </c>
      <c r="CF66" s="75" t="str" cm="1">
        <f t="array" ref="CF66">IFERROR(INDEX(Lists!$L$24:$AX$24,  0, _xlfn.AGGREGATE(15, 3, (B66:AI66 = $BZ$13)/(B66:AI66 = $BZ$13)*COLUMN(B66:AI66)-COLUMN(B66),COLUMNS($BZ66:BZ66))+1),"")</f>
        <v/>
      </c>
      <c r="CG66" s="75" t="str" cm="1">
        <f t="array" ref="CG66">IFERROR(INDEX(Lists!$L$24:$AX$24,  0, _xlfn.AGGREGATE(15, 3, (B66:AI66 = $BZ$13)/(B66:AI66 = $BZ$13)*COLUMN(B66:AI66)-COLUMN(B66),COLUMNS($BZ66:CA66))+1),"")</f>
        <v/>
      </c>
      <c r="CH66" s="178"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134" t="str">
        <f t="shared" ca="1" si="6"/>
        <v>13:15 to 13:45 Wipe down
10:00 to 10:45 Disinfect &amp; Prop Swap</v>
      </c>
    </row>
    <row r="67" spans="1:87" s="25" customFormat="1" ht="15" customHeight="1" x14ac:dyDescent="0.25">
      <c r="A67" s="7" t="s">
        <v>54</v>
      </c>
      <c r="B67" s="7"/>
      <c r="C67" s="7"/>
      <c r="D67" s="256"/>
      <c r="E67" s="257"/>
      <c r="F67" s="257"/>
      <c r="G67" s="258"/>
      <c r="H67" s="3"/>
      <c r="I67" s="3"/>
      <c r="J67" s="3"/>
      <c r="K67" s="267" t="s">
        <v>42</v>
      </c>
      <c r="L67" s="268"/>
      <c r="M67" s="269"/>
      <c r="N67" s="14"/>
      <c r="O67" s="10"/>
      <c r="P67" s="10"/>
      <c r="Q67" s="10"/>
      <c r="R67" s="10"/>
      <c r="S67" s="7"/>
      <c r="T67" s="7"/>
      <c r="U67" s="7"/>
      <c r="V67" s="7"/>
      <c r="W67" s="7"/>
      <c r="X67" s="7"/>
      <c r="Y67" s="265" t="s">
        <v>94</v>
      </c>
      <c r="Z67" s="266"/>
      <c r="AA67" s="7"/>
      <c r="AB67" s="7"/>
      <c r="AC67" s="3"/>
      <c r="AD67" s="7"/>
      <c r="AE67" s="10"/>
      <c r="AF67" s="10"/>
      <c r="AG67" s="10"/>
      <c r="AH67" s="10"/>
      <c r="AI67" s="10"/>
      <c r="AJ67" s="21" t="s">
        <v>7</v>
      </c>
      <c r="AL67" s="55"/>
      <c r="AN67" s="55"/>
      <c r="AR67" s="54" t="str">
        <f t="shared" si="24"/>
        <v/>
      </c>
      <c r="AS67" s="25" t="str" cm="1">
        <f t="array" ref="AS67">IFERROR(MergedCellsCount(INDEX(B67:AI67,MATCH("Prop Swap Only",B67:AI67,0))),"")</f>
        <v/>
      </c>
      <c r="AT67" s="55" t="str" cm="1">
        <f t="array" ref="AT67">IFERROR(INDEX($B$79:$AJ$79,(MATCH("Prop Swap Only",B67:AI67,0)+AS67)),"")</f>
        <v/>
      </c>
      <c r="AV67" s="25" t="str">
        <f t="shared" si="7"/>
        <v/>
      </c>
      <c r="AW67" s="51" t="str">
        <f t="shared" si="8"/>
        <v/>
      </c>
      <c r="AX67" s="51" t="str">
        <f t="shared" ca="1" si="1"/>
        <v xml:space="preserve">10:45 to 11:30 TH &amp; PZ: Disinfect &amp; Prop Swap
14:15 to 14:45 TH &amp; PZ: Wipe down </v>
      </c>
      <c r="AY67" s="55">
        <f t="shared" si="4"/>
        <v>0.59375</v>
      </c>
      <c r="AZ67" s="25" cm="1">
        <f t="array" aca="1" ref="AZ67" ca="1">IFERROR(MergedCellsCount(INDEX(B67:AI67,MATCH("Wipe down",B67:AI67,0))),"")</f>
        <v>2</v>
      </c>
      <c r="BA67" s="55" cm="1">
        <f t="array" aca="1" ref="BA67" ca="1">IFERROR(INDEX($B$79:$AJ$79,(MATCH("Wipe down",B67:AI67,0)+AZ67)),"")</f>
        <v>0.61458333333333337</v>
      </c>
      <c r="BC67" s="25" t="str">
        <f t="shared" ca="1" si="5"/>
        <v>14:15 to 14:45 Wipe down</v>
      </c>
      <c r="BD67" s="25" t="str">
        <f t="shared" ca="1" si="2"/>
        <v xml:space="preserve">14:15 to 14:45 TH &amp; PZ: Wipe down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9</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10:45 to 11:30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0.44791666666666669</v>
      </c>
      <c r="BM67" s="55" t="str" cm="1">
        <f t="array" ref="BM67">IFERROR(INDEX(Lists!$L$24:$AX$24,  0, _xlfn.AGGREGATE(15, 3, (B67:AI67 = $BF$13)/(B67:AI67 = $BF$13)*COLUMN(B67:AI67)-COLUMN(B67),COLUMNS($BG67:BH67))+1),"")</f>
        <v/>
      </c>
      <c r="BN67" s="51"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10:45 to 11:30 TH &amp; PZ: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77"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14:15 to 14:45 Wipe down
10:45 to 11:30 Disinfect &amp; Prop Swap</v>
      </c>
    </row>
    <row r="68" spans="1:87" s="25" customFormat="1" x14ac:dyDescent="0.25">
      <c r="A68" s="132" t="s">
        <v>43</v>
      </c>
      <c r="B68" s="132"/>
      <c r="C68" s="132"/>
      <c r="D68" s="256"/>
      <c r="E68" s="257"/>
      <c r="F68" s="257"/>
      <c r="G68" s="258"/>
      <c r="H68" s="132"/>
      <c r="I68" s="132"/>
      <c r="J68" s="132"/>
      <c r="K68" s="158"/>
      <c r="L68" s="159"/>
      <c r="M68" s="159"/>
      <c r="N68" s="262" t="s">
        <v>42</v>
      </c>
      <c r="O68" s="263"/>
      <c r="P68" s="264"/>
      <c r="Q68" s="160"/>
      <c r="R68" s="160"/>
      <c r="S68" s="160"/>
      <c r="T68" s="160"/>
      <c r="U68" s="132"/>
      <c r="V68" s="132"/>
      <c r="W68" s="132"/>
      <c r="X68" s="132"/>
      <c r="Y68" s="132"/>
      <c r="Z68" s="132"/>
      <c r="AA68" s="132"/>
      <c r="AB68" s="132"/>
      <c r="AC68" s="132"/>
      <c r="AD68" s="132"/>
      <c r="AE68" s="132"/>
      <c r="AF68" s="132"/>
      <c r="AG68" s="130"/>
      <c r="AH68" s="130"/>
      <c r="AI68" s="130"/>
      <c r="AJ68" s="161" t="s">
        <v>7</v>
      </c>
      <c r="AL68" s="55"/>
      <c r="AN68" s="55"/>
      <c r="AR68" s="54" t="str">
        <f t="shared" si="24"/>
        <v/>
      </c>
      <c r="AS68" s="25" t="str" cm="1">
        <f t="array" ref="AS68">IFERROR(MergedCellsCount(INDEX(B68:AI68,MATCH("Prop Swap Only",B68:AI68,0))),"")</f>
        <v/>
      </c>
      <c r="AT68" s="55" t="str" cm="1">
        <f t="array" ref="AT68">IFERROR(INDEX($B$79:$AJ$79,(MATCH("Prop Swap Only",B68:AI68,0)+AS68)),"")</f>
        <v/>
      </c>
      <c r="AV68" s="25" t="str">
        <f t="shared" si="7"/>
        <v/>
      </c>
      <c r="AW68" s="51" t="str">
        <f t="shared" si="8"/>
        <v/>
      </c>
      <c r="AX68" s="51" t="str">
        <f t="shared" ca="1" si="1"/>
        <v>11:30 to 12:15 Around Town: Disinfect &amp; Prop Swap</v>
      </c>
      <c r="AY68" s="55" t="str">
        <f t="shared" si="4"/>
        <v/>
      </c>
      <c r="AZ68" s="25" t="str" cm="1">
        <f t="array" ref="AZ68">IFERROR(MergedCellsCount(INDEX(B68:AI68,MATCH("Wipe down",B68:AI68,0))),"")</f>
        <v/>
      </c>
      <c r="BA68" s="55" t="str" cm="1">
        <f t="array" ref="BA68">IFERROR(INDEX($B$79:$AJ$79,(MATCH("Wipe down",B68:AI68,0)+AZ68)),"")</f>
        <v/>
      </c>
      <c r="BC68" s="25" t="str">
        <f t="shared" si="5"/>
        <v/>
      </c>
      <c r="BD68" s="25"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12</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11:30 to 12:15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0.47916666666666669</v>
      </c>
      <c r="BM68" s="55" t="str" cm="1">
        <f t="array" ref="BM68">IFERROR(INDEX(Lists!$L$24:$AX$24,  0, _xlfn.AGGREGATE(15, 3, (B68:AI68 = $BF$13)/(B68:AI68 = $BF$13)*COLUMN(B68:AI68)-COLUMN(B68),COLUMNS($BG68:BH68))+1),"")</f>
        <v/>
      </c>
      <c r="BN68" s="51"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11:30 to 12:15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77"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11:30 to 12:15 Disinfect &amp; Prop Swap</v>
      </c>
    </row>
    <row r="69" spans="1:87" s="25" customFormat="1" x14ac:dyDescent="0.25">
      <c r="A69" s="7" t="s">
        <v>61</v>
      </c>
      <c r="B69" s="7"/>
      <c r="C69" s="7"/>
      <c r="D69" s="256"/>
      <c r="E69" s="257"/>
      <c r="F69" s="257"/>
      <c r="G69" s="258"/>
      <c r="H69" s="10"/>
      <c r="I69" s="10"/>
      <c r="J69" s="10"/>
      <c r="K69" s="7"/>
      <c r="L69" s="14"/>
      <c r="M69" s="14"/>
      <c r="N69" s="7"/>
      <c r="O69" s="7"/>
      <c r="P69" s="7"/>
      <c r="Q69" s="224" t="s">
        <v>42</v>
      </c>
      <c r="R69" s="224"/>
      <c r="S69" s="224"/>
      <c r="T69" s="3"/>
      <c r="U69" s="3"/>
      <c r="V69" s="3"/>
      <c r="W69" s="7"/>
      <c r="X69" s="7"/>
      <c r="Y69" s="10"/>
      <c r="Z69" s="10"/>
      <c r="AA69" s="10"/>
      <c r="AB69" s="10"/>
      <c r="AC69" s="7"/>
      <c r="AD69" s="7"/>
      <c r="AE69" s="7"/>
      <c r="AF69" s="7"/>
      <c r="AG69" s="7"/>
      <c r="AH69" s="7"/>
      <c r="AI69" s="7"/>
      <c r="AJ69" s="21" t="s">
        <v>7</v>
      </c>
      <c r="AL69" s="55"/>
      <c r="AN69" s="55"/>
      <c r="AR69" s="54" t="str">
        <f t="shared" si="24"/>
        <v/>
      </c>
      <c r="AS69" s="25" t="str" cm="1">
        <f t="array" ref="AS69">IFERROR(MergedCellsCount(INDEX(B69:AI69,MATCH("Prop Swap Only",B69:AI69,0))),"")</f>
        <v/>
      </c>
      <c r="AT69" s="55" t="str" cm="1">
        <f t="array" ref="AT69">IFERROR(INDEX($B$79:$AJ$79,(MATCH("Prop Swap Only",B69:AI69,0)+AS69)),"")</f>
        <v/>
      </c>
      <c r="AV69" s="25" t="str">
        <f t="shared" si="7"/>
        <v/>
      </c>
      <c r="AW69" s="51" t="str">
        <f t="shared" si="8"/>
        <v/>
      </c>
      <c r="AX69" s="25" t="str">
        <f t="shared" ca="1" si="1"/>
        <v>12:15 to 13:00 Splash (TT - SS): Disinfect &amp; Prop Swap</v>
      </c>
      <c r="AY69" s="55" t="str">
        <f t="shared" si="4"/>
        <v/>
      </c>
      <c r="AZ69" s="25" t="str" cm="1">
        <f t="array" ref="AZ69">IFERROR(MergedCellsCount(INDEX(B69:AI69,MATCH("Wipe down",B69:AI69,0))),"")</f>
        <v/>
      </c>
      <c r="BA69" s="55" t="str" cm="1">
        <f t="array" ref="BA69">IFERROR(INDEX($B$79:$AJ$79,(MATCH("Wipe down",B69:AI69,0)+AZ69)),"")</f>
        <v/>
      </c>
      <c r="BC69" s="25" t="str">
        <f t="shared" si="5"/>
        <v/>
      </c>
      <c r="BD69" s="25"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15</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12:15 to 13:00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0.51041666666666663</v>
      </c>
      <c r="BM69" s="55" t="str" cm="1">
        <f t="array" ref="BM69">IFERROR(INDEX(Lists!$L$24:$AX$24,  0, _xlfn.AGGREGATE(15, 3, (B69:AI69 = $BF$13)/(B69:AI69 = $BF$13)*COLUMN(B69:AI69)-COLUMN(B69),COLUMNS($BG69:BH69))+1),"")</f>
        <v/>
      </c>
      <c r="BN69" s="51"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12:15 to 13:00 Splash (TT - SS):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77"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25" t="str">
        <f t="shared" ca="1" si="6"/>
        <v>12:15 to 13:00 Disinfect &amp; Prop Swap</v>
      </c>
    </row>
    <row r="70" spans="1:87" s="25" customFormat="1" x14ac:dyDescent="0.25">
      <c r="A70" s="150" t="s">
        <v>40</v>
      </c>
      <c r="B70" s="150"/>
      <c r="C70" s="150"/>
      <c r="D70" s="256"/>
      <c r="E70" s="257"/>
      <c r="F70" s="257"/>
      <c r="G70" s="258"/>
      <c r="H70" s="151"/>
      <c r="I70" s="151"/>
      <c r="J70" s="151"/>
      <c r="K70" s="152"/>
      <c r="L70" s="153"/>
      <c r="M70" s="153"/>
      <c r="N70" s="152"/>
      <c r="O70" s="152"/>
      <c r="P70" s="152"/>
      <c r="Q70" s="150"/>
      <c r="R70" s="150"/>
      <c r="S70" s="150"/>
      <c r="T70" s="270" t="s">
        <v>42</v>
      </c>
      <c r="U70" s="271"/>
      <c r="V70" s="272"/>
      <c r="W70" s="154"/>
      <c r="X70" s="154"/>
      <c r="Y70" s="154"/>
      <c r="Z70" s="150"/>
      <c r="AA70" s="150"/>
      <c r="AB70" s="150"/>
      <c r="AC70" s="152"/>
      <c r="AD70" s="152"/>
      <c r="AE70" s="152"/>
      <c r="AF70" s="152"/>
      <c r="AG70" s="150"/>
      <c r="AH70" s="150"/>
      <c r="AI70" s="150"/>
      <c r="AJ70" s="155" t="s">
        <v>7</v>
      </c>
      <c r="AL70" s="55"/>
      <c r="AN70" s="55"/>
      <c r="AR70" s="54" t="str">
        <f t="shared" si="24"/>
        <v/>
      </c>
      <c r="AS70" s="25" t="str" cm="1">
        <f t="array" ref="AS70">IFERROR(MergedCellsCount(INDEX(B70:AI70,MATCH("Prop Swap Only",B70:AI70,0))),"")</f>
        <v/>
      </c>
      <c r="AT70" s="55" t="str" cm="1">
        <f t="array" ref="AT70">IFERROR(INDEX($B$79:$AJ$79,(MATCH("Prop Swap Only",B70:AI70,0)+AS70)),"")</f>
        <v/>
      </c>
      <c r="AV70" s="25" t="str">
        <f t="shared" si="7"/>
        <v/>
      </c>
      <c r="AW70" s="51" t="str">
        <f t="shared" si="8"/>
        <v/>
      </c>
      <c r="AX70" s="51" t="str">
        <f t="shared" ca="1" si="1"/>
        <v>13:00 to 13:45 Moneypalooza: Disinfect &amp; Prop Swap</v>
      </c>
      <c r="AY70" s="55" t="str">
        <f t="shared" si="4"/>
        <v/>
      </c>
      <c r="AZ70" s="25" t="str" cm="1">
        <f t="array" ref="AZ70">IFERROR(MergedCellsCount(INDEX(B70:AI70,MATCH("Wipe down",B70:AI70,0))),"")</f>
        <v/>
      </c>
      <c r="BA70" s="55" t="str" cm="1">
        <f t="array" ref="BA70">IFERROR(INDEX($B$79:$AJ$79,(MATCH("Wipe down",B70:AI70,0)+AZ70)),"")</f>
        <v/>
      </c>
      <c r="BC70" s="25" t="str">
        <f t="shared" si="5"/>
        <v/>
      </c>
      <c r="BD70" s="25" t="str">
        <f t="shared" si="2"/>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18</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13:00 to 13:45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0.54166666666666663</v>
      </c>
      <c r="BM70" s="55" t="str" cm="1">
        <f t="array" ref="BM70">IFERROR(INDEX(Lists!$L$24:$AX$24,  0, _xlfn.AGGREGATE(15, 3, (B70:AI70 = $BF$13)/(B70:AI70 = $BF$13)*COLUMN(B70:AI70)-COLUMN(B70),COLUMNS($BG70:BH70))+1),"")</f>
        <v/>
      </c>
      <c r="BN70" s="51"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13:00 to 13:45 Moneypalooza: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77"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13:00 to 13:45 Disinfect &amp; Prop Swap</v>
      </c>
    </row>
    <row r="71" spans="1:87" s="25" customFormat="1" x14ac:dyDescent="0.25">
      <c r="A71" s="7" t="s">
        <v>53</v>
      </c>
      <c r="B71" s="7"/>
      <c r="C71" s="7"/>
      <c r="D71" s="256"/>
      <c r="E71" s="257"/>
      <c r="F71" s="257"/>
      <c r="G71" s="258"/>
      <c r="H71" s="10"/>
      <c r="I71" s="10"/>
      <c r="J71" s="10"/>
      <c r="K71" s="7"/>
      <c r="L71" s="14"/>
      <c r="M71" s="14"/>
      <c r="N71" s="7"/>
      <c r="O71" s="7"/>
      <c r="P71" s="7"/>
      <c r="Q71" s="7"/>
      <c r="R71" s="7"/>
      <c r="S71" s="7"/>
      <c r="T71" s="7"/>
      <c r="U71" s="7"/>
      <c r="V71" s="7"/>
      <c r="W71" s="267" t="s">
        <v>42</v>
      </c>
      <c r="X71" s="268"/>
      <c r="Y71" s="269"/>
      <c r="Z71" s="3"/>
      <c r="AA71" s="3"/>
      <c r="AB71" s="10"/>
      <c r="AC71" s="7"/>
      <c r="AD71" s="7"/>
      <c r="AE71" s="7"/>
      <c r="AF71" s="7"/>
      <c r="AG71" s="7"/>
      <c r="AH71" s="7"/>
      <c r="AI71" s="7"/>
      <c r="AJ71" s="21" t="s">
        <v>7</v>
      </c>
      <c r="AL71" s="55"/>
      <c r="AN71" s="55"/>
      <c r="AR71" s="54" t="str">
        <f t="shared" si="24"/>
        <v/>
      </c>
      <c r="AS71" s="25" t="str" cm="1">
        <f t="array" ref="AS71">IFERROR(MergedCellsCount(INDEX(B71:AI71,MATCH("Prop Swap Only",B71:AI71,0))),"")</f>
        <v/>
      </c>
      <c r="AT71" s="55" t="str" cm="1">
        <f t="array" ref="AT71">IFERROR(INDEX($B$79:$AJ$79,(MATCH("Prop Swap Only",B71:AI71,0)+AS71)),"")</f>
        <v/>
      </c>
      <c r="AV71" s="25" t="str">
        <f t="shared" si="7"/>
        <v/>
      </c>
      <c r="AW71" s="51" t="str">
        <f t="shared" si="8"/>
        <v/>
      </c>
      <c r="AX71" s="51" t="str">
        <f t="shared" ca="1" si="1"/>
        <v>13:45 to 14:30 Ideaworks &amp; Art Loft: Disinfect &amp; Prop Swap</v>
      </c>
      <c r="AY71" s="55" t="str">
        <f t="shared" si="4"/>
        <v/>
      </c>
      <c r="AZ71" s="25" t="str" cm="1">
        <f t="array" ref="AZ71">IFERROR(MergedCellsCount(INDEX(B71:AI71,MATCH("Wipe down",B71:AI71,0))),"")</f>
        <v/>
      </c>
      <c r="BA71" s="55" t="str" cm="1">
        <f t="array" ref="BA71">IFERROR(INDEX($B$79:$AJ$79,(MATCH("Wipe down",B71:AI71,0)+AZ71)),"")</f>
        <v/>
      </c>
      <c r="BC71" s="25" t="str">
        <f t="shared" si="5"/>
        <v/>
      </c>
      <c r="BD71" s="25" t="str">
        <f t="shared" si="2"/>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21</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13:45 to 14:30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0.57291666666666663</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13:45 to 14:30 Ideaworks &amp; Art Loft: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77"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13:45 to 14:30 Disinfect &amp; Prop Swap</v>
      </c>
    </row>
    <row r="72" spans="1:87" s="25" customFormat="1" ht="15" customHeight="1" x14ac:dyDescent="0.25">
      <c r="A72" s="7" t="s">
        <v>50</v>
      </c>
      <c r="B72" s="7"/>
      <c r="C72" s="7"/>
      <c r="D72" s="256"/>
      <c r="E72" s="257"/>
      <c r="F72" s="257"/>
      <c r="G72" s="258"/>
      <c r="H72" s="9"/>
      <c r="I72" s="9"/>
      <c r="J72" s="9"/>
      <c r="K72" s="10"/>
      <c r="L72" s="35"/>
      <c r="M72" s="36"/>
      <c r="N72" s="265" t="s">
        <v>94</v>
      </c>
      <c r="O72" s="266"/>
      <c r="P72" s="10"/>
      <c r="Q72" s="7"/>
      <c r="R72" s="7"/>
      <c r="S72" s="7"/>
      <c r="T72" s="7"/>
      <c r="U72" s="7"/>
      <c r="V72" s="7"/>
      <c r="W72" s="7"/>
      <c r="X72" s="7"/>
      <c r="Y72" s="7"/>
      <c r="Z72" s="267" t="s">
        <v>42</v>
      </c>
      <c r="AA72" s="268"/>
      <c r="AB72" s="269"/>
      <c r="AC72" s="10"/>
      <c r="AD72" s="10"/>
      <c r="AE72" s="10"/>
      <c r="AF72" s="10"/>
      <c r="AG72" s="7"/>
      <c r="AH72" s="7"/>
      <c r="AI72" s="7"/>
      <c r="AJ72" s="21" t="s">
        <v>7</v>
      </c>
      <c r="AL72" s="55"/>
      <c r="AN72" s="55"/>
      <c r="AR72" s="54" t="str">
        <f t="shared" si="24"/>
        <v/>
      </c>
      <c r="AS72" s="25" t="str" cm="1">
        <f t="array" ref="AS72">IFERROR(MergedCellsCount(INDEX(B72:AI72,MATCH("Prop Swap Only",B72:AI72,0))),"")</f>
        <v/>
      </c>
      <c r="AT72" s="55" t="str" cm="1">
        <f t="array" ref="AT72">IFERROR(INDEX($B$79:$AJ$79,(MATCH("Prop Swap Only",B72:AI72,0)+AS72)),"")</f>
        <v/>
      </c>
      <c r="AV72" s="25" t="str">
        <f t="shared" si="7"/>
        <v/>
      </c>
      <c r="AW72" s="51" t="str">
        <f t="shared" si="8"/>
        <v/>
      </c>
      <c r="AX72" s="51" t="str">
        <f t="shared" ca="1" si="1"/>
        <v xml:space="preserve">14:30 to 15:15 P2P &amp; STEMosphere: Disinfect &amp; Prop Swap
11:30 to 12:00 P2P &amp; STEMosphere: Wipe down </v>
      </c>
      <c r="AY72" s="55">
        <f t="shared" si="4"/>
        <v>0.47916666666666669</v>
      </c>
      <c r="AZ72" s="25" cm="1">
        <f t="array" aca="1" ref="AZ72" ca="1">IFERROR(MergedCellsCount(INDEX(B72:AI72,MATCH("Wipe down",B72:AI72,0))),"")</f>
        <v>2</v>
      </c>
      <c r="BA72" s="55" cm="1">
        <f t="array" aca="1" ref="BA72" ca="1">IFERROR(INDEX($B$79:$AJ$79,(MATCH("Wipe down",B72:AI72,0)+AZ72)),"")</f>
        <v>0.5</v>
      </c>
      <c r="BC72" s="25" t="str">
        <f t="shared" ca="1" si="5"/>
        <v>11:30 to 12:00 Wipe down</v>
      </c>
      <c r="BD72" s="25" t="str">
        <f t="shared" ca="1" si="2"/>
        <v xml:space="preserve">11:30 to 12:00 P2P &amp; STEMosphere: Wipe down </v>
      </c>
      <c r="BE72" s="50"/>
      <c r="BF72" s="25" cm="1">
        <f t="array" ref="BF72">_xlfn.SINGLE(INDEX(B72:AJ72,0, _xlfn.AGGREGATE(15, 3, (B72:AI72 = $BF$13)/(B72:AI72 = $BF$13)*COLUMN(B72:AI72)-COLUMN(B72),COLUMNS($BF72:BF72))))</f>
        <v>0</v>
      </c>
      <c r="BG72" s="25" cm="1">
        <f t="array" ref="BG72">IFERROR(_xlfn.AGGREGATE(15, 3, (B72:AI72 = $BF$13)/(B72:AI72 = $BF$13)*COLUMN(B72:AI72)-COLUMN(B72),COLUMNS($BG72:BG72)),"")</f>
        <v>24</v>
      </c>
      <c r="BH72" s="25" t="str" cm="1">
        <f t="array" ref="BH72">IFERROR(_xlfn.AGGREGATE(15, 3, (D72:AK72 = $BF$13)/(D72:AK72 = $BF$13)*COLUMN(D72:AK72)-COLUMN(D72),COLUMNS($BG72:BH72)),"")</f>
        <v/>
      </c>
      <c r="BI72" s="25" t="str" cm="1">
        <f t="array" aca="1" ref="BI72" ca="1">_xlfn.TEXTJOIN(CHAR(10),TRUE, IFERROR((TEXT(BL72,"HH:MM")&amp;" to "&amp;TEXT(INDEX(Lists!$L$24:$AX$24,0,_xlfn.AGGREGATE(15,3,(B72:AI72=$BF$13)/(B72:AI72=$BF$13)*COLUMN(B72:AI72)-COLUMN(B72),COLUMNS($BG72:BG72))+1+BJ72),"HH:MM")&amp;" "&amp;$BF$13),""),
IFERROR((TEXT(BM72,"HH:MM")&amp;" to "&amp;TEXT(INDEX(Lists!$L$24:$AX$24,0,_xlfn.AGGREGATE(15,3,(B72:AI72=$BF$13)/(B72:AI72=$BF$13)*COLUMN(B72:AI72)-COLUMN(B72),COLUMNS($BG72:BH72))+1+BK72),"HH:MM")&amp;" "&amp;$BF$13),""))</f>
        <v>14:30 to 15:15 Disinfect &amp; Prop Swap</v>
      </c>
      <c r="BJ72" s="25" cm="1">
        <f t="array" aca="1" ref="BJ72" ca="1">IFERROR(MergedCellsCount(INDEX(B72:AI72,_xlfn.AGGREGATE(15, 3, (B72:AI72 = $BF$13)/(B72:AI72 = $BF$13)*COLUMN(B72:AI72)-COLUMN(B72),COLUMNS($BG72:BG72))+1)),"")</f>
        <v>3</v>
      </c>
      <c r="BK72" s="25" t="str" cm="1">
        <f t="array" ref="BK72">IFERROR(MergedCellsCount(INDEX(B72:AI72,_xlfn.AGGREGATE(15, 3, (B72:AI72 = $BF$13)/(B72:AI72 = $BF$13)*COLUMN(B72:AI72)-COLUMN(B72),COLUMNS($BG72:BH72))+1)),"")</f>
        <v/>
      </c>
      <c r="BL72" s="55" cm="1">
        <f t="array" ref="BL72">IFERROR(INDEX(Lists!$L$24:$AX$24,  0, _xlfn.AGGREGATE(15, 3, (B72:AI72 = $BF$13)/(B72:AI72 = $BF$13)*COLUMN(B72:AI72)-COLUMN(B72),COLUMNS($BG72:BG72))+1),"")</f>
        <v>0.60416666666666663</v>
      </c>
      <c r="BM72" s="55" t="str" cm="1">
        <f t="array" ref="BM72">IFERROR(INDEX(Lists!$L$24:$AX$24,  0, _xlfn.AGGREGATE(15, 3, (B72:AI72 = $BF$13)/(B72:AI72 = $BF$13)*COLUMN(B72:AI72)-COLUMN(B72),COLUMNS($BG72:BH72))+1),"")</f>
        <v/>
      </c>
      <c r="BN72" s="51" t="str" cm="1">
        <f t="array" aca="1" ref="BN72" ca="1">_xlfn.TEXTJOIN(CHAR(10),TRUE, IFERROR((TEXT(BL72,"HH:MM")&amp;" to "&amp;TEXT(INDEX(Lists!$L$24:$AX$24,0,_xlfn.AGGREGATE(15,3,(B72:AI72=$BF$13)/(B72:AI72=$BF$13)*COLUMN(B72:AI72)-COLUMN(B72),COLUMNS($BG72:BG72))+1+BJ72),"HH:MM")&amp;" "&amp;A72&amp;": "&amp;$BF$13),""),
IFERROR((TEXT(BM72,"HH:MM")&amp;" to "&amp;TEXT(INDEX(Lists!$L$24:$AX$24,0,_xlfn.AGGREGATE(15,3,(B72:AI72=$BF$13)/(B72:AI72=$BF$13)*COLUMN(B72:AI72)-COLUMN(B72),COLUMNS($BG72:BH72))+1+BK72),"HH:MM")&amp;" "&amp;A72&amp;": "&amp;$BF$13),""))</f>
        <v>14:30 to 15:15 P2P &amp; STEMosphere: Disinfect &amp; Prop Swap</v>
      </c>
      <c r="BP72" s="25" t="e" cm="1">
        <f t="array" ref="BP72">_xlfn.SINGLE(INDEX(B72:AJ72,0, _xlfn.AGGREGATE(15, 3, (B72:AI72 = $BP$13)/(B72:AI72 = $BP$13)*COLUMN(B72:AI72)-COLUMN(B72),COLUMNS($BP72:BP72))))</f>
        <v>#NUM!</v>
      </c>
      <c r="BQ72" s="25" t="str" cm="1">
        <f t="array" ref="BQ72">IFERROR(_xlfn.AGGREGATE(15, 3, (B72:AI72 = $BP$13)/(B72:AI72 = $BP$13)*COLUMN(B72:AI72)-COLUMN(B72),COLUMNS($BP72:BQ72)),"")</f>
        <v/>
      </c>
      <c r="BR72" s="25" t="str" cm="1">
        <f t="array" ref="BR72">IFERROR(_xlfn.AGGREGATE(15, 3, (B72:AI72 = $BP$13)/(B72:AI72 = $BP$13)*COLUMN(B72:AI72)-COLUMN(B72),COLUMNS($BP72:BR72)),"")</f>
        <v/>
      </c>
      <c r="BS72" s="25" t="str" cm="1">
        <f t="array" ref="BS72">_xlfn.TEXTJOIN(CHAR(10),TRUE, IFERROR((TEXT(BV72,"HH:MM")&amp;" to "&amp;TEXT(INDEX(Lists!$L$24:$AX$24,0,_xlfn.AGGREGATE(15,3,(B72:AI72=$BP$13)/(B72:AI72=$BP$13)*COLUMN(B72:AI72)-COLUMN(B72),COLUMNS($BQ72:BQ72))+1+BT72),"HH:MM")&amp;" "&amp;$BP$13),""),
IFERROR((TEXT(BW72,"HH:MM")&amp;" to "&amp;TEXT(INDEX(Lists!$L$24:$AX$24,0,_xlfn.AGGREGATE(15,3,(B72:AI72=$BP$13)/(B72:AI72=$BP$13)*COLUMN(B72:AI72)-COLUMN(B72),COLUMNS($BQ72:BR72))+1+BU72),"HH:MM")&amp;" "&amp;$BP$13),""))</f>
        <v/>
      </c>
      <c r="BT72" s="25" t="str" cm="1">
        <f t="array" ref="BT72">IFERROR(MergedCellsCount(INDEX(B72:AI72,_xlfn.AGGREGATE(15, 3, (B72:AI72 = $BP$13)/(B72:AI72 = $BP$13)*COLUMN(B72:AI72)-COLUMN(B72),COLUMNS($BP72:BP72))+1)),"")</f>
        <v/>
      </c>
      <c r="BU72" s="25" t="str" cm="1">
        <f t="array" ref="BU72">IFERROR(MergedCellsCount(INDEX(B75:AI75,_xlfn.AGGREGATE(15, 3, (B75:AI75 = $BP$13)/(B75:AI75 = $BP$13)*COLUMN(B75:AI75)-COLUMN(B75),COLUMNS($BP75:BQ75))+1)),"")</f>
        <v/>
      </c>
      <c r="BV72" s="55" t="str" cm="1">
        <f t="array" ref="BV72">IFERROR(INDEX(Lists!$L$24:$AX$24,  0, _xlfn.AGGREGATE(15, 3, (B72:AI72 = $BP$13)/(B72:AI72 = $BP$13)*COLUMN(B72:AI72)-COLUMN(B72),COLUMNS($BP72:BP72))+1),"")</f>
        <v/>
      </c>
      <c r="BW72" s="55" t="str" cm="1">
        <f t="array" ref="BW72">IFERROR(INDEX(Lists!$L$24:$AX$24,  0, _xlfn.AGGREGATE(15, 3, (B72:AI72 = $BP$13)/(B72:AI72 = $BP$13)*COLUMN(B72:AI72)-COLUMN(B72),COLUMNS($BP72:BQ72))+1),"")</f>
        <v/>
      </c>
      <c r="BX72" s="25" t="str" cm="1">
        <f t="array" ref="BX72">_xlfn.TEXTJOIN(CHAR(10),TRUE, IFERROR((TEXT(BV72,"HH:MM")&amp;" to "&amp;TEXT(INDEX(Lists!$L$24:$AX$24,0,_xlfn.AGGREGATE(15,3,(B72:AI72=$BP$13)/(B72:AI72=$BP$13)*COLUMN(B72:AI72)-COLUMN(B72),COLUMNS($BQ72:BQ72))+1+BT72),"HH:MM")&amp;" "&amp;A72&amp;": "&amp;$BP$13),""),
IFERROR((TEXT(BW72,"HH:MM")&amp;" to "&amp;TEXT(INDEX(Lists!$L$24:$AX$24,0,_xlfn.AGGREGATE(15,3,(B72:AI72=$BP$13)/(B72:AI72=$BP$13)*COLUMN(B72:AI72)-COLUMN(B72),COLUMNS($BQ72:BR72))+1+BU72),"HH:MM")&amp;" "&amp;A72&amp;": "&amp;$BP$13),""))</f>
        <v/>
      </c>
      <c r="BY72" s="50"/>
      <c r="BZ72" s="25" t="e" cm="1">
        <f t="array" ref="BZ72">_xlfn.SINGLE(INDEX(B72:AJ72,0, _xlfn.AGGREGATE(15, 3, (B72:AI72 = $BZ$13)/(B72:AI72 = $BZ$13)*COLUMN(B72:AI72)-COLUMN(B72),COLUMNS($BZ72:BZ72))))</f>
        <v>#NUM!</v>
      </c>
      <c r="CA72" s="25" t="str" cm="1">
        <f t="array" ref="CA72">IFERROR(_xlfn.AGGREGATE(15, 3, (B72:AI72 = $BZ$13)/(B72:AI72 = $BZ$13)*COLUMN(B72:AI72)-COLUMN(B72),COLUMNS($BZ72:CA72)),"")</f>
        <v/>
      </c>
      <c r="CB72" s="25" t="str" cm="1">
        <f t="array" ref="CB72">IFERROR(_xlfn.AGGREGATE(15, 3, (B72:AI72 = $BZ$13)/(B72:AI72 = $BZ$13)*COLUMN(B72:AI72)-COLUMN(B72),COLUMNS($BZ72:CB72)),"")</f>
        <v/>
      </c>
      <c r="CC72" s="25" t="str" cm="1">
        <f t="array" ref="CC72">_xlfn.TEXTJOIN(CHAR(10),TRUE, IFERROR((TEXT(CF72,"HH:MM")&amp;" to "&amp;TEXT(INDEX(Lists!$L$24:$AX$24,0,_xlfn.AGGREGATE(15,3,(B72:AI72=$BZ$13)/(B72:AI72=$BZ$13)*COLUMN(B72:AI72)-COLUMN(B72),COLUMNS($BZ72:BZ72))+1+CD72),"HH:MM")&amp;" "&amp;$BZ$13),""),
                                                        IFERROR((TEXT(CG72,"HH:MM")&amp;" to "&amp;TEXT(INDEX(Lists!$L$24:$AX$24,0,_xlfn.AGGREGATE(15,3,(B72:AI72=$BZ$13)/(B72:AI72=$BZ$13)*COLUMN(B72:AI72)-COLUMN(B72),COLUMNS($BZ72:CA72))+1+CE72),"HH:MM")&amp;" "&amp;$BZ$13),""))</f>
        <v/>
      </c>
      <c r="CD72" s="25" t="str" cm="1">
        <f t="array" ref="CD72">IFERROR(MergedCellsCount(INDEX(B72:AI72,_xlfn.AGGREGATE(15, 3, (B72:AI72 = $BZ$13)/(B72:AI72 = $BZ$13)*COLUMN(B72:AI72)-COLUMN(B72),COLUMNS($BZ72:BZ72))+1)),"")</f>
        <v/>
      </c>
      <c r="CE72" s="25" t="str" cm="1">
        <f t="array" ref="CE72">IFERROR(MergedCellsCount(INDEX(B72:AI72,_xlfn.AGGREGATE(15, 3, (B72:AI72 = $BZ$13)/(B72:AI72 = $BZ$13)*COLUMN(B72:AI72)-COLUMN(B72),COLUMNS($BZ72:CA72))+1)),"")</f>
        <v/>
      </c>
      <c r="CF72" s="55" t="str" cm="1">
        <f t="array" ref="CF72">IFERROR(INDEX(Lists!$L$24:$AX$24,  0, _xlfn.AGGREGATE(15, 3, (B72:AI72 = $BZ$13)/(B72:AI72 = $BZ$13)*COLUMN(B72:AI72)-COLUMN(B72),COLUMNS($BZ72:BZ72))+1),"")</f>
        <v/>
      </c>
      <c r="CG72" s="55" t="str" cm="1">
        <f t="array" ref="CG72">IFERROR(INDEX(Lists!$L$24:$AX$24,  0, _xlfn.AGGREGATE(15, 3, (B72:AI72 = $BZ$13)/(B72:AI72 = $BZ$13)*COLUMN(B72:AI72)-COLUMN(B72),COLUMNS($BZ72:CA72))+1),"")</f>
        <v/>
      </c>
      <c r="CH72" s="177" t="str" cm="1">
        <f t="array" ref="CH72">_xlfn.TEXTJOIN(CHAR(10),TRUE, IFERROR((TEXT(CF72,"HH:MM")&amp;" to "&amp;TEXT(INDEX(Lists!$L$24:$AX$24,0,_xlfn.AGGREGATE(15,3,(B72:AI72=$BZ$13)/(B72:AI72=$BZ$13)*COLUMN(B72:AI72)-COLUMN(B72),COLUMNS($BZ72:BZ72))+1+CD72),"HH:MM")&amp;" "&amp;A72&amp;": "&amp;$BZ$13),""),
                                                        IFERROR((TEXT(CG72,"HH:MM")&amp;" to "&amp;TEXT(INDEX(Lists!$L$24:$AX$24,0,_xlfn.AGGREGATE(15,3,(B72:AI72=$BZ$13)/(B72:AI72=$BZ$13)*COLUMN(B72:AI72)-COLUMN(B72),COLUMNS($BZ72:CA72))+1+CE72),"HH:MM")&amp;" "&amp;A72&amp;": "&amp;$BZ$13),""))</f>
        <v/>
      </c>
      <c r="CI72" s="42" t="str">
        <f t="shared" ca="1" si="6"/>
        <v>11:30 to 12:00 Wipe down
14:30 to 15:15 Disinfect &amp; Prop Swap</v>
      </c>
    </row>
    <row r="73" spans="1:87" s="25" customFormat="1" ht="15" customHeight="1" thickBot="1" x14ac:dyDescent="0.3">
      <c r="A73" s="132" t="s">
        <v>47</v>
      </c>
      <c r="B73" s="132"/>
      <c r="C73" s="132"/>
      <c r="D73" s="259"/>
      <c r="E73" s="260"/>
      <c r="F73" s="260"/>
      <c r="G73" s="261"/>
      <c r="H73" s="158"/>
      <c r="I73" s="158"/>
      <c r="J73" s="158"/>
      <c r="K73" s="130"/>
      <c r="L73" s="130"/>
      <c r="M73" s="130"/>
      <c r="N73" s="130"/>
      <c r="O73" s="130"/>
      <c r="P73" s="131"/>
      <c r="Q73" s="131"/>
      <c r="R73" s="273" t="s">
        <v>94</v>
      </c>
      <c r="S73" s="274"/>
      <c r="T73" s="132"/>
      <c r="U73" s="132"/>
      <c r="V73" s="132"/>
      <c r="W73" s="132"/>
      <c r="X73" s="132"/>
      <c r="Y73" s="132"/>
      <c r="Z73" s="131"/>
      <c r="AA73" s="131"/>
      <c r="AB73" s="131"/>
      <c r="AC73" s="262" t="s">
        <v>42</v>
      </c>
      <c r="AD73" s="263"/>
      <c r="AE73" s="264"/>
      <c r="AF73" s="159"/>
      <c r="AG73" s="132"/>
      <c r="AH73" s="132"/>
      <c r="AI73" s="132"/>
      <c r="AJ73" s="161" t="s">
        <v>7</v>
      </c>
      <c r="AL73" s="55"/>
      <c r="AN73" s="55"/>
      <c r="AR73" s="54" t="str">
        <f t="shared" si="24"/>
        <v/>
      </c>
      <c r="AS73" s="25" t="str" cm="1">
        <f t="array" ref="AS73">IFERROR(MergedCellsCount(INDEX(B73:AI73,MATCH("Prop Swap Only",B73:AI73,0))),"")</f>
        <v/>
      </c>
      <c r="AT73" s="55" t="str" cm="1">
        <f t="array" ref="AT73">IFERROR(INDEX($B$79:$AJ$79,(MATCH("Prop Swap Only",B73:AI73,0)+AS73)),"")</f>
        <v/>
      </c>
      <c r="AV73" s="25" t="str">
        <f t="shared" si="7"/>
        <v/>
      </c>
      <c r="AW73" s="51" t="str">
        <f t="shared" si="8"/>
        <v/>
      </c>
      <c r="AX73" s="51" t="str">
        <f t="shared" ca="1" si="1"/>
        <v xml:space="preserve">15:15 to 16:00 Kid Grid &amp; RPW: Disinfect &amp; Prop Swap
12:30 to 13:00 Kid Grid &amp; RPW: Wipe down </v>
      </c>
      <c r="AY73" s="55">
        <f t="shared" si="4"/>
        <v>0.52083333333333337</v>
      </c>
      <c r="AZ73" s="25" cm="1">
        <f t="array" aca="1" ref="AZ73" ca="1">IFERROR(MergedCellsCount(INDEX(B73:AI73,MATCH("Wipe down",B73:AI73,0))),"")</f>
        <v>2</v>
      </c>
      <c r="BA73" s="55" cm="1">
        <f t="array" aca="1" ref="BA73" ca="1">IFERROR(INDEX($B$79:$AJ$79,(MATCH("Wipe down",B73:AI73,0)+AZ73)),"")</f>
        <v>0.54166666666666663</v>
      </c>
      <c r="BC73" s="25" t="str">
        <f t="shared" ca="1" si="5"/>
        <v>12:30 to 13:00 Wipe down</v>
      </c>
      <c r="BD73" s="25" t="str">
        <f t="shared" ca="1" si="2"/>
        <v xml:space="preserve">12:30 to 13:00 Kid Grid &amp; RPW: Wipe down </v>
      </c>
      <c r="BE73" s="186"/>
      <c r="BF73" s="156" cm="1">
        <f t="array" ref="BF73">_xlfn.SINGLE(INDEX(B73:AJ73,0, _xlfn.AGGREGATE(15, 3, (B73:AI73 = $BF$13)/(B73:AI73 = $BF$13)*COLUMN(B73:AI73)-COLUMN(B73),COLUMNS($BF73:BF73))))</f>
        <v>0</v>
      </c>
      <c r="BG73" s="156" cm="1">
        <f t="array" ref="BG73">IFERROR(_xlfn.AGGREGATE(15, 3, (B73:AI73 = $BF$13)/(B73:AI73 = $BF$13)*COLUMN(B73:AI73)-COLUMN(B73),COLUMNS($BG73:BG73)),"")</f>
        <v>27</v>
      </c>
      <c r="BH73" s="156" t="str" cm="1">
        <f t="array" ref="BH73">IFERROR(_xlfn.AGGREGATE(15, 3, (D73:AK73 = $BF$13)/(D73:AK73 = $BF$13)*COLUMN(D73:AK73)-COLUMN(D73),COLUMNS($BG73:BH73)),"")</f>
        <v/>
      </c>
      <c r="BI73" s="156" t="str" cm="1">
        <f t="array" aca="1" ref="BI73" ca="1">_xlfn.TEXTJOIN(CHAR(10),TRUE, IFERROR((TEXT(BL73,"HH:MM")&amp;" to "&amp;TEXT(INDEX(Lists!$L$24:$AX$24,0,_xlfn.AGGREGATE(15,3,(B73:AI73=$BF$13)/(B73:AI73=$BF$13)*COLUMN(B73:AI73)-COLUMN(B73),COLUMNS($BG73:BG73))+1+BJ73),"HH:MM")&amp;" "&amp;$BF$13),""),
IFERROR((TEXT(BM73,"HH:MM")&amp;" to "&amp;TEXT(INDEX(Lists!$L$24:$AX$24,0,_xlfn.AGGREGATE(15,3,(B73:AI73=$BF$13)/(B73:AI73=$BF$13)*COLUMN(B73:AI73)-COLUMN(B73),COLUMNS($BG73:BH73))+1+BK73),"HH:MM")&amp;" "&amp;$BF$13),""))</f>
        <v>15:15 to 16:00 Disinfect &amp; Prop Swap</v>
      </c>
      <c r="BJ73" s="156" cm="1">
        <f t="array" aca="1" ref="BJ73" ca="1">IFERROR(MergedCellsCount(INDEX(B73:AI73,_xlfn.AGGREGATE(15, 3, (B73:AI73 = $BF$13)/(B73:AI73 = $BF$13)*COLUMN(B73:AI73)-COLUMN(B73),COLUMNS($BG73:BG73))+1)),"")</f>
        <v>3</v>
      </c>
      <c r="BK73" s="156" t="str" cm="1">
        <f t="array" ref="BK73">IFERROR(MergedCellsCount(INDEX(B73:AI73,_xlfn.AGGREGATE(15, 3, (B73:AI73 = $BF$13)/(B73:AI73 = $BF$13)*COLUMN(B73:AI73)-COLUMN(B73),COLUMNS($BG73:BH73))+1)),"")</f>
        <v/>
      </c>
      <c r="BL73" s="56" cm="1">
        <f t="array" ref="BL73">IFERROR(INDEX(Lists!$L$24:$AX$24,  0, _xlfn.AGGREGATE(15, 3, (B73:AI73 = $BF$13)/(B73:AI73 = $BF$13)*COLUMN(B73:AI73)-COLUMN(B73),COLUMNS($BG73:BG73))+1),"")</f>
        <v>0.63541666666666663</v>
      </c>
      <c r="BM73" s="56" t="str" cm="1">
        <f t="array" ref="BM73">IFERROR(INDEX(Lists!$L$24:$AX$24,  0, _xlfn.AGGREGATE(15, 3, (B73:AI73 = $BF$13)/(B73:AI73 = $BF$13)*COLUMN(B73:AI73)-COLUMN(B73),COLUMNS($BG73:BH73))+1),"")</f>
        <v/>
      </c>
      <c r="BN73" s="157" t="str" cm="1">
        <f t="array" aca="1" ref="BN73" ca="1">_xlfn.TEXTJOIN(CHAR(10),TRUE, IFERROR((TEXT(BL73,"HH:MM")&amp;" to "&amp;TEXT(INDEX(Lists!$L$24:$AX$24,0,_xlfn.AGGREGATE(15,3,(B73:AI73=$BF$13)/(B73:AI73=$BF$13)*COLUMN(B73:AI73)-COLUMN(B73),COLUMNS($BG73:BG73))+1+BJ73),"HH:MM")&amp;" "&amp;A73&amp;": "&amp;$BF$13),""),
IFERROR((TEXT(BM73,"HH:MM")&amp;" to "&amp;TEXT(INDEX(Lists!$L$24:$AX$24,0,_xlfn.AGGREGATE(15,3,(B73:AI73=$BF$13)/(B73:AI73=$BF$13)*COLUMN(B73:AI73)-COLUMN(B73),COLUMNS($BG73:BH73))+1+BK73),"HH:MM")&amp;" "&amp;A73&amp;": "&amp;$BF$13),""))</f>
        <v>15:15 to 16:00 Kid Grid &amp; RPW: Disinfect &amp; Prop Swap</v>
      </c>
      <c r="BP73" s="25" t="e" cm="1">
        <f t="array" ref="BP73">_xlfn.SINGLE(INDEX(B73:AJ73,0, _xlfn.AGGREGATE(15, 3, (B73:AI73 = $BP$13)/(B73:AI73 = $BP$13)*COLUMN(B73:AI73)-COLUMN(B73),COLUMNS($BP73:BP73))))</f>
        <v>#NUM!</v>
      </c>
      <c r="BQ73" s="25" t="str" cm="1">
        <f t="array" ref="BQ73">IFERROR(_xlfn.AGGREGATE(15, 3, (B73:AI73 = $BP$13)/(B73:AI73 = $BP$13)*COLUMN(B73:AI73)-COLUMN(B73),COLUMNS($BP73:BQ73)),"")</f>
        <v/>
      </c>
      <c r="BR73" s="25" t="str" cm="1">
        <f t="array" ref="BR73">IFERROR(_xlfn.AGGREGATE(15, 3, (B73:AI73 = $BP$13)/(B73:AI73 = $BP$13)*COLUMN(B73:AI73)-COLUMN(B73),COLUMNS($BP73:BR73)),"")</f>
        <v/>
      </c>
      <c r="BS73" s="25" t="str" cm="1">
        <f t="array" ref="BS73">_xlfn.TEXTJOIN(CHAR(10),TRUE, IFERROR((TEXT(BV73,"HH:MM")&amp;" to "&amp;TEXT(INDEX(Lists!$L$24:$AX$24,0,_xlfn.AGGREGATE(15,3,(B73:AI73=$BP$13)/(B73:AI73=$BP$13)*COLUMN(B73:AI73)-COLUMN(B73),COLUMNS($BQ73:BQ73))+1+BT73),"HH:MM")&amp;" "&amp;$BP$13),""),
IFERROR((TEXT(BW73,"HH:MM")&amp;" to "&amp;TEXT(INDEX(Lists!$L$24:$AX$24,0,_xlfn.AGGREGATE(15,3,(B73:AI73=$BP$13)/(B73:AI73=$BP$13)*COLUMN(B73:AI73)-COLUMN(B73),COLUMNS($BQ73:BR73))+1+BU73),"HH:MM")&amp;" "&amp;$BP$13),""))</f>
        <v/>
      </c>
      <c r="BT73" s="25" t="str" cm="1">
        <f t="array" ref="BT73">IFERROR(MergedCellsCount(INDEX(B73:AI73,_xlfn.AGGREGATE(15, 3, (B73:AI73 = $BP$13)/(B73:AI73 = $BP$13)*COLUMN(B73:AI73)-COLUMN(B73),COLUMNS($BP73:BP73))+1)),"")</f>
        <v/>
      </c>
      <c r="BU73" s="25" t="str" cm="1">
        <f t="array" ref="BU73">IFERROR(MergedCellsCount(INDEX(B76:AI76,_xlfn.AGGREGATE(15, 3, (B76:AI76 = $BP$13)/(B76:AI76 = $BP$13)*COLUMN(B76:AI76)-COLUMN(B76),COLUMNS($BP76:BQ76))+1)),"")</f>
        <v/>
      </c>
      <c r="BV73" s="55" t="str" cm="1">
        <f t="array" ref="BV73">IFERROR(INDEX(Lists!$L$24:$AX$24,  0, _xlfn.AGGREGATE(15, 3, (B73:AI73 = $BP$13)/(B73:AI73 = $BP$13)*COLUMN(B73:AI73)-COLUMN(B73),COLUMNS($BP73:BP73))+1),"")</f>
        <v/>
      </c>
      <c r="BW73" s="55" t="str" cm="1">
        <f t="array" ref="BW73">IFERROR(INDEX(Lists!$L$24:$AX$24,  0, _xlfn.AGGREGATE(15, 3, (B73:AI73 = $BP$13)/(B73:AI73 = $BP$13)*COLUMN(B73:AI73)-COLUMN(B73),COLUMNS($BP73:BQ73))+1),"")</f>
        <v/>
      </c>
      <c r="BX73" s="25" t="str" cm="1">
        <f t="array" ref="BX73">_xlfn.TEXTJOIN(CHAR(10),TRUE, IFERROR((TEXT(BV73,"HH:MM")&amp;" to "&amp;TEXT(INDEX(Lists!$L$24:$AX$24,0,_xlfn.AGGREGATE(15,3,(B73:AI73=$BP$13)/(B73:AI73=$BP$13)*COLUMN(B73:AI73)-COLUMN(B73),COLUMNS($BQ73:BQ73))+1+BT73),"HH:MM")&amp;" "&amp;A73&amp;": "&amp;$BP$13),""),
IFERROR((TEXT(BW73,"HH:MM")&amp;" to "&amp;TEXT(INDEX(Lists!$L$24:$AX$24,0,_xlfn.AGGREGATE(15,3,(B73:AI73=$BP$13)/(B73:AI73=$BP$13)*COLUMN(B73:AI73)-COLUMN(B73),COLUMNS($BQ73:BR73))+1+BU73),"HH:MM")&amp;" "&amp;A73&amp;": "&amp;$BP$13),""))</f>
        <v/>
      </c>
      <c r="BY73" s="186"/>
      <c r="BZ73" s="156" t="e" cm="1">
        <f t="array" ref="BZ73">_xlfn.SINGLE(INDEX(B73:AJ73,0, _xlfn.AGGREGATE(15, 3, (B73:AI73 = $BZ$13)/(B73:AI73 = $BZ$13)*COLUMN(B73:AI73)-COLUMN(B73),COLUMNS($BZ73:BZ73))))</f>
        <v>#NUM!</v>
      </c>
      <c r="CA73" s="156" t="str" cm="1">
        <f t="array" ref="CA73">IFERROR(_xlfn.AGGREGATE(15, 3, (B73:AI73 = $BZ$13)/(B73:AI73 = $BZ$13)*COLUMN(B73:AI73)-COLUMN(B73),COLUMNS($BZ73:CA73)),"")</f>
        <v/>
      </c>
      <c r="CB73" s="156" t="str" cm="1">
        <f t="array" ref="CB73">IFERROR(_xlfn.AGGREGATE(15, 3, (B73:AI73 = $BZ$13)/(B73:AI73 = $BZ$13)*COLUMN(B73:AI73)-COLUMN(B73),COLUMNS($BZ73:CB73)),"")</f>
        <v/>
      </c>
      <c r="CC73" s="156" t="str" cm="1">
        <f t="array" ref="CC73">_xlfn.TEXTJOIN(CHAR(10),TRUE, IFERROR((TEXT(CF73,"HH:MM")&amp;" to "&amp;TEXT(INDEX(Lists!$L$24:$AX$24,0,_xlfn.AGGREGATE(15,3,(B73:AI73=$BZ$13)/(B73:AI73=$BZ$13)*COLUMN(B73:AI73)-COLUMN(B73),COLUMNS($BZ73:BZ73))+1+CD73),"HH:MM")&amp;" "&amp;$BZ$13),""),
                                                        IFERROR((TEXT(CG73,"HH:MM")&amp;" to "&amp;TEXT(INDEX(Lists!$L$24:$AX$24,0,_xlfn.AGGREGATE(15,3,(B73:AI73=$BZ$13)/(B73:AI73=$BZ$13)*COLUMN(B73:AI73)-COLUMN(B73),COLUMNS($BZ73:CA73))+1+CE73),"HH:MM")&amp;" "&amp;$BZ$13),""))</f>
        <v/>
      </c>
      <c r="CD73" s="156" t="str" cm="1">
        <f t="array" ref="CD73">IFERROR(MergedCellsCount(INDEX(B73:AI73,_xlfn.AGGREGATE(15, 3, (B73:AI73 = $BZ$13)/(B73:AI73 = $BZ$13)*COLUMN(B73:AI73)-COLUMN(B73),COLUMNS($BZ73:BZ73))+1)),"")</f>
        <v/>
      </c>
      <c r="CE73" s="156" t="str" cm="1">
        <f t="array" ref="CE73">IFERROR(MergedCellsCount(INDEX(B73:AI73,_xlfn.AGGREGATE(15, 3, (B73:AI73 = $BZ$13)/(B73:AI73 = $BZ$13)*COLUMN(B73:AI73)-COLUMN(B73),COLUMNS($BZ73:CA73))+1)),"")</f>
        <v/>
      </c>
      <c r="CF73" s="56" t="str" cm="1">
        <f t="array" ref="CF73">IFERROR(INDEX(Lists!$L$24:$AX$24,  0, _xlfn.AGGREGATE(15, 3, (B73:AI73 = $BZ$13)/(B73:AI73 = $BZ$13)*COLUMN(B73:AI73)-COLUMN(B73),COLUMNS($BZ73:BZ73))+1),"")</f>
        <v/>
      </c>
      <c r="CG73" s="56" t="str" cm="1">
        <f t="array" ref="CG73">IFERROR(INDEX(Lists!$L$24:$AX$24,  0, _xlfn.AGGREGATE(15, 3, (B73:AI73 = $BZ$13)/(B73:AI73 = $BZ$13)*COLUMN(B73:AI73)-COLUMN(B73),COLUMNS($BZ73:CA73))+1),"")</f>
        <v/>
      </c>
      <c r="CH73" s="187" t="str" cm="1">
        <f t="array" ref="CH73">_xlfn.TEXTJOIN(CHAR(10),TRUE, IFERROR((TEXT(CF73,"HH:MM")&amp;" to "&amp;TEXT(INDEX(Lists!$L$24:$AX$24,0,_xlfn.AGGREGATE(15,3,(B73:AI73=$BZ$13)/(B73:AI73=$BZ$13)*COLUMN(B73:AI73)-COLUMN(B73),COLUMNS($BZ73:BZ73))+1+CD73),"HH:MM")&amp;" "&amp;A73&amp;": "&amp;$BZ$13),""),
                                                        IFERROR((TEXT(CG73,"HH:MM")&amp;" to "&amp;TEXT(INDEX(Lists!$L$24:$AX$24,0,_xlfn.AGGREGATE(15,3,(B73:AI73=$BZ$13)/(B73:AI73=$BZ$13)*COLUMN(B73:AI73)-COLUMN(B73),COLUMNS($BZ73:CA73))+1+CE73),"HH:MM")&amp;" "&amp;A73&amp;": "&amp;$BZ$13),""))</f>
        <v/>
      </c>
      <c r="CI73" s="42" t="str">
        <f t="shared" ca="1" si="6"/>
        <v>12:30 to 13:00 Wipe down
15:15 to 16:00 Disinfect &amp; Prop Swap</v>
      </c>
    </row>
    <row r="74" spans="1:87" s="74" customFormat="1" x14ac:dyDescent="0.25">
      <c r="A74" s="185"/>
      <c r="B74" s="185"/>
      <c r="C74" s="185"/>
      <c r="D74" s="185"/>
      <c r="E74" s="185"/>
      <c r="F74" s="185"/>
      <c r="G74" s="185"/>
      <c r="H74" s="185"/>
      <c r="I74" s="185"/>
      <c r="J74" s="185"/>
      <c r="K74" s="185"/>
      <c r="L74" s="185"/>
      <c r="M74" s="185"/>
      <c r="N74" s="185"/>
      <c r="O74" s="185"/>
      <c r="P74" s="185"/>
      <c r="Q74" s="185"/>
      <c r="R74" s="185"/>
      <c r="S74" s="185"/>
      <c r="T74" s="185"/>
      <c r="U74" s="185"/>
      <c r="V74" s="185"/>
      <c r="W74" s="185"/>
      <c r="X74" s="185"/>
      <c r="Y74" s="185"/>
      <c r="Z74" s="185"/>
      <c r="AA74" s="185"/>
      <c r="AB74" s="185"/>
      <c r="AC74" s="185"/>
      <c r="AD74" s="185"/>
      <c r="AE74" s="185"/>
      <c r="AF74" s="185"/>
      <c r="AG74" s="185"/>
      <c r="AH74" s="185"/>
      <c r="AI74" s="185"/>
      <c r="AJ74" s="185"/>
      <c r="BE74" s="25"/>
      <c r="BF74" s="25"/>
      <c r="BG74" s="25"/>
      <c r="BH74" s="25"/>
      <c r="BI74" s="25"/>
      <c r="BJ74" s="25"/>
      <c r="BK74" s="25"/>
      <c r="BL74" s="25"/>
      <c r="BM74" s="25"/>
      <c r="BN74" s="25"/>
      <c r="BY74" s="25"/>
      <c r="BZ74" s="25"/>
      <c r="CA74" s="25"/>
      <c r="CB74" s="25"/>
      <c r="CC74" s="25"/>
      <c r="CD74" s="25"/>
      <c r="CE74" s="25"/>
      <c r="CF74" s="25"/>
      <c r="CG74" s="25"/>
      <c r="CH74" s="25"/>
    </row>
    <row r="75" spans="1:87" s="25" customFormat="1" x14ac:dyDescent="0.25">
      <c r="A75" s="13"/>
      <c r="B75" s="13"/>
      <c r="C75" s="13"/>
      <c r="D75" s="23"/>
      <c r="E75" s="23"/>
      <c r="F75" s="23"/>
      <c r="G75" s="23"/>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3"/>
    </row>
    <row r="76" spans="1:87" s="25" customFormat="1" x14ac:dyDescent="0.25">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row>
    <row r="77" spans="1:87"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87" s="25" customFormat="1"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1:87" x14ac:dyDescent="0.25">
      <c r="A79" s="1"/>
      <c r="B79" s="37">
        <v>0.35416666666666669</v>
      </c>
      <c r="C79" s="37">
        <v>0.36458333333333331</v>
      </c>
      <c r="D79" s="37">
        <v>0.375</v>
      </c>
      <c r="E79" s="37">
        <v>0.38541666666666669</v>
      </c>
      <c r="F79" s="37">
        <v>0.39583333333333331</v>
      </c>
      <c r="G79" s="37">
        <v>0.40625</v>
      </c>
      <c r="H79" s="37">
        <v>0.41666666666666669</v>
      </c>
      <c r="I79" s="37">
        <v>0.42708333333333331</v>
      </c>
      <c r="J79" s="37">
        <v>0.4375</v>
      </c>
      <c r="K79" s="37">
        <v>0.44791666666666669</v>
      </c>
      <c r="L79" s="37">
        <v>0.45833333333333331</v>
      </c>
      <c r="M79" s="37">
        <v>0.46875</v>
      </c>
      <c r="N79" s="33">
        <v>0.47916666666666669</v>
      </c>
      <c r="O79" s="49">
        <v>0.48958333333333331</v>
      </c>
      <c r="P79" s="39">
        <v>0.5</v>
      </c>
      <c r="Q79" s="39">
        <v>0.51041666666666663</v>
      </c>
      <c r="R79" s="39">
        <v>0.52083333333333337</v>
      </c>
      <c r="S79" s="38">
        <v>0.53125</v>
      </c>
      <c r="T79" s="37">
        <v>0.54166666666666663</v>
      </c>
      <c r="U79" s="37">
        <v>0.55208333333333337</v>
      </c>
      <c r="V79" s="37">
        <v>0.5625</v>
      </c>
      <c r="W79" s="37">
        <v>0.57291666666666663</v>
      </c>
      <c r="X79" s="37">
        <v>0.58333333333333337</v>
      </c>
      <c r="Y79" s="37">
        <v>0.59375</v>
      </c>
      <c r="Z79" s="37">
        <v>0.60416666666666663</v>
      </c>
      <c r="AA79" s="37">
        <v>0.61458333333333337</v>
      </c>
      <c r="AB79" s="37">
        <v>0.625</v>
      </c>
      <c r="AC79" s="37">
        <v>0.63541666666666663</v>
      </c>
      <c r="AD79" s="37">
        <v>0.64583333333333337</v>
      </c>
      <c r="AE79" s="37">
        <v>0.65625</v>
      </c>
      <c r="AF79" s="37">
        <v>0.66666666666666663</v>
      </c>
      <c r="AG79" s="37">
        <v>0.67708333333333337</v>
      </c>
      <c r="AH79" s="37">
        <v>0.6875</v>
      </c>
      <c r="AI79" s="37">
        <v>0.69791666666666663</v>
      </c>
      <c r="AJ79" s="37">
        <v>0.70833333333333337</v>
      </c>
    </row>
    <row r="80" spans="1:87"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sheetData>
  <mergeCells count="87">
    <mergeCell ref="D54:G54"/>
    <mergeCell ref="N55:Q55"/>
    <mergeCell ref="D33:G33"/>
    <mergeCell ref="B38:G38"/>
    <mergeCell ref="S32:V32"/>
    <mergeCell ref="D43:G43"/>
    <mergeCell ref="N44:Q44"/>
    <mergeCell ref="D18:G18"/>
    <mergeCell ref="N19:Q19"/>
    <mergeCell ref="D27:G27"/>
    <mergeCell ref="N26:Q26"/>
    <mergeCell ref="D32:G32"/>
    <mergeCell ref="E8:H8"/>
    <mergeCell ref="E9:H9"/>
    <mergeCell ref="E10:H10"/>
    <mergeCell ref="J2:AI10"/>
    <mergeCell ref="E3:H3"/>
    <mergeCell ref="E4:H4"/>
    <mergeCell ref="E5:H5"/>
    <mergeCell ref="E6:H6"/>
    <mergeCell ref="E7:H7"/>
    <mergeCell ref="AE19:AG19"/>
    <mergeCell ref="AB18:AD18"/>
    <mergeCell ref="AB13:AI13"/>
    <mergeCell ref="W34:X34"/>
    <mergeCell ref="T43:U43"/>
    <mergeCell ref="M41:U41"/>
    <mergeCell ref="M38:N38"/>
    <mergeCell ref="AR10:AV10"/>
    <mergeCell ref="Z33:AA33"/>
    <mergeCell ref="M34:O34"/>
    <mergeCell ref="AE26:AG26"/>
    <mergeCell ref="AB27:AD27"/>
    <mergeCell ref="M30:U30"/>
    <mergeCell ref="AR12:AT12"/>
    <mergeCell ref="AB50:AD50"/>
    <mergeCell ref="T54:U54"/>
    <mergeCell ref="M45:O45"/>
    <mergeCell ref="P46:R46"/>
    <mergeCell ref="S47:U47"/>
    <mergeCell ref="V48:X48"/>
    <mergeCell ref="M49:N49"/>
    <mergeCell ref="M52:U52"/>
    <mergeCell ref="W45:X45"/>
    <mergeCell ref="Y49:AA49"/>
    <mergeCell ref="Q50:R50"/>
    <mergeCell ref="Y38:AA38"/>
    <mergeCell ref="Q39:R39"/>
    <mergeCell ref="AB39:AD39"/>
    <mergeCell ref="Z44:AA44"/>
    <mergeCell ref="CH13:CH14"/>
    <mergeCell ref="BL13:BL14"/>
    <mergeCell ref="BM13:BM14"/>
    <mergeCell ref="BN13:BN14"/>
    <mergeCell ref="BV13:BV14"/>
    <mergeCell ref="BW13:BW14"/>
    <mergeCell ref="BX13:BX14"/>
    <mergeCell ref="CF13:CF14"/>
    <mergeCell ref="CG13:CG14"/>
    <mergeCell ref="P35:R35"/>
    <mergeCell ref="S36:U36"/>
    <mergeCell ref="V37:X37"/>
    <mergeCell ref="D66:G73"/>
    <mergeCell ref="T64:AE64"/>
    <mergeCell ref="H64:S64"/>
    <mergeCell ref="AC73:AE73"/>
    <mergeCell ref="N68:P68"/>
    <mergeCell ref="Y67:Z67"/>
    <mergeCell ref="K67:M67"/>
    <mergeCell ref="U66:V66"/>
    <mergeCell ref="Q69:S69"/>
    <mergeCell ref="T70:V70"/>
    <mergeCell ref="W71:Y71"/>
    <mergeCell ref="N72:O72"/>
    <mergeCell ref="Z72:AB72"/>
    <mergeCell ref="R73:S73"/>
    <mergeCell ref="H66:J66"/>
    <mergeCell ref="M60:N60"/>
    <mergeCell ref="AB61:AD61"/>
    <mergeCell ref="S58:U58"/>
    <mergeCell ref="V59:X59"/>
    <mergeCell ref="Z55:AA55"/>
    <mergeCell ref="M56:O56"/>
    <mergeCell ref="Q61:R61"/>
    <mergeCell ref="W56:X56"/>
    <mergeCell ref="P57:R57"/>
    <mergeCell ref="Y60:AA60"/>
  </mergeCells>
  <pageMargins left="0.25" right="0.25" top="0.75" bottom="0.75" header="0.3" footer="0.3"/>
  <pageSetup paperSize="3" scale="6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topLeftCell="A24" workbookViewId="0">
      <selection activeCell="I44" sqref="I44"/>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2" width="3.140625" style="90" customWidth="1"/>
    <col min="13" max="16384" width="37.7109375" style="90"/>
  </cols>
  <sheetData>
    <row r="1" spans="2:13" ht="7.5" customHeight="1" x14ac:dyDescent="0.25"/>
    <row r="2" spans="2:13" ht="7.5" customHeight="1" x14ac:dyDescent="0.25"/>
    <row r="3" spans="2:13" ht="6" customHeight="1" x14ac:dyDescent="0.25">
      <c r="B3" s="91" t="s">
        <v>43</v>
      </c>
      <c r="C3" s="91"/>
      <c r="G3" s="97"/>
      <c r="H3" s="97"/>
    </row>
    <row r="4" spans="2:13" ht="5.25" customHeight="1" x14ac:dyDescent="0.25">
      <c r="G4" s="98"/>
      <c r="H4" s="98"/>
      <c r="I4" s="108"/>
    </row>
    <row r="5" spans="2:13" ht="28.5" x14ac:dyDescent="0.45">
      <c r="C5" s="92"/>
      <c r="D5" s="101"/>
      <c r="E5" s="215" t="s">
        <v>97</v>
      </c>
      <c r="F5" s="101"/>
      <c r="G5" s="98"/>
      <c r="H5" s="98"/>
      <c r="I5" s="125"/>
      <c r="L5" s="101"/>
      <c r="M5" s="102" t="s">
        <v>63</v>
      </c>
    </row>
    <row r="6" spans="2:13" x14ac:dyDescent="0.25">
      <c r="C6" s="93"/>
      <c r="D6" s="101"/>
      <c r="E6" s="289" t="s">
        <v>98</v>
      </c>
      <c r="F6" s="101"/>
      <c r="G6" s="98"/>
      <c r="H6" s="98"/>
      <c r="I6" s="124"/>
      <c r="L6" s="101"/>
      <c r="M6" s="100" t="str" cm="1">
        <f t="array" aca="1" ref="M6" ca="1">SUBSTITUTE(SUBSTITUTE(SUBSTITUTE(SUBSTITUTE(SUBSTITUTE(SUBSTITUTE(
_xlfn.TEXTJOIN(CHAR(10),TRUE,SplitText(_xlfn.TEXTJOIN(CHAR(10),TRUE,IF(ISNUMBER(SEARCH(AT!B3,INDIRECT(Lists!$F$2):INDIRECT(Lists!$G$2))), INDIRECT(Lists!$N$2):INDIRECT(Lists!$O$2),"")))),"08:", "8:"),"09:", "9:"), "13:", "1:"), "14:", "2:"), "15:", "3:"), "16:","4:")</f>
        <v>11:30 to 12:30 Learn &amp; Play
3:45 to 4:30 Disinfect &amp; Prop Swap</v>
      </c>
    </row>
    <row r="7" spans="2:13" x14ac:dyDescent="0.25">
      <c r="C7" s="94"/>
      <c r="D7" s="101"/>
      <c r="E7" s="290"/>
      <c r="F7" s="101"/>
      <c r="G7" s="98"/>
      <c r="H7" s="98"/>
      <c r="I7" s="126"/>
      <c r="L7" s="101"/>
      <c r="M7" s="99"/>
    </row>
    <row r="8" spans="2:13" ht="18.75" x14ac:dyDescent="0.25">
      <c r="C8" s="92"/>
      <c r="D8" s="101"/>
      <c r="E8" s="290"/>
      <c r="F8" s="101"/>
      <c r="G8" s="98"/>
      <c r="H8" s="98"/>
      <c r="I8" s="125"/>
      <c r="L8" s="101"/>
      <c r="M8" s="102" t="s">
        <v>44</v>
      </c>
    </row>
    <row r="9" spans="2:13" x14ac:dyDescent="0.25">
      <c r="C9" s="93"/>
      <c r="D9" s="101"/>
      <c r="E9" s="290"/>
      <c r="F9" s="101"/>
      <c r="G9" s="98"/>
      <c r="H9" s="98"/>
      <c r="I9" s="124"/>
      <c r="L9" s="101"/>
      <c r="M9" s="100" t="str" cm="1">
        <f t="array" aca="1" ref="M9" ca="1">SUBSTITUTE(SUBSTITUTE(SUBSTITUTE(SUBSTITUTE(SUBSTITUTE(SUBSTITUTE(
_xlfn.TEXTJOIN(CHAR(10),TRUE,SplitText(_xlfn.TEXTJOIN(CHAR(10),TRUE,IF(ISNUMBER(SEARCH(AT!B3,INDIRECT(Lists!$F$3):INDIRECT(Lists!$G$3))), INDIRECT(Lists!$N$3):INDIRECT(Lists!$O$3),"")))),"08:", "8:"),"09:", "9:"), "13:", "1:"), "14:", "2:"), "15:", "3:"), "16:","4:")</f>
        <v>9:00 to 10:00 Learn &amp; Play
3:00 to 3:45 Disinfect &amp; Prop Swap</v>
      </c>
    </row>
    <row r="10" spans="2:13" x14ac:dyDescent="0.25">
      <c r="C10" s="94"/>
      <c r="D10" s="101"/>
      <c r="E10" s="290"/>
      <c r="F10" s="101"/>
      <c r="G10" s="98"/>
      <c r="H10" s="98"/>
      <c r="I10" s="126"/>
      <c r="L10" s="101"/>
      <c r="M10" s="99"/>
    </row>
    <row r="11" spans="2:13" ht="18.75" x14ac:dyDescent="0.25">
      <c r="C11" s="92"/>
      <c r="D11" s="101"/>
      <c r="E11" s="290"/>
      <c r="F11" s="101"/>
      <c r="G11" s="98"/>
      <c r="H11" s="98"/>
      <c r="I11" s="125"/>
      <c r="L11" s="101"/>
      <c r="M11" s="102" t="s">
        <v>66</v>
      </c>
    </row>
    <row r="12" spans="2:13" x14ac:dyDescent="0.25">
      <c r="C12" s="93"/>
      <c r="D12" s="101"/>
      <c r="E12" s="290"/>
      <c r="F12" s="101"/>
      <c r="G12" s="98"/>
      <c r="H12" s="98"/>
      <c r="I12" s="124"/>
      <c r="L12" s="101"/>
      <c r="M12" s="100" t="str" cm="1">
        <f t="array" aca="1" ref="M12" ca="1">SUBSTITUTE(SUBSTITUTE(SUBSTITUTE(SUBSTITUTE(SUBSTITUTE(SUBSTITUTE(
_xlfn.TEXTJOIN(CHAR(10),TRUE,SplitText(_xlfn.TEXTJOIN(CHAR(10),TRUE,IF(ISNUMBER(SEARCH(AT!B3,INDIRECT(Lists!$F$4):INDIRECT(Lists!$G$4))), INDIRECT(Lists!$N$4):INDIRECT(Lists!$O$4),"")))),"08:", "8:"),"09:", "9:"), "13:", "1:"), "14:", "2:"), "15:", "3:"), "16:","4:")</f>
        <v>12:45 to 1:30 Disinfect &amp; Prop Swap</v>
      </c>
    </row>
    <row r="13" spans="2:13" x14ac:dyDescent="0.25">
      <c r="B13" s="208" t="s">
        <v>99</v>
      </c>
      <c r="C13" s="94"/>
      <c r="D13" s="101"/>
      <c r="E13" s="290"/>
      <c r="F13" s="101"/>
      <c r="G13" s="98"/>
      <c r="H13" s="98"/>
      <c r="I13" s="126"/>
      <c r="L13" s="101"/>
      <c r="M13" s="99"/>
    </row>
    <row r="14" spans="2:13" ht="18.75" x14ac:dyDescent="0.25">
      <c r="C14" s="92"/>
      <c r="D14" s="101"/>
      <c r="E14" s="290"/>
      <c r="F14" s="101"/>
      <c r="G14" s="98"/>
      <c r="H14" s="98"/>
      <c r="I14" s="125"/>
      <c r="L14" s="101"/>
      <c r="M14" s="102" t="s">
        <v>68</v>
      </c>
    </row>
    <row r="15" spans="2:13" x14ac:dyDescent="0.25">
      <c r="C15" s="93"/>
      <c r="D15" s="101"/>
      <c r="E15" s="290"/>
      <c r="F15" s="101"/>
      <c r="G15" s="98"/>
      <c r="H15" s="98"/>
      <c r="I15" s="124"/>
      <c r="L15" s="101"/>
      <c r="M15" s="100" t="str" cm="1">
        <f t="array" aca="1" ref="M15" ca="1">SUBSTITUTE(SUBSTITUTE(SUBSTITUTE(SUBSTITUTE(SUBSTITUTE(SUBSTITUTE(
_xlfn.TEXTJOIN(CHAR(10),TRUE,SplitText(_xlfn.TEXTJOIN(CHAR(10),TRUE,IF(ISNUMBER(SEARCH(AT!B3,INDIRECT(Lists!$F$5):INDIRECT(Lists!$G$5))), INDIRECT(Lists!$N$5):INDIRECT(Lists!$O$5),"")))),"08:", "8:"),"09:", "9:"), "13:", "1:"), "14:", "2:"), "15:", "3:"), "16:","4:")</f>
        <v>12:00 to 12:45 Disinfect &amp; Prop Swap</v>
      </c>
    </row>
    <row r="16" spans="2:13" x14ac:dyDescent="0.25">
      <c r="C16" s="94"/>
      <c r="D16" s="101"/>
      <c r="E16" s="290"/>
      <c r="F16" s="101"/>
      <c r="G16" s="98"/>
      <c r="H16" s="98"/>
      <c r="I16" s="126"/>
      <c r="L16" s="101"/>
      <c r="M16" s="99"/>
    </row>
    <row r="17" spans="1:13" ht="18.75" x14ac:dyDescent="0.25">
      <c r="C17" s="92"/>
      <c r="D17" s="101"/>
      <c r="E17" s="290"/>
      <c r="F17" s="101"/>
      <c r="G17" s="98"/>
      <c r="H17" s="98"/>
      <c r="I17" s="125"/>
      <c r="L17" s="101"/>
      <c r="M17" s="102" t="s">
        <v>67</v>
      </c>
    </row>
    <row r="18" spans="1:13" x14ac:dyDescent="0.25">
      <c r="C18" s="93"/>
      <c r="D18" s="101"/>
      <c r="E18" s="290"/>
      <c r="F18" s="101"/>
      <c r="G18" s="98"/>
      <c r="H18" s="98"/>
      <c r="I18" s="124"/>
      <c r="L18" s="101"/>
      <c r="M18" s="100" t="str" cm="1">
        <f t="array" aca="1" ref="M18" ca="1">SUBSTITUTE(SUBSTITUTE(SUBSTITUTE(SUBSTITUTE(SUBSTITUTE(SUBSTITUTE(
_xlfn.TEXTJOIN(CHAR(10),TRUE,SplitText(_xlfn.TEXTJOIN(CHAR(10),TRUE,IF(ISNUMBER(SEARCH(AT!B3,INDIRECT(Lists!$F$6):INDIRECT(Lists!$G$6))), INDIRECT(Lists!$N$6):INDIRECT(Lists!$O$6),"")))),"08:", "8:"),"09:", "9:"), "13:", "1:"), "14:", "2:"), "15:", "3:"), "16:","4:")</f>
        <v>12:45 to 1:30 Disinfect &amp; Prop Swap</v>
      </c>
    </row>
    <row r="19" spans="1:13" x14ac:dyDescent="0.25">
      <c r="C19" s="94"/>
      <c r="D19" s="101"/>
      <c r="E19" s="290"/>
      <c r="F19" s="101"/>
      <c r="G19" s="98"/>
      <c r="H19" s="98"/>
      <c r="I19" s="126"/>
      <c r="L19" s="101"/>
      <c r="M19" s="99"/>
    </row>
    <row r="20" spans="1:13" ht="18.75" x14ac:dyDescent="0.25">
      <c r="C20" s="92"/>
      <c r="D20" s="101"/>
      <c r="E20" s="290"/>
      <c r="F20" s="101"/>
      <c r="G20" s="98"/>
      <c r="H20" s="98"/>
      <c r="I20" s="125"/>
      <c r="L20" s="101"/>
      <c r="M20" s="102" t="s">
        <v>69</v>
      </c>
    </row>
    <row r="21" spans="1:13" x14ac:dyDescent="0.25">
      <c r="C21" s="93"/>
      <c r="D21" s="101"/>
      <c r="E21" s="290"/>
      <c r="F21" s="101"/>
      <c r="I21" s="124"/>
      <c r="L21" s="101"/>
      <c r="M21" s="100" t="str" cm="1">
        <f t="array" aca="1" ref="M21" ca="1">SUBSTITUTE(SUBSTITUTE(SUBSTITUTE(SUBSTITUTE(SUBSTITUTE(SUBSTITUTE(
_xlfn.TEXTJOIN(CHAR(10),TRUE,SplitText(_xlfn.TEXTJOIN(CHAR(10),TRUE,IF(ISNUMBER(SEARCH(AT!B3,INDIRECT(Lists!$F$7):INDIRECT(Lists!$G$7))), INDIRECT(Lists!$N$7):INDIRECT(Lists!$O$7),"")))),"08:", "8:"),"09:", "9:"), "13:", "1:"), "14:", "2:"), "15:", "3:"), "16:","4:")</f>
        <v>11:30 to 12:15 Disinfect &amp; Prop Swap</v>
      </c>
    </row>
    <row r="22" spans="1:13" ht="15.75" customHeight="1" x14ac:dyDescent="0.25">
      <c r="I22" s="97"/>
    </row>
    <row r="23" spans="1:13" ht="28.5" x14ac:dyDescent="0.45">
      <c r="A23" s="101"/>
      <c r="B23" s="286" t="s">
        <v>100</v>
      </c>
      <c r="C23" s="286"/>
      <c r="D23" s="287"/>
      <c r="E23" s="287"/>
      <c r="F23" s="101"/>
      <c r="I23" s="108"/>
    </row>
    <row r="24" spans="1:13" ht="177" customHeight="1" x14ac:dyDescent="0.25">
      <c r="A24" s="101"/>
      <c r="B24" s="288" t="s">
        <v>101</v>
      </c>
      <c r="C24" s="288"/>
      <c r="D24" s="288"/>
      <c r="E24" s="288"/>
      <c r="F24" s="101"/>
    </row>
    <row r="25" spans="1:13" x14ac:dyDescent="0.25">
      <c r="B25" s="95"/>
      <c r="C25" s="95"/>
      <c r="D25" s="95"/>
      <c r="E25" s="95"/>
    </row>
    <row r="26" spans="1:13" x14ac:dyDescent="0.25">
      <c r="B26" s="95"/>
      <c r="C26" s="95"/>
      <c r="D26" s="95"/>
      <c r="E26" s="95"/>
      <c r="G26" s="175" t="s">
        <v>102</v>
      </c>
      <c r="H26" s="175" t="s">
        <v>103</v>
      </c>
      <c r="I26" s="175" t="s">
        <v>104</v>
      </c>
      <c r="J26" s="175" t="s">
        <v>105</v>
      </c>
    </row>
    <row r="27" spans="1:13" x14ac:dyDescent="0.25">
      <c r="B27" s="95"/>
      <c r="C27" s="95"/>
      <c r="D27" s="95"/>
      <c r="E27" s="95"/>
      <c r="G27" s="176" t="s">
        <v>106</v>
      </c>
      <c r="H27" s="176" t="s">
        <v>107</v>
      </c>
      <c r="I27" s="176" t="s">
        <v>108</v>
      </c>
      <c r="J27" s="176" t="s">
        <v>109</v>
      </c>
    </row>
    <row r="28" spans="1:13" x14ac:dyDescent="0.25">
      <c r="B28" s="95"/>
      <c r="C28" s="95"/>
      <c r="D28" s="95"/>
      <c r="E28" s="95"/>
      <c r="G28" s="176"/>
      <c r="H28" s="176" t="s">
        <v>110</v>
      </c>
      <c r="I28" s="176" t="s">
        <v>108</v>
      </c>
      <c r="J28" s="176" t="s">
        <v>111</v>
      </c>
    </row>
    <row r="29" spans="1:13" x14ac:dyDescent="0.25">
      <c r="B29" s="95"/>
      <c r="C29" s="95"/>
      <c r="D29" s="95"/>
      <c r="E29" s="95"/>
      <c r="G29" s="176"/>
      <c r="H29" s="176" t="s">
        <v>112</v>
      </c>
      <c r="I29" s="176" t="s">
        <v>108</v>
      </c>
      <c r="J29" s="176" t="s">
        <v>111</v>
      </c>
    </row>
    <row r="30" spans="1:13" x14ac:dyDescent="0.25">
      <c r="B30" s="95"/>
      <c r="C30" s="95"/>
      <c r="D30" s="95"/>
      <c r="E30" s="95"/>
      <c r="G30" s="176"/>
      <c r="H30" s="176" t="s">
        <v>113</v>
      </c>
      <c r="I30" s="176" t="s">
        <v>108</v>
      </c>
      <c r="J30" s="176" t="s">
        <v>111</v>
      </c>
    </row>
    <row r="31" spans="1:13" x14ac:dyDescent="0.25">
      <c r="B31" s="95"/>
      <c r="C31" s="95"/>
      <c r="D31" s="95"/>
      <c r="E31" s="95"/>
      <c r="G31" s="176" t="s">
        <v>114</v>
      </c>
      <c r="H31" s="176" t="s">
        <v>115</v>
      </c>
      <c r="I31" s="176" t="s">
        <v>108</v>
      </c>
      <c r="J31" s="176" t="s">
        <v>111</v>
      </c>
    </row>
    <row r="32" spans="1:13" x14ac:dyDescent="0.25">
      <c r="B32" s="95"/>
      <c r="C32" s="95"/>
      <c r="D32" s="95"/>
      <c r="E32" s="95"/>
      <c r="G32" s="176" t="s">
        <v>116</v>
      </c>
      <c r="H32" s="176" t="s">
        <v>117</v>
      </c>
      <c r="I32" s="176" t="s">
        <v>108</v>
      </c>
      <c r="J32" s="176" t="s">
        <v>111</v>
      </c>
    </row>
    <row r="33" spans="2:10" x14ac:dyDescent="0.25">
      <c r="B33" s="95"/>
      <c r="C33" s="95"/>
      <c r="D33" s="95"/>
      <c r="E33" s="95"/>
      <c r="G33" s="176"/>
      <c r="H33" s="176" t="s">
        <v>118</v>
      </c>
      <c r="I33" s="176" t="s">
        <v>108</v>
      </c>
      <c r="J33" s="176" t="s">
        <v>111</v>
      </c>
    </row>
    <row r="34" spans="2:10" x14ac:dyDescent="0.25">
      <c r="B34" s="95"/>
      <c r="C34" s="95"/>
      <c r="D34" s="95"/>
      <c r="E34" s="95"/>
      <c r="G34" s="176" t="s">
        <v>119</v>
      </c>
      <c r="H34" s="176" t="s">
        <v>120</v>
      </c>
      <c r="I34" s="176" t="s">
        <v>108</v>
      </c>
      <c r="J34" s="176" t="s">
        <v>109</v>
      </c>
    </row>
    <row r="35" spans="2:10" x14ac:dyDescent="0.25">
      <c r="B35" s="95"/>
      <c r="C35" s="95"/>
      <c r="D35" s="95"/>
      <c r="E35" s="95"/>
      <c r="G35" s="176"/>
      <c r="H35" s="176" t="s">
        <v>121</v>
      </c>
      <c r="I35" s="176" t="s">
        <v>108</v>
      </c>
      <c r="J35" s="176" t="s">
        <v>109</v>
      </c>
    </row>
    <row r="36" spans="2:10" x14ac:dyDescent="0.25">
      <c r="B36" s="95"/>
      <c r="C36" s="95"/>
      <c r="D36" s="95"/>
      <c r="E36" s="95"/>
      <c r="G36" s="176"/>
      <c r="H36" s="176" t="s">
        <v>122</v>
      </c>
      <c r="I36" s="176" t="s">
        <v>108</v>
      </c>
      <c r="J36" s="176" t="s">
        <v>109</v>
      </c>
    </row>
    <row r="37" spans="2:10" x14ac:dyDescent="0.25">
      <c r="B37" s="95"/>
      <c r="C37" s="95"/>
      <c r="D37" s="95"/>
      <c r="E37" s="95"/>
      <c r="G37" s="176"/>
      <c r="H37" s="176" t="s">
        <v>123</v>
      </c>
      <c r="I37" s="176" t="s">
        <v>108</v>
      </c>
      <c r="J37" s="176" t="s">
        <v>109</v>
      </c>
    </row>
    <row r="38" spans="2:10" x14ac:dyDescent="0.25">
      <c r="B38" s="95"/>
      <c r="C38" s="95"/>
      <c r="D38" s="95"/>
      <c r="E38" s="95"/>
      <c r="G38" s="176"/>
      <c r="H38" s="176" t="s">
        <v>124</v>
      </c>
      <c r="I38" s="176" t="s">
        <v>108</v>
      </c>
      <c r="J38" s="176" t="s">
        <v>111</v>
      </c>
    </row>
    <row r="39" spans="2:10" x14ac:dyDescent="0.25">
      <c r="B39" s="95"/>
      <c r="C39" s="95"/>
      <c r="D39" s="95"/>
      <c r="E39" s="95"/>
      <c r="G39" s="176"/>
      <c r="H39" s="176" t="s">
        <v>125</v>
      </c>
      <c r="I39" s="176" t="s">
        <v>108</v>
      </c>
      <c r="J39" s="176" t="s">
        <v>111</v>
      </c>
    </row>
    <row r="40" spans="2:10" x14ac:dyDescent="0.25">
      <c r="B40" s="95"/>
      <c r="C40" s="95"/>
      <c r="D40" s="95"/>
      <c r="E40" s="95"/>
      <c r="G40" s="176"/>
      <c r="H40" s="176" t="s">
        <v>126</v>
      </c>
      <c r="I40" s="176" t="s">
        <v>108</v>
      </c>
      <c r="J40" s="176" t="s">
        <v>111</v>
      </c>
    </row>
    <row r="41" spans="2:10" x14ac:dyDescent="0.25">
      <c r="B41" s="95"/>
      <c r="C41" s="95"/>
      <c r="D41" s="95"/>
      <c r="E41" s="95"/>
      <c r="G41" s="176"/>
      <c r="H41" s="176" t="s">
        <v>127</v>
      </c>
      <c r="I41" s="176" t="s">
        <v>108</v>
      </c>
      <c r="J41" s="176" t="s">
        <v>111</v>
      </c>
    </row>
    <row r="42" spans="2:10" x14ac:dyDescent="0.25">
      <c r="G42" s="176" t="s">
        <v>128</v>
      </c>
      <c r="H42" s="176" t="s">
        <v>129</v>
      </c>
      <c r="I42" s="176" t="s">
        <v>108</v>
      </c>
      <c r="J42" s="176" t="s">
        <v>111</v>
      </c>
    </row>
    <row r="43" spans="2:10" x14ac:dyDescent="0.25">
      <c r="G43" s="176"/>
      <c r="H43" s="176" t="s">
        <v>130</v>
      </c>
      <c r="I43" s="176" t="s">
        <v>108</v>
      </c>
      <c r="J43" s="176" t="s">
        <v>111</v>
      </c>
    </row>
    <row r="44" spans="2:10" x14ac:dyDescent="0.25">
      <c r="G44" s="176"/>
      <c r="H44" s="176" t="s">
        <v>131</v>
      </c>
      <c r="I44" s="176" t="s">
        <v>108</v>
      </c>
      <c r="J44" s="176" t="s">
        <v>111</v>
      </c>
    </row>
    <row r="45" spans="2:10" x14ac:dyDescent="0.25">
      <c r="G45" s="176"/>
      <c r="H45" s="176" t="s">
        <v>132</v>
      </c>
      <c r="I45" s="176" t="s">
        <v>108</v>
      </c>
      <c r="J45" s="176" t="s">
        <v>111</v>
      </c>
    </row>
    <row r="46" spans="2:10" x14ac:dyDescent="0.25">
      <c r="G46" s="176" t="s">
        <v>133</v>
      </c>
      <c r="H46" s="176" t="s">
        <v>134</v>
      </c>
      <c r="I46" s="176" t="s">
        <v>108</v>
      </c>
      <c r="J46" s="176" t="s">
        <v>111</v>
      </c>
    </row>
    <row r="47" spans="2:10" x14ac:dyDescent="0.25">
      <c r="G47" s="176"/>
      <c r="H47" s="176" t="s">
        <v>135</v>
      </c>
      <c r="I47" s="176" t="s">
        <v>108</v>
      </c>
      <c r="J47" s="176" t="s">
        <v>111</v>
      </c>
    </row>
    <row r="48" spans="2:10" x14ac:dyDescent="0.25">
      <c r="G48" s="176"/>
      <c r="H48" s="176" t="s">
        <v>136</v>
      </c>
      <c r="I48" s="176" t="s">
        <v>108</v>
      </c>
      <c r="J48" s="176" t="s">
        <v>111</v>
      </c>
    </row>
    <row r="49" spans="7:10" x14ac:dyDescent="0.25">
      <c r="G49" s="176"/>
      <c r="H49" s="176" t="s">
        <v>137</v>
      </c>
      <c r="I49" s="176" t="s">
        <v>108</v>
      </c>
      <c r="J49" s="176" t="s">
        <v>111</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1" width="37.7109375" style="90"/>
    <col min="12" max="12" width="1.85546875" style="90" customWidth="1"/>
    <col min="13" max="16384" width="37.7109375" style="90"/>
  </cols>
  <sheetData>
    <row r="1" spans="2:13" ht="84" customHeight="1" x14ac:dyDescent="0.25"/>
    <row r="3" spans="2:13" x14ac:dyDescent="0.25">
      <c r="B3" s="91" t="s">
        <v>40</v>
      </c>
      <c r="C3" s="91"/>
      <c r="G3" s="97"/>
    </row>
    <row r="4" spans="2:13" x14ac:dyDescent="0.25">
      <c r="G4" s="98"/>
    </row>
    <row r="5" spans="2:13" ht="28.5" x14ac:dyDescent="0.45">
      <c r="C5" s="92"/>
      <c r="D5" s="103"/>
      <c r="E5" s="216" t="s">
        <v>97</v>
      </c>
      <c r="F5" s="103"/>
      <c r="G5" s="98"/>
      <c r="L5" s="103"/>
      <c r="M5" s="106" t="s">
        <v>63</v>
      </c>
    </row>
    <row r="6" spans="2:13" ht="47.25" customHeight="1" x14ac:dyDescent="0.25">
      <c r="B6" s="207" t="s">
        <v>99</v>
      </c>
      <c r="C6" s="93"/>
      <c r="D6" s="103"/>
      <c r="E6" s="293" t="s">
        <v>138</v>
      </c>
      <c r="F6" s="103"/>
      <c r="G6" s="98"/>
      <c r="L6" s="103"/>
      <c r="M6" s="105" t="str" cm="1">
        <f t="array" aca="1" ref="M6" ca="1">SUBSTITUTE(SUBSTITUTE(SUBSTITUTE(SUBSTITUTE(SUBSTITUTE(SUBSTITUTE(_xlfn.TEXTJOIN(CHAR(10),TRUE,SplitText(_xlfn.TEXTJOIN(CHAR(10),TRUE,IF(ISNUMBER(SEARCH(MP!B3,INDIRECT(Lists!$F$2):INDIRECT(Lists!$G$2))), INDIRECT(Lists!$N$2):INDIRECT(Lists!$O$2),"")))),"08:", "8:"),"09:", "9:"), "13:", "1:"), "14:", "2:"), "15:", "3:"), "16:","4:")</f>
        <v>9:00 to 10:00 Learn &amp; Play
3:00 to 3:45 Disinfect &amp; Prop Swap</v>
      </c>
    </row>
    <row r="7" spans="2:13" x14ac:dyDescent="0.25">
      <c r="C7" s="94"/>
      <c r="D7" s="103"/>
      <c r="E7" s="293"/>
      <c r="F7" s="103"/>
      <c r="G7" s="98"/>
      <c r="L7" s="103"/>
      <c r="M7" s="104"/>
    </row>
    <row r="8" spans="2:13" ht="18.75" x14ac:dyDescent="0.25">
      <c r="C8" s="92"/>
      <c r="D8" s="103"/>
      <c r="E8" s="293"/>
      <c r="F8" s="103"/>
      <c r="G8" s="98"/>
      <c r="L8" s="103"/>
      <c r="M8" s="106" t="s">
        <v>44</v>
      </c>
    </row>
    <row r="9" spans="2:13" x14ac:dyDescent="0.25">
      <c r="C9" s="93"/>
      <c r="D9" s="103"/>
      <c r="E9" s="293"/>
      <c r="F9" s="103"/>
      <c r="G9" s="98"/>
      <c r="L9" s="103"/>
      <c r="M9" s="105" t="str" cm="1">
        <f t="array" aca="1" ref="M9" ca="1">SUBSTITUTE(SUBSTITUTE(SUBSTITUTE(SUBSTITUTE(SUBSTITUTE(SUBSTITUTE(_xlfn.TEXTJOIN(CHAR(10),TRUE,SplitText(_xlfn.TEXTJOIN(CHAR(10),TRUE,IF(ISNUMBER(SEARCH(MP!B3,INDIRECT(Lists!$F$3):INDIRECT(Lists!$G$3))), INDIRECT(Lists!$N$3):INDIRECT(Lists!$O$3),"")))),"08:", "8:"),"09:", "9:"), "13:", "1:"), "14:", "2:"), "15:", "3:"), "16:","4:")</f>
        <v>11:30 to 12:30 Learn &amp; Play
3:45 to 4:30 Disinfect &amp; Prop Swap</v>
      </c>
    </row>
    <row r="10" spans="2:13" x14ac:dyDescent="0.25">
      <c r="C10" s="94"/>
      <c r="D10" s="103"/>
      <c r="E10" s="293"/>
      <c r="F10" s="103"/>
      <c r="G10" s="98"/>
      <c r="L10" s="103"/>
      <c r="M10" s="104"/>
    </row>
    <row r="11" spans="2:13" ht="18.75" x14ac:dyDescent="0.25">
      <c r="C11" s="92"/>
      <c r="D11" s="103"/>
      <c r="E11" s="293"/>
      <c r="F11" s="103"/>
      <c r="G11" s="98"/>
      <c r="L11" s="103"/>
      <c r="M11" s="106" t="s">
        <v>66</v>
      </c>
    </row>
    <row r="12" spans="2:13" x14ac:dyDescent="0.25">
      <c r="C12" s="93"/>
      <c r="D12" s="103"/>
      <c r="E12" s="293"/>
      <c r="F12" s="103"/>
      <c r="G12" s="98"/>
      <c r="L12" s="103"/>
      <c r="M12" s="105" t="str" cm="1">
        <f t="array" aca="1" ref="M12" ca="1">SUBSTITUTE(SUBSTITUTE(SUBSTITUTE(SUBSTITUTE(SUBSTITUTE(SUBSTITUTE(_xlfn.TEXTJOIN(CHAR(10),TRUE,IF(ISNUMBER(SEARCH(MP!B3,INDIRECT(Lists!$F$4):INDIRECT(Lists!$G$4))), INDIRECT(Lists!$N$4):INDIRECT(Lists!$O$4),"")),"08:", "8:"),"09:", "9:"), "13:", "1:"), "14:", "2:"), "15:", "3:"), "16:","4:")</f>
        <v>1:30 to 2:15 Disinfect &amp; Prop Swap</v>
      </c>
    </row>
    <row r="13" spans="2:13" x14ac:dyDescent="0.25">
      <c r="C13" s="94"/>
      <c r="D13" s="103"/>
      <c r="E13" s="293"/>
      <c r="F13" s="103"/>
      <c r="G13" s="98"/>
      <c r="L13" s="103"/>
      <c r="M13" s="104"/>
    </row>
    <row r="14" spans="2:13" ht="18.75" x14ac:dyDescent="0.25">
      <c r="C14" s="92"/>
      <c r="D14" s="103"/>
      <c r="E14" s="293"/>
      <c r="F14" s="103"/>
      <c r="G14" s="98"/>
      <c r="L14" s="103"/>
      <c r="M14" s="106" t="s">
        <v>68</v>
      </c>
    </row>
    <row r="15" spans="2:13" x14ac:dyDescent="0.25">
      <c r="C15" s="93"/>
      <c r="D15" s="103"/>
      <c r="E15" s="293"/>
      <c r="F15" s="103"/>
      <c r="G15" s="98"/>
      <c r="L15" s="103"/>
      <c r="M15" s="105" t="str" cm="1">
        <f t="array" aca="1" ref="M15" ca="1">SUBSTITUTE(SUBSTITUTE(SUBSTITUTE(SUBSTITUTE(SUBSTITUTE(SUBSTITUTE(_xlfn.TEXTJOIN(CHAR(10),TRUE,IF(ISNUMBER(SEARCH(MP!B3,INDIRECT(Lists!$F$5):INDIRECT(Lists!$G$5))), INDIRECT(Lists!$N$5):INDIRECT(Lists!$O$5),"")),"08:", "8:"),"09:", "9:"), "13:", "1:"), "14:", "2:"), "15:", "3:"), "16:","4:")</f>
        <v>12:45 to 1:30 Disinfect &amp; Prop Swap</v>
      </c>
    </row>
    <row r="16" spans="2:13" x14ac:dyDescent="0.25">
      <c r="C16" s="94"/>
      <c r="D16" s="108"/>
      <c r="E16" s="109"/>
      <c r="F16" s="108"/>
      <c r="G16" s="98"/>
      <c r="L16" s="103"/>
      <c r="M16" s="104"/>
    </row>
    <row r="17" spans="1:13" ht="28.5" x14ac:dyDescent="0.45">
      <c r="A17" s="103"/>
      <c r="B17" s="291" t="s">
        <v>100</v>
      </c>
      <c r="C17" s="291"/>
      <c r="D17" s="292"/>
      <c r="E17" s="292"/>
      <c r="F17" s="103"/>
      <c r="G17" s="98"/>
      <c r="L17" s="103"/>
      <c r="M17" s="106" t="s">
        <v>67</v>
      </c>
    </row>
    <row r="18" spans="1:13" ht="163.5" customHeight="1" x14ac:dyDescent="0.25">
      <c r="A18" s="103"/>
      <c r="B18" s="293" t="s">
        <v>139</v>
      </c>
      <c r="C18" s="293"/>
      <c r="D18" s="293"/>
      <c r="E18" s="293"/>
      <c r="F18" s="103"/>
      <c r="G18" s="98"/>
      <c r="L18" s="103"/>
      <c r="M18" s="105" t="str" cm="1">
        <f t="array" aca="1" ref="M18" ca="1">SUBSTITUTE(SUBSTITUTE(SUBSTITUTE(SUBSTITUTE(SUBSTITUTE(SUBSTITUTE(_xlfn.TEXTJOIN(CHAR(10),TRUE,IF(ISNUMBER(SEARCH(MP!B3,INDIRECT(Lists!$F$6):INDIRECT(Lists!$G$6))), INDIRECT(Lists!$N$6):INDIRECT(Lists!$O$6),"")),"08:", "8:"),"09:", "9:"), "13:", "1:"), "14:", "2:"), "15:", "3:"), "16:","4:")</f>
        <v>1:30 to 2:15 Disinfect &amp; Prop Swap</v>
      </c>
    </row>
    <row r="19" spans="1:13" x14ac:dyDescent="0.25">
      <c r="C19" s="94"/>
      <c r="D19" s="108"/>
      <c r="E19" s="209"/>
      <c r="F19" s="108"/>
      <c r="G19" s="98"/>
      <c r="L19" s="103"/>
      <c r="M19" s="104"/>
    </row>
    <row r="20" spans="1:13" ht="18.75" x14ac:dyDescent="0.25">
      <c r="C20" s="92"/>
      <c r="D20" s="108"/>
      <c r="E20" s="209"/>
      <c r="F20" s="108"/>
      <c r="G20" s="98"/>
      <c r="L20" s="103"/>
      <c r="M20" s="106" t="s">
        <v>69</v>
      </c>
    </row>
    <row r="21" spans="1:13" x14ac:dyDescent="0.25">
      <c r="C21" s="93"/>
      <c r="D21" s="108"/>
      <c r="E21" s="209"/>
      <c r="F21" s="108"/>
      <c r="G21" s="108"/>
      <c r="L21" s="103"/>
      <c r="M21" s="105" t="str" cm="1">
        <f t="array" aca="1" ref="M21" ca="1">SUBSTITUTE(SUBSTITUTE(SUBSTITUTE(SUBSTITUTE(SUBSTITUTE(SUBSTITUTE(_xlfn.TEXTJOIN(CHAR(10),TRUE,IF(ISNUMBER(SEARCH(MP!B3,INDIRECT(Lists!$F$7):INDIRECT(Lists!$G$7))), INDIRECT(Lists!$N$7):INDIRECT(Lists!$O$7),"")),"08:", "8:"),"09:", "9:"), "13:", "1:"), "14:", "2:"), "15:", "3:"), "16:","4:")</f>
        <v>1:00 to 1:45 Disinfect &amp; Prop Swap</v>
      </c>
    </row>
    <row r="22" spans="1:13" ht="15.75" customHeight="1" x14ac:dyDescent="0.25">
      <c r="H22" s="96"/>
    </row>
    <row r="24" spans="1:13" ht="161.25" customHeight="1" x14ac:dyDescent="0.25"/>
    <row r="25" spans="1:13" x14ac:dyDescent="0.25">
      <c r="B25" s="95"/>
      <c r="C25" s="95"/>
      <c r="D25" s="95"/>
      <c r="E25" s="95"/>
    </row>
    <row r="26" spans="1:13" x14ac:dyDescent="0.25">
      <c r="B26" s="95"/>
      <c r="C26" s="95"/>
      <c r="D26" s="95"/>
      <c r="E26" s="95"/>
      <c r="G26" s="175" t="s">
        <v>102</v>
      </c>
      <c r="H26" s="175" t="s">
        <v>103</v>
      </c>
      <c r="I26" s="175" t="s">
        <v>104</v>
      </c>
      <c r="J26" s="175" t="s">
        <v>105</v>
      </c>
    </row>
    <row r="27" spans="1:13" x14ac:dyDescent="0.25">
      <c r="B27" s="95"/>
      <c r="C27" s="95"/>
      <c r="D27" s="95"/>
      <c r="E27" s="95"/>
      <c r="G27" s="176" t="s">
        <v>140</v>
      </c>
      <c r="H27" s="176" t="s">
        <v>141</v>
      </c>
      <c r="I27" s="176" t="s">
        <v>66</v>
      </c>
      <c r="J27" s="176" t="s">
        <v>111</v>
      </c>
    </row>
    <row r="28" spans="1:13" x14ac:dyDescent="0.25">
      <c r="B28" s="95"/>
      <c r="C28" s="95"/>
      <c r="D28" s="95"/>
      <c r="E28" s="95"/>
      <c r="G28" s="176"/>
      <c r="H28" s="176" t="s">
        <v>142</v>
      </c>
      <c r="I28" s="176" t="s">
        <v>66</v>
      </c>
      <c r="J28" s="176" t="s">
        <v>111</v>
      </c>
    </row>
    <row r="29" spans="1:13" x14ac:dyDescent="0.25">
      <c r="B29" s="95"/>
      <c r="C29" s="95"/>
      <c r="D29" s="95"/>
      <c r="E29" s="95"/>
      <c r="G29" s="176" t="s">
        <v>143</v>
      </c>
      <c r="H29" s="176" t="s">
        <v>144</v>
      </c>
      <c r="I29" s="176" t="s">
        <v>66</v>
      </c>
      <c r="J29" s="176" t="s">
        <v>111</v>
      </c>
    </row>
    <row r="30" spans="1:13" x14ac:dyDescent="0.25">
      <c r="B30" s="95"/>
      <c r="C30" s="95"/>
      <c r="D30" s="95"/>
      <c r="E30" s="95"/>
      <c r="G30" s="176"/>
      <c r="H30" s="176" t="s">
        <v>145</v>
      </c>
      <c r="I30" s="176" t="s">
        <v>66</v>
      </c>
      <c r="J30" s="176" t="s">
        <v>111</v>
      </c>
    </row>
    <row r="31" spans="1:13" x14ac:dyDescent="0.25">
      <c r="B31" s="95"/>
      <c r="C31" s="95"/>
      <c r="D31" s="95"/>
      <c r="E31" s="95"/>
      <c r="G31" s="176"/>
      <c r="H31" s="176" t="s">
        <v>146</v>
      </c>
      <c r="I31" s="176" t="s">
        <v>66</v>
      </c>
      <c r="J31" s="176" t="s">
        <v>109</v>
      </c>
    </row>
    <row r="32" spans="1:13" x14ac:dyDescent="0.25">
      <c r="B32" s="95"/>
      <c r="C32" s="95"/>
      <c r="D32" s="95"/>
      <c r="E32" s="95"/>
      <c r="G32" s="176"/>
      <c r="H32" s="176" t="s">
        <v>147</v>
      </c>
      <c r="I32" s="176" t="s">
        <v>66</v>
      </c>
      <c r="J32" s="176" t="s">
        <v>109</v>
      </c>
    </row>
    <row r="33" spans="2:10" x14ac:dyDescent="0.25">
      <c r="B33" s="95"/>
      <c r="C33" s="95"/>
      <c r="D33" s="95"/>
      <c r="E33" s="95"/>
      <c r="G33" s="176" t="s">
        <v>148</v>
      </c>
      <c r="H33" s="176" t="s">
        <v>149</v>
      </c>
      <c r="I33" s="176" t="s">
        <v>66</v>
      </c>
      <c r="J33" s="176" t="s">
        <v>109</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7" width="6.85546875" style="90" customWidth="1"/>
    <col min="8" max="14" width="7" style="90" customWidth="1"/>
    <col min="15" max="15" width="2.7109375" style="90" customWidth="1"/>
    <col min="16" max="16" width="41" style="90" customWidth="1"/>
    <col min="17" max="16384" width="37.7109375" style="90"/>
  </cols>
  <sheetData>
    <row r="1" spans="2:16" ht="5.25" customHeight="1" x14ac:dyDescent="0.25"/>
    <row r="2" spans="2:16" ht="5.25" customHeight="1" x14ac:dyDescent="0.25"/>
    <row r="3" spans="2:16" ht="5.25" customHeight="1" x14ac:dyDescent="0.25">
      <c r="B3" s="91" t="s">
        <v>150</v>
      </c>
      <c r="C3" s="91"/>
      <c r="G3" s="97"/>
    </row>
    <row r="4" spans="2:16" ht="5.25" customHeight="1" x14ac:dyDescent="0.45">
      <c r="G4" s="110"/>
    </row>
    <row r="5" spans="2:16" ht="5.25" customHeight="1" x14ac:dyDescent="0.25">
      <c r="C5" s="92"/>
      <c r="D5" s="108"/>
      <c r="E5" s="108"/>
      <c r="F5" s="108"/>
      <c r="G5" s="98"/>
      <c r="O5" s="103"/>
      <c r="P5" s="106" t="s">
        <v>63</v>
      </c>
    </row>
    <row r="6" spans="2:16" x14ac:dyDescent="0.25">
      <c r="C6" s="93"/>
      <c r="D6" s="103"/>
      <c r="E6" s="294" t="s">
        <v>97</v>
      </c>
      <c r="F6" s="103"/>
      <c r="G6" s="98"/>
      <c r="O6" s="103"/>
      <c r="P6" s="105" t="str" cm="1">
        <f t="array" aca="1" ref="P6" ca="1">SUBSTITUTE(SUBSTITUTE(SUBSTITUTE(SUBSTITUTE(SUBSTITUTE(SUBSTITUTE(_xlfn.TEXTJOIN(CHAR(10),TRUE,IF(ISNUMBER(SEARCH(TH!B3,INDIRECT(Lists!$F$2):INDIRECT(Lists!$G$2))), INDIRECT(Lists!$N$2):INDIRECT(Lists!$O$2),"")),"08:", "8:"),"09:", "9:"), "13:", "1:"), "14:", "2:"), "15:", "3:"), "16:","4:")</f>
        <v/>
      </c>
    </row>
    <row r="7" spans="2:16" x14ac:dyDescent="0.25">
      <c r="C7" s="94"/>
      <c r="D7" s="103"/>
      <c r="E7" s="294"/>
      <c r="F7" s="103"/>
      <c r="G7" s="98"/>
      <c r="O7" s="103"/>
      <c r="P7" s="104"/>
    </row>
    <row r="8" spans="2:16" ht="18.75" customHeight="1" x14ac:dyDescent="0.25">
      <c r="C8" s="92"/>
      <c r="D8" s="103"/>
      <c r="E8" s="295" t="s">
        <v>151</v>
      </c>
      <c r="F8" s="211"/>
      <c r="G8" s="98"/>
      <c r="O8" s="103"/>
      <c r="P8" s="106" t="s">
        <v>44</v>
      </c>
    </row>
    <row r="9" spans="2:16" x14ac:dyDescent="0.25">
      <c r="C9" s="93"/>
      <c r="D9" s="211"/>
      <c r="E9" s="295"/>
      <c r="F9" s="211"/>
      <c r="G9" s="98"/>
      <c r="O9" s="103"/>
      <c r="P9" s="105" t="str" cm="1">
        <f t="array" aca="1" ref="P9" ca="1">SUBSTITUTE(SUBSTITUTE(SUBSTITUTE(SUBSTITUTE(SUBSTITUTE(SUBSTITUTE(_xlfn.TEXTJOIN(CHAR(10),TRUE,IF(ISNUMBER(SEARCH(TH!B3,INDIRECT(Lists!$F$3):INDIRECT(Lists!$G$3))), INDIRECT(Lists!$N$3):INDIRECT(Lists!$O$3),"")),"08:", "8:"),"09:", "9:"), "13:", "1:"), "14:", "2:"), "15:", "3:"), "16:","4:")</f>
        <v/>
      </c>
    </row>
    <row r="10" spans="2:16" x14ac:dyDescent="0.25">
      <c r="C10" s="94"/>
      <c r="D10" s="211"/>
      <c r="E10" s="295"/>
      <c r="F10" s="211"/>
      <c r="G10"/>
      <c r="O10" s="103"/>
      <c r="P10" s="104"/>
    </row>
    <row r="11" spans="2:16" ht="18.75" x14ac:dyDescent="0.25">
      <c r="C11" s="92"/>
      <c r="D11" s="211"/>
      <c r="E11" s="295"/>
      <c r="F11" s="211"/>
      <c r="G11" s="98"/>
      <c r="O11" s="103"/>
      <c r="P11" s="106" t="s">
        <v>66</v>
      </c>
    </row>
    <row r="12" spans="2:16" x14ac:dyDescent="0.25">
      <c r="C12" s="93"/>
      <c r="D12" s="211"/>
      <c r="E12" s="295"/>
      <c r="F12" s="211"/>
      <c r="G12" s="98"/>
      <c r="O12" s="103"/>
      <c r="P12" s="105" t="str" cm="1">
        <f t="array" aca="1" ref="P12" ca="1">SUBSTITUTE(SUBSTITUTE(SUBSTITUTE(SUBSTITUTE(SUBSTITUTE(SUBSTITUTE(_xlfn.TEXTJOIN(CHAR(10),TRUE,IF(ISNUMBER(SEARCH(TH!B3,INDIRECT(Lists!$F$4):INDIRECT(Lists!$G$4))), INDIRECT(Lists!$N$4):INDIRECT(Lists!$O$4),"")),"08:", "8:"),"09:", "9:"), "13:", "1:"), "14:", "2:"), "15:", "3:"), "16:","4:")</f>
        <v>12:15 to 12:45 Wipe down
3:00 to 3:45 Disinfect &amp; Prop Swap</v>
      </c>
    </row>
    <row r="13" spans="2:16" ht="15.75" customHeight="1" x14ac:dyDescent="0.25">
      <c r="C13" s="94"/>
      <c r="D13" s="211"/>
      <c r="E13" s="295"/>
      <c r="F13" s="211"/>
      <c r="G13" s="98"/>
      <c r="O13" s="103"/>
      <c r="P13" s="104"/>
    </row>
    <row r="14" spans="2:16" ht="18.75" x14ac:dyDescent="0.25">
      <c r="C14" s="92"/>
      <c r="D14" s="211"/>
      <c r="E14" s="295"/>
      <c r="F14" s="211"/>
      <c r="G14" s="98"/>
      <c r="O14" s="103"/>
      <c r="P14" s="106" t="s">
        <v>68</v>
      </c>
    </row>
    <row r="15" spans="2:16" x14ac:dyDescent="0.25">
      <c r="B15" s="207" t="s">
        <v>99</v>
      </c>
      <c r="C15" s="93"/>
      <c r="D15" s="211"/>
      <c r="E15" s="295"/>
      <c r="F15" s="211"/>
      <c r="G15" s="98"/>
      <c r="O15" s="103"/>
      <c r="P15" s="105" t="str" cm="1">
        <f t="array" aca="1" ref="P15" ca="1">SUBSTITUTE(SUBSTITUTE(SUBSTITUTE(SUBSTITUTE(SUBSTITUTE(SUBSTITUTE(_xlfn.TEXTJOIN(CHAR(10),TRUE,IF(ISNUMBER(SEARCH(TH!B3,INDIRECT(Lists!$F$5):INDIRECT(Lists!$G$5))), INDIRECT(Lists!$N$5):INDIRECT(Lists!$O$5),"")),"08:", "8:"),"09:", "9:"), "13:", "1:"), "14:", "2:"), "15:", "3:"), "16:","4:")</f>
        <v>12:15 to 12:45 Wipe down
3:00 to 3:45 Disinfect &amp; Prop Swap</v>
      </c>
    </row>
    <row r="16" spans="2:16" x14ac:dyDescent="0.25">
      <c r="C16" s="94"/>
      <c r="D16" s="211"/>
      <c r="E16" s="295"/>
      <c r="F16" s="211"/>
      <c r="G16" s="98"/>
      <c r="O16" s="103"/>
      <c r="P16" s="104"/>
    </row>
    <row r="17" spans="1:16" ht="18.75" x14ac:dyDescent="0.25">
      <c r="C17" s="92"/>
      <c r="D17" s="211"/>
      <c r="E17" s="295"/>
      <c r="F17" s="211"/>
      <c r="G17" s="98"/>
      <c r="O17" s="103"/>
      <c r="P17" s="106" t="s">
        <v>67</v>
      </c>
    </row>
    <row r="18" spans="1:16" ht="47.25" customHeight="1" x14ac:dyDescent="0.25">
      <c r="C18" s="93"/>
      <c r="D18" s="211"/>
      <c r="E18" s="295"/>
      <c r="F18" s="211"/>
      <c r="G18" s="98"/>
      <c r="O18" s="103"/>
      <c r="P18" s="105" t="str" cm="1">
        <f t="array" aca="1" ref="P18" ca="1">SUBSTITUTE(SUBSTITUTE(SUBSTITUTE(SUBSTITUTE(SUBSTITUTE(SUBSTITUTE(_xlfn.TEXTJOIN(CHAR(10),TRUE,IF(ISNUMBER(SEARCH(TH!B3,INDIRECT(Lists!$F$6):INDIRECT(Lists!$G$6))), INDIRECT(Lists!$N$6):INDIRECT(Lists!$O$6),"")),"08:", "8:"),"09:", "9:"), "13:", "1:"), "14:", "2:"), "15:", "3:"), "16:","4:")</f>
        <v>12:15 to 12:45 Wipe down
3:00 to 3:45 Disinfect &amp; Prop Swap</v>
      </c>
    </row>
    <row r="19" spans="1:16" x14ac:dyDescent="0.25">
      <c r="C19" s="94"/>
      <c r="D19" s="211"/>
      <c r="E19" s="295"/>
      <c r="F19" s="211"/>
      <c r="G19" s="98"/>
      <c r="O19" s="103"/>
      <c r="P19" s="104"/>
    </row>
    <row r="20" spans="1:16" ht="18.75" x14ac:dyDescent="0.25">
      <c r="C20" s="92"/>
      <c r="D20" s="211"/>
      <c r="E20" s="295"/>
      <c r="F20" s="211"/>
      <c r="G20" s="98"/>
      <c r="O20" s="103"/>
      <c r="P20" s="106" t="s">
        <v>69</v>
      </c>
    </row>
    <row r="21" spans="1:16" ht="47.25" customHeight="1" x14ac:dyDescent="0.25">
      <c r="C21" s="93"/>
      <c r="D21" s="211"/>
      <c r="E21" s="295"/>
      <c r="F21" s="211"/>
      <c r="O21" s="103"/>
      <c r="P21" s="105" t="str" cm="1">
        <f t="array" aca="1" ref="P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row>
    <row r="22" spans="1:16" ht="15.75" customHeight="1" x14ac:dyDescent="0.25">
      <c r="H22" s="96"/>
    </row>
    <row r="23" spans="1:16" ht="28.5" x14ac:dyDescent="0.45">
      <c r="A23" s="103"/>
      <c r="B23" s="291" t="s">
        <v>100</v>
      </c>
      <c r="C23" s="291"/>
      <c r="D23" s="292"/>
      <c r="E23" s="292"/>
      <c r="F23" s="103"/>
    </row>
    <row r="24" spans="1:16" ht="144.94999999999999" customHeight="1" x14ac:dyDescent="0.25">
      <c r="A24" s="103"/>
      <c r="B24" s="293" t="s">
        <v>152</v>
      </c>
      <c r="C24" s="293"/>
      <c r="D24" s="293"/>
      <c r="E24" s="293"/>
      <c r="F24" s="103"/>
    </row>
    <row r="25" spans="1:16" x14ac:dyDescent="0.25">
      <c r="B25" s="95"/>
      <c r="C25" s="95"/>
      <c r="D25" s="95"/>
      <c r="E25" s="95"/>
    </row>
    <row r="26" spans="1:16" x14ac:dyDescent="0.25">
      <c r="B26" s="95"/>
      <c r="C26" s="95"/>
      <c r="D26" s="95"/>
      <c r="E26" s="95"/>
    </row>
    <row r="27" spans="1:16" x14ac:dyDescent="0.25">
      <c r="B27" s="95"/>
      <c r="C27" s="95"/>
      <c r="D27" s="95"/>
      <c r="E27" s="95"/>
    </row>
    <row r="28" spans="1:16" x14ac:dyDescent="0.25">
      <c r="B28" s="95"/>
      <c r="C28" s="95"/>
      <c r="D28" s="95"/>
      <c r="E28" s="95"/>
    </row>
    <row r="29" spans="1:16" x14ac:dyDescent="0.25">
      <c r="B29" s="95"/>
      <c r="C29" s="95"/>
      <c r="D29" s="95"/>
      <c r="E29" s="95"/>
    </row>
    <row r="30" spans="1:16" x14ac:dyDescent="0.25">
      <c r="B30" s="95"/>
      <c r="C30" s="95"/>
      <c r="D30" s="95"/>
      <c r="E30" s="95"/>
    </row>
    <row r="31" spans="1:16" x14ac:dyDescent="0.25">
      <c r="B31" s="95"/>
      <c r="C31" s="95"/>
      <c r="D31" s="95"/>
      <c r="E31" s="95"/>
    </row>
    <row r="32" spans="1:16"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3" width="10.7109375" style="90" customWidth="1"/>
    <col min="14" max="14" width="5.42578125" style="90" customWidth="1"/>
    <col min="15" max="15" width="44.7109375" style="90" customWidth="1"/>
    <col min="16" max="18" width="10.7109375" style="90" customWidth="1"/>
    <col min="19" max="16384" width="37.7109375" style="90"/>
  </cols>
  <sheetData>
    <row r="1" spans="2:15" ht="6" customHeight="1" x14ac:dyDescent="0.25">
      <c r="H1"/>
    </row>
    <row r="2" spans="2:15" ht="6" customHeight="1" x14ac:dyDescent="0.25"/>
    <row r="3" spans="2:15" ht="6" customHeight="1" x14ac:dyDescent="0.25">
      <c r="B3" s="91" t="s">
        <v>153</v>
      </c>
      <c r="C3" s="91"/>
      <c r="G3" s="97"/>
    </row>
    <row r="4" spans="2:15" ht="6" customHeight="1" x14ac:dyDescent="0.25">
      <c r="G4" s="98"/>
    </row>
    <row r="5" spans="2:15" ht="28.5" x14ac:dyDescent="0.45">
      <c r="C5" s="92"/>
      <c r="D5" s="103"/>
      <c r="E5" s="216" t="s">
        <v>97</v>
      </c>
      <c r="F5" s="103"/>
      <c r="G5" s="98"/>
      <c r="N5" s="103"/>
      <c r="O5" s="106" t="s">
        <v>63</v>
      </c>
    </row>
    <row r="6" spans="2:15" x14ac:dyDescent="0.25">
      <c r="C6" s="93"/>
      <c r="D6" s="103"/>
      <c r="E6" s="295" t="s">
        <v>154</v>
      </c>
      <c r="F6" s="103"/>
      <c r="G6" s="98"/>
      <c r="N6" s="103"/>
      <c r="O6" s="105" t="str" cm="1">
        <f t="array" aca="1" ref="O6" ca="1">SUBSTITUTE(SUBSTITUTE(SUBSTITUTE(SUBSTITUTE(SUBSTITUTE(SUBSTITUTE(_xlfn.TEXTJOIN(CHAR(10),TRUE,IF(ISNUMBER(SEARCH(PZ!B3,INDIRECT(Lists!$F$2):INDIRECT(Lists!$G$2))), INDIRECT(Lists!$N$2):INDIRECT(Lists!$O$2),"")),"08:", "8:"),"09:", "9:"), "13:", "1:"), "14:", "2:"), "15:", "3:"), "16:","4:")</f>
        <v/>
      </c>
    </row>
    <row r="7" spans="2:15" x14ac:dyDescent="0.25">
      <c r="C7" s="94"/>
      <c r="D7" s="103"/>
      <c r="E7" s="296"/>
      <c r="F7" s="103"/>
      <c r="G7" s="98"/>
      <c r="N7" s="103"/>
      <c r="O7" s="104"/>
    </row>
    <row r="8" spans="2:15" ht="18.75" x14ac:dyDescent="0.25">
      <c r="C8" s="92"/>
      <c r="D8" s="103"/>
      <c r="E8" s="296"/>
      <c r="F8" s="103"/>
      <c r="G8" s="98"/>
      <c r="N8" s="103"/>
      <c r="O8" s="106" t="s">
        <v>44</v>
      </c>
    </row>
    <row r="9" spans="2:15" x14ac:dyDescent="0.25">
      <c r="C9" s="93"/>
      <c r="D9" s="103"/>
      <c r="E9" s="296"/>
      <c r="F9" s="103"/>
      <c r="G9" s="98"/>
      <c r="N9" s="103"/>
      <c r="O9" s="105" t="str" cm="1">
        <f t="array" aca="1" ref="O9" ca="1">SUBSTITUTE(SUBSTITUTE(SUBSTITUTE(SUBSTITUTE(SUBSTITUTE(SUBSTITUTE(_xlfn.TEXTJOIN(CHAR(10),TRUE,IF(ISNUMBER(SEARCH(PZ!B3,INDIRECT(Lists!$F$3):INDIRECT(Lists!$G$3))), INDIRECT(Lists!$N$3):INDIRECT(Lists!$O$3),"")),"08:", "8:"),"09:", "9:"), "13:", "1:"), "14:", "2:"), "15:", "3:"), "16:","4:")</f>
        <v/>
      </c>
    </row>
    <row r="10" spans="2:15" x14ac:dyDescent="0.25">
      <c r="C10" s="94"/>
      <c r="D10" s="103"/>
      <c r="E10" s="296"/>
      <c r="F10" s="103"/>
      <c r="G10" s="98"/>
      <c r="N10" s="103"/>
      <c r="O10" s="104"/>
    </row>
    <row r="11" spans="2:15" ht="18.75" x14ac:dyDescent="0.25">
      <c r="C11" s="92"/>
      <c r="D11" s="103"/>
      <c r="E11" s="296"/>
      <c r="F11" s="103"/>
      <c r="G11" s="98"/>
      <c r="N11" s="103"/>
      <c r="O11" s="106" t="s">
        <v>66</v>
      </c>
    </row>
    <row r="12" spans="2:15" ht="13.5" customHeight="1" x14ac:dyDescent="0.25">
      <c r="C12" s="93"/>
      <c r="D12" s="103"/>
      <c r="E12" s="296"/>
      <c r="F12" s="103"/>
      <c r="G12" s="98"/>
      <c r="N12" s="103"/>
      <c r="O12" s="105" t="str" cm="1">
        <f t="array" aca="1" ref="O12" ca="1">SUBSTITUTE(SUBSTITUTE(SUBSTITUTE(SUBSTITUTE(SUBSTITUTE(SUBSTITUTE(_xlfn.TEXTJOIN(CHAR(10),TRUE,IF(ISNUMBER(SEARCH(PZ!B3,INDIRECT(Lists!$F$4):INDIRECT(Lists!$G$4))), INDIRECT(Lists!$N$4):INDIRECT(Lists!$O$4),"")),"08:", "8:"),"09:", "9:"), "13:", "1:"), "14:", "2:"), "15:", "3:"), "16:","4:")</f>
        <v>12:15 to 12:45 Wipe down
3:00 to 3:45 Disinfect &amp; Prop Swap</v>
      </c>
    </row>
    <row r="13" spans="2:15" x14ac:dyDescent="0.25">
      <c r="B13" s="210" t="s">
        <v>99</v>
      </c>
      <c r="C13" s="94"/>
      <c r="D13" s="103"/>
      <c r="E13" s="296"/>
      <c r="F13" s="103"/>
      <c r="G13" s="98"/>
      <c r="N13" s="103"/>
      <c r="O13" s="104"/>
    </row>
    <row r="14" spans="2:15" ht="18.75" x14ac:dyDescent="0.25">
      <c r="C14" s="92"/>
      <c r="D14" s="103"/>
      <c r="E14" s="296"/>
      <c r="F14" s="103"/>
      <c r="G14" s="98"/>
      <c r="N14" s="103"/>
      <c r="O14" s="106" t="s">
        <v>68</v>
      </c>
    </row>
    <row r="15" spans="2:15" x14ac:dyDescent="0.25">
      <c r="C15" s="93"/>
      <c r="D15" s="103"/>
      <c r="E15" s="296"/>
      <c r="F15" s="103"/>
      <c r="G15" s="98"/>
      <c r="N15" s="103"/>
      <c r="O15" s="105" t="str" cm="1">
        <f t="array" aca="1" ref="O15" ca="1">SUBSTITUTE(SUBSTITUTE(SUBSTITUTE(SUBSTITUTE(SUBSTITUTE(SUBSTITUTE(_xlfn.TEXTJOIN(CHAR(10),TRUE,IF(ISNUMBER(SEARCH(PZ!B3,INDIRECT(Lists!$F$5):INDIRECT(Lists!$G$5))), INDIRECT(Lists!$N$5):INDIRECT(Lists!$O$5),"")),"08:", "8:"),"09:", "9:"), "13:", "1:"), "14:", "2:"), "15:", "3:"), "16:","4:")</f>
        <v>12:15 to 12:45 Wipe down
3:00 to 3:45 Disinfect &amp; Prop Swap</v>
      </c>
    </row>
    <row r="16" spans="2:15" x14ac:dyDescent="0.25">
      <c r="C16" s="94"/>
      <c r="D16" s="103"/>
      <c r="E16" s="296"/>
      <c r="F16" s="103"/>
      <c r="G16" s="98"/>
      <c r="N16" s="103"/>
      <c r="O16" s="104"/>
    </row>
    <row r="17" spans="1:15" ht="18.75" x14ac:dyDescent="0.25">
      <c r="C17" s="92"/>
      <c r="D17" s="103"/>
      <c r="E17" s="296"/>
      <c r="F17" s="103"/>
      <c r="G17" s="98"/>
      <c r="N17" s="103"/>
      <c r="O17" s="106" t="s">
        <v>67</v>
      </c>
    </row>
    <row r="18" spans="1:15" x14ac:dyDescent="0.25">
      <c r="C18" s="93"/>
      <c r="D18" s="103"/>
      <c r="E18" s="296"/>
      <c r="F18" s="103"/>
      <c r="G18" s="98"/>
      <c r="N18" s="103"/>
      <c r="O18" s="105" t="str" cm="1">
        <f t="array" aca="1" ref="O18" ca="1">SUBSTITUTE(SUBSTITUTE(SUBSTITUTE(SUBSTITUTE(SUBSTITUTE(SUBSTITUTE(_xlfn.TEXTJOIN(CHAR(10),TRUE,IF(ISNUMBER(SEARCH(PZ!B3,INDIRECT(Lists!$F$6):INDIRECT(Lists!$G$6))), INDIRECT(Lists!$N$6):INDIRECT(Lists!$O$6),"")),"08:", "8:"),"09:", "9:"), "13:", "1:"), "14:", "2:"), "15:", "3:"), "16:","4:")</f>
        <v>12:15 to 12:45 Wipe down
3:00 to 3:45 Disinfect &amp; Prop Swap</v>
      </c>
    </row>
    <row r="19" spans="1:15" x14ac:dyDescent="0.25">
      <c r="C19" s="94"/>
      <c r="D19" s="103"/>
      <c r="E19" s="296"/>
      <c r="F19" s="103"/>
      <c r="G19" s="98"/>
      <c r="N19" s="103"/>
      <c r="O19" s="104"/>
    </row>
    <row r="20" spans="1:15" ht="18.75" x14ac:dyDescent="0.25">
      <c r="C20" s="92"/>
      <c r="D20" s="103"/>
      <c r="E20" s="296"/>
      <c r="F20" s="103"/>
      <c r="G20" s="98"/>
      <c r="N20" s="103"/>
      <c r="O20" s="106" t="s">
        <v>69</v>
      </c>
    </row>
    <row r="21" spans="1:15" x14ac:dyDescent="0.25">
      <c r="C21" s="93"/>
      <c r="D21" s="103"/>
      <c r="E21" s="296"/>
      <c r="F21" s="103"/>
      <c r="N21" s="103"/>
      <c r="O21" s="105" t="str" cm="1">
        <f t="array" aca="1" ref="O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row>
    <row r="22" spans="1:15" ht="15.75" customHeight="1" x14ac:dyDescent="0.25">
      <c r="H22" s="96"/>
    </row>
    <row r="23" spans="1:15" ht="28.5" x14ac:dyDescent="0.45">
      <c r="A23" s="103"/>
      <c r="B23" s="291" t="s">
        <v>100</v>
      </c>
      <c r="C23" s="291"/>
      <c r="D23" s="292"/>
      <c r="E23" s="292"/>
      <c r="F23" s="103"/>
    </row>
    <row r="24" spans="1:15" ht="137.25" customHeight="1" x14ac:dyDescent="0.25">
      <c r="A24" s="103"/>
      <c r="B24" s="293" t="s">
        <v>155</v>
      </c>
      <c r="C24" s="293"/>
      <c r="D24" s="293"/>
      <c r="E24" s="293"/>
      <c r="F24" s="103"/>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0" width="22.42578125" style="90" customWidth="1"/>
    <col min="11" max="13" width="14.42578125" style="90" customWidth="1"/>
    <col min="14" max="14" width="2.42578125" style="90" customWidth="1"/>
    <col min="15" max="16384" width="37.7109375" style="90"/>
  </cols>
  <sheetData>
    <row r="1" spans="2:15" ht="5.25" customHeight="1" x14ac:dyDescent="0.25"/>
    <row r="2" spans="2:15" ht="6" customHeight="1" x14ac:dyDescent="0.25"/>
    <row r="3" spans="2:15" ht="6" customHeight="1" x14ac:dyDescent="0.25">
      <c r="B3" s="91" t="s">
        <v>57</v>
      </c>
      <c r="C3" s="91"/>
      <c r="G3" s="97"/>
    </row>
    <row r="4" spans="2:15" ht="6" customHeight="1" x14ac:dyDescent="0.45">
      <c r="G4" s="110"/>
    </row>
    <row r="5" spans="2:15" ht="6" customHeight="1" x14ac:dyDescent="0.25">
      <c r="C5" s="92"/>
      <c r="D5" s="108"/>
      <c r="E5" s="108"/>
      <c r="F5" s="108"/>
      <c r="G5" s="98"/>
      <c r="N5" s="103"/>
      <c r="O5" s="107" t="s">
        <v>63</v>
      </c>
    </row>
    <row r="6" spans="2:15" ht="7.5" customHeight="1" x14ac:dyDescent="0.25">
      <c r="C6" s="93"/>
      <c r="D6" s="108"/>
      <c r="E6" s="109"/>
      <c r="F6" s="108"/>
      <c r="G6" s="98"/>
      <c r="N6" s="103"/>
      <c r="O6" s="105" t="str" cm="1">
        <f t="array" aca="1" ref="O6" ca="1">SUBSTITUTE(SUBSTITUTE(SUBSTITUTE(SUBSTITUTE(SUBSTITUTE(SUBSTITUTE(_xlfn.TEXTJOIN(CHAR(10),TRUE,IF(ISNUMBER(SEARCH(HTT!B3,INDIRECT(Lists!$F$2):INDIRECT(Lists!$G$2))), INDIRECT(Lists!$N$2):INDIRECT(Lists!$O$2),"")),"08:", "8:"),"09:", "9:"), "13:", "1:"), "14:", "2:"), "15:", "3:"), "16:","4:")</f>
        <v/>
      </c>
    </row>
    <row r="7" spans="2:15" ht="5.25" customHeight="1" x14ac:dyDescent="0.25">
      <c r="C7" s="94"/>
      <c r="D7" s="108"/>
      <c r="E7" s="109"/>
      <c r="F7" s="108"/>
      <c r="G7" s="98"/>
      <c r="N7" s="103"/>
      <c r="O7" s="104"/>
    </row>
    <row r="8" spans="2:15" ht="7.5" customHeight="1" x14ac:dyDescent="0.25">
      <c r="C8" s="92"/>
      <c r="D8" s="108"/>
      <c r="E8" s="109"/>
      <c r="F8" s="108"/>
      <c r="G8" s="98"/>
      <c r="N8" s="103"/>
      <c r="O8" s="107" t="s">
        <v>44</v>
      </c>
    </row>
    <row r="9" spans="2:15" ht="6" customHeight="1" x14ac:dyDescent="0.25">
      <c r="C9" s="93"/>
      <c r="D9" s="108"/>
      <c r="E9" s="109"/>
      <c r="F9" s="108"/>
      <c r="G9" s="98"/>
      <c r="N9" s="103"/>
      <c r="O9" s="105" t="str" cm="1">
        <f t="array" aca="1" ref="O9" ca="1">SUBSTITUTE(SUBSTITUTE(SUBSTITUTE(SUBSTITUTE(SUBSTITUTE(SUBSTITUTE(_xlfn.TEXTJOIN(CHAR(10),TRUE,IF(ISNUMBER(SEARCH(HTT!B3,INDIRECT(Lists!$F$3):INDIRECT(Lists!$G$3))), INDIRECT(Lists!$N$3):INDIRECT(Lists!$O$3),"")),"08:", "8:"),"09:", "9:"), "13:", "1:"), "14:", "2:"), "15:", "3:"), "16:","4:")</f>
        <v/>
      </c>
    </row>
    <row r="10" spans="2:15" ht="7.5" customHeight="1" x14ac:dyDescent="0.25">
      <c r="C10" s="94"/>
      <c r="D10" s="108"/>
      <c r="E10" s="109"/>
      <c r="F10" s="108"/>
      <c r="G10" s="98"/>
      <c r="N10" s="103"/>
      <c r="O10" s="104"/>
    </row>
    <row r="11" spans="2:15" ht="6.75" customHeight="1" x14ac:dyDescent="0.25">
      <c r="C11" s="92"/>
      <c r="D11" s="108"/>
      <c r="E11" s="109"/>
      <c r="F11" s="108"/>
      <c r="G11" s="98"/>
      <c r="N11" s="103"/>
      <c r="O11" s="107" t="s">
        <v>66</v>
      </c>
    </row>
    <row r="12" spans="2:15" x14ac:dyDescent="0.25">
      <c r="C12" s="93"/>
      <c r="D12" s="103"/>
      <c r="E12" s="299" t="s">
        <v>97</v>
      </c>
      <c r="F12" s="103"/>
      <c r="G12" s="98"/>
      <c r="N12" s="103"/>
      <c r="O12" s="105" t="str" cm="1">
        <f t="array" aca="1" ref="O12" ca="1">SUBSTITUTE(SUBSTITUTE(SUBSTITUTE(SUBSTITUTE(SUBSTITUTE(SUBSTITUTE(_xlfn.TEXTJOIN(CHAR(10),TRUE,IF(ISNUMBER(SEARCH(HTT!B3,INDIRECT(Lists!$F$4):INDIRECT(Lists!$G$4))), INDIRECT(Lists!$N$4):INDIRECT(Lists!$O$4),"")),"08:", "8:"),"09:", "9:"), "13:", "1:"), "14:", "2:"), "15:", "3:"), "16:","4:")</f>
        <v>12:00 to 12:45 Disinfect &amp; Prop Swap</v>
      </c>
    </row>
    <row r="13" spans="2:15" x14ac:dyDescent="0.25">
      <c r="C13" s="94"/>
      <c r="D13" s="103"/>
      <c r="E13" s="299"/>
      <c r="F13" s="103"/>
      <c r="G13" s="98"/>
      <c r="N13" s="103"/>
      <c r="O13" s="104"/>
    </row>
    <row r="14" spans="2:15" ht="18.75" x14ac:dyDescent="0.25">
      <c r="C14" s="92"/>
      <c r="D14" s="103"/>
      <c r="E14" s="293" t="s">
        <v>156</v>
      </c>
      <c r="F14" s="103"/>
      <c r="G14" s="98"/>
      <c r="N14" s="103"/>
      <c r="O14" s="107" t="s">
        <v>68</v>
      </c>
    </row>
    <row r="15" spans="2:15" x14ac:dyDescent="0.25">
      <c r="B15" s="210" t="s">
        <v>99</v>
      </c>
      <c r="C15" s="93"/>
      <c r="D15" s="103"/>
      <c r="E15" s="293"/>
      <c r="F15" s="103"/>
      <c r="G15" s="98"/>
      <c r="N15" s="103"/>
      <c r="O15" s="105" t="str" cm="1">
        <f t="array" aca="1" ref="O15" ca="1">SUBSTITUTE(SUBSTITUTE(SUBSTITUTE(SUBSTITUTE(SUBSTITUTE(SUBSTITUTE(_xlfn.TEXTJOIN(CHAR(10),TRUE,SplitText(_xlfn.TEXTJOIN(CHAR(10),TRUE,IF(ISNUMBER(SEARCH(HTT!B3,INDIRECT(Lists!$F$5):INDIRECT(Lists!$G$5))), INDIRECT(Lists!$N$5):INDIRECT(Lists!$O$5),"")))),"08:", "8:"),"09:", "9:"), "13:", "1:"), "14:", "2:"), "15:", "3:"), "16:","4:")</f>
        <v>9:00 to 10:00 Learn &amp; Play
10:00 to 10:15 Prop Swap While Open 
1:00 to 1:30 Wipe down</v>
      </c>
    </row>
    <row r="16" spans="2:15" x14ac:dyDescent="0.25">
      <c r="C16" s="94"/>
      <c r="D16" s="103"/>
      <c r="E16" s="293"/>
      <c r="F16" s="103"/>
      <c r="G16" s="98"/>
      <c r="N16" s="103"/>
      <c r="O16" s="104"/>
    </row>
    <row r="17" spans="1:15" ht="18.75" x14ac:dyDescent="0.25">
      <c r="C17" s="92"/>
      <c r="D17" s="103"/>
      <c r="E17" s="293"/>
      <c r="F17" s="103"/>
      <c r="G17" s="98"/>
      <c r="N17" s="103"/>
      <c r="O17" s="107" t="s">
        <v>67</v>
      </c>
    </row>
    <row r="18" spans="1:15" x14ac:dyDescent="0.25">
      <c r="C18" s="93"/>
      <c r="D18" s="103"/>
      <c r="E18" s="293"/>
      <c r="F18" s="103"/>
      <c r="G18" s="98"/>
      <c r="N18" s="103"/>
      <c r="O18" s="105" t="str" cm="1">
        <f t="array" aca="1" ref="O18" ca="1">SUBSTITUTE(SUBSTITUTE(SUBSTITUTE(SUBSTITUTE(SUBSTITUTE(SUBSTITUTE(_xlfn.TEXTJOIN(CHAR(10),TRUE,IF(ISNUMBER(SEARCH(HTT!B3,INDIRECT(Lists!$F$6):INDIRECT(Lists!$G$6))), INDIRECT(Lists!$N$6):INDIRECT(Lists!$O$6),"")),"08:", "8:"),"09:", "9:"), "13:", "1:"), "14:", "2:"), "15:", "3:"), "16:","4:")</f>
        <v>12:00 to 12:45 Disinfect &amp; Prop Swap</v>
      </c>
    </row>
    <row r="19" spans="1:15" x14ac:dyDescent="0.25">
      <c r="C19" s="94"/>
      <c r="D19" s="103"/>
      <c r="E19" s="293"/>
      <c r="F19" s="103"/>
      <c r="G19" s="98"/>
      <c r="N19" s="103"/>
      <c r="O19" s="104"/>
    </row>
    <row r="20" spans="1:15" ht="18.75" x14ac:dyDescent="0.25">
      <c r="C20" s="92"/>
      <c r="D20" s="103"/>
      <c r="E20" s="293"/>
      <c r="F20" s="103"/>
      <c r="G20" s="98"/>
      <c r="N20" s="103"/>
      <c r="O20" s="107" t="s">
        <v>69</v>
      </c>
    </row>
    <row r="21" spans="1:15" x14ac:dyDescent="0.25">
      <c r="C21" s="93"/>
      <c r="D21" s="103"/>
      <c r="E21" s="293"/>
      <c r="F21" s="103"/>
      <c r="N21" s="103"/>
      <c r="O21" s="105" t="str" cm="1">
        <f t="array" aca="1" ref="O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row>
    <row r="22" spans="1:15" ht="15.75" customHeight="1" x14ac:dyDescent="0.25">
      <c r="H22" s="96"/>
    </row>
    <row r="23" spans="1:15" ht="28.5" x14ac:dyDescent="0.45">
      <c r="A23" s="103"/>
      <c r="B23" s="297" t="s">
        <v>100</v>
      </c>
      <c r="C23" s="297"/>
      <c r="D23" s="298"/>
      <c r="E23" s="298"/>
      <c r="F23" s="103"/>
    </row>
    <row r="24" spans="1:15" ht="120.75" customHeight="1" x14ac:dyDescent="0.25">
      <c r="A24" s="103"/>
      <c r="B24" s="293" t="s">
        <v>157</v>
      </c>
      <c r="C24" s="293"/>
      <c r="D24" s="293"/>
      <c r="E24" s="293"/>
      <c r="F24" s="103"/>
    </row>
    <row r="25" spans="1:15" x14ac:dyDescent="0.25">
      <c r="B25" s="95"/>
      <c r="C25" s="95"/>
      <c r="D25" s="95"/>
      <c r="E25" s="95"/>
    </row>
    <row r="26" spans="1:15" x14ac:dyDescent="0.25">
      <c r="B26" s="95"/>
      <c r="C26" s="95"/>
      <c r="D26" s="95"/>
      <c r="E26" s="95"/>
      <c r="G26" s="175" t="s">
        <v>102</v>
      </c>
      <c r="H26" s="175" t="s">
        <v>103</v>
      </c>
      <c r="I26" s="175" t="s">
        <v>104</v>
      </c>
      <c r="J26" s="175" t="s">
        <v>105</v>
      </c>
    </row>
    <row r="27" spans="1:15" x14ac:dyDescent="0.25">
      <c r="B27" s="95"/>
      <c r="C27" s="95"/>
      <c r="D27" s="95"/>
      <c r="E27" s="95"/>
      <c r="G27" s="176" t="s">
        <v>158</v>
      </c>
      <c r="H27" s="176" t="s">
        <v>159</v>
      </c>
      <c r="I27" s="176" t="s">
        <v>68</v>
      </c>
      <c r="J27" s="176" t="s">
        <v>109</v>
      </c>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7" width="31.7109375" style="90" customWidth="1"/>
    <col min="8" max="8" width="28.5703125" style="90" customWidth="1"/>
    <col min="9" max="9" width="31.85546875" style="90" customWidth="1"/>
    <col min="10" max="10" width="30" style="90" customWidth="1"/>
    <col min="11" max="11" width="5.5703125" style="90" customWidth="1"/>
    <col min="12" max="12" width="3.42578125" style="90" customWidth="1"/>
    <col min="13" max="16384" width="37.7109375" style="90"/>
  </cols>
  <sheetData>
    <row r="1" spans="2:13" ht="6.75" customHeight="1" x14ac:dyDescent="0.25"/>
    <row r="2" spans="2:13" ht="6.75" customHeight="1" x14ac:dyDescent="0.25"/>
    <row r="3" spans="2:13" ht="6.75" customHeight="1" x14ac:dyDescent="0.25">
      <c r="B3" s="91" t="s">
        <v>160</v>
      </c>
      <c r="C3" s="91"/>
      <c r="G3" s="97"/>
    </row>
    <row r="4" spans="2:13" ht="6.75" customHeight="1" x14ac:dyDescent="0.25">
      <c r="G4" s="98"/>
    </row>
    <row r="5" spans="2:13" ht="28.5" x14ac:dyDescent="0.45">
      <c r="C5" s="92"/>
      <c r="D5" s="111"/>
      <c r="E5" s="217" t="s">
        <v>97</v>
      </c>
      <c r="F5" s="111"/>
      <c r="G5" s="98"/>
      <c r="L5" s="111"/>
      <c r="M5" s="113" t="s">
        <v>63</v>
      </c>
    </row>
    <row r="6" spans="2:13" ht="8.25" customHeight="1" x14ac:dyDescent="0.25">
      <c r="C6" s="93"/>
      <c r="D6" s="111"/>
      <c r="E6" s="300" t="s">
        <v>161</v>
      </c>
      <c r="F6" s="111"/>
      <c r="G6" s="98"/>
      <c r="L6" s="111"/>
      <c r="M6" s="114" t="str" cm="1">
        <f t="array" aca="1" ref="M6" ca="1">SUBSTITUTE(SUBSTITUTE(SUBSTITUTE(SUBSTITUTE(SUBSTITUTE(SUBSTITUTE(_xlfn.TEXTJOIN(CHAR(10),TRUE,IF(ISNUMBER(SEARCH(SPL!B3,INDIRECT(Lists!$F$2):INDIRECT(Lists!$G$2))), INDIRECT(Lists!$N$2):INDIRECT(Lists!$O$2),"")),"08:", "8:"),"09:", "9:"), "13:", "1:"), "14:", "2:"), "15:", "3:"), "16:","4:")</f>
        <v/>
      </c>
    </row>
    <row r="7" spans="2:13" ht="9" customHeight="1" x14ac:dyDescent="0.25">
      <c r="C7" s="94"/>
      <c r="D7" s="111"/>
      <c r="E7" s="301"/>
      <c r="F7" s="111"/>
      <c r="G7" s="98"/>
      <c r="L7" s="111"/>
      <c r="M7" s="112"/>
    </row>
    <row r="8" spans="2:13" ht="18.75" x14ac:dyDescent="0.25">
      <c r="C8" s="92"/>
      <c r="D8" s="111"/>
      <c r="E8" s="301"/>
      <c r="F8" s="111"/>
      <c r="G8" s="98"/>
      <c r="L8" s="111"/>
      <c r="M8" s="113" t="s">
        <v>44</v>
      </c>
    </row>
    <row r="9" spans="2:13" ht="9" customHeight="1" x14ac:dyDescent="0.25">
      <c r="C9" s="93"/>
      <c r="D9" s="111"/>
      <c r="E9" s="301"/>
      <c r="F9" s="111"/>
      <c r="G9" s="98"/>
      <c r="L9" s="111"/>
      <c r="M9" s="114" t="str" cm="1">
        <f t="array" aca="1" ref="M9" ca="1">SUBSTITUTE(SUBSTITUTE(SUBSTITUTE(SUBSTITUTE(SUBSTITUTE(SUBSTITUTE(_xlfn.TEXTJOIN(CHAR(10),TRUE,IF(ISNUMBER(SEARCH(SPL!B3,INDIRECT(Lists!$F$3):INDIRECT(Lists!$G$3))), INDIRECT(Lists!$N$3):INDIRECT(Lists!$O$3),"")),"08:", "8:"),"09:", "9:"), "13:", "1:"), "14:", "2:"), "15:", "3:"), "16:","4:")</f>
        <v/>
      </c>
    </row>
    <row r="10" spans="2:13" ht="9" customHeight="1" x14ac:dyDescent="0.25">
      <c r="C10" s="94"/>
      <c r="D10" s="111"/>
      <c r="E10" s="301"/>
      <c r="F10" s="111"/>
      <c r="G10" s="98"/>
      <c r="L10" s="111"/>
      <c r="M10" s="112"/>
    </row>
    <row r="11" spans="2:13" ht="18.75" x14ac:dyDescent="0.25">
      <c r="C11" s="92"/>
      <c r="D11" s="111"/>
      <c r="E11" s="301"/>
      <c r="F11" s="111"/>
      <c r="G11" s="98"/>
      <c r="L11" s="111"/>
      <c r="M11" s="113" t="s">
        <v>66</v>
      </c>
    </row>
    <row r="12" spans="2:13" x14ac:dyDescent="0.25">
      <c r="C12" s="93"/>
      <c r="D12" s="111"/>
      <c r="E12" s="301"/>
      <c r="F12" s="111"/>
      <c r="G12" s="98"/>
      <c r="L12" s="111"/>
      <c r="M12" s="114" t="str" cm="1">
        <f t="array" aca="1" ref="M12" ca="1">SUBSTITUTE(SUBSTITUTE(SUBSTITUTE(SUBSTITUTE(SUBSTITUTE(SUBSTITUTE(_xlfn.TEXTJOIN(CHAR(10),TRUE,IF(ISNUMBER(SEARCH(SPL!B3,INDIRECT(Lists!$F$4):INDIRECT(Lists!$G$4))), INDIRECT(Lists!$N$4):INDIRECT(Lists!$O$4),"")),"08:", "8:"),"09:", "9:"), "13:", "1:"), "14:", "2:"), "15:", "3:"), "16:","4:")</f>
        <v>1:45 to 2:15 Wipe down
11:15 to 12:00 Disinfect &amp; Prop Swap</v>
      </c>
    </row>
    <row r="13" spans="2:13" x14ac:dyDescent="0.25">
      <c r="C13" s="94"/>
      <c r="D13" s="111"/>
      <c r="E13" s="301"/>
      <c r="F13" s="111"/>
      <c r="G13" s="98"/>
      <c r="L13" s="111"/>
      <c r="M13" s="112"/>
    </row>
    <row r="14" spans="2:13" ht="18.75" x14ac:dyDescent="0.25">
      <c r="B14" s="210" t="s">
        <v>99</v>
      </c>
      <c r="C14" s="92"/>
      <c r="D14" s="111"/>
      <c r="E14" s="301"/>
      <c r="F14" s="111"/>
      <c r="G14" s="98"/>
      <c r="L14" s="111"/>
      <c r="M14" s="113" t="s">
        <v>68</v>
      </c>
    </row>
    <row r="15" spans="2:13" x14ac:dyDescent="0.25">
      <c r="C15" s="93"/>
      <c r="D15" s="111"/>
      <c r="E15" s="301"/>
      <c r="F15" s="111"/>
      <c r="G15" s="98"/>
      <c r="L15" s="111"/>
      <c r="M15" s="114" t="str" cm="1">
        <f t="array" aca="1" ref="M15" ca="1">SUBSTITUTE(SUBSTITUTE(SUBSTITUTE(SUBSTITUTE(SUBSTITUTE(SUBSTITUTE(_xlfn.TEXTJOIN(CHAR(10),TRUE,SplitText(_xlfn.TEXTJOIN(CHAR(10),TRUE,IF(ISNUMBER(SEARCH(SPL!B3,INDIRECT(Lists!$F$5):INDIRECT(Lists!$G$5))), INDIRECT(Lists!$N$5):INDIRECT(Lists!$O$5),"")))),"08:", "8:"),"09:", "9:"), "13:", "1:"), "14:", "2:"), "15:", "3:"), "16:","4:")</f>
        <v>9:45 to 10:00 Prop Swap While Open 
11:30 to 12:30 Learn &amp; Play
2:30 to 3:00 Wipe down</v>
      </c>
    </row>
    <row r="16" spans="2:13" x14ac:dyDescent="0.25">
      <c r="C16" s="94"/>
      <c r="D16" s="111"/>
      <c r="E16" s="301"/>
      <c r="F16" s="111"/>
      <c r="G16" s="98"/>
      <c r="L16" s="111"/>
      <c r="M16" s="112"/>
    </row>
    <row r="17" spans="1:13" ht="18.75" x14ac:dyDescent="0.25">
      <c r="C17" s="92"/>
      <c r="D17" s="111"/>
      <c r="E17" s="301"/>
      <c r="F17" s="111"/>
      <c r="G17" s="98"/>
      <c r="L17" s="111"/>
      <c r="M17" s="113" t="s">
        <v>67</v>
      </c>
    </row>
    <row r="18" spans="1:13" x14ac:dyDescent="0.25">
      <c r="C18" s="93"/>
      <c r="D18" s="111"/>
      <c r="E18" s="301"/>
      <c r="F18" s="111"/>
      <c r="G18" s="98"/>
      <c r="L18" s="111"/>
      <c r="M18" s="114" t="str" cm="1">
        <f t="array" aca="1" ref="M18" ca="1">SUBSTITUTE(SUBSTITUTE(SUBSTITUTE(SUBSTITUTE(SUBSTITUTE(SUBSTITUTE(_xlfn.TEXTJOIN(CHAR(10),TRUE,SplitText(_xlfn.TEXTJOIN(CHAR(10),TRUE,IF(ISNUMBER(SEARCH(SPL!B3,INDIRECT(Lists!$F$6):INDIRECT(Lists!$G$6))), INDIRECT(Lists!$N$6):INDIRECT(Lists!$O$6),"")))),"08:", "8:"),"09:", "9:"), "13:", "1:"), "14:", "2:"), "15:", "3:"), "16:","4:")</f>
        <v>9:00 to 10:00 Learn &amp; Play
10:00 to 10:15 Prop Swap While Open 
1:00 to 1:30 Wipe down</v>
      </c>
    </row>
    <row r="19" spans="1:13" x14ac:dyDescent="0.25">
      <c r="C19" s="94"/>
      <c r="D19" s="111"/>
      <c r="E19" s="301"/>
      <c r="F19" s="111"/>
      <c r="G19" s="98"/>
      <c r="L19" s="111"/>
      <c r="M19" s="112"/>
    </row>
    <row r="20" spans="1:13" ht="18.75" x14ac:dyDescent="0.25">
      <c r="C20" s="92"/>
      <c r="D20" s="111"/>
      <c r="E20" s="301"/>
      <c r="F20" s="111"/>
      <c r="G20" s="98"/>
      <c r="L20" s="111"/>
      <c r="M20" s="113" t="s">
        <v>69</v>
      </c>
    </row>
    <row r="21" spans="1:13" x14ac:dyDescent="0.25">
      <c r="C21" s="93"/>
      <c r="D21" s="111"/>
      <c r="E21" s="301"/>
      <c r="F21" s="111"/>
      <c r="L21" s="111"/>
      <c r="M21" s="114" t="str" cm="1">
        <f t="array" aca="1" ref="M21" ca="1">SUBSTITUTE(SUBSTITUTE(SUBSTITUTE(SUBSTITUTE(SUBSTITUTE(SUBSTITUTE(_xlfn.TEXTJOIN(CHAR(10),TRUE,IF(ISNUMBER(SEARCH(SPL!B3,INDIRECT(Lists!$F$7):INDIRECT(Lists!$G$7))), INDIRECT(Lists!$N$7):INDIRECT(Lists!$O$7),"")),"08:", "8:"),"09:", "9:"), "13:", "1:"), "14:", "2:"), "15:", "3:"), "16:","4:")</f>
        <v>12:15 to 1:00 Disinfect &amp; Prop Swap</v>
      </c>
    </row>
    <row r="22" spans="1:13" ht="15.75" customHeight="1" x14ac:dyDescent="0.25">
      <c r="H22" s="96"/>
    </row>
    <row r="23" spans="1:13" ht="28.5" x14ac:dyDescent="0.45">
      <c r="A23" s="111"/>
      <c r="B23" s="302" t="s">
        <v>100</v>
      </c>
      <c r="C23" s="302"/>
      <c r="D23" s="303"/>
      <c r="E23" s="303"/>
      <c r="F23" s="111"/>
    </row>
    <row r="24" spans="1:13" ht="183" customHeight="1" x14ac:dyDescent="0.25">
      <c r="A24" s="111"/>
      <c r="B24" s="300" t="s">
        <v>162</v>
      </c>
      <c r="C24" s="300"/>
      <c r="D24" s="300"/>
      <c r="E24" s="300"/>
      <c r="F24" s="111"/>
    </row>
    <row r="25" spans="1:13" x14ac:dyDescent="0.25">
      <c r="B25" s="95"/>
      <c r="C25" s="95"/>
      <c r="D25" s="95"/>
      <c r="E25" s="95"/>
    </row>
    <row r="26" spans="1:13" x14ac:dyDescent="0.25">
      <c r="B26" s="95"/>
      <c r="C26" s="95"/>
      <c r="D26" s="95"/>
      <c r="E26" s="95"/>
      <c r="G26" s="219" t="s">
        <v>102</v>
      </c>
      <c r="H26" s="219" t="s">
        <v>103</v>
      </c>
      <c r="I26" s="219" t="s">
        <v>104</v>
      </c>
      <c r="J26" s="219" t="s">
        <v>105</v>
      </c>
    </row>
    <row r="27" spans="1:13" x14ac:dyDescent="0.25">
      <c r="B27" s="95"/>
      <c r="C27" s="95"/>
      <c r="D27" s="95"/>
      <c r="E27" s="95"/>
      <c r="G27" s="220" t="s">
        <v>163</v>
      </c>
      <c r="H27" s="220" t="s">
        <v>164</v>
      </c>
      <c r="I27" s="220" t="s">
        <v>68</v>
      </c>
      <c r="J27" s="220" t="s">
        <v>109</v>
      </c>
    </row>
    <row r="28" spans="1:13" x14ac:dyDescent="0.25">
      <c r="B28" s="95"/>
      <c r="C28" s="95"/>
      <c r="D28" s="95"/>
      <c r="E28" s="95"/>
      <c r="G28" s="220"/>
      <c r="H28" s="220" t="s">
        <v>165</v>
      </c>
      <c r="I28" s="220" t="s">
        <v>68</v>
      </c>
      <c r="J28" s="220" t="s">
        <v>109</v>
      </c>
    </row>
    <row r="29" spans="1:13" x14ac:dyDescent="0.25">
      <c r="B29" s="95"/>
      <c r="C29" s="95"/>
      <c r="D29" s="95"/>
      <c r="E29" s="95"/>
      <c r="G29" s="220"/>
      <c r="H29" s="220" t="s">
        <v>166</v>
      </c>
      <c r="I29" s="220" t="s">
        <v>68</v>
      </c>
      <c r="J29" s="220" t="s">
        <v>109</v>
      </c>
    </row>
    <row r="30" spans="1:13" x14ac:dyDescent="0.25">
      <c r="B30" s="95"/>
      <c r="C30" s="95"/>
      <c r="D30" s="95"/>
      <c r="E30" s="95"/>
    </row>
    <row r="31" spans="1:13" x14ac:dyDescent="0.25">
      <c r="B31" s="95"/>
      <c r="C31" s="95"/>
      <c r="D31" s="95"/>
      <c r="E31" s="95"/>
    </row>
    <row r="32" spans="1:13"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3" width="12" style="90" customWidth="1"/>
    <col min="14" max="14" width="4.140625" style="90" customWidth="1"/>
    <col min="15" max="15" width="46.5703125" style="90" customWidth="1"/>
    <col min="16" max="16384" width="37.7109375" style="90"/>
  </cols>
  <sheetData>
    <row r="1" spans="2:15" ht="60" customHeight="1" x14ac:dyDescent="0.25"/>
    <row r="3" spans="2:15" x14ac:dyDescent="0.25">
      <c r="B3" s="91" t="s">
        <v>167</v>
      </c>
      <c r="C3" s="91"/>
      <c r="G3" s="97"/>
    </row>
    <row r="4" spans="2:15" x14ac:dyDescent="0.25">
      <c r="G4" s="98"/>
    </row>
    <row r="5" spans="2:15" ht="28.5" x14ac:dyDescent="0.45">
      <c r="C5" s="92"/>
      <c r="D5" s="111"/>
      <c r="E5" s="217" t="s">
        <v>97</v>
      </c>
      <c r="F5" s="111"/>
      <c r="G5"/>
      <c r="N5" s="111"/>
      <c r="O5" s="113" t="s">
        <v>63</v>
      </c>
    </row>
    <row r="6" spans="2:15" x14ac:dyDescent="0.25">
      <c r="C6" s="93"/>
      <c r="D6" s="111"/>
      <c r="E6" s="300" t="s">
        <v>168</v>
      </c>
      <c r="F6" s="111"/>
      <c r="G6" s="98"/>
      <c r="N6" s="111"/>
      <c r="O6" s="114" t="str" cm="1">
        <f t="array" aca="1" ref="O6" ca="1">IFERROR(SUBSTITUTE(SUBSTITUTE(SUBSTITUTE(SUBSTITUTE(SUBSTITUTE(SUBSTITUTE(_xlfn.TEXTJOIN(CHAR(10),TRUE,SplitText(_xlfn.TEXTJOIN(CHAR(10),TRUE,IF(ISNUMBER(SEARCH('KG+RPW'!B3,INDIRECT(Lists!$F$2):INDIRECT(Lists!$G$2))), INDIRECT(Lists!$N$2):INDIRECT(Lists!$O$2),"")))),"08:", "8:"),"09:", "9:"), "13:", "1:"), "14:", "2:"), "15:", "3:"), "16:","4:"), "")</f>
        <v/>
      </c>
    </row>
    <row r="7" spans="2:15" x14ac:dyDescent="0.25">
      <c r="C7" s="94"/>
      <c r="D7" s="111"/>
      <c r="E7" s="301"/>
      <c r="F7" s="111"/>
      <c r="G7" s="98"/>
      <c r="N7" s="111"/>
      <c r="O7" s="112"/>
    </row>
    <row r="8" spans="2:15" ht="18.75" x14ac:dyDescent="0.25">
      <c r="C8" s="92"/>
      <c r="D8" s="111"/>
      <c r="E8" s="301"/>
      <c r="F8" s="111"/>
      <c r="G8" s="98"/>
      <c r="N8" s="111"/>
      <c r="O8" s="113" t="s">
        <v>44</v>
      </c>
    </row>
    <row r="9" spans="2:15" x14ac:dyDescent="0.25">
      <c r="C9" s="93"/>
      <c r="D9" s="111"/>
      <c r="E9" s="301"/>
      <c r="F9" s="111"/>
      <c r="G9" s="98"/>
      <c r="N9" s="111"/>
      <c r="O9" s="114" t="str" cm="1">
        <f t="array" aca="1" ref="O9" ca="1">IFERROR(SUBSTITUTE(SUBSTITUTE(SUBSTITUTE(SUBSTITUTE(SUBSTITUTE(SUBSTITUTE(_xlfn.TEXTJOIN(CHAR(10),TRUE,SplitText(_xlfn.TEXTJOIN(CHAR(10),TRUE,IF(ISNUMBER(SEARCH('KG+RPW'!B3,INDIRECT(Lists!$F$3):INDIRECT(Lists!$G$3))), INDIRECT(Lists!$N$3):INDIRECT(Lists!$O$3),"")))),"08:", "8:"),"09:", "9:"), "13:", "1:"), "14:", "2:"), "15:", "3:"), "16:","4:"),"")</f>
        <v/>
      </c>
    </row>
    <row r="10" spans="2:15" x14ac:dyDescent="0.25">
      <c r="C10" s="94"/>
      <c r="D10" s="111"/>
      <c r="E10" s="301"/>
      <c r="F10" s="111"/>
      <c r="G10" s="98"/>
      <c r="N10" s="111"/>
      <c r="O10" s="112"/>
    </row>
    <row r="11" spans="2:15" ht="18.75" x14ac:dyDescent="0.25">
      <c r="C11" s="92"/>
      <c r="D11" s="111"/>
      <c r="E11" s="301"/>
      <c r="F11" s="111"/>
      <c r="G11" s="98"/>
      <c r="N11" s="111"/>
      <c r="O11" s="113" t="s">
        <v>66</v>
      </c>
    </row>
    <row r="12" spans="2:15" x14ac:dyDescent="0.25">
      <c r="C12" s="93"/>
      <c r="D12" s="111"/>
      <c r="E12" s="301"/>
      <c r="F12" s="111"/>
      <c r="G12" s="98"/>
      <c r="N12" s="111"/>
      <c r="O12" s="114" t="str" cm="1">
        <f t="array" aca="1" ref="O12" ca="1">SUBSTITUTE(SUBSTITUTE(SUBSTITUTE(SUBSTITUTE(SUBSTITUTE(SUBSTITUTE(_xlfn.TEXTJOIN(CHAR(10),TRUE,SplitText(_xlfn.TEXTJOIN(CHAR(10),TRUE,IF(ISNUMBER(SEARCH('KG+RPW'!B3,INDIRECT(Lists!$F$4):INDIRECT(Lists!$G$4))), INDIRECT(Lists!$N$4):INDIRECT(Lists!$O$4),"")))),"08:", "8:"),"09:", "9:"), "13:", "1:"), "14:", "2:"), "15:", "3:"), "16:","4:")</f>
        <v>9:00 to 10:00 Learn &amp; Play
10:00 to 10:15 Prop Swap While Open 
12:45 to 1:45 Learn &amp; Play</v>
      </c>
    </row>
    <row r="13" spans="2:15" x14ac:dyDescent="0.25">
      <c r="C13" s="94"/>
      <c r="D13" s="111"/>
      <c r="E13" s="301"/>
      <c r="F13" s="111"/>
      <c r="G13" s="98"/>
      <c r="N13" s="111"/>
      <c r="O13" s="112"/>
    </row>
    <row r="14" spans="2:15" ht="18.75" x14ac:dyDescent="0.25">
      <c r="C14" s="92"/>
      <c r="D14" s="111"/>
      <c r="E14" s="301"/>
      <c r="F14" s="111"/>
      <c r="G14" s="98"/>
      <c r="N14" s="111"/>
      <c r="O14" s="113" t="s">
        <v>68</v>
      </c>
    </row>
    <row r="15" spans="2:15" x14ac:dyDescent="0.25">
      <c r="B15" s="207" t="s">
        <v>99</v>
      </c>
      <c r="C15" s="93"/>
      <c r="D15" s="111"/>
      <c r="E15" s="301"/>
      <c r="F15" s="111"/>
      <c r="G15" s="98"/>
      <c r="N15" s="111"/>
      <c r="O15" s="114" t="str" cm="1">
        <f t="array" aca="1" ref="O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row>
    <row r="16" spans="2:15" x14ac:dyDescent="0.25">
      <c r="C16" s="94"/>
      <c r="D16" s="111"/>
      <c r="E16" s="301"/>
      <c r="F16" s="111"/>
      <c r="G16" s="98"/>
      <c r="N16" s="111"/>
      <c r="O16" s="112"/>
    </row>
    <row r="17" spans="1:15" ht="18.75" x14ac:dyDescent="0.25">
      <c r="C17" s="92"/>
      <c r="D17" s="111"/>
      <c r="E17" s="301"/>
      <c r="F17" s="111"/>
      <c r="G17" s="98"/>
      <c r="N17" s="111"/>
      <c r="O17" s="113" t="s">
        <v>67</v>
      </c>
    </row>
    <row r="18" spans="1:15" x14ac:dyDescent="0.25">
      <c r="C18" s="93"/>
      <c r="D18" s="111"/>
      <c r="E18" s="301"/>
      <c r="F18" s="111"/>
      <c r="G18" s="98"/>
      <c r="N18" s="111"/>
      <c r="O18" s="114" t="str" cm="1">
        <f t="array" aca="1" ref="O18" ca="1">SUBSTITUTE(SUBSTITUTE(SUBSTITUTE(SUBSTITUTE(SUBSTITUTE(SUBSTITUTE(_xlfn.TEXTJOIN(CHAR(10),TRUE,SplitText(_xlfn.TEXTJOIN(CHAR(10),TRUE,IF(ISNUMBER(SEARCH('KG+RPW'!B3,INDIRECT(Lists!$F$6):INDIRECT(Lists!$G$6))), INDIRECT(Lists!$N$6):INDIRECT(Lists!$O$6),"")))),"08:", "8:"),"09:", "9:"), "13:", "1:"), "14:", "2:"), "15:", "3:"), "16:","4:")</f>
        <v>11:15 to 12:00 Disinfect &amp; Prop Swap
1:45 to 2:15 Wipe down</v>
      </c>
    </row>
    <row r="19" spans="1:15" x14ac:dyDescent="0.25">
      <c r="C19" s="94"/>
      <c r="D19" s="111"/>
      <c r="E19" s="301"/>
      <c r="F19" s="111"/>
      <c r="G19" s="98"/>
      <c r="N19" s="111"/>
      <c r="O19" s="112"/>
    </row>
    <row r="20" spans="1:15" ht="18.75" x14ac:dyDescent="0.25">
      <c r="C20" s="92"/>
      <c r="D20" s="111"/>
      <c r="E20" s="301"/>
      <c r="F20" s="111"/>
      <c r="G20" s="98"/>
      <c r="N20" s="111"/>
      <c r="O20" s="113" t="s">
        <v>69</v>
      </c>
    </row>
    <row r="21" spans="1:15" x14ac:dyDescent="0.25">
      <c r="C21" s="93"/>
      <c r="D21" s="111"/>
      <c r="E21" s="301"/>
      <c r="F21" s="111"/>
      <c r="N21" s="111"/>
      <c r="O21" s="114" t="str" cm="1">
        <f t="array" aca="1" ref="O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row>
    <row r="22" spans="1:15" ht="15.75" customHeight="1" x14ac:dyDescent="0.25">
      <c r="H22" s="96"/>
    </row>
    <row r="23" spans="1:15" ht="28.5" x14ac:dyDescent="0.45">
      <c r="A23" s="111"/>
      <c r="B23" s="302" t="s">
        <v>100</v>
      </c>
      <c r="C23" s="302"/>
      <c r="D23" s="303"/>
      <c r="E23" s="303"/>
      <c r="F23" s="111"/>
    </row>
    <row r="24" spans="1:15" ht="150" customHeight="1" x14ac:dyDescent="0.25">
      <c r="A24" s="111"/>
      <c r="B24" s="300" t="s">
        <v>169</v>
      </c>
      <c r="C24" s="300"/>
      <c r="D24" s="300"/>
      <c r="E24" s="300"/>
      <c r="F24" s="111"/>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41.140625" style="90" customWidth="1"/>
    <col min="6" max="6" width="0.85546875" style="90" customWidth="1"/>
    <col min="7" max="7" width="18.140625" style="90" customWidth="1"/>
    <col min="8" max="8" width="24.28515625" style="90" customWidth="1"/>
    <col min="9" max="9" width="14.5703125" style="90" customWidth="1"/>
    <col min="10" max="10" width="20" style="90" customWidth="1"/>
    <col min="11" max="16" width="10.7109375" style="90" customWidth="1"/>
    <col min="17" max="17" width="2.7109375" style="90" customWidth="1"/>
    <col min="18" max="16384" width="37.7109375" style="90"/>
  </cols>
  <sheetData>
    <row r="1" spans="2:18" ht="6" customHeight="1" x14ac:dyDescent="0.25"/>
    <row r="2" spans="2:18" ht="6" customHeight="1" x14ac:dyDescent="0.25"/>
    <row r="3" spans="2:18" ht="6" customHeight="1" x14ac:dyDescent="0.25">
      <c r="B3" s="91" t="s">
        <v>50</v>
      </c>
      <c r="C3" s="91"/>
      <c r="G3" s="97"/>
    </row>
    <row r="4" spans="2:18" ht="6" customHeight="1" x14ac:dyDescent="0.25">
      <c r="G4" s="98"/>
    </row>
    <row r="5" spans="2:18" ht="28.5" x14ac:dyDescent="0.45">
      <c r="C5" s="92"/>
      <c r="D5" s="111"/>
      <c r="E5" s="217" t="s">
        <v>97</v>
      </c>
      <c r="F5" s="111"/>
      <c r="G5"/>
      <c r="Q5" s="111"/>
      <c r="R5" s="113" t="s">
        <v>63</v>
      </c>
    </row>
    <row r="6" spans="2:18" x14ac:dyDescent="0.25">
      <c r="C6" s="93"/>
      <c r="D6" s="111"/>
      <c r="E6" s="300" t="s">
        <v>170</v>
      </c>
      <c r="F6" s="111"/>
      <c r="G6" s="98"/>
      <c r="Q6" s="111"/>
      <c r="R6" s="114" t="str" cm="1">
        <f t="array" aca="1" ref="R6" ca="1">SUBSTITUTE(SUBSTITUTE(SUBSTITUTE(SUBSTITUTE(SUBSTITUTE(SUBSTITUTE(_xlfn.TEXTJOIN(CHAR(10),TRUE,IF(ISNUMBER(SEARCH('P2P+STM'!B3,INDIRECT(Lists!$F$2):INDIRECT(Lists!$G$2))), INDIRECT(Lists!$N$2):INDIRECT(Lists!$O$2),"")),"08:", "8:"),"09:", "9:"), "13:", "1:"), "14:", "2:"), "15:", "3:"), "16:","4:")</f>
        <v/>
      </c>
    </row>
    <row r="7" spans="2:18" x14ac:dyDescent="0.25">
      <c r="C7" s="94"/>
      <c r="D7" s="111"/>
      <c r="E7" s="301"/>
      <c r="F7" s="111"/>
      <c r="G7" s="98"/>
      <c r="Q7" s="111"/>
      <c r="R7" s="112"/>
    </row>
    <row r="8" spans="2:18" ht="18.75" x14ac:dyDescent="0.25">
      <c r="C8" s="92"/>
      <c r="D8" s="111"/>
      <c r="E8" s="301"/>
      <c r="F8" s="111"/>
      <c r="G8" s="98"/>
      <c r="Q8" s="111"/>
      <c r="R8" s="113" t="s">
        <v>44</v>
      </c>
    </row>
    <row r="9" spans="2:18" x14ac:dyDescent="0.25">
      <c r="C9" s="93"/>
      <c r="D9" s="111"/>
      <c r="E9" s="301"/>
      <c r="F9" s="111"/>
      <c r="G9" s="98"/>
      <c r="Q9" s="111"/>
      <c r="R9" s="114" t="str" cm="1">
        <f t="array" aca="1" ref="R9" ca="1">SUBSTITUTE(SUBSTITUTE(SUBSTITUTE(SUBSTITUTE(SUBSTITUTE(SUBSTITUTE(_xlfn.TEXTJOIN(CHAR(10),TRUE,IF(ISNUMBER(SEARCH('P2P+STM'!B3,INDIRECT(Lists!$F$3):INDIRECT(Lists!$G$3))), INDIRECT(Lists!$N$3):INDIRECT(Lists!$O$3),"")),"08:", "8:"),"09:", "9:"), "13:", "1:"), "14:", "2:"), "15:", "3:"), "16:","4:")</f>
        <v/>
      </c>
    </row>
    <row r="10" spans="2:18" x14ac:dyDescent="0.25">
      <c r="C10" s="94"/>
      <c r="D10" s="111"/>
      <c r="E10" s="301"/>
      <c r="F10" s="111"/>
      <c r="G10" s="98"/>
      <c r="Q10" s="111"/>
      <c r="R10" s="112"/>
    </row>
    <row r="11" spans="2:18" ht="18.75" x14ac:dyDescent="0.25">
      <c r="C11" s="92"/>
      <c r="D11" s="111"/>
      <c r="E11" s="301"/>
      <c r="F11" s="111"/>
      <c r="G11" s="98"/>
      <c r="Q11" s="111"/>
      <c r="R11" s="113" t="s">
        <v>66</v>
      </c>
    </row>
    <row r="12" spans="2:18" x14ac:dyDescent="0.25">
      <c r="C12" s="93"/>
      <c r="D12" s="111"/>
      <c r="E12" s="301"/>
      <c r="F12" s="111"/>
      <c r="G12" s="98"/>
      <c r="Q12" s="111"/>
      <c r="R12" s="114" t="str" cm="1">
        <f t="array" aca="1" ref="R12" ca="1">SUBSTITUTE(SUBSTITUTE(SUBSTITUTE(SUBSTITUTE(SUBSTITUTE(SUBSTITUTE(_xlfn.TEXTJOIN(CHAR(10),TRUE,SplitText(_xlfn.TEXTJOIN(CHAR(10),TRUE,IF(ISNUMBER(SEARCH('P2P+STM'!B3,INDIRECT(Lists!$F$4):INDIRECT(Lists!$G$4))), INDIRECT(Lists!$N$4):INDIRECT(Lists!$O$4),"")))),"08:", "8:"),"09:", "9:"), "13:", "1:"), "14:", "2:"), "15:", "3:"), "16:","4:")</f>
        <v>9:00 to 10:00 Learn &amp; Play
10:15 to 10:30 Prop Swap While Open 
2:30 to 3:00 Wipe down</v>
      </c>
    </row>
    <row r="13" spans="2:18" x14ac:dyDescent="0.25">
      <c r="C13" s="94"/>
      <c r="D13" s="111"/>
      <c r="E13" s="301"/>
      <c r="F13" s="111"/>
      <c r="G13" s="98"/>
      <c r="Q13" s="111"/>
      <c r="R13" s="112"/>
    </row>
    <row r="14" spans="2:18" ht="18.75" x14ac:dyDescent="0.25">
      <c r="C14" s="92"/>
      <c r="D14" s="111"/>
      <c r="E14" s="301"/>
      <c r="F14" s="111"/>
      <c r="G14" s="98"/>
      <c r="Q14" s="111"/>
      <c r="R14" s="113" t="s">
        <v>68</v>
      </c>
    </row>
    <row r="15" spans="2:18" x14ac:dyDescent="0.25">
      <c r="B15" s="208" t="s">
        <v>99</v>
      </c>
      <c r="C15" s="93"/>
      <c r="D15" s="111"/>
      <c r="E15" s="301"/>
      <c r="F15" s="111"/>
      <c r="G15" s="98"/>
      <c r="Q15" s="111"/>
      <c r="R15" s="114" t="str" cm="1">
        <f t="array" aca="1" ref="R15" ca="1">SUBSTITUTE(SUBSTITUTE(SUBSTITUTE(SUBSTITUTE(SUBSTITUTE(SUBSTITUTE(_xlfn.TEXTJOIN(CHAR(10),TRUE,SplitText(_xlfn.TEXTJOIN(CHAR(10),TRUE,IF(ISNUMBER(SEARCH('P2P+STM'!B3,INDIRECT(Lists!$F$5):INDIRECT(Lists!$G$5))), INDIRECT(Lists!$N$5):INDIRECT(Lists!$O$5),"")))),"08:", "8:"),"09:", "9:"), "13:", "1:"), "14:", "2:"), "15:", "3:"), "16:","4:")</f>
        <v>1:30 to 2:15 Disinfect &amp; Prop Swap</v>
      </c>
    </row>
    <row r="16" spans="2:18" x14ac:dyDescent="0.25">
      <c r="C16" s="94"/>
      <c r="D16" s="111"/>
      <c r="E16" s="301"/>
      <c r="F16" s="111"/>
      <c r="G16" s="98"/>
      <c r="Q16" s="111"/>
      <c r="R16" s="112"/>
    </row>
    <row r="17" spans="1:18" ht="18.75" x14ac:dyDescent="0.25">
      <c r="C17" s="92"/>
      <c r="D17" s="111"/>
      <c r="E17" s="301"/>
      <c r="F17" s="111"/>
      <c r="G17" s="98"/>
      <c r="Q17" s="111"/>
      <c r="R17" s="113" t="s">
        <v>67</v>
      </c>
    </row>
    <row r="18" spans="1:18" x14ac:dyDescent="0.25">
      <c r="C18" s="93"/>
      <c r="D18" s="111"/>
      <c r="E18" s="301"/>
      <c r="F18" s="111"/>
      <c r="G18" s="98"/>
      <c r="Q18" s="111"/>
      <c r="R18" s="114" t="str" cm="1">
        <f t="array" aca="1" ref="R18" ca="1">SUBSTITUTE(SUBSTITUTE(SUBSTITUTE(SUBSTITUTE(SUBSTITUTE(SUBSTITUTE(_xlfn.TEXTJOIN(CHAR(10),TRUE,SplitText(_xlfn.TEXTJOIN(CHAR(10),TRUE,IF(ISNUMBER(SEARCH('P2P+STM'!B3,INDIRECT(Lists!$F$6):INDIRECT(Lists!$G$6))), INDIRECT(Lists!$N$6):INDIRECT(Lists!$O$6),"")))),"08:", "8:"),"09:", "9:"), "13:", "1:"), "14:", "2:"), "15:", "3:"), "16:","4:")</f>
        <v>11:15 to 11:45 Wipe down
2:15 to 3:00 Disinfect &amp; Prop Swap</v>
      </c>
    </row>
    <row r="19" spans="1:18" ht="21.75" customHeight="1" x14ac:dyDescent="0.25">
      <c r="C19" s="94"/>
      <c r="D19" s="111"/>
      <c r="E19" s="301"/>
      <c r="F19" s="111"/>
      <c r="G19" s="98"/>
      <c r="Q19" s="111"/>
      <c r="R19" s="112"/>
    </row>
    <row r="20" spans="1:18" ht="27" customHeight="1" x14ac:dyDescent="0.25">
      <c r="C20" s="92"/>
      <c r="D20" s="111"/>
      <c r="E20" s="301"/>
      <c r="F20" s="111"/>
      <c r="G20" s="98"/>
      <c r="Q20" s="111"/>
      <c r="R20" s="113" t="s">
        <v>69</v>
      </c>
    </row>
    <row r="21" spans="1:18" ht="29.25" customHeight="1" x14ac:dyDescent="0.25">
      <c r="C21" s="93"/>
      <c r="D21" s="111"/>
      <c r="E21" s="301"/>
      <c r="F21" s="111"/>
      <c r="Q21" s="111"/>
      <c r="R21" s="114" t="str" cm="1">
        <f t="array" aca="1" ref="R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row>
    <row r="22" spans="1:18" ht="14.25" customHeight="1" x14ac:dyDescent="0.25">
      <c r="H22" s="96"/>
    </row>
    <row r="23" spans="1:18" ht="28.5" x14ac:dyDescent="0.45">
      <c r="A23" s="111"/>
      <c r="B23" s="302" t="s">
        <v>100</v>
      </c>
      <c r="C23" s="302"/>
      <c r="D23" s="303"/>
      <c r="E23" s="303"/>
      <c r="F23" s="111"/>
    </row>
    <row r="24" spans="1:18" ht="163.5" customHeight="1" x14ac:dyDescent="0.25">
      <c r="A24" s="111"/>
      <c r="B24" s="300" t="s">
        <v>171</v>
      </c>
      <c r="C24" s="300"/>
      <c r="D24" s="300"/>
      <c r="E24" s="300"/>
      <c r="F24" s="111"/>
    </row>
    <row r="25" spans="1:18" x14ac:dyDescent="0.25">
      <c r="B25" s="95"/>
      <c r="C25" s="95"/>
      <c r="D25" s="95"/>
      <c r="E25" s="95"/>
    </row>
    <row r="26" spans="1:18" x14ac:dyDescent="0.25">
      <c r="B26" s="95"/>
      <c r="C26" s="95"/>
      <c r="D26" s="95"/>
      <c r="E26" s="95"/>
      <c r="G26" s="219" t="s">
        <v>102</v>
      </c>
      <c r="H26" s="219" t="s">
        <v>103</v>
      </c>
      <c r="I26" s="219" t="s">
        <v>104</v>
      </c>
      <c r="J26" s="219" t="s">
        <v>105</v>
      </c>
    </row>
    <row r="27" spans="1:18" x14ac:dyDescent="0.25">
      <c r="B27" s="95"/>
      <c r="C27" s="95"/>
      <c r="D27" s="95"/>
      <c r="E27" s="95"/>
      <c r="G27" s="90" t="s">
        <v>172</v>
      </c>
      <c r="H27" s="90" t="s">
        <v>173</v>
      </c>
    </row>
    <row r="28" spans="1:18" x14ac:dyDescent="0.25">
      <c r="B28" s="95"/>
      <c r="C28" s="95"/>
      <c r="D28" s="95"/>
      <c r="E28" s="95"/>
      <c r="H28" s="90" t="s">
        <v>174</v>
      </c>
    </row>
    <row r="29" spans="1:18" x14ac:dyDescent="0.25">
      <c r="B29" s="95"/>
      <c r="C29" s="95"/>
      <c r="D29" s="95"/>
      <c r="E29" s="95"/>
      <c r="H29" s="90" t="s">
        <v>175</v>
      </c>
    </row>
    <row r="30" spans="1:18" x14ac:dyDescent="0.25">
      <c r="B30" s="95"/>
      <c r="C30" s="95"/>
      <c r="D30" s="95"/>
      <c r="E30" s="95"/>
      <c r="H30" s="90" t="s">
        <v>176</v>
      </c>
    </row>
    <row r="31" spans="1:18" x14ac:dyDescent="0.25">
      <c r="B31" s="95"/>
      <c r="C31" s="95"/>
      <c r="D31" s="95"/>
      <c r="E31" s="95"/>
    </row>
    <row r="32" spans="1: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topLeftCell="A29" zoomScale="85" zoomScaleNormal="85" workbookViewId="0">
      <selection activeCell="H11" sqref="H11"/>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5" width="10.140625" style="90" customWidth="1"/>
    <col min="16" max="16" width="4.28515625" style="90" customWidth="1"/>
    <col min="17" max="17" width="48.5703125" style="90" customWidth="1"/>
    <col min="18" max="16384" width="37.7109375" style="90"/>
  </cols>
  <sheetData>
    <row r="1" spans="2:17" ht="3.75" customHeight="1" x14ac:dyDescent="0.25"/>
    <row r="2" spans="2:17" ht="3.75" customHeight="1" x14ac:dyDescent="0.25"/>
    <row r="3" spans="2:17" ht="3.75" customHeight="1" x14ac:dyDescent="0.25">
      <c r="B3" s="91" t="s">
        <v>53</v>
      </c>
      <c r="C3" s="91" t="s">
        <v>53</v>
      </c>
      <c r="G3" s="97"/>
    </row>
    <row r="4" spans="2:17" ht="3.75" customHeight="1" x14ac:dyDescent="0.25">
      <c r="G4" s="98"/>
    </row>
    <row r="5" spans="2:17" ht="28.5" x14ac:dyDescent="0.45">
      <c r="C5" s="92"/>
      <c r="D5" s="115"/>
      <c r="E5" s="218" t="s">
        <v>97</v>
      </c>
      <c r="F5" s="115"/>
      <c r="G5" s="98"/>
      <c r="P5" s="115"/>
      <c r="Q5" s="118" t="s">
        <v>63</v>
      </c>
    </row>
    <row r="6" spans="2:17" x14ac:dyDescent="0.25">
      <c r="C6" s="93"/>
      <c r="D6" s="115"/>
      <c r="E6" s="305" t="s">
        <v>177</v>
      </c>
      <c r="F6" s="115"/>
      <c r="G6" s="98"/>
      <c r="H6" s="108"/>
      <c r="P6" s="115"/>
      <c r="Q6" s="117" t="str" cm="1">
        <f t="array" aca="1" ref="Q6" ca="1">SUBSTITUTE(SUBSTITUTE(SUBSTITUTE(SUBSTITUTE(SUBSTITUTE(SUBSTITUTE(_xlfn.TEXTJOIN(CHAR(10),TRUE,IF(ISNUMBER(SEARCH('IW+AL'!B3,INDIRECT(Lists!$F$2):INDIRECT(Lists!$G$2))), INDIRECT(Lists!$N$2):INDIRECT(Lists!$O$2),"")),"08:", "8:"),"09:", "9:"), "13:", "1:"), "14:", "2:"), "15:", "3:"), "16:","4:")</f>
        <v/>
      </c>
    </row>
    <row r="7" spans="2:17" x14ac:dyDescent="0.25">
      <c r="C7" s="94"/>
      <c r="D7" s="115"/>
      <c r="E7" s="305"/>
      <c r="F7" s="115"/>
      <c r="G7" s="98"/>
      <c r="H7" s="120"/>
      <c r="P7" s="115"/>
      <c r="Q7" s="116"/>
    </row>
    <row r="8" spans="2:17" ht="18.75" x14ac:dyDescent="0.25">
      <c r="C8" s="92"/>
      <c r="D8" s="115"/>
      <c r="E8" s="305"/>
      <c r="F8" s="115"/>
      <c r="G8" s="98"/>
      <c r="H8" s="121"/>
      <c r="P8" s="115"/>
      <c r="Q8" s="118" t="s">
        <v>44</v>
      </c>
    </row>
    <row r="9" spans="2:17" x14ac:dyDescent="0.25">
      <c r="C9" s="93"/>
      <c r="D9" s="115"/>
      <c r="E9" s="305"/>
      <c r="F9" s="115"/>
      <c r="G9" s="98"/>
      <c r="H9" s="121"/>
      <c r="P9" s="115"/>
      <c r="Q9" s="117" t="str" cm="1">
        <f t="array" aca="1" ref="Q9" ca="1">SUBSTITUTE(SUBSTITUTE(SUBSTITUTE(SUBSTITUTE(SUBSTITUTE(SUBSTITUTE(_xlfn.TEXTJOIN(CHAR(10),TRUE,IF(ISNUMBER(SEARCH('IW+AL'!B3,INDIRECT(Lists!$F$3):INDIRECT(Lists!$G$3))), INDIRECT(Lists!$N$3):INDIRECT(Lists!$O$3),"")),"08:", "8:"),"09:", "9:"), "13:", "1:"), "14:", "2:"), "15:", "3:"), "16:","4:")</f>
        <v/>
      </c>
    </row>
    <row r="10" spans="2:17" x14ac:dyDescent="0.25">
      <c r="C10" s="94"/>
      <c r="D10" s="115"/>
      <c r="E10" s="305"/>
      <c r="F10" s="115"/>
      <c r="G10" s="98"/>
      <c r="H10" s="121"/>
      <c r="P10" s="115"/>
      <c r="Q10" s="116"/>
    </row>
    <row r="11" spans="2:17" ht="18.75" x14ac:dyDescent="0.25">
      <c r="C11" s="92"/>
      <c r="D11" s="115"/>
      <c r="E11" s="305"/>
      <c r="F11" s="115"/>
      <c r="G11" s="98"/>
      <c r="H11" s="121"/>
      <c r="P11" s="115"/>
      <c r="Q11" s="118" t="s">
        <v>66</v>
      </c>
    </row>
    <row r="12" spans="2:17" x14ac:dyDescent="0.25">
      <c r="C12" s="93"/>
      <c r="D12" s="115"/>
      <c r="E12" s="305"/>
      <c r="F12" s="115"/>
      <c r="G12" s="98"/>
      <c r="H12" s="121"/>
      <c r="P12" s="115"/>
      <c r="Q12" s="117" t="str" cm="1">
        <f t="array" aca="1" ref="Q12" ca="1">SUBSTITUTE(SUBSTITUTE(SUBSTITUTE(SUBSTITUTE(SUBSTITUTE(SUBSTITUTE(_xlfn.TEXTJOIN(CHAR(10),TRUE,SplitText(_xlfn.TEXTJOIN(CHAR(10),TRUE,IF(ISNUMBER(SEARCH('IW+AL'!B3,INDIRECT(Lists!$F$4):INDIRECT(Lists!$G$4))), INDIRECT(Lists!$N$4):INDIRECT(Lists!$O$4),"")))),"08:", "8:"),"09:", "9:"), "13:", "1:"), "14:", "2:"), "15:", "3:"), "16:","4:")</f>
        <v>8:30 to 10:00 Learn &amp; Play
11:15 to 11:45 Wipe down
2:15 to 3:00 Disinfect &amp; Prop Swap</v>
      </c>
    </row>
    <row r="13" spans="2:17" x14ac:dyDescent="0.25">
      <c r="C13" s="94"/>
      <c r="D13" s="115"/>
      <c r="E13" s="305"/>
      <c r="F13" s="115"/>
      <c r="G13" s="98"/>
      <c r="H13" s="121"/>
      <c r="P13" s="115"/>
      <c r="Q13" s="116"/>
    </row>
    <row r="14" spans="2:17" ht="18.75" x14ac:dyDescent="0.25">
      <c r="C14" s="92"/>
      <c r="D14" s="115"/>
      <c r="E14" s="305"/>
      <c r="F14" s="115"/>
      <c r="G14" s="98"/>
      <c r="H14" s="121"/>
      <c r="P14" s="115"/>
      <c r="Q14" s="118" t="s">
        <v>68</v>
      </c>
    </row>
    <row r="15" spans="2:17" x14ac:dyDescent="0.25">
      <c r="B15" s="210" t="s">
        <v>99</v>
      </c>
      <c r="C15" s="93"/>
      <c r="D15" s="108"/>
      <c r="E15" s="119"/>
      <c r="F15" s="108"/>
      <c r="G15" s="98"/>
      <c r="H15" s="121"/>
      <c r="P15" s="115"/>
      <c r="Q15" s="304" t="str" cm="1">
        <f t="array" aca="1" ref="Q15" ca="1">SUBSTITUTE(SUBSTITUTE(SUBSTITUTE(SUBSTITUTE(SUBSTITUTE(SUBSTITUTE(_xlfn.TEXTJOIN(CHAR(10),TRUE,SplitText(_xlfn.TEXTJOIN(CHAR(10),TRUE,IF(ISNUMBER(SEARCH('IW+AL'!B3,INDIRECT(Lists!$F$5):INDIRECT(Lists!$G$5))), INDIRECT(Lists!$N$5):INDIRECT(Lists!$O$5),"")))),"08:", "8:"),"09:", "9:"), "13:", "1:"), "14:", "2:"), "15:", "3:"), "16:","4:")</f>
        <v>11:15 to 12:00 Disinfect &amp; Prop Swap
1:45 to 2:15 Wipe down</v>
      </c>
    </row>
    <row r="16" spans="2:17" ht="28.5" x14ac:dyDescent="0.25">
      <c r="C16" s="93"/>
      <c r="D16" s="306"/>
      <c r="E16" s="190" t="s">
        <v>178</v>
      </c>
      <c r="F16" s="306"/>
      <c r="G16" s="98"/>
      <c r="H16" s="121"/>
      <c r="P16" s="115"/>
      <c r="Q16" s="304"/>
    </row>
    <row r="17" spans="1:17" x14ac:dyDescent="0.25">
      <c r="C17" s="94"/>
      <c r="D17" s="306"/>
      <c r="E17" s="307" t="s">
        <v>179</v>
      </c>
      <c r="F17" s="306"/>
      <c r="G17" s="98"/>
      <c r="H17" s="121"/>
      <c r="P17" s="115"/>
      <c r="Q17" s="116"/>
    </row>
    <row r="18" spans="1:17" ht="18.75" x14ac:dyDescent="0.25">
      <c r="C18" s="92"/>
      <c r="D18" s="213"/>
      <c r="E18" s="307"/>
      <c r="F18" s="213"/>
      <c r="G18" s="98"/>
      <c r="H18" s="121"/>
      <c r="P18" s="115"/>
      <c r="Q18" s="118" t="s">
        <v>67</v>
      </c>
    </row>
    <row r="19" spans="1:17" x14ac:dyDescent="0.25">
      <c r="C19" s="93"/>
      <c r="D19" s="213"/>
      <c r="E19" s="307"/>
      <c r="F19" s="213"/>
      <c r="G19" s="98"/>
      <c r="H19" s="121"/>
      <c r="P19" s="115"/>
      <c r="Q19" s="117" t="str" cm="1">
        <f t="array" aca="1" ref="Q19" ca="1">SUBSTITUTE(SUBSTITUTE(SUBSTITUTE(SUBSTITUTE(SUBSTITUTE(SUBSTITUTE(_xlfn.TEXTJOIN(CHAR(10),TRUE,SplitText(_xlfn.TEXTJOIN(CHAR(10),TRUE,IF(ISNUMBER(SEARCH('IW+AL'!B3,INDIRECT(Lists!$F$6):INDIRECT(Lists!$G$6))), INDIRECT(Lists!$N$6):INDIRECT(Lists!$O$6),"")))),"08:", "8:"),"09:", "9:"), "13:", "1:"), "14:", "2:"), "15:", "3:"), "16:","4:")</f>
        <v>9:45 to 10:00 Prop Swap While Open 
11:30 to 12:30 Learn &amp; Play
2:30 to 3:00 Wipe down</v>
      </c>
    </row>
    <row r="20" spans="1:17" x14ac:dyDescent="0.25">
      <c r="C20" s="94"/>
      <c r="D20" s="213"/>
      <c r="E20" s="307"/>
      <c r="F20" s="213"/>
      <c r="G20" s="98"/>
      <c r="H20" s="121"/>
      <c r="P20" s="115"/>
      <c r="Q20" s="116"/>
    </row>
    <row r="21" spans="1:17" ht="18.75" x14ac:dyDescent="0.25">
      <c r="C21" s="92"/>
      <c r="D21" s="213"/>
      <c r="E21" s="307"/>
      <c r="F21" s="213"/>
      <c r="G21" s="98"/>
      <c r="H21" s="121"/>
      <c r="P21" s="115"/>
      <c r="Q21" s="118" t="s">
        <v>69</v>
      </c>
    </row>
    <row r="22" spans="1:17" x14ac:dyDescent="0.25">
      <c r="C22" s="93"/>
      <c r="D22" s="213"/>
      <c r="E22" s="307"/>
      <c r="F22" s="213"/>
      <c r="G22" s="108"/>
      <c r="H22" s="121"/>
      <c r="P22" s="115"/>
      <c r="Q22" s="117" t="str" cm="1">
        <f t="array" aca="1" ref="Q22" ca="1">SUBSTITUTE(SUBSTITUTE(SUBSTITUTE(SUBSTITUTE(SUBSTITUTE(SUBSTITUTE(_xlfn.TEXTJOIN(CHAR(10),TRUE,SplitText(_xlfn.TEXTJOIN(CHAR(10),TRUE,IF(ISNUMBER(SEARCH('IW+AL'!B3,INDIRECT(Lists!$F$7):INDIRECT(Lists!$G$7))), INDIRECT(Lists!$N$7):INDIRECT(Lists!$O$7),"")))),"08:", "8:"),"09:", "9:"), "13:", "1:"), "14:", "2:"), "15:", "3:"), "16:","4:")</f>
        <v>1:45 to 2:30 Disinfect &amp; Prop Swap</v>
      </c>
    </row>
    <row r="23" spans="1:17" ht="15.75" customHeight="1" x14ac:dyDescent="0.25">
      <c r="G23" s="108"/>
      <c r="H23" s="121"/>
    </row>
    <row r="24" spans="1:17" ht="28.5" x14ac:dyDescent="0.45">
      <c r="A24" s="115"/>
      <c r="B24" s="308" t="s">
        <v>100</v>
      </c>
      <c r="C24" s="308"/>
      <c r="D24" s="309"/>
      <c r="E24" s="309"/>
      <c r="F24" s="115"/>
      <c r="G24" s="108"/>
      <c r="H24" s="108"/>
    </row>
    <row r="25" spans="1:17" ht="165" customHeight="1" x14ac:dyDescent="0.25">
      <c r="A25" s="115"/>
      <c r="B25" s="304" t="s">
        <v>180</v>
      </c>
      <c r="C25" s="304"/>
      <c r="D25" s="304"/>
      <c r="E25" s="304"/>
      <c r="F25" s="115"/>
      <c r="G25" s="108"/>
      <c r="H25" s="108"/>
    </row>
    <row r="26" spans="1:17" x14ac:dyDescent="0.25">
      <c r="B26" s="95"/>
      <c r="C26" s="95"/>
      <c r="D26" s="95"/>
      <c r="E26" s="95"/>
    </row>
    <row r="27" spans="1:17" x14ac:dyDescent="0.25">
      <c r="B27" s="95"/>
      <c r="C27" s="95"/>
      <c r="D27" s="95"/>
      <c r="E27" s="95"/>
    </row>
    <row r="28" spans="1:17" x14ac:dyDescent="0.25">
      <c r="B28" s="95"/>
      <c r="C28" s="95"/>
      <c r="D28" s="95"/>
      <c r="E28" s="95"/>
    </row>
    <row r="29" spans="1:17" x14ac:dyDescent="0.25">
      <c r="B29" s="95"/>
      <c r="C29" s="95"/>
      <c r="D29" s="95"/>
      <c r="E29" s="95"/>
    </row>
    <row r="30" spans="1:17" x14ac:dyDescent="0.25">
      <c r="B30" s="95"/>
      <c r="C30" s="95"/>
      <c r="D30" s="95"/>
      <c r="E30" s="95"/>
    </row>
    <row r="31" spans="1:17" x14ac:dyDescent="0.25">
      <c r="B31" s="95"/>
      <c r="C31" s="95"/>
      <c r="D31" s="95"/>
      <c r="E31" s="95"/>
    </row>
    <row r="32" spans="1:17"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C10" sqref="C10"/>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181</v>
      </c>
      <c r="C1" s="61" t="s">
        <v>182</v>
      </c>
      <c r="D1" s="62" t="s">
        <v>183</v>
      </c>
      <c r="E1" s="62" t="s">
        <v>184</v>
      </c>
      <c r="F1" s="63" t="s">
        <v>185</v>
      </c>
      <c r="G1" s="63" t="s">
        <v>186</v>
      </c>
      <c r="H1" s="63" t="s">
        <v>187</v>
      </c>
      <c r="I1" s="63" t="s">
        <v>188</v>
      </c>
      <c r="J1" s="63" t="s">
        <v>189</v>
      </c>
      <c r="K1" s="64" t="s">
        <v>190</v>
      </c>
      <c r="L1" s="64" t="s">
        <v>191</v>
      </c>
      <c r="M1" s="64" t="s">
        <v>192</v>
      </c>
      <c r="N1" s="88" t="s">
        <v>193</v>
      </c>
      <c r="O1" s="89" t="s">
        <v>194</v>
      </c>
    </row>
    <row r="2" spans="1:15" x14ac:dyDescent="0.25">
      <c r="A2" s="40" t="s">
        <v>32</v>
      </c>
      <c r="C2" s="65" t="s">
        <v>63</v>
      </c>
      <c r="D2" s="25">
        <v>15</v>
      </c>
      <c r="E2" s="25">
        <v>20</v>
      </c>
      <c r="F2" s="25" t="str" cm="1">
        <f t="array" aca="1" ref="F2" ca="1">ADDRESS(D2,COLUMN(INDIRECT("A"&amp;"1")),,,"Schedule")</f>
        <v>Schedule!$A$15</v>
      </c>
      <c r="G2" s="25" t="str" cm="1">
        <f t="array" aca="1" ref="G2" ca="1">ADDRESS(E2,COLUMN(INDIRECT("A"&amp;"1")),,,"Schedule")</f>
        <v>Schedule!$A$20</v>
      </c>
      <c r="H2" s="25" t="str" cm="1">
        <f t="array" aca="1" ref="H2" ca="1">ADDRESS(Lists!D2,COLUMN(INDIRECT("AV"&amp;"1")),,,"Schedule")</f>
        <v>Schedule!$AV$15</v>
      </c>
      <c r="I2" s="25" t="str" cm="1">
        <f t="array" aca="1" ref="I2" ca="1">ADDRESS(Lists!E2,COLUMN(INDIRECT("AV"&amp;"1")),,,"Schedule")</f>
        <v>Schedule!$AV$20</v>
      </c>
      <c r="J2" s="25" t="str" cm="1">
        <f t="array" aca="1" ref="J2" ca="1">ADDRESS(Lists!D2,COLUMN(INDIRECT("AP"&amp;"1")),,,"Schedule")</f>
        <v>Schedule!$AP$15</v>
      </c>
      <c r="K2" s="25" t="str" cm="1">
        <f t="array" aca="1" ref="K2" ca="1">ADDRESS(Lists!E2,COLUMN(INDIRECT("AP"&amp;"1")),,,"Schedule")</f>
        <v>Schedule!$AP$20</v>
      </c>
      <c r="L2" s="25" t="str" cm="1">
        <f t="array" aca="1" ref="L2" ca="1">ADDRESS(Lists!D2,COLUMN(INDIRECT("AX"&amp;"1")),,,"Schedule")</f>
        <v>Schedule!$AX$15</v>
      </c>
      <c r="M2" s="25" t="str" cm="1">
        <f t="array" aca="1" ref="M2" ca="1">ADDRESS(Lists!E2,COLUMN(INDIRECT("AX"&amp;"1")),,,"Schedule")</f>
        <v>Schedule!$AX$20</v>
      </c>
      <c r="N2" s="77" t="str" cm="1">
        <f t="array" aca="1" ref="N2" ca="1">ADDRESS(Lists!D2,COLUMN(INDIRECT("ci"&amp;"1")),,,"Schedule")</f>
        <v>Schedule!$CI$15</v>
      </c>
      <c r="O2" s="60" t="str" cm="1">
        <f t="array" aca="1" ref="O2" ca="1">ADDRESS(Lists!E2,COLUMN(INDIRECT("ci"&amp;"1")),,,"Schedule")</f>
        <v>Schedule!$CI$20</v>
      </c>
    </row>
    <row r="3" spans="1:15" x14ac:dyDescent="0.25">
      <c r="A3" s="40" t="s">
        <v>35</v>
      </c>
      <c r="C3" s="66" t="s">
        <v>44</v>
      </c>
      <c r="D3" s="25">
        <v>24</v>
      </c>
      <c r="E3" s="25">
        <v>28</v>
      </c>
      <c r="F3" s="25" t="str" cm="1">
        <f t="array" aca="1" ref="F3" ca="1">ADDRESS(D3,COLUMN(INDIRECT("A"&amp;"1")),,,"Schedule")</f>
        <v>Schedule!$A$24</v>
      </c>
      <c r="G3" s="25" t="str" cm="1">
        <f t="array" aca="1" ref="G3" ca="1">ADDRESS(E3,COLUMN(INDIRECT("A"&amp;"1")),,,"Schedule")</f>
        <v>Schedule!$A$28</v>
      </c>
      <c r="H3" s="25" t="str" cm="1">
        <f t="array" aca="1" ref="H3" ca="1">ADDRESS(Lists!D3,COLUMN(INDIRECT("AV"&amp;"1")),,,"Schedule")</f>
        <v>Schedule!$AV$24</v>
      </c>
      <c r="I3" s="25" t="str" cm="1">
        <f t="array" aca="1" ref="I3" ca="1">ADDRESS(Lists!E3,COLUMN(INDIRECT("AV"&amp;"1")),,,"Schedule")</f>
        <v>Schedule!$AV$28</v>
      </c>
      <c r="J3" s="25" t="str" cm="1">
        <f t="array" aca="1" ref="J3" ca="1">ADDRESS(Lists!D3,COLUMN(INDIRECT("AP"&amp;"1")),,,"Schedule")</f>
        <v>Schedule!$AP$24</v>
      </c>
      <c r="K3" s="25" t="str" cm="1">
        <f t="array" aca="1" ref="K3" ca="1">ADDRESS(Lists!E3,COLUMN(INDIRECT("AP"&amp;"1")),,,"Schedule")</f>
        <v>Schedule!$AP$28</v>
      </c>
      <c r="L3" s="25" t="str" cm="1">
        <f t="array" aca="1" ref="L3" ca="1">ADDRESS(Lists!D3,COLUMN(INDIRECT("AX"&amp;"1")),,,"Schedule")</f>
        <v>Schedule!$AX$24</v>
      </c>
      <c r="M3" s="25" t="str" cm="1">
        <f t="array" aca="1" ref="M3" ca="1">ADDRESS(Lists!E3,COLUMN(INDIRECT("AX"&amp;"1")),,,"Schedule")</f>
        <v>Schedule!$AX$28</v>
      </c>
      <c r="N3" s="77" t="str" cm="1">
        <f t="array" aca="1" ref="N3" ca="1">ADDRESS(Lists!D3,COLUMN(INDIRECT("ci"&amp;"1")),,,"Schedule")</f>
        <v>Schedule!$CI$24</v>
      </c>
      <c r="O3" s="60" t="str" cm="1">
        <f t="array" aca="1" ref="O3" ca="1">ADDRESS(Lists!E3,COLUMN(INDIRECT("ci"&amp;"1")),,,"Schedule")</f>
        <v>Schedule!$CI$28</v>
      </c>
    </row>
    <row r="4" spans="1:15" x14ac:dyDescent="0.25">
      <c r="A4" s="40" t="s">
        <v>38</v>
      </c>
      <c r="C4" s="66" t="s">
        <v>66</v>
      </c>
      <c r="D4" s="25">
        <v>32</v>
      </c>
      <c r="E4" s="25">
        <v>39</v>
      </c>
      <c r="F4" s="25" t="str" cm="1">
        <f t="array" aca="1" ref="F4" ca="1">ADDRESS(D4,COLUMN(INDIRECT("A"&amp;"1")),,,"Schedule")</f>
        <v>Schedule!$A$32</v>
      </c>
      <c r="G4" s="25" t="str" cm="1">
        <f t="array" aca="1" ref="G4" ca="1">ADDRESS(E4,COLUMN(INDIRECT("A"&amp;"1")),,,"Schedule")</f>
        <v>Schedule!$A$39</v>
      </c>
      <c r="H4" s="25" t="str" cm="1">
        <f t="array" aca="1" ref="H4" ca="1">ADDRESS(Lists!D4,COLUMN(INDIRECT("AV"&amp;"1")),,,"Schedule")</f>
        <v>Schedule!$AV$32</v>
      </c>
      <c r="I4" s="25" t="str" cm="1">
        <f t="array" aca="1" ref="I4" ca="1">ADDRESS(Lists!E4,COLUMN(INDIRECT("AV"&amp;"1")),,,"Schedule")</f>
        <v>Schedule!$AV$39</v>
      </c>
      <c r="J4" s="25" t="str" cm="1">
        <f t="array" aca="1" ref="J4" ca="1">ADDRESS(Lists!D4,COLUMN(INDIRECT("AP"&amp;"1")),,,"Schedule")</f>
        <v>Schedule!$AP$32</v>
      </c>
      <c r="K4" s="25" t="str" cm="1">
        <f t="array" aca="1" ref="K4" ca="1">ADDRESS(Lists!E4,COLUMN(INDIRECT("AP"&amp;"1")),,,"Schedule")</f>
        <v>Schedule!$AP$39</v>
      </c>
      <c r="L4" s="25" t="str" cm="1">
        <f t="array" aca="1" ref="L4" ca="1">ADDRESS(Lists!D4,COLUMN(INDIRECT("AX"&amp;"1")),,,"Schedule")</f>
        <v>Schedule!$AX$32</v>
      </c>
      <c r="M4" s="25" t="str" cm="1">
        <f t="array" aca="1" ref="M4" ca="1">ADDRESS(Lists!E4,COLUMN(INDIRECT("AX"&amp;"1")),,,"Schedule")</f>
        <v>Schedule!$AX$39</v>
      </c>
      <c r="N4" s="77" t="str" cm="1">
        <f t="array" aca="1" ref="N4" ca="1">ADDRESS(Lists!D4,COLUMN(INDIRECT("ci"&amp;"1")),,,"Schedule")</f>
        <v>Schedule!$CI$32</v>
      </c>
      <c r="O4" s="60" t="str" cm="1">
        <f t="array" aca="1" ref="O4" ca="1">ADDRESS(Lists!E4,COLUMN(INDIRECT("ci"&amp;"1")),,,"Schedule")</f>
        <v>Schedule!$CI$39</v>
      </c>
    </row>
    <row r="5" spans="1:15" x14ac:dyDescent="0.25">
      <c r="A5" s="40" t="s">
        <v>40</v>
      </c>
      <c r="C5" s="66" t="s">
        <v>68</v>
      </c>
      <c r="D5" s="25">
        <v>43</v>
      </c>
      <c r="E5" s="25">
        <v>50</v>
      </c>
      <c r="F5" s="25" t="str" cm="1">
        <f t="array" aca="1" ref="F5" ca="1">ADDRESS(D5,COLUMN(INDIRECT("A"&amp;"1")),,,"Schedule")</f>
        <v>Schedule!$A$43</v>
      </c>
      <c r="G5" s="25" t="str" cm="1">
        <f t="array" aca="1" ref="G5" ca="1">ADDRESS(E5,COLUMN(INDIRECT("A"&amp;"1")),,,"Schedule")</f>
        <v>Schedule!$A$50</v>
      </c>
      <c r="H5" s="25" t="str" cm="1">
        <f t="array" aca="1" ref="H5" ca="1">ADDRESS(Lists!D5,COLUMN(INDIRECT("AV"&amp;"1")),,,"Schedule")</f>
        <v>Schedule!$AV$43</v>
      </c>
      <c r="I5" s="25" t="str" cm="1">
        <f t="array" aca="1" ref="I5" ca="1">ADDRESS(Lists!E5,COLUMN(INDIRECT("AV"&amp;"1")),,,"Schedule")</f>
        <v>Schedule!$AV$50</v>
      </c>
      <c r="J5" s="25" t="str" cm="1">
        <f t="array" aca="1" ref="J5" ca="1">ADDRESS(Lists!D5,COLUMN(INDIRECT("AP"&amp;"1")),,,"Schedule")</f>
        <v>Schedule!$AP$43</v>
      </c>
      <c r="K5" s="25" t="str" cm="1">
        <f t="array" aca="1" ref="K5" ca="1">ADDRESS(Lists!E5,COLUMN(INDIRECT("AP"&amp;"1")),,,"Schedule")</f>
        <v>Schedule!$AP$50</v>
      </c>
      <c r="L5" s="25" t="str" cm="1">
        <f t="array" aca="1" ref="L5" ca="1">ADDRESS(Lists!D5,COLUMN(INDIRECT("AX"&amp;"1")),,,"Schedule")</f>
        <v>Schedule!$AX$43</v>
      </c>
      <c r="M5" s="25" t="str" cm="1">
        <f t="array" aca="1" ref="M5" ca="1">ADDRESS(Lists!E5,COLUMN(INDIRECT("AX"&amp;"1")),,,"Schedule")</f>
        <v>Schedule!$AX$50</v>
      </c>
      <c r="N5" s="77" t="str" cm="1">
        <f t="array" aca="1" ref="N5" ca="1">ADDRESS(Lists!D5,COLUMN(INDIRECT("ci"&amp;"1")),,,"Schedule")</f>
        <v>Schedule!$CI$43</v>
      </c>
      <c r="O5" s="60" t="str" cm="1">
        <f t="array" aca="1" ref="O5" ca="1">ADDRESS(Lists!E5,COLUMN(INDIRECT("ci"&amp;"1")),,,"Schedule")</f>
        <v>Schedule!$CI$50</v>
      </c>
    </row>
    <row r="6" spans="1:15" x14ac:dyDescent="0.25">
      <c r="A6" s="40" t="s">
        <v>43</v>
      </c>
      <c r="C6" s="66" t="s">
        <v>67</v>
      </c>
      <c r="D6" s="25">
        <v>54</v>
      </c>
      <c r="E6" s="25">
        <v>61</v>
      </c>
      <c r="F6" s="25" t="str" cm="1">
        <f t="array" aca="1" ref="F6" ca="1">ADDRESS(D6,COLUMN(INDIRECT("A"&amp;"1")),,,"Schedule")</f>
        <v>Schedule!$A$54</v>
      </c>
      <c r="G6" s="25" t="str" cm="1">
        <f t="array" aca="1" ref="G6" ca="1">ADDRESS(E6,COLUMN(INDIRECT("A"&amp;"1")),,,"Schedule")</f>
        <v>Schedule!$A$61</v>
      </c>
      <c r="H6" s="25" t="str" cm="1">
        <f t="array" aca="1" ref="H6" ca="1">ADDRESS(Lists!D6,COLUMN(INDIRECT("AV"&amp;"1")),,,"Schedule")</f>
        <v>Schedule!$AV$54</v>
      </c>
      <c r="I6" s="25" t="str" cm="1">
        <f t="array" aca="1" ref="I6" ca="1">ADDRESS(Lists!E6,COLUMN(INDIRECT("AV"&amp;"1")),,,"Schedule")</f>
        <v>Schedule!$AV$61</v>
      </c>
      <c r="J6" s="25" t="str" cm="1">
        <f t="array" aca="1" ref="J6" ca="1">ADDRESS(Lists!D6,COLUMN(INDIRECT("AP"&amp;"1")),,,"Schedule")</f>
        <v>Schedule!$AP$54</v>
      </c>
      <c r="K6" s="25" t="str" cm="1">
        <f t="array" aca="1" ref="K6" ca="1">ADDRESS(Lists!E6,COLUMN(INDIRECT("AP"&amp;"1")),,,"Schedule")</f>
        <v>Schedule!$AP$61</v>
      </c>
      <c r="L6" s="25" t="str" cm="1">
        <f t="array" aca="1" ref="L6" ca="1">ADDRESS(Lists!D6,COLUMN(INDIRECT("AX"&amp;"1")),,,"Schedule")</f>
        <v>Schedule!$AX$54</v>
      </c>
      <c r="M6" s="25" t="str" cm="1">
        <f t="array" aca="1" ref="M6" ca="1">ADDRESS(Lists!E6,COLUMN(INDIRECT("AX"&amp;"1")),,,"Schedule")</f>
        <v>Schedule!$AX$61</v>
      </c>
      <c r="N6" s="77" t="str" cm="1">
        <f t="array" aca="1" ref="N6" ca="1">ADDRESS(Lists!D6,COLUMN(INDIRECT("ci"&amp;"1")),,,"Schedule")</f>
        <v>Schedule!$CI$54</v>
      </c>
      <c r="O6" s="60" t="str" cm="1">
        <f t="array" aca="1" ref="O6" ca="1">ADDRESS(Lists!E6,COLUMN(INDIRECT("ci"&amp;"1")),,,"Schedule")</f>
        <v>Schedule!$CI$61</v>
      </c>
    </row>
    <row r="7" spans="1:15" x14ac:dyDescent="0.25">
      <c r="A7" s="40" t="s">
        <v>51</v>
      </c>
      <c r="C7" s="67" t="s">
        <v>195</v>
      </c>
      <c r="D7" s="68">
        <v>66</v>
      </c>
      <c r="E7" s="68">
        <v>73</v>
      </c>
      <c r="F7" s="68" t="str" cm="1">
        <f t="array" aca="1" ref="F7" ca="1">ADDRESS(D7,COLUMN(INDIRECT("A"&amp;"1")),,,"Schedule")</f>
        <v>Schedule!$A$66</v>
      </c>
      <c r="G7" s="68" t="str" cm="1">
        <f t="array" aca="1" ref="G7" ca="1">ADDRESS(E7,COLUMN(INDIRECT("A"&amp;"1")),,,"Schedule")</f>
        <v>Schedule!$A$73</v>
      </c>
      <c r="H7" s="68" t="str" cm="1">
        <f t="array" aca="1" ref="H7" ca="1">ADDRESS(Lists!D7,COLUMN(INDIRECT("AV"&amp;"1")),,,"Schedule")</f>
        <v>Schedule!$AV$66</v>
      </c>
      <c r="I7" s="68" t="str" cm="1">
        <f t="array" aca="1" ref="I7" ca="1">ADDRESS(Lists!E7,COLUMN(INDIRECT("AV"&amp;"1")),,,"Schedule")</f>
        <v>Schedule!$AV$73</v>
      </c>
      <c r="J7" s="68" t="str" cm="1">
        <f t="array" aca="1" ref="J7" ca="1">ADDRESS(Lists!D7,COLUMN(INDIRECT("AP"&amp;"1")),,,"Schedule")</f>
        <v>Schedule!$AP$66</v>
      </c>
      <c r="K7" s="68" t="str" cm="1">
        <f t="array" aca="1" ref="K7" ca="1">ADDRESS(Lists!E7,COLUMN(INDIRECT("AP"&amp;"1")),,,"Schedule")</f>
        <v>Schedule!$AP$73</v>
      </c>
      <c r="L7" s="68" t="str" cm="1">
        <f t="array" aca="1" ref="L7" ca="1">ADDRESS(Lists!D7,COLUMN(INDIRECT("AX"&amp;"1")),,,"Schedule")</f>
        <v>Schedule!$AX$66</v>
      </c>
      <c r="M7" s="68" t="str" cm="1">
        <f t="array" aca="1" ref="M7" ca="1">ADDRESS(Lists!E7,COLUMN(INDIRECT("AX"&amp;"1")),,,"Schedule")</f>
        <v>Schedule!$AX$73</v>
      </c>
      <c r="N7" s="77" t="str" cm="1">
        <f t="array" aca="1" ref="N7" ca="1">ADDRESS(Lists!D7,COLUMN(INDIRECT("ci"&amp;"1")),,,"Schedule")</f>
        <v>Schedule!$CI$66</v>
      </c>
      <c r="O7" s="60" t="str" cm="1">
        <f t="array" aca="1" ref="O7" ca="1">ADDRESS(Lists!E7,COLUMN(INDIRECT("ci"&amp;"1")),,,"Schedule")</f>
        <v>Schedule!$CI$73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150</v>
      </c>
    </row>
    <row r="14" spans="1:15" x14ac:dyDescent="0.25">
      <c r="A14" s="42" t="s">
        <v>153</v>
      </c>
    </row>
    <row r="15" spans="1:15" x14ac:dyDescent="0.25">
      <c r="A15" s="42" t="s">
        <v>160</v>
      </c>
    </row>
    <row r="16" spans="1:15" x14ac:dyDescent="0.25">
      <c r="A16" s="42" t="s">
        <v>196</v>
      </c>
    </row>
    <row r="17" spans="1:50" x14ac:dyDescent="0.25">
      <c r="A17" s="42" t="s">
        <v>167</v>
      </c>
    </row>
    <row r="18" spans="1:50" x14ac:dyDescent="0.25">
      <c r="A18" s="42" t="s">
        <v>197</v>
      </c>
    </row>
    <row r="19" spans="1:50" x14ac:dyDescent="0.25">
      <c r="A19" s="42"/>
    </row>
    <row r="20" spans="1:50" ht="15.75" thickBot="1" x14ac:dyDescent="0.3">
      <c r="A20" s="43"/>
    </row>
    <row r="22" spans="1:50" ht="15.75" thickBot="1" x14ac:dyDescent="0.3"/>
    <row r="23" spans="1:50" x14ac:dyDescent="0.25">
      <c r="L23" s="47" t="s">
        <v>198</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2020-12-01T14:08:26Z</cp:lastPrinted>
  <dcterms:created xsi:type="dcterms:W3CDTF">2020-09-03T19:23:27Z</dcterms:created>
  <dcterms:modified xsi:type="dcterms:W3CDTF">2020-12-01T14:09:08Z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