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F78A66D2-D3C9-4F71-9EBE-BC93C4B22725}" xr6:coauthVersionLast="45" xr6:coauthVersionMax="45" xr10:uidLastSave="{00000000-0000-0000-0000-000000000000}"/>
  <bookViews>
    <workbookView xWindow="945" yWindow="0" windowWidth="26250" windowHeight="15600" firstSheet="1" activeTab="2"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s>
  <functionGroups builtInGroupCount="19"/>
  <definedNames>
    <definedName name="_xlnm.Print_Area" localSheetId="7">HTT!$A$1:$F$24</definedName>
    <definedName name="_xlnm.Print_Area" localSheetId="2">Schedule!$A$1:$AJ$83</definedName>
    <definedName name="_xlnm.Print_Area" localSheetId="5">TH!$B$1:$F$24</definedName>
    <definedName name="SatSunSched">Schedule!$A$73:$AJ$83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F18" i="4" l="1" a="1"/>
  <c r="BF18" i="4" s="1"/>
  <c r="BG18" i="4" a="1"/>
  <c r="BG18" i="4" s="1"/>
  <c r="BH18" i="4" a="1"/>
  <c r="BH18" i="4" s="1"/>
  <c r="BL18" i="4" a="1"/>
  <c r="BL18" i="4" s="1"/>
  <c r="BM18" i="4" a="1"/>
  <c r="BM18" i="4" s="1"/>
  <c r="BF19" i="4" a="1"/>
  <c r="BF19" i="4" s="1"/>
  <c r="BG19" i="4" a="1"/>
  <c r="BG19" i="4" s="1"/>
  <c r="BH19" i="4" a="1"/>
  <c r="BH19" i="4" s="1"/>
  <c r="BL19" i="4" a="1"/>
  <c r="BL19" i="4" s="1"/>
  <c r="BM19" i="4" a="1"/>
  <c r="BM19" i="4" s="1"/>
  <c r="BZ19" i="4" a="1"/>
  <c r="BZ19" i="4" s="1"/>
  <c r="CA19" i="4" a="1"/>
  <c r="CA19" i="4" s="1"/>
  <c r="CB19" i="4" a="1"/>
  <c r="CB19" i="4" s="1"/>
  <c r="CF19" i="4" a="1"/>
  <c r="CF19" i="4" s="1"/>
  <c r="CG19" i="4" a="1"/>
  <c r="CG19" i="4" s="1"/>
  <c r="BZ20" i="4" a="1"/>
  <c r="BZ20" i="4" s="1"/>
  <c r="CA20" i="4" a="1"/>
  <c r="CA20" i="4" s="1"/>
  <c r="CB20" i="4" a="1"/>
  <c r="CB20" i="4" s="1"/>
  <c r="CF20" i="4" a="1"/>
  <c r="CF20" i="4" s="1"/>
  <c r="CG20" i="4" a="1"/>
  <c r="CG20" i="4" s="1"/>
  <c r="BZ21" i="4" a="1"/>
  <c r="BZ21" i="4" s="1"/>
  <c r="CA21" i="4" a="1"/>
  <c r="CA21" i="4" s="1"/>
  <c r="CB21" i="4" a="1"/>
  <c r="CB21" i="4" s="1"/>
  <c r="CF21" i="4" a="1"/>
  <c r="CF21" i="4" s="1"/>
  <c r="CG21" i="4" a="1"/>
  <c r="CG21" i="4" s="1"/>
  <c r="BZ22" i="4" a="1"/>
  <c r="BZ22" i="4" s="1"/>
  <c r="CA22" i="4" a="1"/>
  <c r="CA22" i="4" s="1"/>
  <c r="CB22" i="4" a="1"/>
  <c r="CB22" i="4" s="1"/>
  <c r="CF22" i="4" a="1"/>
  <c r="CF22" i="4" s="1"/>
  <c r="CG22" i="4" a="1"/>
  <c r="CG22" i="4" s="1"/>
  <c r="BZ23" i="4" a="1"/>
  <c r="BZ23" i="4" s="1"/>
  <c r="CA23" i="4" a="1"/>
  <c r="CA23" i="4" s="1"/>
  <c r="CB23" i="4" a="1"/>
  <c r="CB23" i="4" s="1"/>
  <c r="CF23" i="4" a="1"/>
  <c r="CF23" i="4" s="1"/>
  <c r="CG23" i="4" a="1"/>
  <c r="CG23" i="4" s="1"/>
  <c r="BZ24" i="4" a="1"/>
  <c r="BZ24" i="4" s="1"/>
  <c r="CA24" i="4" a="1"/>
  <c r="CA24" i="4" s="1"/>
  <c r="CB24" i="4" a="1"/>
  <c r="CB24" i="4" s="1"/>
  <c r="CF24" i="4" a="1"/>
  <c r="CF24" i="4" s="1"/>
  <c r="CG24" i="4" a="1"/>
  <c r="CG24" i="4" s="1"/>
  <c r="BZ25" i="4" a="1"/>
  <c r="BZ25" i="4" s="1"/>
  <c r="CA25" i="4" a="1"/>
  <c r="CA25" i="4" s="1"/>
  <c r="CB25" i="4" a="1"/>
  <c r="CB25" i="4" s="1"/>
  <c r="CF25" i="4" a="1"/>
  <c r="CF25" i="4" s="1"/>
  <c r="CG25" i="4" a="1"/>
  <c r="CG25" i="4" s="1"/>
  <c r="BZ26" i="4" a="1"/>
  <c r="BZ26" i="4"/>
  <c r="CA26" i="4" a="1"/>
  <c r="CA26" i="4" s="1"/>
  <c r="CB26" i="4" a="1"/>
  <c r="CB26" i="4"/>
  <c r="CF26" i="4" a="1"/>
  <c r="CF26" i="4"/>
  <c r="CG26" i="4" a="1"/>
  <c r="CG26" i="4" s="1"/>
  <c r="BZ27" i="4" a="1"/>
  <c r="BZ27" i="4" s="1"/>
  <c r="CA27" i="4" a="1"/>
  <c r="CA27" i="4"/>
  <c r="CB27" i="4" a="1"/>
  <c r="CB27" i="4" s="1"/>
  <c r="CF27" i="4" a="1"/>
  <c r="CF27" i="4" s="1"/>
  <c r="CG27" i="4" a="1"/>
  <c r="CG27" i="4"/>
  <c r="BZ28" i="4" a="1"/>
  <c r="BZ28" i="4" s="1"/>
  <c r="CA28" i="4" a="1"/>
  <c r="CA28" i="4"/>
  <c r="CB28" i="4" a="1"/>
  <c r="CB28" i="4" s="1"/>
  <c r="CF28" i="4" a="1"/>
  <c r="CF28" i="4" s="1"/>
  <c r="CG28" i="4" a="1"/>
  <c r="CG28" i="4" s="1"/>
  <c r="BZ29" i="4" a="1"/>
  <c r="BZ29" i="4"/>
  <c r="CA29" i="4" a="1"/>
  <c r="CA29" i="4" s="1"/>
  <c r="CB29" i="4" a="1"/>
  <c r="CB29" i="4"/>
  <c r="CF29" i="4" a="1"/>
  <c r="CF29" i="4"/>
  <c r="CG29" i="4" a="1"/>
  <c r="CG29" i="4" s="1"/>
  <c r="BZ30" i="4" a="1"/>
  <c r="BZ30" i="4"/>
  <c r="CA30" i="4" a="1"/>
  <c r="CA30" i="4" s="1"/>
  <c r="CB30" i="4" a="1"/>
  <c r="CB30" i="4"/>
  <c r="CF30" i="4" a="1"/>
  <c r="CF30" i="4"/>
  <c r="CG30" i="4" a="1"/>
  <c r="CG30" i="4" s="1"/>
  <c r="BZ31" i="4" a="1"/>
  <c r="BZ31" i="4" s="1"/>
  <c r="CA31" i="4" a="1"/>
  <c r="CA31" i="4" s="1"/>
  <c r="CB31" i="4" a="1"/>
  <c r="CB31" i="4" s="1"/>
  <c r="CF31" i="4" a="1"/>
  <c r="CF31" i="4" s="1"/>
  <c r="CG31" i="4" a="1"/>
  <c r="CG31" i="4" s="1"/>
  <c r="BZ32" i="4" a="1"/>
  <c r="BZ32" i="4" s="1"/>
  <c r="CA32" i="4" a="1"/>
  <c r="CA32" i="4" s="1"/>
  <c r="CB32" i="4" a="1"/>
  <c r="CB32" i="4" s="1"/>
  <c r="CF32" i="4" a="1"/>
  <c r="CF32" i="4" s="1"/>
  <c r="CG32" i="4" a="1"/>
  <c r="CG32" i="4" s="1"/>
  <c r="BZ33" i="4" a="1"/>
  <c r="BZ33" i="4" s="1"/>
  <c r="CA33" i="4" a="1"/>
  <c r="CA33" i="4" s="1"/>
  <c r="CB33" i="4" a="1"/>
  <c r="CB33" i="4" s="1"/>
  <c r="CF33" i="4" a="1"/>
  <c r="CF33" i="4" s="1"/>
  <c r="CG33" i="4" a="1"/>
  <c r="CG33" i="4" s="1"/>
  <c r="BZ34" i="4" a="1"/>
  <c r="BZ34" i="4" s="1"/>
  <c r="CA34" i="4" a="1"/>
  <c r="CA34" i="4" s="1"/>
  <c r="CB34" i="4" a="1"/>
  <c r="CB34" i="4" s="1"/>
  <c r="CF34" i="4" a="1"/>
  <c r="CF34" i="4" s="1"/>
  <c r="CG34" i="4" a="1"/>
  <c r="CG34" i="4" s="1"/>
  <c r="BZ35" i="4" a="1"/>
  <c r="BZ35" i="4" s="1"/>
  <c r="CA35" i="4" a="1"/>
  <c r="CA35" i="4" s="1"/>
  <c r="CB35" i="4" a="1"/>
  <c r="CB35" i="4" s="1"/>
  <c r="CF35" i="4" a="1"/>
  <c r="CF35" i="4" s="1"/>
  <c r="CG35" i="4" a="1"/>
  <c r="CG35" i="4" s="1"/>
  <c r="BZ36" i="4" a="1"/>
  <c r="BZ36" i="4" s="1"/>
  <c r="CA36" i="4" a="1"/>
  <c r="CA36" i="4" s="1"/>
  <c r="CB36" i="4" a="1"/>
  <c r="CB36" i="4" s="1"/>
  <c r="CF36" i="4" a="1"/>
  <c r="CF36" i="4" s="1"/>
  <c r="CG36" i="4" a="1"/>
  <c r="CG36" i="4" s="1"/>
  <c r="BZ37" i="4" a="1"/>
  <c r="BZ37" i="4" s="1"/>
  <c r="CA37" i="4" a="1"/>
  <c r="CA37" i="4" s="1"/>
  <c r="CB37" i="4" a="1"/>
  <c r="CB37" i="4" s="1"/>
  <c r="CF37" i="4" a="1"/>
  <c r="CF37" i="4" s="1"/>
  <c r="CG37" i="4" a="1"/>
  <c r="CG37" i="4" s="1"/>
  <c r="BZ38" i="4" a="1"/>
  <c r="BZ38" i="4"/>
  <c r="CA38" i="4" a="1"/>
  <c r="CA38" i="4" s="1"/>
  <c r="CB38" i="4" a="1"/>
  <c r="CB38" i="4" s="1"/>
  <c r="CF38" i="4" a="1"/>
  <c r="CF38" i="4" s="1"/>
  <c r="CG38" i="4" a="1"/>
  <c r="CG38" i="4" s="1"/>
  <c r="BP19" i="4" a="1"/>
  <c r="BP19" i="4" s="1"/>
  <c r="BQ19" i="4" a="1"/>
  <c r="BQ19" i="4" s="1"/>
  <c r="BR19" i="4" a="1"/>
  <c r="BR19" i="4" s="1"/>
  <c r="BV19" i="4" a="1"/>
  <c r="BV19" i="4" s="1"/>
  <c r="BW19" i="4" a="1"/>
  <c r="BW19" i="4" s="1"/>
  <c r="BP20" i="4" a="1"/>
  <c r="BP20" i="4" s="1"/>
  <c r="BQ20" i="4" a="1"/>
  <c r="BQ20" i="4" s="1"/>
  <c r="BR20" i="4" a="1"/>
  <c r="BR20" i="4" s="1"/>
  <c r="BV20" i="4" a="1"/>
  <c r="BV20" i="4" s="1"/>
  <c r="BW20" i="4" a="1"/>
  <c r="BW20" i="4" s="1"/>
  <c r="BP21" i="4" a="1"/>
  <c r="BP21" i="4" s="1"/>
  <c r="BQ21" i="4" a="1"/>
  <c r="BQ21" i="4" s="1"/>
  <c r="BR21" i="4" a="1"/>
  <c r="BR21" i="4" s="1"/>
  <c r="BV21" i="4" a="1"/>
  <c r="BV21" i="4" s="1"/>
  <c r="BW21" i="4" a="1"/>
  <c r="BW21" i="4" s="1"/>
  <c r="BP22" i="4" a="1"/>
  <c r="BP22" i="4" s="1"/>
  <c r="BQ22" i="4" a="1"/>
  <c r="BQ22" i="4" s="1"/>
  <c r="BR22" i="4" a="1"/>
  <c r="BR22" i="4" s="1"/>
  <c r="BV22" i="4" a="1"/>
  <c r="BV22" i="4" s="1"/>
  <c r="BW22" i="4" a="1"/>
  <c r="BW22" i="4" s="1"/>
  <c r="BP23" i="4" a="1"/>
  <c r="BP23" i="4" s="1"/>
  <c r="BQ23" i="4" a="1"/>
  <c r="BQ23" i="4" s="1"/>
  <c r="BR23" i="4" a="1"/>
  <c r="BR23" i="4" s="1"/>
  <c r="BV23" i="4" a="1"/>
  <c r="BV23" i="4" s="1"/>
  <c r="BW23" i="4" a="1"/>
  <c r="BW23" i="4" s="1"/>
  <c r="BP24" i="4" a="1"/>
  <c r="BP24" i="4" s="1"/>
  <c r="BQ24" i="4" a="1"/>
  <c r="BQ24" i="4" s="1"/>
  <c r="BR24" i="4" a="1"/>
  <c r="BR24" i="4" s="1"/>
  <c r="BV24" i="4" a="1"/>
  <c r="BV24" i="4" s="1"/>
  <c r="BW24" i="4" a="1"/>
  <c r="BW24" i="4" s="1"/>
  <c r="BP25" i="4" a="1"/>
  <c r="BP25" i="4" s="1"/>
  <c r="BQ25" i="4" a="1"/>
  <c r="BQ25" i="4" s="1"/>
  <c r="BR25" i="4" a="1"/>
  <c r="BR25" i="4" s="1"/>
  <c r="BV25" i="4" a="1"/>
  <c r="BV25" i="4" s="1"/>
  <c r="BW25" i="4" a="1"/>
  <c r="BW25" i="4" s="1"/>
  <c r="BP26" i="4" a="1"/>
  <c r="BP26" i="4"/>
  <c r="BQ26" i="4" a="1"/>
  <c r="BQ26" i="4" s="1"/>
  <c r="BR26" i="4" a="1"/>
  <c r="BR26" i="4"/>
  <c r="BV26" i="4" a="1"/>
  <c r="BV26" i="4" s="1"/>
  <c r="BW26" i="4" a="1"/>
  <c r="BW26" i="4" s="1"/>
  <c r="BP27" i="4" a="1"/>
  <c r="BP27" i="4" s="1"/>
  <c r="BQ27" i="4" a="1"/>
  <c r="BQ27" i="4"/>
  <c r="BR27" i="4" a="1"/>
  <c r="BR27" i="4" s="1"/>
  <c r="BV27" i="4" a="1"/>
  <c r="BV27" i="4" s="1"/>
  <c r="BW27" i="4" a="1"/>
  <c r="BW27" i="4"/>
  <c r="BP28" i="4" a="1"/>
  <c r="BP28" i="4"/>
  <c r="BQ28" i="4" a="1"/>
  <c r="BQ28" i="4" s="1"/>
  <c r="BR28" i="4" a="1"/>
  <c r="BR28" i="4" s="1"/>
  <c r="BV28" i="4" a="1"/>
  <c r="BV28" i="4"/>
  <c r="BW28" i="4" a="1"/>
  <c r="BW28" i="4" s="1"/>
  <c r="BP29" i="4" a="1"/>
  <c r="BP29" i="4" s="1"/>
  <c r="BQ29" i="4" a="1"/>
  <c r="BQ29" i="4" s="1"/>
  <c r="BR29" i="4" a="1"/>
  <c r="BR29" i="4" s="1"/>
  <c r="BV29" i="4" a="1"/>
  <c r="BV29" i="4" s="1"/>
  <c r="BW29" i="4" a="1"/>
  <c r="BW29" i="4"/>
  <c r="BP30" i="4" a="1"/>
  <c r="BP30" i="4" s="1"/>
  <c r="BQ30" i="4" a="1"/>
  <c r="BQ30" i="4" s="1"/>
  <c r="BR30" i="4" a="1"/>
  <c r="BR30" i="4" s="1"/>
  <c r="BV30" i="4" a="1"/>
  <c r="BV30" i="4"/>
  <c r="BW30" i="4" a="1"/>
  <c r="BW30" i="4" s="1"/>
  <c r="BP31" i="4" a="1"/>
  <c r="BP31" i="4" s="1"/>
  <c r="BQ31" i="4" a="1"/>
  <c r="BQ31" i="4" s="1"/>
  <c r="BR31" i="4" a="1"/>
  <c r="BR31" i="4" s="1"/>
  <c r="BV31" i="4" a="1"/>
  <c r="BV31" i="4" s="1"/>
  <c r="BW31" i="4" a="1"/>
  <c r="BW31" i="4" s="1"/>
  <c r="BP32" i="4" a="1"/>
  <c r="BP32" i="4" s="1"/>
  <c r="BQ32" i="4" a="1"/>
  <c r="BQ32" i="4" s="1"/>
  <c r="BR32" i="4" a="1"/>
  <c r="BR32" i="4" s="1"/>
  <c r="BV32" i="4" a="1"/>
  <c r="BV32" i="4" s="1"/>
  <c r="BW32" i="4" a="1"/>
  <c r="BW32" i="4" s="1"/>
  <c r="BP33" i="4" a="1"/>
  <c r="BP33" i="4" s="1"/>
  <c r="BQ33" i="4" a="1"/>
  <c r="BQ33" i="4" s="1"/>
  <c r="BR33" i="4" a="1"/>
  <c r="BR33" i="4" s="1"/>
  <c r="BV33" i="4" a="1"/>
  <c r="BV33" i="4" s="1"/>
  <c r="BW33" i="4" a="1"/>
  <c r="BW33" i="4" s="1"/>
  <c r="BP34" i="4" a="1"/>
  <c r="BP34" i="4" s="1"/>
  <c r="BQ34" i="4" a="1"/>
  <c r="BQ34" i="4" s="1"/>
  <c r="BR34" i="4" a="1"/>
  <c r="BR34" i="4" s="1"/>
  <c r="BV34" i="4" a="1"/>
  <c r="BV34" i="4" s="1"/>
  <c r="BW34" i="4" a="1"/>
  <c r="BW34" i="4" s="1"/>
  <c r="BP35" i="4" a="1"/>
  <c r="BP35" i="4" s="1"/>
  <c r="BQ35" i="4" a="1"/>
  <c r="BQ35" i="4" s="1"/>
  <c r="BR35" i="4" a="1"/>
  <c r="BR35" i="4" s="1"/>
  <c r="BV35" i="4" a="1"/>
  <c r="BV35" i="4" s="1"/>
  <c r="BW35" i="4" a="1"/>
  <c r="BW35" i="4" s="1"/>
  <c r="BP36" i="4" a="1"/>
  <c r="BP36" i="4" s="1"/>
  <c r="BQ36" i="4" a="1"/>
  <c r="BQ36" i="4" s="1"/>
  <c r="BR36" i="4" a="1"/>
  <c r="BR36" i="4" s="1"/>
  <c r="BV36" i="4" a="1"/>
  <c r="BV36" i="4" s="1"/>
  <c r="BW36" i="4" a="1"/>
  <c r="BW36" i="4" s="1"/>
  <c r="BP37" i="4" a="1"/>
  <c r="BP37" i="4" s="1"/>
  <c r="BQ37" i="4" a="1"/>
  <c r="BQ37" i="4" s="1"/>
  <c r="BR37" i="4" a="1"/>
  <c r="BR37" i="4" s="1"/>
  <c r="BV37" i="4" a="1"/>
  <c r="BV37" i="4" s="1"/>
  <c r="BW37" i="4" a="1"/>
  <c r="BW37" i="4" s="1"/>
  <c r="BP38" i="4" a="1"/>
  <c r="BP38" i="4" s="1"/>
  <c r="BQ38" i="4" a="1"/>
  <c r="BQ38" i="4" s="1"/>
  <c r="BR38" i="4" a="1"/>
  <c r="BR38" i="4" s="1"/>
  <c r="BV38" i="4" a="1"/>
  <c r="BV38" i="4" s="1"/>
  <c r="BW38" i="4" a="1"/>
  <c r="BW38" i="4" s="1"/>
  <c r="BF20" i="4" a="1"/>
  <c r="BF20" i="4" s="1"/>
  <c r="BG20" i="4" a="1"/>
  <c r="BG20" i="4" s="1"/>
  <c r="BH20" i="4" a="1"/>
  <c r="BH20" i="4" s="1"/>
  <c r="BL20" i="4" a="1"/>
  <c r="BL20" i="4" s="1"/>
  <c r="BM20" i="4" a="1"/>
  <c r="BM20" i="4" s="1"/>
  <c r="BF21" i="4" a="1"/>
  <c r="BF21" i="4" s="1"/>
  <c r="BG21" i="4" a="1"/>
  <c r="BG21" i="4" s="1"/>
  <c r="BH21" i="4" a="1"/>
  <c r="BH21" i="4" s="1"/>
  <c r="BL21" i="4" a="1"/>
  <c r="BL21" i="4" s="1"/>
  <c r="BM21" i="4" a="1"/>
  <c r="BM21" i="4" s="1"/>
  <c r="BF22" i="4" a="1"/>
  <c r="BF22" i="4" s="1"/>
  <c r="BG22" i="4" a="1"/>
  <c r="BG22" i="4" s="1"/>
  <c r="BH22" i="4" a="1"/>
  <c r="BH22" i="4" s="1"/>
  <c r="BL22" i="4" a="1"/>
  <c r="BL22" i="4" s="1"/>
  <c r="BM22" i="4" a="1"/>
  <c r="BM22" i="4" s="1"/>
  <c r="BF23" i="4" a="1"/>
  <c r="BF23" i="4" s="1"/>
  <c r="BG23" i="4" a="1"/>
  <c r="BG23" i="4" s="1"/>
  <c r="BH23" i="4" a="1"/>
  <c r="BH23" i="4" s="1"/>
  <c r="BL23" i="4" a="1"/>
  <c r="BL23" i="4" s="1"/>
  <c r="BM23" i="4" a="1"/>
  <c r="BM23" i="4" s="1"/>
  <c r="BF24" i="4" a="1"/>
  <c r="BF24" i="4" s="1"/>
  <c r="BG24" i="4" a="1"/>
  <c r="BG24" i="4" s="1"/>
  <c r="BH24" i="4" a="1"/>
  <c r="BH24" i="4" s="1"/>
  <c r="BL24" i="4" a="1"/>
  <c r="BL24" i="4" s="1"/>
  <c r="BM24" i="4" a="1"/>
  <c r="BM24" i="4" s="1"/>
  <c r="BF25" i="4" a="1"/>
  <c r="BF25" i="4" s="1"/>
  <c r="BG25" i="4" a="1"/>
  <c r="BG25" i="4" s="1"/>
  <c r="BH25" i="4" a="1"/>
  <c r="BH25" i="4" s="1"/>
  <c r="BL25" i="4" a="1"/>
  <c r="BL25" i="4" s="1"/>
  <c r="BM25" i="4" a="1"/>
  <c r="BM25" i="4" s="1"/>
  <c r="BF26" i="4" a="1"/>
  <c r="BF26" i="4"/>
  <c r="BG26" i="4" a="1"/>
  <c r="BG26" i="4" s="1"/>
  <c r="BH26" i="4" a="1"/>
  <c r="BH26" i="4"/>
  <c r="BL26" i="4" a="1"/>
  <c r="BL26" i="4" s="1"/>
  <c r="BM26" i="4" a="1"/>
  <c r="BM26" i="4" s="1"/>
  <c r="BF27" i="4" a="1"/>
  <c r="BF27" i="4" s="1"/>
  <c r="BG27" i="4" a="1"/>
  <c r="BG27" i="4"/>
  <c r="BH27" i="4" a="1"/>
  <c r="BH27" i="4" s="1"/>
  <c r="BL27" i="4" a="1"/>
  <c r="BL27" i="4" s="1"/>
  <c r="BM27" i="4" a="1"/>
  <c r="BM27" i="4"/>
  <c r="BF28" i="4" a="1"/>
  <c r="BF28" i="4"/>
  <c r="BG28" i="4" a="1"/>
  <c r="BG28" i="4" s="1"/>
  <c r="BH28" i="4" a="1"/>
  <c r="BH28" i="4" s="1"/>
  <c r="BL28" i="4" a="1"/>
  <c r="BL28" i="4"/>
  <c r="BM28" i="4" a="1"/>
  <c r="BM28" i="4" s="1"/>
  <c r="BF29" i="4" a="1"/>
  <c r="BF29" i="4" s="1"/>
  <c r="BG29" i="4" a="1"/>
  <c r="BG29" i="4" s="1"/>
  <c r="BH29" i="4" a="1"/>
  <c r="BH29" i="4" s="1"/>
  <c r="BL29" i="4" a="1"/>
  <c r="BL29" i="4" s="1"/>
  <c r="BM29" i="4" a="1"/>
  <c r="BM29" i="4"/>
  <c r="BF30" i="4" a="1"/>
  <c r="BF30" i="4" s="1"/>
  <c r="BG30" i="4" a="1"/>
  <c r="BG30" i="4" s="1"/>
  <c r="BH30" i="4" a="1"/>
  <c r="BH30" i="4" s="1"/>
  <c r="BL30" i="4" a="1"/>
  <c r="BL30" i="4"/>
  <c r="BM30" i="4" a="1"/>
  <c r="BM30" i="4" s="1"/>
  <c r="BF31" i="4" a="1"/>
  <c r="BF31" i="4" s="1"/>
  <c r="BG31" i="4" a="1"/>
  <c r="BG31" i="4" s="1"/>
  <c r="BH31" i="4" a="1"/>
  <c r="BH31" i="4" s="1"/>
  <c r="BL31" i="4" a="1"/>
  <c r="BL31" i="4" s="1"/>
  <c r="BM31" i="4" a="1"/>
  <c r="BM31" i="4" s="1"/>
  <c r="BF32" i="4" a="1"/>
  <c r="BF32" i="4" s="1"/>
  <c r="BG32" i="4" a="1"/>
  <c r="BG32" i="4" s="1"/>
  <c r="BH32" i="4" a="1"/>
  <c r="BH32" i="4" s="1"/>
  <c r="BL32" i="4" a="1"/>
  <c r="BL32" i="4" s="1"/>
  <c r="BM32" i="4" a="1"/>
  <c r="BM32" i="4" s="1"/>
  <c r="BF33" i="4" a="1"/>
  <c r="BF33" i="4" s="1"/>
  <c r="BG33" i="4" a="1"/>
  <c r="BG33" i="4" s="1"/>
  <c r="BH33" i="4" a="1"/>
  <c r="BH33" i="4" s="1"/>
  <c r="BL33" i="4" a="1"/>
  <c r="BL33" i="4" s="1"/>
  <c r="BM33" i="4" a="1"/>
  <c r="BM33" i="4" s="1"/>
  <c r="BF34" i="4" a="1"/>
  <c r="BF34" i="4" s="1"/>
  <c r="BG34" i="4" a="1"/>
  <c r="BG34" i="4" s="1"/>
  <c r="BH34" i="4" a="1"/>
  <c r="BH34" i="4" s="1"/>
  <c r="BL34" i="4" a="1"/>
  <c r="BL34" i="4" s="1"/>
  <c r="BM34" i="4" a="1"/>
  <c r="BM34" i="4" s="1"/>
  <c r="BF35" i="4" a="1"/>
  <c r="BF35" i="4" s="1"/>
  <c r="BG35" i="4" a="1"/>
  <c r="BG35" i="4" s="1"/>
  <c r="BH35" i="4" a="1"/>
  <c r="BH35" i="4" s="1"/>
  <c r="BL35" i="4" a="1"/>
  <c r="BL35" i="4" s="1"/>
  <c r="BM35" i="4" a="1"/>
  <c r="BM35" i="4" s="1"/>
  <c r="BF36" i="4" a="1"/>
  <c r="BF36" i="4" s="1"/>
  <c r="BG36" i="4" a="1"/>
  <c r="BG36" i="4" s="1"/>
  <c r="BH36" i="4" a="1"/>
  <c r="BH36" i="4" s="1"/>
  <c r="BL36" i="4" a="1"/>
  <c r="BL36" i="4"/>
  <c r="BM36" i="4" a="1"/>
  <c r="BM36" i="4" s="1"/>
  <c r="BF37" i="4" a="1"/>
  <c r="BF37" i="4" s="1"/>
  <c r="BG37" i="4" a="1"/>
  <c r="BG37" i="4" s="1"/>
  <c r="BH37" i="4" a="1"/>
  <c r="BH37" i="4" s="1"/>
  <c r="BL37" i="4" a="1"/>
  <c r="BL37" i="4" s="1"/>
  <c r="BM37" i="4" a="1"/>
  <c r="BM37" i="4" s="1"/>
  <c r="BF38" i="4" a="1"/>
  <c r="BF38" i="4" s="1"/>
  <c r="BG38" i="4" a="1"/>
  <c r="BG38" i="4" s="1"/>
  <c r="BH38" i="4" a="1"/>
  <c r="BH38" i="4" s="1"/>
  <c r="BL38" i="4" a="1"/>
  <c r="BL38" i="4" s="1"/>
  <c r="BM38" i="4" a="1"/>
  <c r="BM38" i="4" s="1"/>
  <c r="AY19" i="4"/>
  <c r="AY20" i="4"/>
  <c r="AY21" i="4"/>
  <c r="BD21" i="4" s="1"/>
  <c r="AY22" i="4"/>
  <c r="BC22" i="4" s="1"/>
  <c r="AY23" i="4"/>
  <c r="BC23" i="4" s="1"/>
  <c r="AY24" i="4"/>
  <c r="AY25" i="4"/>
  <c r="AY26" i="4"/>
  <c r="BC26" i="4" s="1"/>
  <c r="AY27" i="4"/>
  <c r="BC27" i="4" s="1"/>
  <c r="AY28" i="4"/>
  <c r="BD28" i="4" s="1"/>
  <c r="AY29" i="4"/>
  <c r="BC29" i="4" s="1"/>
  <c r="AY30" i="4"/>
  <c r="BC30" i="4" s="1"/>
  <c r="AY31" i="4"/>
  <c r="AY32" i="4"/>
  <c r="AY33" i="4"/>
  <c r="AY34" i="4"/>
  <c r="BC34" i="4" s="1"/>
  <c r="AY35" i="4"/>
  <c r="BC35" i="4" s="1"/>
  <c r="AY36" i="4"/>
  <c r="BD36" i="4" s="1"/>
  <c r="AY37" i="4"/>
  <c r="AY38" i="4"/>
  <c r="AR32" i="4"/>
  <c r="AR33" i="4"/>
  <c r="AV33" i="4" s="1"/>
  <c r="AR34" i="4"/>
  <c r="AV34" i="4" s="1"/>
  <c r="AR35" i="4"/>
  <c r="AV35" i="4" s="1"/>
  <c r="AR36" i="4"/>
  <c r="AV36" i="4" s="1"/>
  <c r="AR37" i="4"/>
  <c r="AV37" i="4" s="1"/>
  <c r="AR38" i="4"/>
  <c r="AW38" i="4" s="1"/>
  <c r="AV38" i="4"/>
  <c r="AR19" i="4"/>
  <c r="AR20" i="4"/>
  <c r="AV20" i="4" s="1"/>
  <c r="AR21" i="4"/>
  <c r="AV21" i="4" s="1"/>
  <c r="AR22" i="4"/>
  <c r="AV22" i="4" s="1"/>
  <c r="AR23" i="4"/>
  <c r="AV23" i="4" s="1"/>
  <c r="AR24" i="4"/>
  <c r="AV24" i="4" s="1"/>
  <c r="AR25" i="4"/>
  <c r="AW25" i="4" s="1"/>
  <c r="BK19" i="4" a="1"/>
  <c r="CD23" i="4" a="1"/>
  <c r="CD31" i="4" a="1"/>
  <c r="CD37" i="4" a="1"/>
  <c r="CE20" i="4" a="1"/>
  <c r="CE28" i="4" a="1"/>
  <c r="CE36" i="4" a="1"/>
  <c r="CD32" i="4" a="1"/>
  <c r="CD25" i="4" a="1"/>
  <c r="CD33" i="4" a="1"/>
  <c r="CE34" i="4" a="1"/>
  <c r="BU25" i="4" a="1"/>
  <c r="BU33" i="4" a="1"/>
  <c r="BT33" i="4" a="1"/>
  <c r="BT24" i="4" a="1"/>
  <c r="BT32" i="4" a="1"/>
  <c r="BT19" i="4" a="1"/>
  <c r="BT35" i="4" a="1"/>
  <c r="BU32" i="4" a="1"/>
  <c r="BU26" i="4" a="1"/>
  <c r="BT20" i="4" a="1"/>
  <c r="BK25" i="4" a="1"/>
  <c r="BK33" i="4" a="1"/>
  <c r="BK29" i="4" a="1"/>
  <c r="BK36" i="4" a="1"/>
  <c r="AZ31" i="4" a="1"/>
  <c r="BJ19" i="4" a="1"/>
  <c r="CE25" i="4" a="1"/>
  <c r="CE33" i="4" a="1"/>
  <c r="CD28" i="4" a="1"/>
  <c r="CD22" i="4" a="1"/>
  <c r="CD30" i="4" a="1"/>
  <c r="CD38" i="4" a="1"/>
  <c r="CE19" i="4" a="1"/>
  <c r="CE27" i="4" a="1"/>
  <c r="CE35" i="4" a="1"/>
  <c r="CE38" i="4" a="1"/>
  <c r="BT26" i="4" a="1"/>
  <c r="BT34" i="4" a="1"/>
  <c r="BU20" i="4" a="1"/>
  <c r="BU28" i="4" a="1"/>
  <c r="BU36" i="4" a="1"/>
  <c r="BU21" i="4" a="1"/>
  <c r="BU37" i="4" a="1"/>
  <c r="BU35" i="4" a="1"/>
  <c r="BU29" i="4" a="1"/>
  <c r="BU24" i="4" a="1"/>
  <c r="BJ26" i="4" a="1"/>
  <c r="BJ34" i="4" a="1"/>
  <c r="BJ30" i="4" a="1"/>
  <c r="BK27" i="4" a="1"/>
  <c r="BJ21" i="4" a="1"/>
  <c r="BJ29" i="4" a="1"/>
  <c r="BJ37" i="4" a="1"/>
  <c r="BK34" i="4" a="1"/>
  <c r="BK35" i="4" a="1"/>
  <c r="AZ24" i="4" a="1"/>
  <c r="AZ19" i="4" a="1"/>
  <c r="AZ35" i="4" a="1"/>
  <c r="AZ34" i="4" a="1"/>
  <c r="AZ29" i="4" a="1"/>
  <c r="AS37" i="4" a="1"/>
  <c r="AS38" i="4" a="1"/>
  <c r="AS19" i="4" a="1"/>
  <c r="AS21" i="4" a="1"/>
  <c r="AS23" i="4" a="1"/>
  <c r="BU38" i="4" a="1"/>
  <c r="BJ23" i="4" a="1"/>
  <c r="BK37" i="4" a="1"/>
  <c r="BJ32" i="4" a="1"/>
  <c r="BK38" i="4" a="1"/>
  <c r="AS25" i="4" a="1"/>
  <c r="BK28" i="4" a="1"/>
  <c r="AZ20" i="4" a="1"/>
  <c r="AZ36" i="4" a="1"/>
  <c r="AZ30" i="4" a="1"/>
  <c r="AZ25" i="4" a="1"/>
  <c r="AS34" i="4" a="1"/>
  <c r="BJ18" i="4" a="1"/>
  <c r="CD19" i="4" a="1"/>
  <c r="CD27" i="4" a="1"/>
  <c r="CD35" i="4" a="1"/>
  <c r="CE30" i="4" a="1"/>
  <c r="CE24" i="4" a="1"/>
  <c r="CE32" i="4" a="1"/>
  <c r="CD20" i="4" a="1"/>
  <c r="CD21" i="4" a="1"/>
  <c r="CD29" i="4" a="1"/>
  <c r="CE22" i="4" a="1"/>
  <c r="BU22" i="4" a="1"/>
  <c r="BU30" i="4" a="1"/>
  <c r="BU19" i="4" a="1"/>
  <c r="BT21" i="4" a="1"/>
  <c r="BT29" i="4" a="1"/>
  <c r="BT37" i="4" a="1"/>
  <c r="BT22" i="4" a="1"/>
  <c r="BU27" i="4" a="1"/>
  <c r="BT36" i="4" a="1"/>
  <c r="BT30" i="4" a="1"/>
  <c r="BK22" i="4" a="1"/>
  <c r="BK30" i="4" a="1"/>
  <c r="BK21" i="4" a="1"/>
  <c r="BJ35" i="4" a="1"/>
  <c r="BJ28" i="4" a="1"/>
  <c r="BK23" i="4" a="1"/>
  <c r="BK31" i="4" a="1"/>
  <c r="BJ38" i="4" a="1"/>
  <c r="BK24" i="4" a="1"/>
  <c r="BJ36" i="4" a="1"/>
  <c r="AZ28" i="4" a="1"/>
  <c r="AZ23" i="4" a="1"/>
  <c r="AZ22" i="4" a="1"/>
  <c r="AZ38" i="4" a="1"/>
  <c r="AZ33" i="4" a="1"/>
  <c r="AS32" i="4" a="1"/>
  <c r="AS35" i="4" a="1"/>
  <c r="BU34" i="4" a="1"/>
  <c r="BJ31" i="4" a="1"/>
  <c r="BJ33" i="4" a="1"/>
  <c r="BK26" i="4" a="1"/>
  <c r="AZ32" i="4" a="1"/>
  <c r="AZ27" i="4" a="1"/>
  <c r="AZ26" i="4" a="1"/>
  <c r="AZ21" i="4" a="1"/>
  <c r="AS36" i="4" a="1"/>
  <c r="AS20" i="4" a="1"/>
  <c r="BJ20" i="4" a="1"/>
  <c r="BJ27" i="4" a="1"/>
  <c r="AS33" i="4" a="1"/>
  <c r="AS24" i="4" a="1"/>
  <c r="BK18" i="4" a="1"/>
  <c r="CE21" i="4" a="1"/>
  <c r="CE29" i="4" a="1"/>
  <c r="CE37" i="4" a="1"/>
  <c r="CD36" i="4" a="1"/>
  <c r="CD26" i="4" a="1"/>
  <c r="CD34" i="4" a="1"/>
  <c r="CE26" i="4" a="1"/>
  <c r="CE23" i="4" a="1"/>
  <c r="CE31" i="4" a="1"/>
  <c r="CD24" i="4" a="1"/>
  <c r="BT23" i="4" a="1"/>
  <c r="BT31" i="4" a="1"/>
  <c r="BT25" i="4" a="1"/>
  <c r="BU23" i="4" a="1"/>
  <c r="BU31" i="4" a="1"/>
  <c r="BT38" i="4" a="1"/>
  <c r="BT27" i="4" a="1"/>
  <c r="BT28" i="4" a="1"/>
  <c r="BJ22" i="4" a="1"/>
  <c r="BJ24" i="4" a="1"/>
  <c r="BJ25" i="4" a="1"/>
  <c r="AZ37" i="4" a="1"/>
  <c r="BK20" i="4" a="1"/>
  <c r="BK32" i="4" a="1"/>
  <c r="AS22" i="4" a="1"/>
  <c r="BJ19" i="4" l="1"/>
  <c r="BK19" i="4"/>
  <c r="BK18" i="4"/>
  <c r="BJ18" i="4"/>
  <c r="BN18" i="4" s="1" a="1"/>
  <c r="BN18" i="4" s="1"/>
  <c r="BN19" i="4" a="1"/>
  <c r="BN19" i="4" s="1"/>
  <c r="BI19" i="4" a="1"/>
  <c r="BI19" i="4" s="1"/>
  <c r="AV25" i="4"/>
  <c r="BC21" i="4"/>
  <c r="AW34" i="4"/>
  <c r="BD29" i="4"/>
  <c r="BD26" i="4"/>
  <c r="BD30" i="4"/>
  <c r="BC36" i="4"/>
  <c r="BC28" i="4"/>
  <c r="BD22" i="4"/>
  <c r="AW35" i="4"/>
  <c r="AW22" i="4"/>
  <c r="AW21" i="4"/>
  <c r="CE38" i="4"/>
  <c r="CE34" i="4"/>
  <c r="CD24" i="4"/>
  <c r="CE22" i="4"/>
  <c r="CE35" i="4"/>
  <c r="CD33" i="4"/>
  <c r="CE31" i="4"/>
  <c r="CD29" i="4"/>
  <c r="CC29" i="4" s="1" a="1"/>
  <c r="CC29" i="4" s="1"/>
  <c r="CE27" i="4"/>
  <c r="CD25" i="4"/>
  <c r="CE23" i="4"/>
  <c r="CD21" i="4"/>
  <c r="CE19" i="4"/>
  <c r="CD32" i="4"/>
  <c r="CE26" i="4"/>
  <c r="CD20" i="4"/>
  <c r="CC20" i="4" s="1" a="1"/>
  <c r="CC20" i="4" s="1"/>
  <c r="CD38" i="4"/>
  <c r="CC38" i="4" s="1" a="1"/>
  <c r="CC38" i="4" s="1"/>
  <c r="CE36" i="4"/>
  <c r="CD34" i="4"/>
  <c r="CC34" i="4" s="1" a="1"/>
  <c r="CC34" i="4" s="1"/>
  <c r="CE32" i="4"/>
  <c r="CD30" i="4"/>
  <c r="CE28" i="4"/>
  <c r="CD26" i="4"/>
  <c r="CC26" i="4" s="1" a="1"/>
  <c r="CC26" i="4" s="1"/>
  <c r="CE24" i="4"/>
  <c r="CC24" i="4" s="1" a="1"/>
  <c r="CC24" i="4" s="1"/>
  <c r="CD22" i="4"/>
  <c r="CC22" i="4" s="1" a="1"/>
  <c r="CC22" i="4" s="1"/>
  <c r="CE20" i="4"/>
  <c r="CD36" i="4"/>
  <c r="CH36" i="4" s="1" a="1"/>
  <c r="CH36" i="4" s="1"/>
  <c r="CE30" i="4"/>
  <c r="CD28" i="4"/>
  <c r="CC28" i="4" s="1" a="1"/>
  <c r="CC28" i="4" s="1"/>
  <c r="CD37" i="4"/>
  <c r="CE37" i="4"/>
  <c r="CD35" i="4"/>
  <c r="CH35" i="4" s="1" a="1"/>
  <c r="CH35" i="4" s="1"/>
  <c r="CE33" i="4"/>
  <c r="CC33" i="4" s="1" a="1"/>
  <c r="CC33" i="4" s="1"/>
  <c r="CD31" i="4"/>
  <c r="CE29" i="4"/>
  <c r="CD27" i="4"/>
  <c r="CC27" i="4" s="1" a="1"/>
  <c r="CC27" i="4" s="1"/>
  <c r="CE25" i="4"/>
  <c r="CH25" i="4" s="1" a="1"/>
  <c r="CH25" i="4" s="1"/>
  <c r="CD23" i="4"/>
  <c r="CE21" i="4"/>
  <c r="CD19" i="4"/>
  <c r="CH19" i="4" s="1" a="1"/>
  <c r="CH19" i="4" s="1"/>
  <c r="CC36" i="4" a="1"/>
  <c r="CC36" i="4" s="1"/>
  <c r="CH28" i="4" a="1"/>
  <c r="CH28" i="4" s="1"/>
  <c r="CH20" i="4" a="1"/>
  <c r="CH20" i="4" s="1"/>
  <c r="CH31" i="4" a="1"/>
  <c r="CH31" i="4" s="1"/>
  <c r="CC31" i="4" a="1"/>
  <c r="CC31" i="4" s="1"/>
  <c r="CH23" i="4" a="1"/>
  <c r="CH23" i="4" s="1"/>
  <c r="CC23" i="4" a="1"/>
  <c r="CC23" i="4" s="1"/>
  <c r="CH30" i="4" a="1"/>
  <c r="CH30" i="4" s="1"/>
  <c r="CH34" i="4" a="1"/>
  <c r="CH34" i="4" s="1"/>
  <c r="CH26" i="4" a="1"/>
  <c r="CH26" i="4" s="1"/>
  <c r="CC32" i="4" a="1"/>
  <c r="CC32" i="4" s="1"/>
  <c r="CH27" i="4" a="1"/>
  <c r="CH27" i="4" s="1"/>
  <c r="CH37" i="4" a="1"/>
  <c r="CH37" i="4" s="1"/>
  <c r="CH29" i="4" a="1"/>
  <c r="CH29" i="4" s="1"/>
  <c r="BU24" i="4"/>
  <c r="BT20" i="4"/>
  <c r="BU34" i="4"/>
  <c r="BT30" i="4"/>
  <c r="BU29" i="4"/>
  <c r="BU26" i="4"/>
  <c r="BU38" i="4"/>
  <c r="BT36" i="4"/>
  <c r="BS36" i="4" s="1" a="1"/>
  <c r="BS36" i="4" s="1"/>
  <c r="BU35" i="4"/>
  <c r="BU32" i="4"/>
  <c r="BT28" i="4"/>
  <c r="BU27" i="4"/>
  <c r="BU37" i="4"/>
  <c r="BT35" i="4"/>
  <c r="BT27" i="4"/>
  <c r="BT22" i="4"/>
  <c r="BU21" i="4"/>
  <c r="BT19" i="4"/>
  <c r="BT38" i="4"/>
  <c r="BS38" i="4" s="1" a="1"/>
  <c r="BS38" i="4" s="1"/>
  <c r="BT37" i="4"/>
  <c r="BU36" i="4"/>
  <c r="BT32" i="4"/>
  <c r="BS32" i="4" s="1" a="1"/>
  <c r="BS32" i="4" s="1"/>
  <c r="BU31" i="4"/>
  <c r="BT29" i="4"/>
  <c r="BU28" i="4"/>
  <c r="BT24" i="4"/>
  <c r="BU23" i="4"/>
  <c r="BT21" i="4"/>
  <c r="BU20" i="4"/>
  <c r="BT33" i="4"/>
  <c r="BT25" i="4"/>
  <c r="BS25" i="4" s="1" a="1"/>
  <c r="BS25" i="4" s="1"/>
  <c r="BU19" i="4"/>
  <c r="BT34" i="4"/>
  <c r="BX34" i="4" s="1" a="1"/>
  <c r="BX34" i="4" s="1"/>
  <c r="BU33" i="4"/>
  <c r="BX33" i="4" s="1" a="1"/>
  <c r="BX33" i="4" s="1"/>
  <c r="BT31" i="4"/>
  <c r="BS31" i="4" s="1" a="1"/>
  <c r="BS31" i="4" s="1"/>
  <c r="BU30" i="4"/>
  <c r="BT26" i="4"/>
  <c r="BX26" i="4" s="1" a="1"/>
  <c r="BX26" i="4" s="1"/>
  <c r="BU25" i="4"/>
  <c r="BT23" i="4"/>
  <c r="BU22" i="4"/>
  <c r="BX36" i="4" a="1"/>
  <c r="BX36" i="4" s="1"/>
  <c r="BX28" i="4" a="1"/>
  <c r="BX28" i="4" s="1"/>
  <c r="BS28" i="4" a="1"/>
  <c r="BS28" i="4" s="1"/>
  <c r="BS30" i="4" a="1"/>
  <c r="BS30" i="4" s="1"/>
  <c r="BK38" i="4"/>
  <c r="BJ36" i="4"/>
  <c r="BK35" i="4"/>
  <c r="BK32" i="4"/>
  <c r="BJ25" i="4"/>
  <c r="BK24" i="4"/>
  <c r="BK34" i="4"/>
  <c r="BJ27" i="4"/>
  <c r="BN27" i="4" s="1" a="1"/>
  <c r="BN27" i="4" s="1"/>
  <c r="BK26" i="4"/>
  <c r="BJ38" i="4"/>
  <c r="BN38" i="4" s="1" a="1"/>
  <c r="BN38" i="4" s="1"/>
  <c r="BJ37" i="4"/>
  <c r="BK36" i="4"/>
  <c r="BJ32" i="4"/>
  <c r="BK31" i="4"/>
  <c r="BJ29" i="4"/>
  <c r="BK28" i="4"/>
  <c r="BJ24" i="4"/>
  <c r="BK23" i="4"/>
  <c r="BJ21" i="4"/>
  <c r="BK20" i="4"/>
  <c r="BJ33" i="4"/>
  <c r="BJ28" i="4"/>
  <c r="BN28" i="4" s="1" a="1"/>
  <c r="BN28" i="4" s="1"/>
  <c r="BK27" i="4"/>
  <c r="BJ20" i="4"/>
  <c r="BN20" i="4" s="1" a="1"/>
  <c r="BN20" i="4" s="1"/>
  <c r="BK37" i="4"/>
  <c r="BJ35" i="4"/>
  <c r="BJ30" i="4"/>
  <c r="BK29" i="4"/>
  <c r="BJ22" i="4"/>
  <c r="BK21" i="4"/>
  <c r="BJ34" i="4"/>
  <c r="BK33" i="4"/>
  <c r="BJ31" i="4"/>
  <c r="BK30" i="4"/>
  <c r="BN30" i="4" s="1" a="1"/>
  <c r="BN30" i="4" s="1"/>
  <c r="BJ26" i="4"/>
  <c r="BK25" i="4"/>
  <c r="BI25" i="4" s="1" a="1"/>
  <c r="BI25" i="4" s="1"/>
  <c r="BJ23" i="4"/>
  <c r="BK22" i="4"/>
  <c r="BI32" i="4" a="1"/>
  <c r="BI32" i="4" s="1"/>
  <c r="BN26" i="4" a="1"/>
  <c r="BN26" i="4" s="1"/>
  <c r="BI26" i="4" a="1"/>
  <c r="BI26" i="4" s="1"/>
  <c r="BI28" i="4" a="1"/>
  <c r="BI28" i="4" s="1"/>
  <c r="AZ37" i="4"/>
  <c r="BA37" i="4" s="1" a="1"/>
  <c r="BA37" i="4" s="1"/>
  <c r="BC37" i="4" s="1"/>
  <c r="AZ33" i="4"/>
  <c r="BA33" i="4" s="1" a="1"/>
  <c r="BA33" i="4" s="1"/>
  <c r="BC33" i="4" s="1"/>
  <c r="AZ29" i="4"/>
  <c r="BA29" i="4" s="1" a="1"/>
  <c r="BA29" i="4" s="1"/>
  <c r="AZ25" i="4"/>
  <c r="BA25" i="4" s="1" a="1"/>
  <c r="BA25" i="4" s="1"/>
  <c r="BD25" i="4" s="1"/>
  <c r="AZ21" i="4"/>
  <c r="BA21" i="4" s="1" a="1"/>
  <c r="BA21" i="4" s="1"/>
  <c r="AZ38" i="4"/>
  <c r="BA38" i="4" s="1" a="1"/>
  <c r="BA38" i="4" s="1"/>
  <c r="BC38" i="4" s="1"/>
  <c r="AZ34" i="4"/>
  <c r="BA34" i="4" s="1" a="1"/>
  <c r="BA34" i="4" s="1"/>
  <c r="AZ30" i="4"/>
  <c r="BA30" i="4" s="1" a="1"/>
  <c r="BA30" i="4" s="1"/>
  <c r="AZ26" i="4"/>
  <c r="BA26" i="4" s="1" a="1"/>
  <c r="BA26" i="4" s="1"/>
  <c r="AZ22" i="4"/>
  <c r="BA22" i="4" s="1" a="1"/>
  <c r="BA22" i="4" s="1"/>
  <c r="AZ35" i="4"/>
  <c r="BA35" i="4" s="1" a="1"/>
  <c r="BA35" i="4" s="1"/>
  <c r="AZ31" i="4"/>
  <c r="BA31" i="4" s="1" a="1"/>
  <c r="BA31" i="4" s="1"/>
  <c r="BC31" i="4" s="1"/>
  <c r="AZ27" i="4"/>
  <c r="BA27" i="4" s="1" a="1"/>
  <c r="BA27" i="4" s="1"/>
  <c r="AZ23" i="4"/>
  <c r="BA23" i="4" s="1" a="1"/>
  <c r="BA23" i="4" s="1"/>
  <c r="AZ19" i="4"/>
  <c r="BA19" i="4" s="1" a="1"/>
  <c r="BA19" i="4" s="1"/>
  <c r="BC19" i="4" s="1"/>
  <c r="AZ36" i="4"/>
  <c r="BA36" i="4" s="1" a="1"/>
  <c r="BA36" i="4" s="1"/>
  <c r="AZ32" i="4"/>
  <c r="BA32" i="4" s="1" a="1"/>
  <c r="BA32" i="4" s="1"/>
  <c r="BD32" i="4" s="1"/>
  <c r="AZ28" i="4"/>
  <c r="BA28" i="4" s="1" a="1"/>
  <c r="BA28" i="4" s="1"/>
  <c r="AZ24" i="4"/>
  <c r="BA24" i="4" s="1" a="1"/>
  <c r="BA24" i="4" s="1"/>
  <c r="BD24" i="4" s="1"/>
  <c r="AZ20" i="4"/>
  <c r="BA20" i="4" s="1" a="1"/>
  <c r="BA20" i="4" s="1"/>
  <c r="BC20" i="4" s="1"/>
  <c r="BD34" i="4"/>
  <c r="BD35" i="4"/>
  <c r="BD27" i="4"/>
  <c r="BD23" i="4"/>
  <c r="AS35" i="4"/>
  <c r="AT35" i="4" s="1" a="1"/>
  <c r="AT35" i="4" s="1"/>
  <c r="AS38" i="4"/>
  <c r="AT38" i="4" s="1" a="1"/>
  <c r="AT38" i="4" s="1"/>
  <c r="AS34" i="4"/>
  <c r="AT34" i="4" s="1" a="1"/>
  <c r="AT34" i="4" s="1"/>
  <c r="AS36" i="4"/>
  <c r="AT36" i="4" s="1" a="1"/>
  <c r="AT36" i="4" s="1"/>
  <c r="AS32" i="4"/>
  <c r="AT32" i="4" s="1" a="1"/>
  <c r="AT32" i="4" s="1"/>
  <c r="AV32" i="4" s="1"/>
  <c r="AS37" i="4"/>
  <c r="AT37" i="4" s="1" a="1"/>
  <c r="AT37" i="4" s="1"/>
  <c r="AS33" i="4"/>
  <c r="AT33" i="4" s="1" a="1"/>
  <c r="AT33" i="4" s="1"/>
  <c r="AW36" i="4"/>
  <c r="AW32" i="4"/>
  <c r="AW37" i="4"/>
  <c r="AW33" i="4"/>
  <c r="AS21" i="4"/>
  <c r="AT21" i="4" s="1" a="1"/>
  <c r="AT21" i="4" s="1"/>
  <c r="AS22" i="4"/>
  <c r="AT22" i="4" s="1" a="1"/>
  <c r="AT22" i="4" s="1"/>
  <c r="AS25" i="4"/>
  <c r="AT25" i="4" s="1" a="1"/>
  <c r="AT25" i="4" s="1"/>
  <c r="AS23" i="4"/>
  <c r="AT23" i="4" s="1" a="1"/>
  <c r="AT23" i="4" s="1"/>
  <c r="AS19" i="4"/>
  <c r="AT19" i="4" s="1" a="1"/>
  <c r="AT19" i="4" s="1"/>
  <c r="AV19" i="4" s="1"/>
  <c r="AS24" i="4"/>
  <c r="AT24" i="4" s="1" a="1"/>
  <c r="AT24" i="4" s="1"/>
  <c r="AS20" i="4"/>
  <c r="AT20" i="4" s="1" a="1"/>
  <c r="AT20" i="4" s="1"/>
  <c r="AW23" i="4"/>
  <c r="AW19" i="4"/>
  <c r="AW24" i="4"/>
  <c r="AW20" i="4"/>
  <c r="AR26" i="4"/>
  <c r="AV26" i="4" s="1"/>
  <c r="AR27" i="4"/>
  <c r="AW27" i="4" s="1"/>
  <c r="AR28" i="4"/>
  <c r="AV28" i="4" s="1"/>
  <c r="AR29" i="4"/>
  <c r="AW29" i="4" s="1"/>
  <c r="AR30" i="4"/>
  <c r="AV30" i="4" s="1"/>
  <c r="AR31" i="4"/>
  <c r="AR18" i="4"/>
  <c r="AY18" i="4"/>
  <c r="BP18" i="4" a="1"/>
  <c r="BP18" i="4" s="1"/>
  <c r="BQ18" i="4" a="1"/>
  <c r="BQ18" i="4" s="1"/>
  <c r="BR18" i="4" a="1"/>
  <c r="BR18" i="4" s="1"/>
  <c r="BV18" i="4" a="1"/>
  <c r="BV18" i="4" s="1"/>
  <c r="BW18" i="4" a="1"/>
  <c r="BW18" i="4" s="1"/>
  <c r="BZ18" i="4" a="1"/>
  <c r="BZ18" i="4" s="1"/>
  <c r="CA18" i="4" a="1"/>
  <c r="CA18" i="4" s="1"/>
  <c r="CB18" i="4" a="1"/>
  <c r="CB18" i="4" s="1"/>
  <c r="CF18" i="4" a="1"/>
  <c r="CF18" i="4" s="1"/>
  <c r="CG18" i="4" a="1"/>
  <c r="CG18" i="4" s="1"/>
  <c r="AS28" i="4" a="1"/>
  <c r="AS27" i="4" a="1"/>
  <c r="BU18" i="4" a="1"/>
  <c r="BT18" i="4" a="1"/>
  <c r="AS29" i="4" a="1"/>
  <c r="AS31" i="4" a="1"/>
  <c r="AZ18" i="4" a="1"/>
  <c r="AS30" i="4" a="1"/>
  <c r="CE18" i="4" a="1"/>
  <c r="CD18" i="4" a="1"/>
  <c r="AS26" i="4" a="1"/>
  <c r="AS18" i="4" a="1"/>
  <c r="BS24" i="4" l="1" a="1"/>
  <c r="BS24" i="4" s="1"/>
  <c r="BS20" i="4" a="1"/>
  <c r="BS20" i="4" s="1"/>
  <c r="BI30" i="4" a="1"/>
  <c r="BI30" i="4" s="1"/>
  <c r="BI23" i="4" a="1"/>
  <c r="BI23" i="4" s="1"/>
  <c r="BI31" i="4" a="1"/>
  <c r="BI31" i="4" s="1"/>
  <c r="BN33" i="4" a="1"/>
  <c r="BN33" i="4" s="1"/>
  <c r="BN24" i="4" a="1"/>
  <c r="BN24" i="4" s="1"/>
  <c r="BS33" i="4" a="1"/>
  <c r="BS33" i="4" s="1"/>
  <c r="BS26" i="4" a="1"/>
  <c r="BS26" i="4" s="1"/>
  <c r="BX20" i="4" a="1"/>
  <c r="BX20" i="4" s="1"/>
  <c r="CC30" i="4" a="1"/>
  <c r="CC30" i="4" s="1"/>
  <c r="CC35" i="4" a="1"/>
  <c r="CC35" i="4" s="1"/>
  <c r="BS34" i="4" a="1"/>
  <c r="BS34" i="4" s="1"/>
  <c r="BX30" i="4" a="1"/>
  <c r="BX30" i="4" s="1"/>
  <c r="BI36" i="4" a="1"/>
  <c r="BI36" i="4" s="1"/>
  <c r="CI36" i="4" s="1"/>
  <c r="BN25" i="4" a="1"/>
  <c r="BN25" i="4" s="1"/>
  <c r="BI18" i="4" a="1"/>
  <c r="BI18" i="4" s="1"/>
  <c r="BX24" i="4" a="1"/>
  <c r="BX24" i="4" s="1"/>
  <c r="AW28" i="4"/>
  <c r="BN32" i="4" a="1"/>
  <c r="BN32" i="4" s="1"/>
  <c r="BN31" i="4" a="1"/>
  <c r="BN31" i="4" s="1"/>
  <c r="CI28" i="4"/>
  <c r="AV27" i="4"/>
  <c r="BS23" i="4" a="1"/>
  <c r="BS23" i="4" s="1"/>
  <c r="BN34" i="4" a="1"/>
  <c r="BN34" i="4" s="1"/>
  <c r="BX32" i="4" a="1"/>
  <c r="BX32" i="4" s="1"/>
  <c r="CC19" i="4" a="1"/>
  <c r="CC19" i="4" s="1"/>
  <c r="CC25" i="4" a="1"/>
  <c r="CC25" i="4" s="1"/>
  <c r="CC21" i="4" a="1"/>
  <c r="CC21" i="4" s="1"/>
  <c r="CC37" i="4" a="1"/>
  <c r="CC37" i="4" s="1"/>
  <c r="CH32" i="4" a="1"/>
  <c r="CH32" i="4" s="1"/>
  <c r="BN36" i="4" a="1"/>
  <c r="BN36" i="4" s="1"/>
  <c r="AX36" i="4" s="1"/>
  <c r="BD37" i="4"/>
  <c r="BD31" i="4"/>
  <c r="BD19" i="4"/>
  <c r="CI30" i="4"/>
  <c r="BD38" i="4"/>
  <c r="AX28" i="4"/>
  <c r="BI38" i="4" a="1"/>
  <c r="BI38" i="4" s="1"/>
  <c r="CI38" i="4" s="1"/>
  <c r="BI34" i="4" a="1"/>
  <c r="BI34" i="4" s="1"/>
  <c r="CI34" i="4" s="1"/>
  <c r="BX23" i="4" a="1"/>
  <c r="BX23" i="4" s="1"/>
  <c r="BX38" i="4" a="1"/>
  <c r="BX38" i="4" s="1"/>
  <c r="BC32" i="4"/>
  <c r="CI32" i="4" s="1"/>
  <c r="BD33" i="4"/>
  <c r="BI33" i="4" a="1"/>
  <c r="BI33" i="4" s="1"/>
  <c r="CI33" i="4" s="1"/>
  <c r="CH38" i="4" a="1"/>
  <c r="CH38" i="4" s="1"/>
  <c r="CI26" i="4"/>
  <c r="BS22" i="4" a="1"/>
  <c r="BS22" i="4" s="1"/>
  <c r="CH33" i="4" a="1"/>
  <c r="CH33" i="4" s="1"/>
  <c r="BD20" i="4"/>
  <c r="AX20" i="4" s="1"/>
  <c r="BI24" i="4" a="1"/>
  <c r="BI24" i="4" s="1"/>
  <c r="BX25" i="4" a="1"/>
  <c r="BX25" i="4" s="1"/>
  <c r="AX25" i="4" s="1"/>
  <c r="BC25" i="4"/>
  <c r="BC24" i="4"/>
  <c r="CH24" i="4" a="1"/>
  <c r="CH24" i="4" s="1"/>
  <c r="AX24" i="4" s="1"/>
  <c r="BN23" i="4" a="1"/>
  <c r="BN23" i="4" s="1"/>
  <c r="BI22" i="4" a="1"/>
  <c r="BI22" i="4" s="1"/>
  <c r="CH22" i="4" a="1"/>
  <c r="CH22" i="4" s="1"/>
  <c r="CH21" i="4" a="1"/>
  <c r="CH21" i="4" s="1"/>
  <c r="BI20" i="4" a="1"/>
  <c r="BI20" i="4" s="1"/>
  <c r="CI20" i="4" s="1"/>
  <c r="BX31" i="4" a="1"/>
  <c r="BX31" i="4" s="1"/>
  <c r="BX19" i="4" a="1"/>
  <c r="BX19" i="4" s="1"/>
  <c r="BX22" i="4" a="1"/>
  <c r="BX22" i="4" s="1"/>
  <c r="AX32" i="4"/>
  <c r="BS21" i="4" a="1"/>
  <c r="BS21" i="4" s="1"/>
  <c r="BX21" i="4" a="1"/>
  <c r="BX21" i="4" s="1"/>
  <c r="BX29" i="4" a="1"/>
  <c r="BX29" i="4" s="1"/>
  <c r="BS29" i="4" a="1"/>
  <c r="BS29" i="4" s="1"/>
  <c r="BX37" i="4" a="1"/>
  <c r="BX37" i="4" s="1"/>
  <c r="BS37" i="4" a="1"/>
  <c r="BS37" i="4" s="1"/>
  <c r="BS19" i="4" a="1"/>
  <c r="BS19" i="4" s="1"/>
  <c r="BS27" i="4" a="1"/>
  <c r="BS27" i="4" s="1"/>
  <c r="BX27" i="4" a="1"/>
  <c r="BX27" i="4" s="1"/>
  <c r="AX27" i="4" s="1"/>
  <c r="BS35" i="4" a="1"/>
  <c r="BS35" i="4" s="1"/>
  <c r="BX35" i="4" a="1"/>
  <c r="BX35" i="4" s="1"/>
  <c r="BI27" i="4" a="1"/>
  <c r="BI27" i="4" s="1"/>
  <c r="BN22" i="4" a="1"/>
  <c r="BN22" i="4" s="1"/>
  <c r="BI35" i="4" a="1"/>
  <c r="BI35" i="4" s="1"/>
  <c r="CI35" i="4" s="1"/>
  <c r="BN35" i="4" a="1"/>
  <c r="BN35" i="4" s="1"/>
  <c r="BI21" i="4" a="1"/>
  <c r="BI21" i="4" s="1"/>
  <c r="BN21" i="4" a="1"/>
  <c r="BN21" i="4" s="1"/>
  <c r="AX21" i="4" s="1"/>
  <c r="BI29" i="4" a="1"/>
  <c r="BI29" i="4" s="1"/>
  <c r="BN29" i="4" a="1"/>
  <c r="BN29" i="4" s="1"/>
  <c r="BN37" i="4" a="1"/>
  <c r="BN37" i="4" s="1"/>
  <c r="BI37" i="4" a="1"/>
  <c r="BI37" i="4" s="1"/>
  <c r="CI37" i="4" s="1"/>
  <c r="AX34" i="4"/>
  <c r="AW30" i="4"/>
  <c r="AX30" i="4" s="1"/>
  <c r="AV29" i="4"/>
  <c r="AW26" i="4"/>
  <c r="AX26" i="4" s="1"/>
  <c r="AS29" i="4"/>
  <c r="AT29" i="4" s="1" a="1"/>
  <c r="AT29" i="4" s="1"/>
  <c r="AS31" i="4"/>
  <c r="AT31" i="4" s="1" a="1"/>
  <c r="AT31" i="4" s="1"/>
  <c r="AW31" i="4" s="1"/>
  <c r="AS28" i="4"/>
  <c r="AT28" i="4" s="1" a="1"/>
  <c r="AT28" i="4" s="1"/>
  <c r="AS30" i="4"/>
  <c r="AT30" i="4" s="1" a="1"/>
  <c r="AT30" i="4" s="1"/>
  <c r="AS27" i="4"/>
  <c r="AT27" i="4" s="1" a="1"/>
  <c r="AT27" i="4" s="1"/>
  <c r="AS26" i="4"/>
  <c r="AT26" i="4" s="1" a="1"/>
  <c r="AT26" i="4" s="1"/>
  <c r="BU18" i="4"/>
  <c r="CD18" i="4"/>
  <c r="BT18" i="4"/>
  <c r="CE18" i="4"/>
  <c r="AZ18" i="4"/>
  <c r="BA18" i="4" s="1" a="1"/>
  <c r="BA18" i="4" s="1"/>
  <c r="BC18" i="4" s="1"/>
  <c r="AS18" i="4"/>
  <c r="AT18" i="4" s="1" a="1"/>
  <c r="AT18" i="4" s="1"/>
  <c r="BH43" i="4" a="1"/>
  <c r="BH43" i="4" s="1"/>
  <c r="CI23" i="4" l="1"/>
  <c r="CI29" i="4"/>
  <c r="AX37" i="4"/>
  <c r="CI21" i="4"/>
  <c r="CI27" i="4"/>
  <c r="CI25" i="4"/>
  <c r="CI19" i="4"/>
  <c r="AX33" i="4"/>
  <c r="AX31" i="4"/>
  <c r="AX29" i="4"/>
  <c r="AX23" i="4"/>
  <c r="CI22" i="4"/>
  <c r="AX38" i="4"/>
  <c r="AX19" i="4"/>
  <c r="BD18" i="4"/>
  <c r="CI24" i="4"/>
  <c r="AV31" i="4"/>
  <c r="CI31" i="4" s="1"/>
  <c r="AW18" i="4"/>
  <c r="AV18" i="4"/>
  <c r="AX22" i="4"/>
  <c r="AX35" i="4"/>
  <c r="BX18" i="4" a="1"/>
  <c r="BX18" i="4" s="1"/>
  <c r="CC18" i="4" a="1"/>
  <c r="CC18" i="4" s="1"/>
  <c r="BS18" i="4" a="1"/>
  <c r="BS18" i="4" s="1"/>
  <c r="CH18" i="4" a="1"/>
  <c r="CH18" i="4" s="1"/>
  <c r="A15" i="9"/>
  <c r="AX18" i="4" l="1"/>
  <c r="CI18" i="4"/>
  <c r="CF42" i="4" a="1"/>
  <c r="CF42" i="4" s="1"/>
  <c r="CG42" i="4" a="1"/>
  <c r="CG42" i="4" s="1"/>
  <c r="CF43" i="4" a="1"/>
  <c r="CF43" i="4" s="1"/>
  <c r="CG43" i="4" a="1"/>
  <c r="CG43" i="4" s="1"/>
  <c r="CF44" i="4" a="1"/>
  <c r="CF44" i="4" s="1"/>
  <c r="CG44" i="4" a="1"/>
  <c r="CG44" i="4" s="1"/>
  <c r="CF45" i="4" a="1"/>
  <c r="CF45" i="4" s="1"/>
  <c r="CG45" i="4" a="1"/>
  <c r="CG45" i="4" s="1"/>
  <c r="CF46" i="4" a="1"/>
  <c r="CF46" i="4" s="1"/>
  <c r="CG46" i="4" a="1"/>
  <c r="CG46" i="4" s="1"/>
  <c r="CF47" i="4" a="1"/>
  <c r="CF47" i="4" s="1"/>
  <c r="CG47" i="4" a="1"/>
  <c r="CG47" i="4" s="1"/>
  <c r="CF48" i="4" a="1"/>
  <c r="CF48" i="4" s="1"/>
  <c r="CG48" i="4" a="1"/>
  <c r="CG48" i="4" s="1"/>
  <c r="CF49" i="4" a="1"/>
  <c r="CF49" i="4" s="1"/>
  <c r="CG49" i="4" a="1"/>
  <c r="CG49" i="4" s="1"/>
  <c r="CF53" i="4" a="1"/>
  <c r="CF53" i="4" s="1"/>
  <c r="CG53" i="4" a="1"/>
  <c r="CG53" i="4" s="1"/>
  <c r="CF54" i="4" a="1"/>
  <c r="CF54" i="4" s="1"/>
  <c r="CG54" i="4" a="1"/>
  <c r="CG54" i="4" s="1"/>
  <c r="CF55" i="4" a="1"/>
  <c r="CF55" i="4" s="1"/>
  <c r="CG55" i="4" a="1"/>
  <c r="CG55" i="4" s="1"/>
  <c r="CF56" i="4" a="1"/>
  <c r="CF56" i="4" s="1"/>
  <c r="CG56" i="4" a="1"/>
  <c r="CG56" i="4" s="1"/>
  <c r="CF57" i="4" a="1"/>
  <c r="CF57" i="4" s="1"/>
  <c r="CG57" i="4" a="1"/>
  <c r="CG57" i="4" s="1"/>
  <c r="CF58" i="4" a="1"/>
  <c r="CF58" i="4" s="1"/>
  <c r="CG58" i="4" a="1"/>
  <c r="CG58" i="4" s="1"/>
  <c r="CF59" i="4" a="1"/>
  <c r="CF59" i="4" s="1"/>
  <c r="CG59" i="4" a="1"/>
  <c r="CG59" i="4" s="1"/>
  <c r="CF60" i="4" a="1"/>
  <c r="CF60" i="4" s="1"/>
  <c r="CG60" i="4" a="1"/>
  <c r="CG60" i="4" s="1"/>
  <c r="CF64" i="4" a="1"/>
  <c r="CF64" i="4" s="1"/>
  <c r="CG64" i="4" a="1"/>
  <c r="CG64" i="4" s="1"/>
  <c r="CF65" i="4" a="1"/>
  <c r="CF65" i="4" s="1"/>
  <c r="CG65" i="4" a="1"/>
  <c r="CG65" i="4" s="1"/>
  <c r="CF66" i="4" a="1"/>
  <c r="CF66" i="4" s="1"/>
  <c r="CG66" i="4" a="1"/>
  <c r="CG66" i="4" s="1"/>
  <c r="CF67" i="4" a="1"/>
  <c r="CF67" i="4" s="1"/>
  <c r="CG67" i="4" a="1"/>
  <c r="CG67" i="4" s="1"/>
  <c r="CF68" i="4" a="1"/>
  <c r="CF68" i="4" s="1"/>
  <c r="CG68" i="4" a="1"/>
  <c r="CG68" i="4" s="1"/>
  <c r="CF69" i="4" a="1"/>
  <c r="CF69" i="4" s="1"/>
  <c r="CG69" i="4" a="1"/>
  <c r="CG69" i="4" s="1"/>
  <c r="CF70" i="4" a="1"/>
  <c r="CF70" i="4" s="1"/>
  <c r="CG70" i="4" a="1"/>
  <c r="CG70" i="4" s="1"/>
  <c r="CF71" i="4" a="1"/>
  <c r="CF71" i="4" s="1"/>
  <c r="CG71" i="4" a="1"/>
  <c r="CG71" i="4" s="1"/>
  <c r="CF76" i="4" a="1"/>
  <c r="CF76" i="4" s="1"/>
  <c r="CG76" i="4" a="1"/>
  <c r="CG76" i="4" s="1"/>
  <c r="CF77" i="4" a="1"/>
  <c r="CF77" i="4" s="1"/>
  <c r="CG77" i="4" a="1"/>
  <c r="CG77" i="4" s="1"/>
  <c r="CF78" i="4" a="1"/>
  <c r="CF78" i="4" s="1"/>
  <c r="CG78" i="4" a="1"/>
  <c r="CG78" i="4" s="1"/>
  <c r="CF79" i="4" a="1"/>
  <c r="CF79" i="4" s="1"/>
  <c r="CG79" i="4" a="1"/>
  <c r="CG79" i="4" s="1"/>
  <c r="CF80" i="4" a="1"/>
  <c r="CF80" i="4" s="1"/>
  <c r="CG80" i="4" a="1"/>
  <c r="CG80" i="4" s="1"/>
  <c r="CF81" i="4" a="1"/>
  <c r="CF81" i="4" s="1"/>
  <c r="CG81" i="4" a="1"/>
  <c r="CG81" i="4" s="1"/>
  <c r="CF82" i="4" a="1"/>
  <c r="CF82" i="4" s="1"/>
  <c r="CG82" i="4" a="1"/>
  <c r="CG82" i="4" s="1"/>
  <c r="CF83" i="4" a="1"/>
  <c r="CF83" i="4" s="1"/>
  <c r="CG83" i="4" a="1"/>
  <c r="CG83" i="4" s="1"/>
  <c r="CF15" i="4" a="1"/>
  <c r="CF15" i="4" s="1"/>
  <c r="CG15" i="4" a="1"/>
  <c r="CG15" i="4" s="1"/>
  <c r="CF16" i="4" a="1"/>
  <c r="CF16" i="4" s="1"/>
  <c r="CG16" i="4" a="1"/>
  <c r="CG16" i="4" s="1"/>
  <c r="CF17" i="4" a="1"/>
  <c r="CF17" i="4" s="1"/>
  <c r="CG17" i="4" a="1"/>
  <c r="CG17" i="4" s="1"/>
  <c r="CB42" i="4" a="1"/>
  <c r="CB42" i="4" s="1"/>
  <c r="CB43" i="4" a="1"/>
  <c r="CB43" i="4" s="1"/>
  <c r="CB44" i="4" a="1"/>
  <c r="CB44" i="4" s="1"/>
  <c r="CB45" i="4" a="1"/>
  <c r="CB45" i="4" s="1"/>
  <c r="CB46" i="4" a="1"/>
  <c r="CB46" i="4" s="1"/>
  <c r="CB47" i="4" a="1"/>
  <c r="CB47" i="4" s="1"/>
  <c r="CB48" i="4" a="1"/>
  <c r="CB48" i="4" s="1"/>
  <c r="CB49" i="4" a="1"/>
  <c r="CB49" i="4" s="1"/>
  <c r="CB53" i="4" a="1"/>
  <c r="CB53" i="4" s="1"/>
  <c r="CB54" i="4" a="1"/>
  <c r="CB54" i="4" s="1"/>
  <c r="CB55" i="4" a="1"/>
  <c r="CB55" i="4" s="1"/>
  <c r="CB56" i="4" a="1"/>
  <c r="CB56" i="4" s="1"/>
  <c r="CB57" i="4" a="1"/>
  <c r="CB57" i="4" s="1"/>
  <c r="CB58" i="4" a="1"/>
  <c r="CB58" i="4" s="1"/>
  <c r="CB59" i="4" a="1"/>
  <c r="CB59" i="4" s="1"/>
  <c r="CB60" i="4" a="1"/>
  <c r="CB60" i="4" s="1"/>
  <c r="CB64" i="4" a="1"/>
  <c r="CB64" i="4" s="1"/>
  <c r="CB65" i="4" a="1"/>
  <c r="CB65" i="4" s="1"/>
  <c r="CB66" i="4" a="1"/>
  <c r="CB66" i="4" s="1"/>
  <c r="CB67" i="4" a="1"/>
  <c r="CB67" i="4" s="1"/>
  <c r="CB68" i="4" a="1"/>
  <c r="CB68" i="4" s="1"/>
  <c r="CB69" i="4" a="1"/>
  <c r="CB69" i="4" s="1"/>
  <c r="CB70" i="4" a="1"/>
  <c r="CB70" i="4" s="1"/>
  <c r="CB71" i="4" a="1"/>
  <c r="CB71" i="4" s="1"/>
  <c r="CB76" i="4" a="1"/>
  <c r="CB76" i="4" s="1"/>
  <c r="CB77" i="4" a="1"/>
  <c r="CB77" i="4" s="1"/>
  <c r="CB78" i="4" a="1"/>
  <c r="CB78" i="4" s="1"/>
  <c r="CB79" i="4" a="1"/>
  <c r="CB79" i="4" s="1"/>
  <c r="CB80" i="4" a="1"/>
  <c r="CB80" i="4" s="1"/>
  <c r="CB81" i="4" a="1"/>
  <c r="CB81" i="4" s="1"/>
  <c r="CB82" i="4" a="1"/>
  <c r="CB82" i="4" s="1"/>
  <c r="CB83" i="4" a="1"/>
  <c r="CB83" i="4" s="1"/>
  <c r="CB15" i="4" a="1"/>
  <c r="CB15" i="4" s="1"/>
  <c r="CB16" i="4" a="1"/>
  <c r="CB16" i="4" s="1"/>
  <c r="CB17" i="4" a="1"/>
  <c r="CB17" i="4" s="1"/>
  <c r="CA42" i="4" a="1"/>
  <c r="CA42" i="4" s="1"/>
  <c r="CA43" i="4" a="1"/>
  <c r="CA43" i="4" s="1"/>
  <c r="CA44" i="4" a="1"/>
  <c r="CA44" i="4" s="1"/>
  <c r="CA45" i="4" a="1"/>
  <c r="CA45" i="4" s="1"/>
  <c r="CA46" i="4" a="1"/>
  <c r="CA46" i="4" s="1"/>
  <c r="CA47" i="4" a="1"/>
  <c r="CA47" i="4" s="1"/>
  <c r="CA48" i="4" a="1"/>
  <c r="CA48" i="4" s="1"/>
  <c r="CA49" i="4" a="1"/>
  <c r="CA49" i="4" s="1"/>
  <c r="CA53" i="4" a="1"/>
  <c r="CA53" i="4" s="1"/>
  <c r="CA54" i="4" a="1"/>
  <c r="CA54" i="4" s="1"/>
  <c r="CA55" i="4" a="1"/>
  <c r="CA55" i="4" s="1"/>
  <c r="CA56" i="4" a="1"/>
  <c r="CA56" i="4" s="1"/>
  <c r="CA57" i="4" a="1"/>
  <c r="CA57" i="4" s="1"/>
  <c r="CA58" i="4" a="1"/>
  <c r="CA58" i="4" s="1"/>
  <c r="CA59" i="4" a="1"/>
  <c r="CA59" i="4" s="1"/>
  <c r="CA60" i="4" a="1"/>
  <c r="CA60" i="4" s="1"/>
  <c r="CA64" i="4" a="1"/>
  <c r="CA64" i="4" s="1"/>
  <c r="CA65" i="4" a="1"/>
  <c r="CA65" i="4" s="1"/>
  <c r="CA66" i="4" a="1"/>
  <c r="CA66" i="4" s="1"/>
  <c r="CA67" i="4" a="1"/>
  <c r="CA67" i="4" s="1"/>
  <c r="CA68" i="4" a="1"/>
  <c r="CA68" i="4" s="1"/>
  <c r="CA69" i="4" a="1"/>
  <c r="CA69" i="4" s="1"/>
  <c r="CA70" i="4" a="1"/>
  <c r="CA70" i="4" s="1"/>
  <c r="CA71" i="4" a="1"/>
  <c r="CA71" i="4" s="1"/>
  <c r="CA76" i="4" a="1"/>
  <c r="CA76" i="4" s="1"/>
  <c r="CA77" i="4" a="1"/>
  <c r="CA77" i="4" s="1"/>
  <c r="CA78" i="4" a="1"/>
  <c r="CA78" i="4" s="1"/>
  <c r="CA79" i="4" a="1"/>
  <c r="CA79" i="4" s="1"/>
  <c r="CA80" i="4" a="1"/>
  <c r="CA80" i="4" s="1"/>
  <c r="CA81" i="4" a="1"/>
  <c r="CA81" i="4" s="1"/>
  <c r="CA82" i="4" a="1"/>
  <c r="CA82" i="4" s="1"/>
  <c r="CA83" i="4" a="1"/>
  <c r="CA83" i="4" s="1"/>
  <c r="CA15" i="4" a="1"/>
  <c r="CA15" i="4" s="1"/>
  <c r="CA16" i="4" a="1"/>
  <c r="CA16" i="4" s="1"/>
  <c r="CA17" i="4" a="1"/>
  <c r="CA17" i="4" s="1"/>
  <c r="CE15" i="4" a="1"/>
  <c r="CD17" i="4" a="1"/>
  <c r="CD71" i="4" a="1"/>
  <c r="CD68" i="4" a="1"/>
  <c r="CD15" i="4" a="1"/>
  <c r="CD55" i="4" a="1"/>
  <c r="CD79" i="4" a="1"/>
  <c r="CE79" i="4" a="1"/>
  <c r="CE16" i="4" a="1"/>
  <c r="CE60" i="4" a="1"/>
  <c r="CE81" i="4" a="1"/>
  <c r="CE55" i="4" a="1"/>
  <c r="CD66" i="4" a="1"/>
  <c r="CE54" i="4" a="1"/>
  <c r="CE53" i="4" a="1"/>
  <c r="CD44" i="4" a="1"/>
  <c r="CD65" i="4" a="1"/>
  <c r="CD54" i="4" a="1"/>
  <c r="CD56" i="4" a="1"/>
  <c r="CE45" i="4" a="1"/>
  <c r="CE71" i="4" a="1"/>
  <c r="CD49" i="4" a="1"/>
  <c r="CE48" i="4" a="1"/>
  <c r="CD60" i="4" a="1"/>
  <c r="CD47" i="4" a="1"/>
  <c r="CD78" i="4" a="1"/>
  <c r="CD81" i="4" a="1"/>
  <c r="CE17" i="4" a="1"/>
  <c r="CD67" i="4" a="1"/>
  <c r="CD16" i="4" a="1"/>
  <c r="CD80" i="4" a="1"/>
  <c r="CE76" i="4" a="1"/>
  <c r="CD48" i="4" a="1"/>
  <c r="CE65" i="4" a="1"/>
  <c r="CE42" i="4" a="1"/>
  <c r="CD43" i="4" a="1"/>
  <c r="CD58" i="4" a="1"/>
  <c r="CE58" i="4" a="1"/>
  <c r="CD42" i="4" a="1"/>
  <c r="CE56" i="4" a="1"/>
  <c r="CD76" i="4" a="1"/>
  <c r="CE68" i="4" a="1"/>
  <c r="CD70" i="4" a="1"/>
  <c r="CE77" i="4" a="1"/>
  <c r="CE46" i="4" a="1"/>
  <c r="CE66" i="4" a="1"/>
  <c r="CD83" i="4" a="1"/>
  <c r="CE57" i="4" a="1"/>
  <c r="CD64" i="4" a="1"/>
  <c r="CE67" i="4" a="1"/>
  <c r="CD82" i="4" a="1"/>
  <c r="CE80" i="4" a="1"/>
  <c r="CD77" i="4" a="1"/>
  <c r="CD69" i="4" a="1"/>
  <c r="CE82" i="4" a="1"/>
  <c r="CE47" i="4" a="1"/>
  <c r="CE49" i="4" a="1"/>
  <c r="CD59" i="4" a="1"/>
  <c r="CE78" i="4" a="1"/>
  <c r="CE69" i="4" a="1"/>
  <c r="CE59" i="4" a="1"/>
  <c r="CE70" i="4" a="1"/>
  <c r="CD57" i="4" a="1"/>
  <c r="CE64" i="4" a="1"/>
  <c r="CE44" i="4" a="1"/>
  <c r="CD45" i="4" a="1"/>
  <c r="CD53" i="4" a="1"/>
  <c r="CD46" i="4" a="1"/>
  <c r="CE83" i="4" a="1"/>
  <c r="CE43" i="4" a="1"/>
  <c r="CE82" i="4" l="1"/>
  <c r="CD76" i="4"/>
  <c r="CD49" i="4"/>
  <c r="CD83" i="4"/>
  <c r="CE81" i="4"/>
  <c r="CD79" i="4"/>
  <c r="CE77" i="4"/>
  <c r="CD71" i="4"/>
  <c r="CC71" i="4" s="1" a="1"/>
  <c r="CC71" i="4" s="1"/>
  <c r="CD68" i="4"/>
  <c r="CD65" i="4"/>
  <c r="CD80" i="4"/>
  <c r="CC80" i="4" s="1" a="1"/>
  <c r="CC80" i="4" s="1"/>
  <c r="CE78" i="4"/>
  <c r="CD82" i="4"/>
  <c r="CH82" i="4" s="1" a="1"/>
  <c r="CH82" i="4" s="1"/>
  <c r="CE80" i="4"/>
  <c r="CD78" i="4"/>
  <c r="CE76" i="4"/>
  <c r="CE64" i="4"/>
  <c r="CD60" i="4"/>
  <c r="CD59" i="4"/>
  <c r="CD53" i="4"/>
  <c r="CD45" i="4"/>
  <c r="CD70" i="4"/>
  <c r="CE68" i="4"/>
  <c r="CH68" i="4" s="1" a="1"/>
  <c r="CH68" i="4" s="1"/>
  <c r="CE69" i="4"/>
  <c r="CE83" i="4"/>
  <c r="CD81" i="4"/>
  <c r="CC81" i="4" s="1" a="1"/>
  <c r="CC81" i="4" s="1"/>
  <c r="CE79" i="4"/>
  <c r="CD77" i="4"/>
  <c r="CE71" i="4"/>
  <c r="CD69" i="4"/>
  <c r="CE67" i="4"/>
  <c r="CD64" i="4"/>
  <c r="CE55" i="4"/>
  <c r="CE47" i="4"/>
  <c r="CE43" i="4"/>
  <c r="CE70" i="4"/>
  <c r="CD67" i="4"/>
  <c r="CE66" i="4"/>
  <c r="CE58" i="4"/>
  <c r="CD66" i="4"/>
  <c r="CE65" i="4"/>
  <c r="CD58" i="4"/>
  <c r="CE60" i="4"/>
  <c r="CE59" i="4"/>
  <c r="CC59" i="4" s="1" a="1"/>
  <c r="CC59" i="4" s="1"/>
  <c r="CD57" i="4"/>
  <c r="CD56" i="4"/>
  <c r="CE54" i="4"/>
  <c r="CD48" i="4"/>
  <c r="CE46" i="4"/>
  <c r="CD44" i="4"/>
  <c r="CE42" i="4"/>
  <c r="CE57" i="4"/>
  <c r="CC57" i="4" s="1" a="1"/>
  <c r="CC57" i="4" s="1"/>
  <c r="CD55" i="4"/>
  <c r="CC55" i="4" s="1" a="1"/>
  <c r="CC55" i="4" s="1"/>
  <c r="CE53" i="4"/>
  <c r="CE49" i="4"/>
  <c r="CD47" i="4"/>
  <c r="CC47" i="4" s="1" a="1"/>
  <c r="CC47" i="4" s="1"/>
  <c r="CE45" i="4"/>
  <c r="CD43" i="4"/>
  <c r="CE56" i="4"/>
  <c r="CD54" i="4"/>
  <c r="CC54" i="4" s="1" a="1"/>
  <c r="CC54" i="4" s="1"/>
  <c r="CE48" i="4"/>
  <c r="CD46" i="4"/>
  <c r="CE44" i="4"/>
  <c r="CD42" i="4"/>
  <c r="CC42" i="4" s="1" a="1"/>
  <c r="CC42" i="4" s="1"/>
  <c r="CC82" i="4" a="1"/>
  <c r="CC82" i="4" s="1"/>
  <c r="CH79" i="4" a="1"/>
  <c r="CH79" i="4" s="1"/>
  <c r="CC49" i="4" a="1"/>
  <c r="CC49" i="4" s="1"/>
  <c r="CH45" i="4" a="1"/>
  <c r="CH45" i="4" s="1"/>
  <c r="CE17" i="4"/>
  <c r="CD17" i="4"/>
  <c r="CD16" i="4"/>
  <c r="CD15" i="4"/>
  <c r="CE16" i="4"/>
  <c r="CH16" i="4" s="1" a="1"/>
  <c r="CH16" i="4" s="1"/>
  <c r="CE15" i="4"/>
  <c r="CC46" i="4" l="1" a="1"/>
  <c r="CC46" i="4" s="1"/>
  <c r="CC43" i="4" a="1"/>
  <c r="CC43" i="4" s="1"/>
  <c r="CC44" i="4" a="1"/>
  <c r="CC44" i="4" s="1"/>
  <c r="CH56" i="4" a="1"/>
  <c r="CH56" i="4" s="1"/>
  <c r="CC58" i="4" a="1"/>
  <c r="CC58" i="4" s="1"/>
  <c r="CH80" i="4" a="1"/>
  <c r="CH80" i="4" s="1"/>
  <c r="CH67" i="4" a="1"/>
  <c r="CH67" i="4" s="1"/>
  <c r="CC83" i="4" a="1"/>
  <c r="CC83" i="4" s="1"/>
  <c r="CH69" i="4" a="1"/>
  <c r="CH69" i="4" s="1"/>
  <c r="CC70" i="4" a="1"/>
  <c r="CC70" i="4" s="1"/>
  <c r="CH83" i="4" a="1"/>
  <c r="CH83" i="4" s="1"/>
  <c r="CH48" i="4" a="1"/>
  <c r="CH48" i="4" s="1"/>
  <c r="CH71" i="4" a="1"/>
  <c r="CH71" i="4" s="1"/>
  <c r="CH65" i="4" a="1"/>
  <c r="CH65" i="4" s="1"/>
  <c r="CC79" i="4" a="1"/>
  <c r="CC79" i="4" s="1"/>
  <c r="CH58" i="4" a="1"/>
  <c r="CH58" i="4" s="1"/>
  <c r="CC45" i="4" a="1"/>
  <c r="CC45" i="4" s="1"/>
  <c r="CH66" i="4" a="1"/>
  <c r="CH66" i="4" s="1"/>
  <c r="CC48" i="4" a="1"/>
  <c r="CC48" i="4" s="1"/>
  <c r="CH70" i="4" a="1"/>
  <c r="CH70" i="4" s="1"/>
  <c r="CC69" i="4" a="1"/>
  <c r="CC69" i="4" s="1"/>
  <c r="CH81" i="4" a="1"/>
  <c r="CH81" i="4" s="1"/>
  <c r="CH76" i="4" a="1"/>
  <c r="CH76" i="4" s="1"/>
  <c r="CH46" i="4" a="1"/>
  <c r="CH46" i="4" s="1"/>
  <c r="CC65" i="4" a="1"/>
  <c r="CC65" i="4" s="1"/>
  <c r="CC16" i="4" a="1"/>
  <c r="CC16" i="4" s="1"/>
  <c r="CH17" i="4" a="1"/>
  <c r="CH17" i="4" s="1"/>
  <c r="CC78" i="4" a="1"/>
  <c r="CC78" i="4" s="1"/>
  <c r="CC15" i="4" a="1"/>
  <c r="CC15" i="4" s="1"/>
  <c r="CH55" i="4" a="1"/>
  <c r="CH55" i="4" s="1"/>
  <c r="CC77" i="4" a="1"/>
  <c r="CC77" i="4" s="1"/>
  <c r="CH49" i="4" a="1"/>
  <c r="CH49" i="4" s="1"/>
  <c r="CC66" i="4" a="1"/>
  <c r="CC66" i="4" s="1"/>
  <c r="CH47" i="4" a="1"/>
  <c r="CH47" i="4" s="1"/>
  <c r="CC53" i="4" a="1"/>
  <c r="CC53" i="4" s="1"/>
  <c r="CC17" i="4" a="1"/>
  <c r="CC17" i="4" s="1"/>
  <c r="CC56" i="4" a="1"/>
  <c r="CC56" i="4" s="1"/>
  <c r="CH44" i="4" a="1"/>
  <c r="CH44" i="4" s="1"/>
  <c r="CH53" i="4" a="1"/>
  <c r="CH53" i="4" s="1"/>
  <c r="CH42" i="4" a="1"/>
  <c r="CH42" i="4" s="1"/>
  <c r="CH54" i="4" a="1"/>
  <c r="CH54" i="4" s="1"/>
  <c r="CH43" i="4" a="1"/>
  <c r="CH43" i="4" s="1"/>
  <c r="CC60" i="4" a="1"/>
  <c r="CC60" i="4" s="1"/>
  <c r="CH60" i="4" a="1"/>
  <c r="CH60" i="4" s="1"/>
  <c r="CC68" i="4" a="1"/>
  <c r="CC68" i="4" s="1"/>
  <c r="CC76" i="4" a="1"/>
  <c r="CC76" i="4" s="1"/>
  <c r="CH78" i="4" a="1"/>
  <c r="CH78" i="4" s="1"/>
  <c r="CH77" i="4" a="1"/>
  <c r="CH77" i="4" s="1"/>
  <c r="CH57" i="4" a="1"/>
  <c r="CH57" i="4" s="1"/>
  <c r="CC67" i="4" a="1"/>
  <c r="CC67" i="4" s="1"/>
  <c r="CC64" i="4" a="1"/>
  <c r="CC64" i="4" s="1"/>
  <c r="CH64" i="4" a="1"/>
  <c r="CH64" i="4" s="1"/>
  <c r="CH59" i="4" a="1"/>
  <c r="CH59" i="4" s="1"/>
  <c r="CH15" i="4" a="1"/>
  <c r="CH15" i="4" s="1"/>
  <c r="BM15" i="4" l="1"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K15" i="4" a="1"/>
  <c r="BJ15" i="4" a="1"/>
  <c r="BK17" i="4" a="1"/>
  <c r="BJ16" i="4" a="1"/>
  <c r="BJ17" i="4" a="1"/>
  <c r="BK16" i="4" a="1"/>
  <c r="BK16" i="4" l="1"/>
  <c r="BK17" i="4"/>
  <c r="BK15" i="4"/>
  <c r="BJ16" i="4"/>
  <c r="BN16" i="4" s="1" a="1"/>
  <c r="BN16" i="4" s="1"/>
  <c r="BJ17" i="4"/>
  <c r="BJ15" i="4"/>
  <c r="BW16" i="4" a="1"/>
  <c r="BW16" i="4" s="1"/>
  <c r="BW17" i="4" a="1"/>
  <c r="BW17" i="4" s="1"/>
  <c r="BW42" i="4" a="1"/>
  <c r="BW42" i="4" s="1"/>
  <c r="BW43" i="4" a="1"/>
  <c r="BW43" i="4" s="1"/>
  <c r="BW44" i="4" a="1"/>
  <c r="BW44" i="4" s="1"/>
  <c r="BW45" i="4" a="1"/>
  <c r="BW45" i="4" s="1"/>
  <c r="BW46" i="4" a="1"/>
  <c r="BW46" i="4" s="1"/>
  <c r="BW47" i="4" a="1"/>
  <c r="BW47" i="4" s="1"/>
  <c r="BW48" i="4" a="1"/>
  <c r="BW48" i="4" s="1"/>
  <c r="BW49" i="4" a="1"/>
  <c r="BW49" i="4" s="1"/>
  <c r="BW53" i="4" a="1"/>
  <c r="BW53" i="4" s="1"/>
  <c r="BW54" i="4" a="1"/>
  <c r="BW54" i="4" s="1"/>
  <c r="BW55" i="4" a="1"/>
  <c r="BW55" i="4" s="1"/>
  <c r="BW56" i="4" a="1"/>
  <c r="BW56" i="4" s="1"/>
  <c r="BW57" i="4" a="1"/>
  <c r="BW57" i="4" s="1"/>
  <c r="BW58" i="4" a="1"/>
  <c r="BW58" i="4" s="1"/>
  <c r="BW59" i="4" a="1"/>
  <c r="BW59" i="4" s="1"/>
  <c r="BW60" i="4" a="1"/>
  <c r="BW60" i="4" s="1"/>
  <c r="BW64" i="4" a="1"/>
  <c r="BW64" i="4" s="1"/>
  <c r="BW65" i="4" a="1"/>
  <c r="BW65" i="4" s="1"/>
  <c r="BW66" i="4" a="1"/>
  <c r="BW66" i="4" s="1"/>
  <c r="BW67" i="4" a="1"/>
  <c r="BW67" i="4" s="1"/>
  <c r="BW68" i="4" a="1"/>
  <c r="BW68" i="4" s="1"/>
  <c r="BW69" i="4" a="1"/>
  <c r="BW69" i="4" s="1"/>
  <c r="BW70" i="4" a="1"/>
  <c r="BW70" i="4" s="1"/>
  <c r="BW71" i="4" a="1"/>
  <c r="BW71" i="4" s="1"/>
  <c r="BW76" i="4" a="1"/>
  <c r="BW76" i="4" s="1"/>
  <c r="BW77" i="4" a="1"/>
  <c r="BW77" i="4" s="1"/>
  <c r="BW78" i="4" a="1"/>
  <c r="BW78" i="4" s="1"/>
  <c r="BW79" i="4" a="1"/>
  <c r="BW79" i="4" s="1"/>
  <c r="BW80" i="4" a="1"/>
  <c r="BW80" i="4" s="1"/>
  <c r="BW81" i="4" a="1"/>
  <c r="BW81" i="4" s="1"/>
  <c r="BW82" i="4" a="1"/>
  <c r="BW82" i="4" s="1"/>
  <c r="BW83" i="4" a="1"/>
  <c r="BW83" i="4" s="1"/>
  <c r="BW15" i="4" a="1"/>
  <c r="BW15" i="4" s="1"/>
  <c r="BZ15" i="4" a="1"/>
  <c r="BZ15" i="4" s="1"/>
  <c r="BZ16" i="4" a="1"/>
  <c r="BZ16" i="4" s="1"/>
  <c r="BZ17" i="4" a="1"/>
  <c r="BZ17" i="4" s="1"/>
  <c r="BZ42" i="4" a="1"/>
  <c r="BZ42" i="4" s="1"/>
  <c r="BZ43" i="4" a="1"/>
  <c r="BZ43" i="4" s="1"/>
  <c r="BZ44" i="4" a="1"/>
  <c r="BZ44" i="4" s="1"/>
  <c r="BZ45" i="4" a="1"/>
  <c r="BZ45" i="4" s="1"/>
  <c r="BZ46" i="4" a="1"/>
  <c r="BZ46" i="4" s="1"/>
  <c r="BZ47" i="4" a="1"/>
  <c r="BZ47" i="4" s="1"/>
  <c r="BZ48" i="4" a="1"/>
  <c r="BZ48" i="4" s="1"/>
  <c r="BZ49" i="4" a="1"/>
  <c r="BZ49" i="4" s="1"/>
  <c r="BZ53" i="4" a="1"/>
  <c r="BZ53" i="4" s="1"/>
  <c r="BZ54" i="4" a="1"/>
  <c r="BZ54" i="4" s="1"/>
  <c r="BZ55" i="4" a="1"/>
  <c r="BZ55" i="4" s="1"/>
  <c r="BZ56" i="4" a="1"/>
  <c r="BZ56" i="4" s="1"/>
  <c r="BZ57" i="4" a="1"/>
  <c r="BZ57" i="4" s="1"/>
  <c r="BZ58" i="4" a="1"/>
  <c r="BZ58" i="4" s="1"/>
  <c r="BZ59" i="4" a="1"/>
  <c r="BZ59" i="4" s="1"/>
  <c r="BZ60" i="4" a="1"/>
  <c r="BZ60" i="4" s="1"/>
  <c r="BZ64" i="4" a="1"/>
  <c r="BZ64" i="4" s="1"/>
  <c r="BZ65" i="4" a="1"/>
  <c r="BZ65" i="4" s="1"/>
  <c r="BZ66" i="4" a="1"/>
  <c r="BZ66" i="4" s="1"/>
  <c r="BZ67" i="4" a="1"/>
  <c r="BZ67" i="4" s="1"/>
  <c r="BZ68" i="4" a="1"/>
  <c r="BZ68" i="4" s="1"/>
  <c r="BZ69" i="4" a="1"/>
  <c r="BZ69" i="4" s="1"/>
  <c r="BZ70" i="4" a="1"/>
  <c r="BZ70" i="4" s="1"/>
  <c r="BZ71" i="4" a="1"/>
  <c r="BZ71" i="4" s="1"/>
  <c r="BZ76" i="4" a="1"/>
  <c r="BZ76" i="4" s="1"/>
  <c r="BZ77" i="4" a="1"/>
  <c r="BZ77" i="4" s="1"/>
  <c r="BZ78" i="4" a="1"/>
  <c r="BZ78" i="4" s="1"/>
  <c r="BZ79" i="4" a="1"/>
  <c r="BZ79" i="4" s="1"/>
  <c r="BZ80" i="4" a="1"/>
  <c r="BZ80" i="4" s="1"/>
  <c r="BZ81" i="4" a="1"/>
  <c r="BZ81" i="4" s="1"/>
  <c r="BZ82" i="4" a="1"/>
  <c r="BZ82" i="4" s="1"/>
  <c r="BZ83" i="4" a="1"/>
  <c r="BZ83" i="4" s="1"/>
  <c r="BP16" i="4" a="1"/>
  <c r="BP16" i="4" s="1"/>
  <c r="BQ16" i="4" a="1"/>
  <c r="BQ16" i="4" s="1"/>
  <c r="BR16" i="4" a="1"/>
  <c r="BR16" i="4" s="1"/>
  <c r="BV16" i="4" a="1"/>
  <c r="BV16" i="4" s="1"/>
  <c r="BP17" i="4" a="1"/>
  <c r="BP17" i="4" s="1"/>
  <c r="BQ17" i="4" a="1"/>
  <c r="BQ17" i="4" s="1"/>
  <c r="BR17" i="4" a="1"/>
  <c r="BR17" i="4" s="1"/>
  <c r="BV17" i="4" a="1"/>
  <c r="BV17" i="4" s="1"/>
  <c r="BP42" i="4" a="1"/>
  <c r="BP42" i="4" s="1"/>
  <c r="BQ42" i="4" a="1"/>
  <c r="BQ42" i="4" s="1"/>
  <c r="BR42" i="4" a="1"/>
  <c r="BR42" i="4" s="1"/>
  <c r="BV42" i="4" a="1"/>
  <c r="BV42"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3" i="4" a="1"/>
  <c r="BP53" i="4" s="1"/>
  <c r="BQ53" i="4" a="1"/>
  <c r="BQ53" i="4" s="1"/>
  <c r="BR53" i="4" a="1"/>
  <c r="BR53" i="4" s="1"/>
  <c r="BV53" i="4" a="1"/>
  <c r="BV53"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4" i="4" a="1"/>
  <c r="BP64" i="4" s="1"/>
  <c r="BQ64" i="4" a="1"/>
  <c r="BQ64" i="4" s="1"/>
  <c r="BR64" i="4" a="1"/>
  <c r="BR64" i="4" s="1"/>
  <c r="BV64" i="4" a="1"/>
  <c r="BV64" i="4" s="1"/>
  <c r="BP65" i="4" a="1"/>
  <c r="BP65" i="4" s="1"/>
  <c r="BQ65" i="4" a="1"/>
  <c r="BQ65" i="4" s="1"/>
  <c r="BR65" i="4" a="1"/>
  <c r="BR65" i="4" s="1"/>
  <c r="BV65" i="4" a="1"/>
  <c r="BV65"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6" i="4" a="1"/>
  <c r="BP76" i="4" s="1"/>
  <c r="BQ76" i="4" a="1"/>
  <c r="BQ76" i="4" s="1"/>
  <c r="BR76" i="4" a="1"/>
  <c r="BR76" i="4" s="1"/>
  <c r="BV76" i="4" a="1"/>
  <c r="BV76" i="4" s="1"/>
  <c r="BP77" i="4" a="1"/>
  <c r="BP77" i="4" s="1"/>
  <c r="BQ77" i="4" a="1"/>
  <c r="BQ77" i="4" s="1"/>
  <c r="BR77" i="4" a="1"/>
  <c r="BR77" i="4" s="1"/>
  <c r="BV77" i="4" a="1"/>
  <c r="BV77" i="4" s="1"/>
  <c r="BP78" i="4" a="1"/>
  <c r="BP78" i="4" s="1"/>
  <c r="BQ78" i="4" a="1"/>
  <c r="BQ78" i="4" s="1"/>
  <c r="BR78" i="4" a="1"/>
  <c r="BR78" i="4" s="1"/>
  <c r="BV78" i="4" a="1"/>
  <c r="BV78" i="4" s="1"/>
  <c r="BP79" i="4" a="1"/>
  <c r="BP79" i="4" s="1"/>
  <c r="BQ79" i="4" a="1"/>
  <c r="BQ79" i="4" s="1"/>
  <c r="BR79" i="4" a="1"/>
  <c r="BR79" i="4" s="1"/>
  <c r="BV79" i="4" a="1"/>
  <c r="BV79" i="4" s="1"/>
  <c r="BP80" i="4" a="1"/>
  <c r="BP80" i="4" s="1"/>
  <c r="BQ80" i="4" a="1"/>
  <c r="BQ80" i="4" s="1"/>
  <c r="BR80" i="4" a="1"/>
  <c r="BR80" i="4" s="1"/>
  <c r="BV80" i="4" a="1"/>
  <c r="BV80" i="4" s="1"/>
  <c r="BP81" i="4" a="1"/>
  <c r="BP81" i="4" s="1"/>
  <c r="BQ81" i="4" a="1"/>
  <c r="BQ81" i="4" s="1"/>
  <c r="BR81" i="4" a="1"/>
  <c r="BR81" i="4" s="1"/>
  <c r="BV81" i="4" a="1"/>
  <c r="BV81" i="4" s="1"/>
  <c r="BP82" i="4" a="1"/>
  <c r="BP82" i="4" s="1"/>
  <c r="BQ82" i="4" a="1"/>
  <c r="BQ82" i="4" s="1"/>
  <c r="BR82" i="4" a="1"/>
  <c r="BR82" i="4" s="1"/>
  <c r="BV82" i="4" a="1"/>
  <c r="BV82" i="4" s="1"/>
  <c r="BP83" i="4" a="1"/>
  <c r="BP83" i="4" s="1"/>
  <c r="BQ83" i="4" a="1"/>
  <c r="BQ83" i="4" s="1"/>
  <c r="BR83" i="4" a="1"/>
  <c r="BR83" i="4" s="1"/>
  <c r="BV83" i="4" a="1"/>
  <c r="BV83" i="4" s="1"/>
  <c r="BV15" i="4" a="1"/>
  <c r="BV15" i="4" s="1"/>
  <c r="BR15" i="4" a="1"/>
  <c r="BR15" i="4" s="1"/>
  <c r="BQ15" i="4" a="1"/>
  <c r="BQ15" i="4" s="1"/>
  <c r="BP15" i="4" a="1"/>
  <c r="BP15" i="4" s="1"/>
  <c r="BF15" i="4" a="1"/>
  <c r="BF15" i="4" s="1"/>
  <c r="BF16" i="4" a="1"/>
  <c r="BF16" i="4" s="1"/>
  <c r="BF17" i="4" a="1"/>
  <c r="BF17" i="4" s="1"/>
  <c r="BG42" i="4" a="1"/>
  <c r="BG42" i="4" s="1"/>
  <c r="BG43" i="4" a="1"/>
  <c r="BG43" i="4" s="1"/>
  <c r="BG44" i="4" a="1"/>
  <c r="BG44" i="4" s="1"/>
  <c r="BG45" i="4" a="1"/>
  <c r="BG45" i="4" s="1"/>
  <c r="BG46" i="4" a="1"/>
  <c r="BG46" i="4" s="1"/>
  <c r="BG47" i="4" a="1"/>
  <c r="BG47" i="4" s="1"/>
  <c r="BG48" i="4" a="1"/>
  <c r="BG48" i="4" s="1"/>
  <c r="BG49" i="4" a="1"/>
  <c r="BG49" i="4" s="1"/>
  <c r="BG53" i="4" a="1"/>
  <c r="BG53" i="4" s="1"/>
  <c r="BG54" i="4" a="1"/>
  <c r="BG54" i="4" s="1"/>
  <c r="BG55" i="4" a="1"/>
  <c r="BG55" i="4" s="1"/>
  <c r="BG56" i="4" a="1"/>
  <c r="BG56" i="4" s="1"/>
  <c r="BG57" i="4" a="1"/>
  <c r="BG57" i="4" s="1"/>
  <c r="BG58" i="4" a="1"/>
  <c r="BG58" i="4" s="1"/>
  <c r="BG59" i="4" a="1"/>
  <c r="BG59" i="4" s="1"/>
  <c r="BG60" i="4" a="1"/>
  <c r="BG60" i="4" s="1"/>
  <c r="BG64" i="4" a="1"/>
  <c r="BG64" i="4" s="1"/>
  <c r="BG65" i="4" a="1"/>
  <c r="BG65" i="4" s="1"/>
  <c r="BG66" i="4" a="1"/>
  <c r="BG66" i="4" s="1"/>
  <c r="BG67" i="4" a="1"/>
  <c r="BG67" i="4" s="1"/>
  <c r="BG68" i="4" a="1"/>
  <c r="BG68" i="4" s="1"/>
  <c r="BG69" i="4" a="1"/>
  <c r="BG69" i="4" s="1"/>
  <c r="BG70" i="4" a="1"/>
  <c r="BG70" i="4" s="1"/>
  <c r="BG71" i="4" a="1"/>
  <c r="BG71" i="4" s="1"/>
  <c r="BG76" i="4" a="1"/>
  <c r="BG76" i="4" s="1"/>
  <c r="BG77" i="4" a="1"/>
  <c r="BG77" i="4" s="1"/>
  <c r="BG78" i="4" a="1"/>
  <c r="BG78" i="4" s="1"/>
  <c r="BG79" i="4" a="1"/>
  <c r="BG79" i="4" s="1"/>
  <c r="BG80" i="4" a="1"/>
  <c r="BG80" i="4" s="1"/>
  <c r="BG81" i="4" a="1"/>
  <c r="BG81" i="4" s="1"/>
  <c r="BG82" i="4" a="1"/>
  <c r="BG82" i="4" s="1"/>
  <c r="BG83" i="4" a="1"/>
  <c r="BG83" i="4" s="1"/>
  <c r="BH42" i="4" a="1"/>
  <c r="BH42" i="4" s="1"/>
  <c r="BH44" i="4" a="1"/>
  <c r="BH44" i="4" s="1"/>
  <c r="BH45" i="4" a="1"/>
  <c r="BH45" i="4" s="1"/>
  <c r="BH46" i="4" a="1"/>
  <c r="BH46" i="4" s="1"/>
  <c r="BH47" i="4" a="1"/>
  <c r="BH47" i="4" s="1"/>
  <c r="BH48" i="4" a="1"/>
  <c r="BH48" i="4" s="1"/>
  <c r="BH49" i="4" a="1"/>
  <c r="BH49" i="4" s="1"/>
  <c r="BH53" i="4" a="1"/>
  <c r="BH53" i="4" s="1"/>
  <c r="BH54" i="4" a="1"/>
  <c r="BH54" i="4" s="1"/>
  <c r="BH55" i="4" a="1"/>
  <c r="BH55" i="4" s="1"/>
  <c r="BH56" i="4" a="1"/>
  <c r="BH56" i="4" s="1"/>
  <c r="BH57" i="4" a="1"/>
  <c r="BH57" i="4" s="1"/>
  <c r="BH58" i="4" a="1"/>
  <c r="BH58" i="4" s="1"/>
  <c r="BH59" i="4" a="1"/>
  <c r="BH59" i="4" s="1"/>
  <c r="BH60" i="4" a="1"/>
  <c r="BH60" i="4" s="1"/>
  <c r="BH64" i="4" a="1"/>
  <c r="BH64" i="4" s="1"/>
  <c r="BH65" i="4" a="1"/>
  <c r="BH65" i="4" s="1"/>
  <c r="BH66" i="4" a="1"/>
  <c r="BH66" i="4" s="1"/>
  <c r="BH67" i="4" a="1"/>
  <c r="BH67" i="4" s="1"/>
  <c r="BH68" i="4" a="1"/>
  <c r="BH68" i="4" s="1"/>
  <c r="BH69" i="4" a="1"/>
  <c r="BH69" i="4" s="1"/>
  <c r="BH70" i="4" a="1"/>
  <c r="BH70" i="4" s="1"/>
  <c r="BH71" i="4" a="1"/>
  <c r="BH71" i="4" s="1"/>
  <c r="BH76" i="4" a="1"/>
  <c r="BH76" i="4" s="1"/>
  <c r="BH77" i="4" a="1"/>
  <c r="BH77" i="4" s="1"/>
  <c r="BH78" i="4" a="1"/>
  <c r="BH78" i="4" s="1"/>
  <c r="BH79" i="4" a="1"/>
  <c r="BH79" i="4" s="1"/>
  <c r="BH80" i="4" a="1"/>
  <c r="BH80" i="4" s="1"/>
  <c r="BH81" i="4" a="1"/>
  <c r="BH81" i="4" s="1"/>
  <c r="BH82" i="4" a="1"/>
  <c r="BH82" i="4" s="1"/>
  <c r="BH83" i="4" a="1"/>
  <c r="BH83" i="4" s="1"/>
  <c r="BL42" i="4" a="1"/>
  <c r="BL42" i="4" s="1"/>
  <c r="BM42" i="4" a="1"/>
  <c r="BM42"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3" i="4" a="1"/>
  <c r="BL53" i="4" s="1"/>
  <c r="BM53" i="4" a="1"/>
  <c r="BM53"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4" i="4" a="1"/>
  <c r="BL64" i="4" s="1"/>
  <c r="BM64" i="4" a="1"/>
  <c r="BM64" i="4" s="1"/>
  <c r="BL65" i="4" a="1"/>
  <c r="BL65" i="4" s="1"/>
  <c r="BM65" i="4" a="1"/>
  <c r="BM65"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6" i="4" a="1"/>
  <c r="BL76" i="4" s="1"/>
  <c r="BM76" i="4" a="1"/>
  <c r="BM76" i="4" s="1"/>
  <c r="BL77" i="4" a="1"/>
  <c r="BL77" i="4" s="1"/>
  <c r="BM77" i="4" a="1"/>
  <c r="BM77" i="4" s="1"/>
  <c r="BL78" i="4" a="1"/>
  <c r="BL78" i="4" s="1"/>
  <c r="BM78" i="4" a="1"/>
  <c r="BM78" i="4" s="1"/>
  <c r="BL79" i="4" a="1"/>
  <c r="BL79" i="4" s="1"/>
  <c r="BM79" i="4" a="1"/>
  <c r="BM79" i="4" s="1"/>
  <c r="BL80" i="4" a="1"/>
  <c r="BL80" i="4" s="1"/>
  <c r="BM80" i="4" a="1"/>
  <c r="BM80" i="4" s="1"/>
  <c r="BL81" i="4" a="1"/>
  <c r="BL81" i="4" s="1"/>
  <c r="BM81" i="4" a="1"/>
  <c r="BM81" i="4" s="1"/>
  <c r="BL82" i="4" a="1"/>
  <c r="BL82" i="4" s="1"/>
  <c r="BM82" i="4" a="1"/>
  <c r="BM82" i="4" s="1"/>
  <c r="BL83" i="4" a="1"/>
  <c r="BL83" i="4" s="1"/>
  <c r="BM83" i="4" a="1"/>
  <c r="BM83" i="4" s="1"/>
  <c r="BF42" i="4" a="1"/>
  <c r="BF42" i="4" s="1"/>
  <c r="BF43" i="4" a="1"/>
  <c r="BF43" i="4" s="1"/>
  <c r="BF44" i="4" a="1"/>
  <c r="BF44" i="4" s="1"/>
  <c r="BF45" i="4" a="1"/>
  <c r="BF45" i="4" s="1"/>
  <c r="BF46" i="4" a="1"/>
  <c r="BF46" i="4" s="1"/>
  <c r="BF47" i="4" a="1"/>
  <c r="BF47" i="4" s="1"/>
  <c r="BF48" i="4" a="1"/>
  <c r="BF48" i="4" s="1"/>
  <c r="BF49" i="4" a="1"/>
  <c r="BF49" i="4" s="1"/>
  <c r="BF53" i="4" a="1"/>
  <c r="BF53" i="4" s="1"/>
  <c r="BF54" i="4" a="1"/>
  <c r="BF54" i="4" s="1"/>
  <c r="BF55" i="4" a="1"/>
  <c r="BF55" i="4" s="1"/>
  <c r="BF56" i="4" a="1"/>
  <c r="BF56" i="4" s="1"/>
  <c r="BF57" i="4" a="1"/>
  <c r="BF57" i="4" s="1"/>
  <c r="BF58" i="4" a="1"/>
  <c r="BF58" i="4" s="1"/>
  <c r="BF59" i="4" a="1"/>
  <c r="BF59" i="4" s="1"/>
  <c r="BF60" i="4" a="1"/>
  <c r="BF60" i="4" s="1"/>
  <c r="BF64" i="4" a="1"/>
  <c r="BF64" i="4" s="1"/>
  <c r="BF65" i="4" a="1"/>
  <c r="BF65" i="4" s="1"/>
  <c r="BF66" i="4" a="1"/>
  <c r="BF66" i="4" s="1"/>
  <c r="BF67" i="4" a="1"/>
  <c r="BF67" i="4" s="1"/>
  <c r="BF68" i="4" a="1"/>
  <c r="BF68" i="4" s="1"/>
  <c r="BF69" i="4" a="1"/>
  <c r="BF69" i="4" s="1"/>
  <c r="BF70" i="4" a="1"/>
  <c r="BF70" i="4" s="1"/>
  <c r="BF71" i="4" a="1"/>
  <c r="BF71" i="4" s="1"/>
  <c r="BF76" i="4" a="1"/>
  <c r="BF76" i="4" s="1"/>
  <c r="BF77" i="4" a="1"/>
  <c r="BF77" i="4" s="1"/>
  <c r="BF78" i="4" a="1"/>
  <c r="BF78" i="4" s="1"/>
  <c r="BF79" i="4" a="1"/>
  <c r="BF79" i="4" s="1"/>
  <c r="BF80" i="4" a="1"/>
  <c r="BF80" i="4" s="1"/>
  <c r="BF81" i="4" a="1"/>
  <c r="BF81" i="4" s="1"/>
  <c r="BF82" i="4" a="1"/>
  <c r="BF82" i="4" s="1"/>
  <c r="BF83" i="4" a="1"/>
  <c r="BF83" i="4" s="1"/>
  <c r="BU60" i="4" a="1"/>
  <c r="BU47" i="4" a="1"/>
  <c r="BU68" i="4" a="1"/>
  <c r="BK46" i="4" a="1"/>
  <c r="BT48" i="4" a="1"/>
  <c r="BU70" i="4" a="1"/>
  <c r="BT46" i="4" a="1"/>
  <c r="BU55" i="4" a="1"/>
  <c r="BK78" i="4" a="1"/>
  <c r="BT70" i="4" a="1"/>
  <c r="BK83" i="4" a="1"/>
  <c r="BU71" i="4" a="1"/>
  <c r="BU77" i="4" a="1"/>
  <c r="BK79" i="4" a="1"/>
  <c r="BT15" i="4" a="1"/>
  <c r="BK68" i="4" a="1"/>
  <c r="BU59" i="4" a="1"/>
  <c r="BU78" i="4" a="1"/>
  <c r="BU43" i="4" a="1"/>
  <c r="BK76" i="4" a="1"/>
  <c r="BU54" i="4" a="1"/>
  <c r="BT54" i="4" a="1"/>
  <c r="BJ65" i="4" a="1"/>
  <c r="BK64" i="4" a="1"/>
  <c r="BK44" i="4" a="1"/>
  <c r="BJ43" i="4" a="1"/>
  <c r="BU16" i="4" a="1"/>
  <c r="BJ57" i="4" a="1"/>
  <c r="BJ79" i="4" a="1"/>
  <c r="BJ67" i="4" a="1"/>
  <c r="BJ83" i="4" a="1"/>
  <c r="BJ71" i="4" a="1"/>
  <c r="BJ46" i="4" a="1"/>
  <c r="BJ66" i="4" a="1"/>
  <c r="BK59" i="4" a="1"/>
  <c r="BU79" i="4" a="1"/>
  <c r="BJ80" i="4" a="1"/>
  <c r="BT76" i="4" a="1"/>
  <c r="BT81" i="4" a="1"/>
  <c r="BT56" i="4" a="1"/>
  <c r="BT67" i="4" a="1"/>
  <c r="BK77" i="4" a="1"/>
  <c r="BK55" i="4" a="1"/>
  <c r="BU58" i="4" a="1"/>
  <c r="BT68" i="4" a="1"/>
  <c r="BT79" i="4" a="1"/>
  <c r="BU80" i="4" a="1"/>
  <c r="BK81" i="4" a="1"/>
  <c r="BT60" i="4" a="1"/>
  <c r="BT58" i="4" a="1"/>
  <c r="BK47" i="4" a="1"/>
  <c r="BK48" i="4" a="1"/>
  <c r="BU67" i="4" a="1"/>
  <c r="BK58" i="4" a="1"/>
  <c r="BT82" i="4" a="1"/>
  <c r="BK69" i="4" a="1"/>
  <c r="BU45" i="4" a="1"/>
  <c r="BK65" i="4" a="1"/>
  <c r="BU42" i="4" a="1"/>
  <c r="BJ54" i="4" a="1"/>
  <c r="BK53" i="4" a="1"/>
  <c r="BT44" i="4" a="1"/>
  <c r="BJ42" i="4" a="1"/>
  <c r="BU15" i="4" a="1"/>
  <c r="BJ60" i="4" a="1"/>
  <c r="BJ58" i="4" a="1"/>
  <c r="BJ76" i="4" a="1"/>
  <c r="BJ59" i="4" a="1"/>
  <c r="BJ56" i="4" a="1"/>
  <c r="BJ48" i="4" a="1"/>
  <c r="BJ68" i="4" a="1"/>
  <c r="BK56" i="4" a="1"/>
  <c r="BK60" i="4" a="1"/>
  <c r="BU17" i="4" a="1"/>
  <c r="BT69" i="4" a="1"/>
  <c r="BU53" i="4" a="1"/>
  <c r="BK80" i="4" a="1"/>
  <c r="BU56" i="4" a="1"/>
  <c r="BT59" i="4" a="1"/>
  <c r="BT80" i="4" a="1"/>
  <c r="BK57" i="4" a="1"/>
  <c r="BT43" i="4" a="1"/>
  <c r="BJ82" i="4" a="1"/>
  <c r="BJ55" i="4" a="1"/>
  <c r="BJ77" i="4" a="1"/>
  <c r="BU65" i="4" a="1"/>
  <c r="BU66" i="4" a="1"/>
  <c r="BT17" i="4" a="1"/>
  <c r="BK71" i="4" a="1"/>
  <c r="BK67" i="4" a="1"/>
  <c r="BU64" i="4" a="1"/>
  <c r="BT83" i="4" a="1"/>
  <c r="BT55" i="4" a="1"/>
  <c r="BT71" i="4" a="1"/>
  <c r="BU48" i="4" a="1"/>
  <c r="BK70" i="4" a="1"/>
  <c r="BU69" i="4" a="1"/>
  <c r="BT47" i="4" a="1"/>
  <c r="BT49" i="4" a="1"/>
  <c r="BU82" i="4" a="1"/>
  <c r="BT66" i="4" a="1"/>
  <c r="BU81" i="4" a="1"/>
  <c r="BU49" i="4" a="1"/>
  <c r="BU83" i="4" a="1"/>
  <c r="BK49" i="4" a="1"/>
  <c r="BT57" i="4" a="1"/>
  <c r="BK45" i="4" a="1"/>
  <c r="BK54" i="4" a="1"/>
  <c r="BJ64" i="4" a="1"/>
  <c r="BJ53" i="4" a="1"/>
  <c r="BT42" i="4" a="1"/>
  <c r="BK42" i="4" a="1"/>
  <c r="BJ45" i="4" a="1"/>
  <c r="BJ78" i="4" a="1"/>
  <c r="BJ81" i="4" a="1"/>
  <c r="BJ44" i="4" a="1"/>
  <c r="BJ70" i="4" a="1"/>
  <c r="BK82" i="4" a="1"/>
  <c r="BU46" i="4" a="1"/>
  <c r="BU57" i="4" a="1"/>
  <c r="BU44" i="4" a="1"/>
  <c r="BK66" i="4" a="1"/>
  <c r="BT78" i="4" a="1"/>
  <c r="BU76" i="4" a="1"/>
  <c r="BT77" i="4" a="1"/>
  <c r="BT16" i="4" a="1"/>
  <c r="BT45" i="4" a="1"/>
  <c r="BT65" i="4" a="1"/>
  <c r="BT64" i="4" a="1"/>
  <c r="BT53" i="4" a="1"/>
  <c r="BK43" i="4" a="1"/>
  <c r="BJ69" i="4" a="1"/>
  <c r="BJ49" i="4" a="1"/>
  <c r="BJ47" i="4" a="1"/>
  <c r="N7" i="6" a="1"/>
  <c r="O3" i="6" a="1"/>
  <c r="N3" i="6" a="1"/>
  <c r="O5" i="6" a="1"/>
  <c r="N5" i="6" a="1"/>
  <c r="O7" i="6" a="1"/>
  <c r="N6" i="6" a="1"/>
  <c r="O6" i="6" a="1"/>
  <c r="N4" i="6" a="1"/>
  <c r="O2" i="6" a="1"/>
  <c r="O4" i="6" a="1"/>
  <c r="N2" i="6" a="1"/>
  <c r="BN17" i="4" l="1" a="1"/>
  <c r="BN17" i="4" s="1"/>
  <c r="BN15" i="4" a="1"/>
  <c r="BN15" i="4" s="1"/>
  <c r="BI16" i="4" a="1"/>
  <c r="BI16" i="4" s="1"/>
  <c r="BI17" i="4" a="1"/>
  <c r="BI17" i="4" s="1"/>
  <c r="BI15" i="4" a="1"/>
  <c r="BI15" i="4" s="1"/>
  <c r="O7" i="6"/>
  <c r="O6" i="6"/>
  <c r="O5" i="6"/>
  <c r="O4" i="6"/>
  <c r="O3" i="6"/>
  <c r="N7" i="6"/>
  <c r="N6" i="6"/>
  <c r="N5" i="6"/>
  <c r="N4" i="6"/>
  <c r="N3" i="6"/>
  <c r="O2" i="6"/>
  <c r="N2" i="6"/>
  <c r="BU82" i="4"/>
  <c r="BU79" i="4"/>
  <c r="BU71" i="4"/>
  <c r="BT66" i="4"/>
  <c r="BX66" i="4" s="1" a="1"/>
  <c r="BX66" i="4" s="1"/>
  <c r="BT60" i="4"/>
  <c r="BU58" i="4"/>
  <c r="BU56" i="4"/>
  <c r="BT54" i="4"/>
  <c r="BU53" i="4"/>
  <c r="BU49" i="4"/>
  <c r="BU48" i="4"/>
  <c r="BT46" i="4"/>
  <c r="BU81" i="4"/>
  <c r="BU78" i="4"/>
  <c r="BU76" i="4"/>
  <c r="BU70" i="4"/>
  <c r="BT82" i="4"/>
  <c r="BT80" i="4"/>
  <c r="BT78" i="4"/>
  <c r="BT76" i="4"/>
  <c r="BT70" i="4"/>
  <c r="BU66" i="4"/>
  <c r="BU65" i="4"/>
  <c r="BU64" i="4"/>
  <c r="BU60" i="4"/>
  <c r="BU59" i="4"/>
  <c r="BU57" i="4"/>
  <c r="BU55" i="4"/>
  <c r="BT42" i="4"/>
  <c r="BU83" i="4"/>
  <c r="BU80" i="4"/>
  <c r="BU77" i="4"/>
  <c r="BU69" i="4"/>
  <c r="BU68" i="4"/>
  <c r="BT67" i="4"/>
  <c r="BT65" i="4"/>
  <c r="BT64" i="4"/>
  <c r="BT83" i="4"/>
  <c r="BT81" i="4"/>
  <c r="BS81" i="4" s="1" a="1"/>
  <c r="BS81" i="4" s="1"/>
  <c r="BT79" i="4"/>
  <c r="BS79" i="4" s="1" a="1"/>
  <c r="BS79" i="4" s="1"/>
  <c r="BT77" i="4"/>
  <c r="BT71" i="4"/>
  <c r="BT69" i="4"/>
  <c r="BX69" i="4" s="1" a="1"/>
  <c r="BX69" i="4" s="1"/>
  <c r="BT68" i="4"/>
  <c r="BX68" i="4" s="1" a="1"/>
  <c r="BX68" i="4" s="1"/>
  <c r="BU67" i="4"/>
  <c r="BT55" i="4"/>
  <c r="BU54" i="4"/>
  <c r="BT53" i="4"/>
  <c r="BT49" i="4"/>
  <c r="BT48" i="4"/>
  <c r="BT45" i="4"/>
  <c r="BT59" i="4"/>
  <c r="BT58" i="4"/>
  <c r="BT57" i="4"/>
  <c r="BT56" i="4"/>
  <c r="BS56" i="4" s="1" a="1"/>
  <c r="BS56" i="4" s="1"/>
  <c r="BT44" i="4"/>
  <c r="BT47" i="4"/>
  <c r="BT43" i="4"/>
  <c r="BU47" i="4"/>
  <c r="BU46" i="4"/>
  <c r="BX46" i="4" s="1" a="1"/>
  <c r="BX46" i="4" s="1"/>
  <c r="BU45" i="4"/>
  <c r="BU44" i="4"/>
  <c r="BU43" i="4"/>
  <c r="BU42" i="4"/>
  <c r="BU17" i="4"/>
  <c r="BU16" i="4"/>
  <c r="BT17" i="4"/>
  <c r="BT16" i="4"/>
  <c r="BU15" i="4"/>
  <c r="BT15" i="4"/>
  <c r="BJ83" i="4"/>
  <c r="BJ79" i="4"/>
  <c r="BJ71" i="4"/>
  <c r="BJ67" i="4"/>
  <c r="BJ65" i="4"/>
  <c r="BJ57" i="4"/>
  <c r="BJ53" i="4"/>
  <c r="BJ49" i="4"/>
  <c r="BJ45" i="4"/>
  <c r="BJ43" i="4"/>
  <c r="BJ80" i="4"/>
  <c r="BJ76" i="4"/>
  <c r="BJ68" i="4"/>
  <c r="BJ64" i="4"/>
  <c r="BJ60" i="4"/>
  <c r="BJ81" i="4"/>
  <c r="BN81" i="4" s="1" a="1"/>
  <c r="BN81" i="4" s="1"/>
  <c r="BJ77" i="4"/>
  <c r="BJ69" i="4"/>
  <c r="BJ59" i="4"/>
  <c r="BJ55" i="4"/>
  <c r="BN55" i="4" s="1" a="1"/>
  <c r="BN55" i="4" s="1"/>
  <c r="BJ47" i="4"/>
  <c r="BJ82" i="4"/>
  <c r="BJ78" i="4"/>
  <c r="BJ70" i="4"/>
  <c r="BJ66" i="4"/>
  <c r="BJ58" i="4"/>
  <c r="BJ56" i="4"/>
  <c r="BJ54" i="4"/>
  <c r="BJ48" i="4"/>
  <c r="BJ46" i="4"/>
  <c r="BJ44" i="4"/>
  <c r="BJ42" i="4"/>
  <c r="BK80" i="4"/>
  <c r="BK68" i="4"/>
  <c r="BK79" i="4"/>
  <c r="BK71" i="4"/>
  <c r="BK67" i="4"/>
  <c r="BK65" i="4"/>
  <c r="BK57" i="4"/>
  <c r="BK53" i="4"/>
  <c r="BK49" i="4"/>
  <c r="BK45" i="4"/>
  <c r="BK43" i="4"/>
  <c r="BK82" i="4"/>
  <c r="BK76" i="4"/>
  <c r="BK66" i="4"/>
  <c r="BK83" i="4"/>
  <c r="BK81" i="4"/>
  <c r="BK77" i="4"/>
  <c r="BK69" i="4"/>
  <c r="BK59" i="4"/>
  <c r="BK55" i="4"/>
  <c r="BK47" i="4"/>
  <c r="BK78" i="4"/>
  <c r="BK70" i="4"/>
  <c r="BK64" i="4"/>
  <c r="BK60" i="4"/>
  <c r="BK58" i="4"/>
  <c r="BK56" i="4"/>
  <c r="BK54" i="4"/>
  <c r="BK48" i="4"/>
  <c r="BK46" i="4"/>
  <c r="BK44" i="4"/>
  <c r="BK42" i="4"/>
  <c r="AX11" i="4"/>
  <c r="AX12" i="4"/>
  <c r="AX13" i="4"/>
  <c r="AX14" i="4"/>
  <c r="BX56" i="4" l="1" a="1"/>
  <c r="BX56" i="4" s="1"/>
  <c r="BN42" i="4" a="1"/>
  <c r="BN42" i="4" s="1"/>
  <c r="BX80" i="4" a="1"/>
  <c r="BX80" i="4" s="1"/>
  <c r="BX71" i="4" a="1"/>
  <c r="BX71" i="4" s="1"/>
  <c r="BN46" i="4" a="1"/>
  <c r="BN46" i="4" s="1"/>
  <c r="BN69" i="4" a="1"/>
  <c r="BN69" i="4" s="1"/>
  <c r="BN58" i="4" a="1"/>
  <c r="BN58" i="4" s="1"/>
  <c r="BX77" i="4" a="1"/>
  <c r="BX77" i="4" s="1"/>
  <c r="BX64" i="4" a="1"/>
  <c r="BX64" i="4" s="1"/>
  <c r="BX67" i="4" a="1"/>
  <c r="BX67" i="4" s="1"/>
  <c r="BN68" i="4" a="1"/>
  <c r="BN68" i="4" s="1"/>
  <c r="BS70" i="4" a="1"/>
  <c r="BS70" i="4" s="1"/>
  <c r="BN65" i="4" a="1"/>
  <c r="BN65" i="4" s="1"/>
  <c r="BN56" i="4" a="1"/>
  <c r="BN56" i="4" s="1"/>
  <c r="BN78" i="4" a="1"/>
  <c r="BN78" i="4" s="1"/>
  <c r="BN67" i="4" a="1"/>
  <c r="BN67" i="4" s="1"/>
  <c r="BN66" i="4" a="1"/>
  <c r="BN66" i="4" s="1"/>
  <c r="BN71" i="4" a="1"/>
  <c r="BN71" i="4" s="1"/>
  <c r="BX70" i="4" a="1"/>
  <c r="BX70" i="4" s="1"/>
  <c r="BN70" i="4" a="1"/>
  <c r="BN70" i="4" s="1"/>
  <c r="BN44" i="4" a="1"/>
  <c r="BN44" i="4" s="1"/>
  <c r="BN54" i="4" a="1"/>
  <c r="BN54" i="4" s="1"/>
  <c r="BN48" i="4" a="1"/>
  <c r="BN48" i="4" s="1"/>
  <c r="BN47" i="4" a="1"/>
  <c r="BN47" i="4" s="1"/>
  <c r="BN77" i="4" a="1"/>
  <c r="BN77" i="4" s="1"/>
  <c r="BN53" i="4" a="1"/>
  <c r="BN53" i="4" s="1"/>
  <c r="BX78" i="4" a="1"/>
  <c r="BX78" i="4" s="1"/>
  <c r="BN76" i="4" a="1"/>
  <c r="BN76" i="4" s="1"/>
  <c r="BN43" i="4" a="1"/>
  <c r="BN43" i="4" s="1"/>
  <c r="BN57" i="4" a="1"/>
  <c r="BN57" i="4" s="1"/>
  <c r="BN79" i="4" a="1"/>
  <c r="BN79" i="4" s="1"/>
  <c r="BX17" i="4" a="1"/>
  <c r="BX17" i="4" s="1"/>
  <c r="BX60" i="4" a="1"/>
  <c r="BX60" i="4" s="1"/>
  <c r="BN59" i="4" a="1"/>
  <c r="BN59" i="4" s="1"/>
  <c r="BN60" i="4" a="1"/>
  <c r="BN60" i="4" s="1"/>
  <c r="BN80" i="4" a="1"/>
  <c r="BN80" i="4" s="1"/>
  <c r="BN45" i="4" a="1"/>
  <c r="BN45" i="4" s="1"/>
  <c r="BN83" i="4" a="1"/>
  <c r="BN83" i="4" s="1"/>
  <c r="BN82" i="4" a="1"/>
  <c r="BN82" i="4" s="1"/>
  <c r="BN64" i="4" a="1"/>
  <c r="BN64" i="4" s="1"/>
  <c r="BN49" i="4" a="1"/>
  <c r="BN49" i="4" s="1"/>
  <c r="BS59" i="4" a="1"/>
  <c r="BS59" i="4" s="1"/>
  <c r="BX83" i="4" a="1"/>
  <c r="BX83" i="4" s="1"/>
  <c r="BI44" i="4" a="1"/>
  <c r="BI44" i="4" s="1"/>
  <c r="BX42" i="4" a="1"/>
  <c r="BX42" i="4" s="1"/>
  <c r="BX16" i="4" a="1"/>
  <c r="BX16" i="4" s="1"/>
  <c r="BX81" i="4" a="1"/>
  <c r="BX81" i="4" s="1"/>
  <c r="BS57" i="4" a="1"/>
  <c r="BS57" i="4" s="1"/>
  <c r="BX76" i="4" a="1"/>
  <c r="BX76" i="4" s="1"/>
  <c r="BX59" i="4" a="1"/>
  <c r="BX59" i="4" s="1"/>
  <c r="BS16" i="4" a="1"/>
  <c r="BS16" i="4" s="1"/>
  <c r="BS78" i="4" a="1"/>
  <c r="BS78" i="4" s="1"/>
  <c r="BI43" i="4" a="1"/>
  <c r="BI43" i="4" s="1"/>
  <c r="BX57" i="4" a="1"/>
  <c r="BX57" i="4" s="1"/>
  <c r="BS58" i="4" a="1"/>
  <c r="BS58" i="4" s="1"/>
  <c r="BS48" i="4" a="1"/>
  <c r="BS48" i="4" s="1"/>
  <c r="BS71" i="4" a="1"/>
  <c r="BS71" i="4" s="1"/>
  <c r="BS80" i="4" a="1"/>
  <c r="BS80" i="4" s="1"/>
  <c r="BS15" i="4" a="1"/>
  <c r="BS15" i="4" s="1"/>
  <c r="BX44" i="4" a="1"/>
  <c r="BX44" i="4" s="1"/>
  <c r="BS17" i="4" a="1"/>
  <c r="BS17" i="4" s="1"/>
  <c r="BX79" i="4" a="1"/>
  <c r="BX79" i="4" s="1"/>
  <c r="BS77" i="4" a="1"/>
  <c r="BS77" i="4" s="1"/>
  <c r="BS83" i="4" a="1"/>
  <c r="BS83" i="4" s="1"/>
  <c r="BX55" i="4" a="1"/>
  <c r="BX55" i="4" s="1"/>
  <c r="BX58" i="4" a="1"/>
  <c r="BX58" i="4" s="1"/>
  <c r="BS67" i="4" a="1"/>
  <c r="BS67" i="4" s="1"/>
  <c r="BX47" i="4" a="1"/>
  <c r="BX47" i="4" s="1"/>
  <c r="BS47" i="4" a="1"/>
  <c r="BS47" i="4" s="1"/>
  <c r="BX45" i="4" a="1"/>
  <c r="BX45" i="4" s="1"/>
  <c r="BS45" i="4" a="1"/>
  <c r="BS45" i="4" s="1"/>
  <c r="BX82" i="4" a="1"/>
  <c r="BX82" i="4" s="1"/>
  <c r="BS82" i="4" a="1"/>
  <c r="BS82" i="4" s="1"/>
  <c r="BI42" i="4" a="1"/>
  <c r="BI42" i="4" s="1"/>
  <c r="BI65" i="4" a="1"/>
  <c r="BI65" i="4" s="1"/>
  <c r="BS55" i="4" a="1"/>
  <c r="BS55" i="4" s="1"/>
  <c r="BS60" i="4" a="1"/>
  <c r="BS60" i="4" s="1"/>
  <c r="BI64" i="4" a="1"/>
  <c r="BI64" i="4" s="1"/>
  <c r="BI54" i="4" a="1"/>
  <c r="BI54" i="4" s="1"/>
  <c r="BS44" i="4" a="1"/>
  <c r="BS44" i="4" s="1"/>
  <c r="BX49" i="4" a="1"/>
  <c r="BX49" i="4" s="1"/>
  <c r="BS49" i="4" a="1"/>
  <c r="BS49" i="4" s="1"/>
  <c r="BI53" i="4" a="1"/>
  <c r="BI53" i="4" s="1"/>
  <c r="BS68" i="4" a="1"/>
  <c r="BS68" i="4" s="1"/>
  <c r="BS66" i="4" a="1"/>
  <c r="BS66" i="4" s="1"/>
  <c r="BS69" i="4" a="1"/>
  <c r="BS69" i="4" s="1"/>
  <c r="BX15" i="4" a="1"/>
  <c r="BX15" i="4" s="1"/>
  <c r="BS64" i="4" a="1"/>
  <c r="BS64" i="4" s="1"/>
  <c r="BS76" i="4" a="1"/>
  <c r="BS76" i="4" s="1"/>
  <c r="BX53" i="4" a="1"/>
  <c r="BX53" i="4" s="1"/>
  <c r="BS53" i="4" a="1"/>
  <c r="BS53" i="4" s="1"/>
  <c r="BS65" i="4" a="1"/>
  <c r="BS65" i="4" s="1"/>
  <c r="BS54" i="4" a="1"/>
  <c r="BS54" i="4" s="1"/>
  <c r="BS42" i="4" a="1"/>
  <c r="BS42" i="4" s="1"/>
  <c r="BS46" i="4" a="1"/>
  <c r="BS46" i="4" s="1"/>
  <c r="BX43" i="4" a="1"/>
  <c r="BX43" i="4" s="1"/>
  <c r="BS43" i="4" a="1"/>
  <c r="BS43" i="4" s="1"/>
  <c r="BI78" i="4" a="1"/>
  <c r="BI78" i="4" s="1"/>
  <c r="BI59" i="4" a="1"/>
  <c r="BI59" i="4" s="1"/>
  <c r="BI77" i="4" a="1"/>
  <c r="BI77" i="4" s="1"/>
  <c r="BI68" i="4" a="1"/>
  <c r="BI68" i="4" s="1"/>
  <c r="BI45" i="4" a="1"/>
  <c r="BI45" i="4" s="1"/>
  <c r="BI46" i="4" a="1"/>
  <c r="BI46" i="4" s="1"/>
  <c r="BI66" i="4" a="1"/>
  <c r="BI66" i="4" s="1"/>
  <c r="BI82" i="4" a="1"/>
  <c r="BI82" i="4" s="1"/>
  <c r="BI47" i="4" a="1"/>
  <c r="BI47" i="4" s="1"/>
  <c r="BI81" i="4" a="1"/>
  <c r="BI81" i="4" s="1"/>
  <c r="BI49" i="4" a="1"/>
  <c r="BI49" i="4" s="1"/>
  <c r="BI79" i="4" a="1"/>
  <c r="BI79" i="4" s="1"/>
  <c r="BI58" i="4" a="1"/>
  <c r="BI58" i="4" s="1"/>
  <c r="BI55" i="4" a="1"/>
  <c r="BI55" i="4" s="1"/>
  <c r="BI80" i="4" a="1"/>
  <c r="BI80" i="4" s="1"/>
  <c r="BI57" i="4" a="1"/>
  <c r="BI57" i="4" s="1"/>
  <c r="BI71" i="4" a="1"/>
  <c r="BI71" i="4" s="1"/>
  <c r="BI48" i="4" a="1"/>
  <c r="BI48" i="4" s="1"/>
  <c r="BI56" i="4" a="1"/>
  <c r="BI56" i="4" s="1"/>
  <c r="BI70" i="4" a="1"/>
  <c r="BI70" i="4" s="1"/>
  <c r="BI69" i="4" a="1"/>
  <c r="BI69" i="4" s="1"/>
  <c r="BI60" i="4" a="1"/>
  <c r="BI60" i="4" s="1"/>
  <c r="BI76" i="4" a="1"/>
  <c r="BI76" i="4" s="1"/>
  <c r="BI67" i="4" a="1"/>
  <c r="BI67" i="4" s="1"/>
  <c r="BI83" i="4" a="1"/>
  <c r="BI83" i="4" s="1"/>
  <c r="BX65" i="4" a="1"/>
  <c r="BX65" i="4" s="1"/>
  <c r="BX48" i="4" a="1"/>
  <c r="BX48" i="4" s="1"/>
  <c r="BX54" i="4" a="1"/>
  <c r="BX54" i="4" s="1"/>
  <c r="AY16" i="4"/>
  <c r="BD16" i="4" s="1"/>
  <c r="AY17" i="4"/>
  <c r="BD17" i="4" s="1"/>
  <c r="AY42" i="4"/>
  <c r="AY43" i="4"/>
  <c r="AY44" i="4"/>
  <c r="AY45" i="4"/>
  <c r="BD45" i="4" s="1"/>
  <c r="AY46" i="4"/>
  <c r="BD46" i="4" s="1"/>
  <c r="AY47" i="4"/>
  <c r="BD47" i="4" s="1"/>
  <c r="AY48" i="4"/>
  <c r="AY49" i="4"/>
  <c r="AY53" i="4"/>
  <c r="AY54" i="4"/>
  <c r="AY55" i="4"/>
  <c r="AY56" i="4"/>
  <c r="BD56" i="4" s="1"/>
  <c r="AY57" i="4"/>
  <c r="BD57" i="4" s="1"/>
  <c r="AY58" i="4"/>
  <c r="BD58" i="4" s="1"/>
  <c r="AY59" i="4"/>
  <c r="AY60" i="4"/>
  <c r="AY64" i="4"/>
  <c r="AY65" i="4"/>
  <c r="AY66" i="4"/>
  <c r="AY67" i="4"/>
  <c r="BD67" i="4" s="1"/>
  <c r="AY68" i="4"/>
  <c r="BD68" i="4" s="1"/>
  <c r="AY69" i="4"/>
  <c r="BD69" i="4" s="1"/>
  <c r="AY70" i="4"/>
  <c r="AY71" i="4"/>
  <c r="AY76" i="4"/>
  <c r="AY77" i="4"/>
  <c r="AY78" i="4"/>
  <c r="BD78" i="4" s="1"/>
  <c r="AY79" i="4"/>
  <c r="BD79" i="4" s="1"/>
  <c r="AY80" i="4"/>
  <c r="BD80" i="4" s="1"/>
  <c r="AY81" i="4"/>
  <c r="BD81" i="4" s="1"/>
  <c r="AY82" i="4"/>
  <c r="AY83" i="4"/>
  <c r="AY15" i="4"/>
  <c r="BD15" i="4" s="1"/>
  <c r="AZ47" i="4" a="1"/>
  <c r="AZ17" i="4" a="1"/>
  <c r="AZ81" i="4" a="1"/>
  <c r="AZ67" i="4" a="1"/>
  <c r="AZ70" i="4" a="1"/>
  <c r="AZ48" i="4" a="1"/>
  <c r="AZ80" i="4" a="1"/>
  <c r="AZ79" i="4" a="1"/>
  <c r="AZ44" i="4" a="1"/>
  <c r="AZ49" i="4" a="1"/>
  <c r="AZ78" i="4" a="1"/>
  <c r="AZ42" i="4" a="1"/>
  <c r="AZ65" i="4" a="1"/>
  <c r="AZ15" i="4" a="1"/>
  <c r="AZ69" i="4" a="1"/>
  <c r="AZ77" i="4" a="1"/>
  <c r="AZ57" i="4" a="1"/>
  <c r="AZ58" i="4" a="1"/>
  <c r="AZ68" i="4" a="1"/>
  <c r="AZ46" i="4" a="1"/>
  <c r="AZ45" i="4" a="1"/>
  <c r="AZ82" i="4" a="1"/>
  <c r="AZ59" i="4" a="1"/>
  <c r="AZ55" i="4" a="1"/>
  <c r="AZ64" i="4" a="1"/>
  <c r="AZ43" i="4" a="1"/>
  <c r="AZ71" i="4" a="1"/>
  <c r="AZ76" i="4" a="1"/>
  <c r="AZ56" i="4" a="1"/>
  <c r="AZ54" i="4" a="1"/>
  <c r="AZ83" i="4" a="1"/>
  <c r="AZ60" i="4" a="1"/>
  <c r="AZ16" i="4" a="1"/>
  <c r="AZ66" i="4" a="1"/>
  <c r="AZ53" i="4" a="1"/>
  <c r="BC16" i="4" l="1"/>
  <c r="AZ17" i="4"/>
  <c r="BA17" i="4" s="1" a="1"/>
  <c r="BA17" i="4" s="1"/>
  <c r="AZ82" i="4"/>
  <c r="BA82" i="4" s="1" a="1"/>
  <c r="BA82" i="4" s="1"/>
  <c r="BD82" i="4" s="1"/>
  <c r="AZ80" i="4"/>
  <c r="BA80" i="4" s="1" a="1"/>
  <c r="BA80" i="4" s="1"/>
  <c r="AZ78" i="4"/>
  <c r="BA78" i="4" s="1" a="1"/>
  <c r="BA78" i="4" s="1"/>
  <c r="AZ76" i="4"/>
  <c r="BA76" i="4" s="1" a="1"/>
  <c r="BA76" i="4" s="1"/>
  <c r="BD76" i="4" s="1"/>
  <c r="AZ70" i="4"/>
  <c r="BA70" i="4" s="1" a="1"/>
  <c r="BA70" i="4" s="1"/>
  <c r="BD70" i="4" s="1"/>
  <c r="AZ68" i="4"/>
  <c r="BA68" i="4" s="1" a="1"/>
  <c r="BA68" i="4" s="1"/>
  <c r="AZ66" i="4"/>
  <c r="BA66" i="4" s="1" a="1"/>
  <c r="BA66" i="4" s="1"/>
  <c r="BD66" i="4" s="1"/>
  <c r="AZ64" i="4"/>
  <c r="BA64" i="4" s="1" a="1"/>
  <c r="BA64" i="4" s="1"/>
  <c r="AZ60" i="4"/>
  <c r="BA60" i="4" s="1" a="1"/>
  <c r="BA60" i="4" s="1"/>
  <c r="BD60" i="4" s="1"/>
  <c r="AZ58" i="4"/>
  <c r="BA58" i="4" s="1" a="1"/>
  <c r="BA58" i="4" s="1"/>
  <c r="AZ56" i="4"/>
  <c r="BA56" i="4" s="1" a="1"/>
  <c r="BA56" i="4" s="1"/>
  <c r="AZ54" i="4"/>
  <c r="BA54" i="4" s="1" a="1"/>
  <c r="BA54" i="4" s="1"/>
  <c r="AZ48" i="4"/>
  <c r="BA48" i="4" s="1" a="1"/>
  <c r="BA48" i="4" s="1"/>
  <c r="BD48" i="4" s="1"/>
  <c r="AZ46" i="4"/>
  <c r="BA46" i="4" s="1" a="1"/>
  <c r="BA46" i="4" s="1"/>
  <c r="AZ44" i="4"/>
  <c r="BA44" i="4" s="1" a="1"/>
  <c r="BA44" i="4" s="1"/>
  <c r="BD44" i="4" s="1"/>
  <c r="AZ42" i="4"/>
  <c r="BA42" i="4" s="1" a="1"/>
  <c r="BA42" i="4" s="1"/>
  <c r="AZ83" i="4"/>
  <c r="BA83" i="4" s="1" a="1"/>
  <c r="BA83" i="4" s="1"/>
  <c r="BD83" i="4" s="1"/>
  <c r="AZ81" i="4"/>
  <c r="BA81" i="4" s="1" a="1"/>
  <c r="BA81" i="4" s="1"/>
  <c r="AZ79" i="4"/>
  <c r="BA79" i="4" s="1" a="1"/>
  <c r="BA79" i="4" s="1"/>
  <c r="AZ77" i="4"/>
  <c r="BA77" i="4" s="1" a="1"/>
  <c r="BA77" i="4" s="1"/>
  <c r="BD77" i="4" s="1"/>
  <c r="AZ71" i="4"/>
  <c r="BA71" i="4" s="1" a="1"/>
  <c r="BA71" i="4" s="1"/>
  <c r="BD71" i="4" s="1"/>
  <c r="AZ69" i="4"/>
  <c r="BA69" i="4" s="1" a="1"/>
  <c r="BA69" i="4" s="1"/>
  <c r="AZ67" i="4"/>
  <c r="BA67" i="4" s="1" a="1"/>
  <c r="BA67" i="4" s="1"/>
  <c r="AZ65" i="4"/>
  <c r="BA65" i="4" s="1" a="1"/>
  <c r="BA65" i="4" s="1"/>
  <c r="BD65" i="4" s="1"/>
  <c r="AZ59" i="4"/>
  <c r="BA59" i="4" s="1" a="1"/>
  <c r="BA59" i="4" s="1"/>
  <c r="BD59" i="4" s="1"/>
  <c r="AZ57" i="4"/>
  <c r="BA57" i="4" s="1" a="1"/>
  <c r="BA57" i="4" s="1"/>
  <c r="AZ55" i="4"/>
  <c r="BA55" i="4" s="1" a="1"/>
  <c r="BA55" i="4" s="1"/>
  <c r="BD55" i="4" s="1"/>
  <c r="AZ53" i="4"/>
  <c r="BA53" i="4" s="1" a="1"/>
  <c r="BA53" i="4" s="1"/>
  <c r="BD53" i="4" s="1"/>
  <c r="AZ49" i="4"/>
  <c r="BA49" i="4" s="1" a="1"/>
  <c r="BA49" i="4" s="1"/>
  <c r="BD49" i="4" s="1"/>
  <c r="AZ47" i="4"/>
  <c r="BA47" i="4" s="1" a="1"/>
  <c r="BA47" i="4" s="1"/>
  <c r="AZ45" i="4"/>
  <c r="BA45" i="4" s="1" a="1"/>
  <c r="BA45" i="4" s="1"/>
  <c r="AZ43" i="4"/>
  <c r="BA43" i="4" s="1" a="1"/>
  <c r="BA43" i="4" s="1"/>
  <c r="AZ16" i="4"/>
  <c r="BA16" i="4" s="1" a="1"/>
  <c r="BA16" i="4" s="1"/>
  <c r="AZ15" i="4"/>
  <c r="BA15" i="4" s="1" a="1"/>
  <c r="BA15" i="4" s="1"/>
  <c r="BC15" i="4"/>
  <c r="BC17" i="4"/>
  <c r="AR44" i="4"/>
  <c r="AR45" i="4"/>
  <c r="AR46" i="4"/>
  <c r="AR47" i="4"/>
  <c r="AR48" i="4"/>
  <c r="AR49" i="4"/>
  <c r="AR53" i="4"/>
  <c r="AR54" i="4"/>
  <c r="AR55" i="4"/>
  <c r="AR56" i="4"/>
  <c r="AR57" i="4"/>
  <c r="AR58" i="4"/>
  <c r="AR59" i="4"/>
  <c r="AR60" i="4"/>
  <c r="AR64" i="4"/>
  <c r="AR65" i="4"/>
  <c r="AR66" i="4"/>
  <c r="AW66" i="4" s="1"/>
  <c r="AR67" i="4"/>
  <c r="AW67" i="4" s="1"/>
  <c r="AR68" i="4"/>
  <c r="AW68" i="4" s="1"/>
  <c r="AR69" i="4"/>
  <c r="AW69" i="4" s="1"/>
  <c r="AR70" i="4"/>
  <c r="AW70" i="4" s="1"/>
  <c r="AR71" i="4"/>
  <c r="AW71" i="4" s="1"/>
  <c r="AR76" i="4"/>
  <c r="AR77" i="4"/>
  <c r="AR78" i="4"/>
  <c r="AR79" i="4"/>
  <c r="AR80" i="4"/>
  <c r="AR81" i="4"/>
  <c r="AR82" i="4"/>
  <c r="AR83" i="4"/>
  <c r="AR16" i="4"/>
  <c r="AR17" i="4"/>
  <c r="AR42" i="4"/>
  <c r="AR43" i="4"/>
  <c r="AR15" i="4"/>
  <c r="AL15" i="4"/>
  <c r="AQ15" i="4" s="1"/>
  <c r="AS59" i="4" a="1"/>
  <c r="AS65" i="4" a="1"/>
  <c r="AS78" i="4" a="1"/>
  <c r="AS66" i="4" a="1"/>
  <c r="AS60" i="4" a="1"/>
  <c r="AS67" i="4" a="1"/>
  <c r="AS45" i="4" a="1"/>
  <c r="AS81" i="4" a="1"/>
  <c r="AS79" i="4" a="1"/>
  <c r="AS15" i="4" a="1"/>
  <c r="AS69" i="4" a="1"/>
  <c r="AS77" i="4" a="1"/>
  <c r="AS47" i="4" a="1"/>
  <c r="AS57" i="4" a="1"/>
  <c r="AS49" i="4" a="1"/>
  <c r="AS17" i="4" a="1"/>
  <c r="AS56" i="4" a="1"/>
  <c r="AS64" i="4" a="1"/>
  <c r="AS58" i="4" a="1"/>
  <c r="AS46" i="4" a="1"/>
  <c r="AS76" i="4" a="1"/>
  <c r="AS70" i="4" a="1"/>
  <c r="AM15" i="4" a="1"/>
  <c r="AS83" i="4" a="1"/>
  <c r="AS55" i="4" a="1"/>
  <c r="AS44" i="4" a="1"/>
  <c r="AS42" i="4" a="1"/>
  <c r="AS16" i="4" a="1"/>
  <c r="AS48" i="4" a="1"/>
  <c r="AS80" i="4" a="1"/>
  <c r="AS82" i="4" a="1"/>
  <c r="AS68" i="4" a="1"/>
  <c r="AS71" i="4" a="1"/>
  <c r="AS54" i="4" a="1"/>
  <c r="AS43" i="4" a="1"/>
  <c r="AS53" i="4" a="1"/>
  <c r="I3" i="6" a="1"/>
  <c r="L6" i="6" a="1"/>
  <c r="M6" i="6" a="1"/>
  <c r="J5" i="6" a="1"/>
  <c r="M5" i="6" a="1"/>
  <c r="L7" i="6" a="1"/>
  <c r="I7" i="6" a="1"/>
  <c r="I2" i="6" a="1"/>
  <c r="H4" i="6" a="1"/>
  <c r="F2" i="6" a="1"/>
  <c r="L4" i="6" a="1"/>
  <c r="F5" i="6" a="1"/>
  <c r="F3" i="6" a="1"/>
  <c r="H2" i="6" a="1"/>
  <c r="M2" i="6" a="1"/>
  <c r="G7" i="6" a="1"/>
  <c r="G6" i="6" a="1"/>
  <c r="G3" i="6" a="1"/>
  <c r="L3" i="6" a="1"/>
  <c r="F4" i="6" a="1"/>
  <c r="J6" i="6" a="1"/>
  <c r="H7" i="6" a="1"/>
  <c r="M3" i="6" a="1"/>
  <c r="G2" i="6" a="1"/>
  <c r="M7" i="6" a="1"/>
  <c r="H3" i="6" a="1"/>
  <c r="J2" i="6" a="1"/>
  <c r="I4" i="6" a="1"/>
  <c r="K3" i="6" a="1"/>
  <c r="I6" i="6" a="1"/>
  <c r="J3" i="6" a="1"/>
  <c r="G4" i="6" a="1"/>
  <c r="J4" i="6" a="1"/>
  <c r="G5" i="6" a="1"/>
  <c r="K4" i="6" a="1"/>
  <c r="F7" i="6" a="1"/>
  <c r="K5" i="6" a="1"/>
  <c r="L2" i="6" a="1"/>
  <c r="J7" i="6" a="1"/>
  <c r="H6" i="6" a="1"/>
  <c r="H5" i="6" a="1"/>
  <c r="K6" i="6" a="1"/>
  <c r="K7" i="6" a="1"/>
  <c r="L5" i="6" a="1"/>
  <c r="F6" i="6" a="1"/>
  <c r="M4" i="6" a="1"/>
  <c r="I5" i="6" a="1"/>
  <c r="K2" i="6" a="1"/>
  <c r="AW15" i="4" l="1"/>
  <c r="AV15" i="4"/>
  <c r="AV79" i="4"/>
  <c r="AW79" i="4"/>
  <c r="AV66" i="4"/>
  <c r="AV58" i="4"/>
  <c r="AW58" i="4"/>
  <c r="AV46" i="4"/>
  <c r="AW46" i="4"/>
  <c r="AV78" i="4"/>
  <c r="AW78" i="4"/>
  <c r="AV69" i="4"/>
  <c r="AV57" i="4"/>
  <c r="AW57" i="4"/>
  <c r="AV49" i="4"/>
  <c r="AW49" i="4"/>
  <c r="AV45" i="4"/>
  <c r="AW45" i="4"/>
  <c r="AV83" i="4"/>
  <c r="AW83" i="4"/>
  <c r="AV70" i="4"/>
  <c r="AV82" i="4"/>
  <c r="AW82" i="4"/>
  <c r="AV81" i="4"/>
  <c r="AW81" i="4"/>
  <c r="AV77" i="4"/>
  <c r="AW77" i="4"/>
  <c r="AV68" i="4"/>
  <c r="AV60" i="4"/>
  <c r="AW60" i="4"/>
  <c r="AV56" i="4"/>
  <c r="AW56" i="4"/>
  <c r="AV48" i="4"/>
  <c r="AW48" i="4"/>
  <c r="AV44" i="4"/>
  <c r="AW44" i="4"/>
  <c r="AV80" i="4"/>
  <c r="AW80" i="4"/>
  <c r="AV76" i="4"/>
  <c r="AW76" i="4"/>
  <c r="AV71" i="4"/>
  <c r="AV67" i="4"/>
  <c r="AV59" i="4"/>
  <c r="AW59" i="4"/>
  <c r="AV55" i="4"/>
  <c r="AW55" i="4"/>
  <c r="AV47" i="4"/>
  <c r="AW47" i="4"/>
  <c r="AV17" i="4"/>
  <c r="AW17" i="4"/>
  <c r="AV16" i="4"/>
  <c r="AW16" i="4"/>
  <c r="CI15" i="4"/>
  <c r="BC65" i="4"/>
  <c r="BC64" i="4"/>
  <c r="BD64" i="4"/>
  <c r="BC54" i="4"/>
  <c r="BD54" i="4"/>
  <c r="BC43" i="4"/>
  <c r="BD43" i="4"/>
  <c r="BC42" i="4"/>
  <c r="BD42" i="4"/>
  <c r="BC53" i="4"/>
  <c r="AP15" i="4"/>
  <c r="AX15" i="4"/>
  <c r="M4" i="6"/>
  <c r="M7" i="6"/>
  <c r="M6" i="6"/>
  <c r="M5" i="6"/>
  <c r="M3" i="6"/>
  <c r="L7" i="6"/>
  <c r="L6" i="6"/>
  <c r="L5" i="6"/>
  <c r="L4" i="6"/>
  <c r="L3" i="6"/>
  <c r="L2" i="6"/>
  <c r="M2" i="6"/>
  <c r="J2" i="6"/>
  <c r="AS83" i="4"/>
  <c r="AT83" i="4" s="1" a="1"/>
  <c r="AT83" i="4" s="1"/>
  <c r="AS79" i="4"/>
  <c r="AT79" i="4" s="1" a="1"/>
  <c r="AT79" i="4" s="1"/>
  <c r="AS71" i="4"/>
  <c r="AT71" i="4" s="1" a="1"/>
  <c r="AT71" i="4" s="1"/>
  <c r="AS59" i="4"/>
  <c r="AT59" i="4" s="1" a="1"/>
  <c r="AT59" i="4" s="1"/>
  <c r="AS53" i="4"/>
  <c r="AS49" i="4"/>
  <c r="AT49" i="4" s="1" a="1"/>
  <c r="AT49" i="4" s="1"/>
  <c r="AS47" i="4"/>
  <c r="AT47" i="4" s="1" a="1"/>
  <c r="AT47" i="4" s="1"/>
  <c r="AS45" i="4"/>
  <c r="AT45" i="4" s="1" a="1"/>
  <c r="AT45" i="4" s="1"/>
  <c r="AS81" i="4"/>
  <c r="AT81" i="4" s="1" a="1"/>
  <c r="AT81" i="4" s="1"/>
  <c r="AS77" i="4"/>
  <c r="AT77" i="4" s="1" a="1"/>
  <c r="AT77" i="4" s="1"/>
  <c r="AS69" i="4"/>
  <c r="AT69" i="4" s="1" a="1"/>
  <c r="AT69" i="4" s="1"/>
  <c r="AS67" i="4"/>
  <c r="AT67" i="4" s="1" a="1"/>
  <c r="AT67" i="4" s="1"/>
  <c r="AS65" i="4"/>
  <c r="AS57" i="4"/>
  <c r="AT57" i="4" s="1" a="1"/>
  <c r="AT57" i="4" s="1"/>
  <c r="AS55" i="4"/>
  <c r="AT55" i="4" s="1" a="1"/>
  <c r="AT55" i="4" s="1"/>
  <c r="AS80" i="4"/>
  <c r="AT80" i="4" s="1" a="1"/>
  <c r="AT80" i="4" s="1"/>
  <c r="AS54" i="4"/>
  <c r="AS48" i="4"/>
  <c r="AT48" i="4" s="1" a="1"/>
  <c r="AT48" i="4" s="1"/>
  <c r="AS46" i="4"/>
  <c r="AT46" i="4" s="1" a="1"/>
  <c r="AT46" i="4" s="1"/>
  <c r="AS44" i="4"/>
  <c r="AT44" i="4" s="1" a="1"/>
  <c r="AT44" i="4" s="1"/>
  <c r="AS82" i="4"/>
  <c r="AT82" i="4" s="1" a="1"/>
  <c r="AT82" i="4" s="1"/>
  <c r="AS78" i="4"/>
  <c r="AT78" i="4" s="1" a="1"/>
  <c r="AT78" i="4" s="1"/>
  <c r="AS76" i="4"/>
  <c r="AT76" i="4" s="1" a="1"/>
  <c r="AT76" i="4" s="1"/>
  <c r="AS70" i="4"/>
  <c r="AT70" i="4" s="1" a="1"/>
  <c r="AT70" i="4" s="1"/>
  <c r="AS68" i="4"/>
  <c r="AT68" i="4" s="1" a="1"/>
  <c r="AT68" i="4" s="1"/>
  <c r="AS66" i="4"/>
  <c r="AT66" i="4" s="1" a="1"/>
  <c r="AT66" i="4" s="1"/>
  <c r="AS64" i="4"/>
  <c r="AS60" i="4"/>
  <c r="AT60" i="4" s="1" a="1"/>
  <c r="AT60" i="4" s="1"/>
  <c r="AS58" i="4"/>
  <c r="AT58" i="4" s="1" a="1"/>
  <c r="AT58" i="4" s="1"/>
  <c r="AS56" i="4"/>
  <c r="AT56" i="4" s="1" a="1"/>
  <c r="AT56" i="4" s="1"/>
  <c r="AS42" i="4"/>
  <c r="AS17" i="4"/>
  <c r="AT17" i="4" s="1" a="1"/>
  <c r="AT17" i="4" s="1"/>
  <c r="AS43" i="4"/>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7" i="9"/>
  <c r="AT54" i="4" l="1" a="1"/>
  <c r="AT54" i="4" s="1"/>
  <c r="AT53" i="4" a="1"/>
  <c r="AT53" i="4" s="1"/>
  <c r="AT43" i="4" a="1"/>
  <c r="AT43" i="4" s="1"/>
  <c r="AT42" i="4" a="1"/>
  <c r="AT42" i="4" s="1"/>
  <c r="AT64" i="4" a="1"/>
  <c r="AT64" i="4" s="1"/>
  <c r="AT65" i="4" a="1"/>
  <c r="AT65" i="4" s="1"/>
  <c r="AW65" i="4" s="1"/>
  <c r="AV64" i="4" l="1"/>
  <c r="AW64" i="4"/>
  <c r="AV42" i="4"/>
  <c r="AW42" i="4"/>
  <c r="AV53" i="4"/>
  <c r="AW53" i="4"/>
  <c r="AV65" i="4"/>
  <c r="AW54" i="4"/>
  <c r="AV54" i="4"/>
  <c r="AV43" i="4"/>
  <c r="AW43" i="4"/>
  <c r="AX17" i="4"/>
  <c r="CI17" i="4"/>
  <c r="AX16" i="4"/>
  <c r="CI16" i="4"/>
  <c r="BC48" i="4"/>
  <c r="BC49" i="4"/>
  <c r="BC44" i="4"/>
  <c r="A4" i="9"/>
  <c r="AX54" i="4" l="1"/>
  <c r="AX64" i="4"/>
  <c r="AX65" i="4"/>
  <c r="AX43" i="4"/>
  <c r="CI54" i="4"/>
  <c r="CI43" i="4"/>
  <c r="AX53" i="4"/>
  <c r="AX42" i="4"/>
  <c r="CI42" i="4"/>
  <c r="CI64" i="4"/>
  <c r="CI53" i="4"/>
  <c r="CI65" i="4"/>
  <c r="AX47" i="4"/>
  <c r="AX48" i="4"/>
  <c r="CI48" i="4"/>
  <c r="AX66" i="4"/>
  <c r="BC70" i="4"/>
  <c r="BC78" i="4"/>
  <c r="BC66" i="4"/>
  <c r="BC55" i="4"/>
  <c r="BC59" i="4"/>
  <c r="BC71" i="4"/>
  <c r="BC60" i="4"/>
  <c r="BC46" i="4"/>
  <c r="BC81" i="4"/>
  <c r="BC57" i="4"/>
  <c r="BC80" i="4"/>
  <c r="BC79" i="4"/>
  <c r="BC67" i="4"/>
  <c r="BC83" i="4"/>
  <c r="BC47" i="4"/>
  <c r="BC56" i="4"/>
  <c r="CI66" i="4" l="1"/>
  <c r="CI47" i="4"/>
  <c r="AX46" i="4"/>
  <c r="CI46" i="4"/>
  <c r="AX81" i="4"/>
  <c r="CI81" i="4"/>
  <c r="AX57" i="4"/>
  <c r="CI57" i="4"/>
  <c r="AX80" i="4"/>
  <c r="CI80" i="4"/>
  <c r="AX76" i="4"/>
  <c r="AX68" i="4"/>
  <c r="AX59" i="4"/>
  <c r="CI59" i="4"/>
  <c r="AX49" i="4"/>
  <c r="CI49" i="4"/>
  <c r="AX67" i="4"/>
  <c r="CI67" i="4"/>
  <c r="AX77" i="4"/>
  <c r="AX60" i="4"/>
  <c r="CI60" i="4"/>
  <c r="AX82" i="4"/>
  <c r="AX56" i="4"/>
  <c r="CI56" i="4"/>
  <c r="AX78" i="4"/>
  <c r="CI78" i="4"/>
  <c r="AX58" i="4"/>
  <c r="AX79" i="4"/>
  <c r="CI79" i="4"/>
  <c r="AX55" i="4"/>
  <c r="CI55" i="4"/>
  <c r="AX45" i="4"/>
  <c r="AX71" i="4"/>
  <c r="CI71" i="4"/>
  <c r="AX44" i="4"/>
  <c r="CI44" i="4"/>
  <c r="AX70" i="4"/>
  <c r="CI70" i="4"/>
  <c r="AX83" i="4"/>
  <c r="CI83" i="4"/>
  <c r="AX69" i="4"/>
  <c r="BC76" i="4"/>
  <c r="BC82" i="4"/>
  <c r="BC45" i="4"/>
  <c r="BC58" i="4"/>
  <c r="BC69" i="4"/>
  <c r="BC68" i="4"/>
  <c r="BC77" i="4"/>
  <c r="A10" i="9"/>
  <c r="O6" i="16" a="1"/>
  <c r="M6" i="10" a="1"/>
  <c r="M6" i="12" a="1"/>
  <c r="A13" i="9"/>
  <c r="C10" i="9"/>
  <c r="C13" i="9"/>
  <c r="O6" i="16" l="1"/>
  <c r="M6" i="12"/>
  <c r="M6" i="10"/>
  <c r="CI69" i="4"/>
  <c r="CI45" i="4"/>
  <c r="CI58" i="4"/>
  <c r="CI68" i="4"/>
  <c r="CI76" i="4"/>
  <c r="CI77" i="4"/>
  <c r="CI82" i="4"/>
  <c r="R21" i="17" a="1"/>
  <c r="M18" i="14" a="1"/>
  <c r="P9" i="19" a="1"/>
  <c r="O18" i="16" a="1"/>
  <c r="O18" i="18" a="1"/>
  <c r="O12" i="18" a="1"/>
  <c r="M9" i="10" a="1"/>
  <c r="P18" i="19" a="1"/>
  <c r="P15" i="19" a="1"/>
  <c r="R12" i="17" a="1"/>
  <c r="Q6" i="15" a="1"/>
  <c r="R15" i="17" a="1"/>
  <c r="O9" i="16" a="1"/>
  <c r="P21" i="19" a="1"/>
  <c r="O21" i="13" a="1"/>
  <c r="M18" i="10" a="1"/>
  <c r="Q15" i="15" a="1"/>
  <c r="O12" i="16" a="1"/>
  <c r="M9" i="12" a="1"/>
  <c r="P6" i="19" a="1"/>
  <c r="O21" i="16" a="1"/>
  <c r="O15" i="13" a="1"/>
  <c r="O15" i="16" a="1"/>
  <c r="M6" i="14" a="1"/>
  <c r="R9" i="17" a="1"/>
  <c r="M15" i="10" a="1"/>
  <c r="O15" i="18" a="1"/>
  <c r="M12" i="10" a="1"/>
  <c r="Q12" i="15" a="1"/>
  <c r="Q22" i="15" a="1"/>
  <c r="R6" i="17" a="1"/>
  <c r="O6" i="18" a="1"/>
  <c r="O6" i="13" a="1"/>
  <c r="R18" i="17" a="1"/>
  <c r="Q19" i="15" a="1"/>
  <c r="P12" i="19" a="1"/>
  <c r="O21" i="18" a="1"/>
  <c r="M15" i="14" a="1"/>
  <c r="O9" i="18" a="1"/>
  <c r="M21" i="10" a="1"/>
  <c r="Q22" i="15" l="1"/>
  <c r="Q12" i="15"/>
  <c r="Q15" i="15"/>
  <c r="R21" i="17"/>
  <c r="R18" i="17"/>
  <c r="R15" i="17"/>
  <c r="O9" i="16"/>
  <c r="O15" i="16"/>
  <c r="O21" i="16"/>
  <c r="O18" i="16"/>
  <c r="Q19" i="15"/>
  <c r="R12" i="17"/>
  <c r="O12" i="16"/>
  <c r="M18" i="14"/>
  <c r="M15" i="14"/>
  <c r="O21" i="13"/>
  <c r="O15" i="13"/>
  <c r="O21" i="18"/>
  <c r="P21" i="19"/>
  <c r="M9" i="12"/>
  <c r="M21" i="10"/>
  <c r="M18" i="10"/>
  <c r="M15" i="10"/>
  <c r="M12" i="10"/>
  <c r="M9" i="10"/>
  <c r="P6" i="19"/>
  <c r="O6" i="18"/>
  <c r="R6" i="17"/>
  <c r="M6" i="14"/>
  <c r="O6" i="13"/>
  <c r="Q6" i="15"/>
  <c r="P15" i="19"/>
  <c r="P9" i="19"/>
  <c r="P12" i="19"/>
  <c r="P18" i="19"/>
  <c r="O18" i="18"/>
  <c r="O15" i="18"/>
  <c r="O9" i="18"/>
  <c r="O12" i="18"/>
  <c r="R9" i="17"/>
  <c r="M21" i="14" a="1"/>
  <c r="O12" i="13" a="1"/>
  <c r="O9" i="13" a="1"/>
  <c r="M21" i="12" a="1"/>
  <c r="M9" i="14" a="1"/>
  <c r="M12" i="14" a="1"/>
  <c r="Q9" i="15" a="1"/>
  <c r="M12" i="12" a="1"/>
  <c r="M18" i="12" a="1"/>
  <c r="M15" i="12" a="1"/>
  <c r="O18" i="13" a="1"/>
  <c r="M9" i="14" l="1"/>
  <c r="O9" i="13"/>
  <c r="O18" i="13"/>
  <c r="M15" i="12"/>
  <c r="Q9" i="15"/>
  <c r="M21" i="14"/>
  <c r="M12" i="14"/>
  <c r="O12" i="13"/>
  <c r="M12" i="12"/>
  <c r="M21" i="12"/>
  <c r="M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<sst xmlns="http://schemas.openxmlformats.org/spreadsheetml/2006/main" count="898" uniqueCount="200">
  <si>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</si>
  <si>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</si>
  <si>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</si>
  <si>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</si>
  <si>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</si>
  <si>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</si>
  <si>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</si>
  <si>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</si>
  <si>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</si>
  <si>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</si>
  <si>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</si>
  <si>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</si>
  <si>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</si>
  <si>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</si>
  <si>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</si>
  <si>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</si>
  <si>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</si>
  <si>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</si>
  <si>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</si>
  <si>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</si>
  <si>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</si>
  <si>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</si>
  <si>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</si>
  <si>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</si>
  <si>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</si>
  <si>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</si>
  <si>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</si>
  <si>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</si>
  <si>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</si>
  <si>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</si>
  <si>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</si>
  <si>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</si>
  <si>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</si>
  <si>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</si>
  <si>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</si>
  <si>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</si>
  <si>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</si>
  <si>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</si>
  <si>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</si>
  <si>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</si>
  <si>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</si>
  <si>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</si>
  <si>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</si>
  <si>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</si>
  <si>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</si>
  <si>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</si>
  <si>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</si>
  <si>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</si>
  <si>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</si>
  <si>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</si>
  <si>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</si>
  <si>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</si>
  <si>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</si>
  <si>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</si>
  <si>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</si>
  <si>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</si>
  <si>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</si>
  <si>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</si>
  <si>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</si>
  <si>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</si>
  <si>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</si>
  <si>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</si>
  <si>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</si>
  <si>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Monday</t>
  </si>
  <si>
    <t>Notes</t>
  </si>
  <si>
    <t>• "Prop Swap While Open" means that the exhibit remains open to guests. No spraying takes place.
• Wipe Downs are performed with alcohol wipes while the exhibit is open to guests.
• Don't forget IW bricks.
• Weekday shifts: 11:15-1:30 
and 1:30 to 3:45
• Weekend shifts: 10am to
1pm and 1pm to 4pm
• Scan the QR code and 
save the schedule website
to your phone's home 
screen ---------------&gt;</t>
  </si>
  <si>
    <t>Wednesday</t>
  </si>
  <si>
    <t>Friday</t>
  </si>
  <si>
    <t>Thursday</t>
  </si>
  <si>
    <t>Saturday &amp; Sunday</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</si>
  <si>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</si>
  <si>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Morning Shift 1 person team</t>
  </si>
  <si>
    <t>Afternoon Shift 1 person team</t>
  </si>
  <si>
    <t>Calculation Area Below, please do not edit.</t>
  </si>
  <si>
    <t xml:space="preserve"> </t>
  </si>
  <si>
    <t>Prop Swap</t>
  </si>
  <si>
    <t>Wipe Down</t>
  </si>
  <si>
    <t>Up to two DPS Shifts per exhibit per Day:</t>
  </si>
  <si>
    <t>Up to two Closed per exhibit per day</t>
  </si>
  <si>
    <t>3:00pm - 5:00pm Afternoon Exhibits Clean Humanity Shift</t>
  </si>
  <si>
    <t>DPS Start</t>
  </si>
  <si>
    <t>Len</t>
  </si>
  <si>
    <t>DPS End</t>
  </si>
  <si>
    <t>Cart Schedule Format</t>
  </si>
  <si>
    <t>Daily Schedule Format</t>
  </si>
  <si>
    <t>First</t>
  </si>
  <si>
    <t>Second</t>
  </si>
  <si>
    <t>Both, Daily Format</t>
  </si>
  <si>
    <t>Both</t>
  </si>
  <si>
    <t>Cart Format</t>
  </si>
  <si>
    <t>Daily Format</t>
  </si>
  <si>
    <t>Cart Format Concatenation</t>
  </si>
  <si>
    <t>11:15am - 1:30pm Weekday Morning Humanity Shift</t>
  </si>
  <si>
    <t>1:30pm - 3:45pm Weekday Afternoon Humanity Shift</t>
  </si>
  <si>
    <t>Wipe down</t>
  </si>
  <si>
    <t>10:00am - 1:00pm Weekend Morning Humanity Shift</t>
  </si>
  <si>
    <t>1:00pm - 4:00pm Weekend Afternoon Humanity Shift</t>
  </si>
  <si>
    <t>Stay &amp; Spray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</si>
  <si>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</si>
  <si>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Scan QR code for schedule:</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</si>
  <si>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</si>
  <si>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</si>
  <si>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</si>
  <si>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</si>
  <si>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</si>
  <si>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</si>
  <si>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</si>
  <si>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</si>
  <si>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Sunday</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</si>
  <si>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</si>
  <si>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</si>
  <si>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</si>
  <si>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</si>
  <si>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</si>
  <si>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</si>
  <si>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</si>
  <si>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</si>
  <si>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</si>
  <si>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</si>
  <si>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</si>
  <si>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</si>
  <si>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</si>
  <si>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</si>
  <si>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</si>
  <si>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</si>
  <si>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</si>
  <si>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</si>
  <si>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</si>
  <si>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</si>
  <si>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</si>
  <si>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</si>
  <si>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</si>
  <si>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</si>
  <si>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</si>
  <si>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</si>
  <si>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</si>
  <si>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</si>
  <si>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</si>
  <si>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</si>
  <si>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</si>
  <si>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</si>
  <si>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</si>
  <si>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</si>
  <si>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</si>
  <si>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</si>
  <si>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</si>
  <si>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</si>
  <si>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</si>
  <si>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</si>
  <si>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</si>
  <si>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</si>
  <si>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</si>
  <si>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</si>
  <si>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</si>
  <si>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</si>
  <si>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</si>
  <si>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</si>
  <si>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</si>
  <si>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</si>
  <si>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</si>
  <si>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</si>
  <si>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</si>
  <si>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</si>
  <si>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</si>
  <si>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</si>
  <si>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</si>
  <si>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</si>
  <si>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</si>
  <si>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</si>
  <si>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</si>
  <si>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</si>
  <si>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</si>
  <si>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</si>
  <si>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</si>
  <si>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</si>
  <si>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</si>
  <si>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</si>
  <si>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</si>
  <si>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</si>
  <si>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</si>
  <si>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</si>
  <si>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Exhibit Cart Choices</t>
  </si>
  <si>
    <t>Days</t>
  </si>
  <si>
    <t>Row First</t>
  </si>
  <si>
    <t>Row Last</t>
  </si>
  <si>
    <t>Computed First</t>
  </si>
  <si>
    <t>Computed Last</t>
  </si>
  <si>
    <t>Prop Swap First</t>
  </si>
  <si>
    <t>Prop Swap Last</t>
  </si>
  <si>
    <t>DPS First</t>
  </si>
  <si>
    <t>DPS Last</t>
  </si>
  <si>
    <t>Both First</t>
  </si>
  <si>
    <t>Both Last</t>
  </si>
  <si>
    <t>Cart Format First</t>
  </si>
  <si>
    <t>Cart Format Last</t>
  </si>
  <si>
    <t>Sat &amp; Sun</t>
  </si>
  <si>
    <t>P2P</t>
  </si>
  <si>
    <t>RPW</t>
  </si>
  <si>
    <t>Times for Cart Schedule Generation</t>
  </si>
  <si>
    <t>Exhibit Cleaning Schedule 12/19 through 12/27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</si>
</sst>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9"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b/>
      <sz val="12"/>
      <color theme="1"/>
      <name val="Gilroy"/>
      <family val="3"/>
    </font>
    <font>
      <sz val="28"/>
      <color theme="1"/>
      <name val="Gilroy ExtraBold"/>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s>
  <fills count="21">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
      <patternFill patternType="solid">
        <fgColor theme="4" tint="0.79998168889431442"/>
        <bgColor indexed="64"/>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26">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3" fillId="0" borderId="0" xfId="0" applyFont="1" applyAlignment="1">
      <alignment horizontal="left" vertical="center" indent="1"/>
    </xf>
    <xf numFmtId="0" fontId="13"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18" xfId="0" applyFont="1" applyBorder="1"/>
    <xf numFmtId="0" fontId="0" fillId="0" borderId="19" xfId="0" applyFont="1" applyBorder="1"/>
    <xf numFmtId="0" fontId="0" fillId="0" borderId="14" xfId="0" applyFill="1" applyBorder="1"/>
    <xf numFmtId="0" fontId="0" fillId="0" borderId="9" xfId="0" applyFill="1" applyBorder="1"/>
    <xf numFmtId="0" fontId="16" fillId="0" borderId="0" xfId="0" applyFont="1"/>
    <xf numFmtId="0" fontId="17" fillId="0" borderId="0" xfId="0" applyFont="1" applyBorder="1" applyAlignment="1">
      <alignment horizontal="center" vertical="center"/>
    </xf>
    <xf numFmtId="0" fontId="19" fillId="0" borderId="0" xfId="0" applyFont="1" applyBorder="1" applyAlignment="1">
      <alignment horizontal="center" vertical="center"/>
    </xf>
    <xf numFmtId="0" fontId="18" fillId="0" borderId="0" xfId="0" applyFont="1" applyBorder="1" applyAlignment="1">
      <alignment vertical="center" wrapText="1"/>
    </xf>
    <xf numFmtId="0" fontId="18" fillId="0" borderId="0" xfId="0" applyFont="1" applyBorder="1"/>
    <xf numFmtId="0" fontId="16" fillId="0" borderId="0" xfId="0" applyFont="1" applyAlignment="1">
      <alignment vertical="top"/>
    </xf>
    <xf numFmtId="0" fontId="18" fillId="13" borderId="0" xfId="0" applyFont="1" applyFill="1" applyAlignment="1">
      <alignment vertical="top" wrapText="1"/>
    </xf>
    <xf numFmtId="0" fontId="18" fillId="0" borderId="0" xfId="0" applyFont="1" applyFill="1" applyAlignment="1">
      <alignment vertical="top" wrapText="1"/>
    </xf>
    <xf numFmtId="0" fontId="18" fillId="0" borderId="0" xfId="0" applyFont="1" applyFill="1" applyAlignment="1">
      <alignment vertical="top"/>
    </xf>
    <xf numFmtId="0" fontId="18" fillId="15" borderId="0" xfId="0" applyFont="1" applyFill="1" applyBorder="1" applyAlignment="1">
      <alignment horizontal="left"/>
    </xf>
    <xf numFmtId="0" fontId="21" fillId="15" borderId="0" xfId="0" applyFont="1" applyFill="1" applyBorder="1" applyAlignment="1">
      <alignment horizontal="left" vertical="center" wrapText="1"/>
    </xf>
    <xf numFmtId="0" fontId="16" fillId="15" borderId="0" xfId="0" applyFont="1" applyFill="1"/>
    <xf numFmtId="0" fontId="22" fillId="15" borderId="0" xfId="0" applyFont="1" applyFill="1" applyBorder="1" applyAlignment="1">
      <alignment horizontal="left" vertical="center"/>
    </xf>
    <xf numFmtId="0" fontId="16" fillId="16" borderId="0" xfId="0" applyFont="1" applyFill="1"/>
    <xf numFmtId="0" fontId="18" fillId="16" borderId="0" xfId="0" applyFont="1" applyFill="1" applyBorder="1" applyAlignment="1">
      <alignment horizontal="left"/>
    </xf>
    <xf numFmtId="0" fontId="23" fillId="16" borderId="0" xfId="0" applyFont="1" applyFill="1" applyBorder="1" applyAlignment="1">
      <alignment horizontal="left" vertical="center" wrapText="1"/>
    </xf>
    <xf numFmtId="0" fontId="24" fillId="16" borderId="0" xfId="0" applyFont="1" applyFill="1" applyBorder="1" applyAlignment="1">
      <alignment horizontal="left" vertical="center"/>
    </xf>
    <xf numFmtId="0" fontId="27" fillId="16" borderId="0" xfId="0" applyFont="1" applyFill="1" applyBorder="1" applyAlignment="1">
      <alignment horizontal="left" vertical="center"/>
    </xf>
    <xf numFmtId="0" fontId="16" fillId="0" borderId="0" xfId="0" applyFont="1" applyFill="1"/>
    <xf numFmtId="0" fontId="23" fillId="0" borderId="0" xfId="0" applyFont="1" applyFill="1" applyAlignment="1">
      <alignment vertical="center" wrapText="1"/>
    </xf>
    <xf numFmtId="0" fontId="26" fillId="0" borderId="0" xfId="0" applyFont="1" applyFill="1" applyAlignment="1">
      <alignment horizontal="center"/>
    </xf>
    <xf numFmtId="0" fontId="16" fillId="9" borderId="0" xfId="0" applyFont="1" applyFill="1"/>
    <xf numFmtId="0" fontId="18" fillId="9" borderId="0" xfId="0" applyFont="1" applyFill="1" applyBorder="1" applyAlignment="1">
      <alignment horizontal="left"/>
    </xf>
    <xf numFmtId="0" fontId="27" fillId="9" borderId="0" xfId="0" applyFont="1" applyFill="1" applyBorder="1" applyAlignment="1">
      <alignment horizontal="left" vertical="center"/>
    </xf>
    <xf numFmtId="0" fontId="29" fillId="9" borderId="0" xfId="0" applyFont="1" applyFill="1" applyBorder="1" applyAlignment="1">
      <alignment horizontal="left" vertical="center" wrapText="1"/>
    </xf>
    <xf numFmtId="0" fontId="16" fillId="11" borderId="0" xfId="0" applyFont="1" applyFill="1"/>
    <xf numFmtId="0" fontId="18" fillId="11" borderId="0" xfId="0" applyFont="1" applyFill="1" applyBorder="1" applyAlignment="1">
      <alignment horizontal="left"/>
    </xf>
    <xf numFmtId="0" fontId="29" fillId="11" borderId="0" xfId="0" applyFont="1" applyFill="1" applyBorder="1" applyAlignment="1">
      <alignment horizontal="left" vertical="center" wrapText="1"/>
    </xf>
    <xf numFmtId="0" fontId="30" fillId="11" borderId="0" xfId="0" applyFont="1" applyFill="1" applyBorder="1" applyAlignment="1">
      <alignment horizontal="left" vertical="center"/>
    </xf>
    <xf numFmtId="0" fontId="32" fillId="0" borderId="0" xfId="0" applyFont="1" applyFill="1" applyAlignment="1">
      <alignment vertical="top" wrapText="1"/>
    </xf>
    <xf numFmtId="0" fontId="29" fillId="0" borderId="0" xfId="0" applyFont="1" applyFill="1" applyAlignment="1">
      <alignment vertical="center" wrapText="1"/>
    </xf>
    <xf numFmtId="0" fontId="29" fillId="0" borderId="0" xfId="0" applyFont="1" applyFill="1" applyAlignment="1">
      <alignment vertical="center"/>
    </xf>
    <xf numFmtId="0" fontId="13" fillId="0" borderId="16" xfId="0" applyFont="1" applyBorder="1" applyAlignment="1">
      <alignment horizontal="left" vertical="top" wrapText="1" indent="1"/>
    </xf>
    <xf numFmtId="0" fontId="13" fillId="0" borderId="36" xfId="0" applyFont="1" applyBorder="1" applyAlignment="1">
      <alignment horizontal="left" vertical="top" wrapText="1" indent="1"/>
    </xf>
    <xf numFmtId="0" fontId="21" fillId="0" borderId="0" xfId="0" applyFont="1" applyFill="1" applyBorder="1" applyAlignment="1">
      <alignment horizontal="left" vertical="center" wrapText="1"/>
    </xf>
    <xf numFmtId="0" fontId="22" fillId="0" borderId="0" xfId="0" applyFont="1" applyFill="1" applyBorder="1" applyAlignment="1">
      <alignment horizontal="left" vertical="center"/>
    </xf>
    <xf numFmtId="0" fontId="18" fillId="0" borderId="0" xfId="0" applyFont="1" applyFill="1" applyBorder="1" applyAlignment="1">
      <alignment horizontal="left"/>
    </xf>
    <xf numFmtId="0" fontId="0" fillId="10" borderId="2" xfId="0" applyFill="1" applyBorder="1"/>
    <xf numFmtId="0" fontId="4" fillId="17" borderId="2" xfId="0" applyFont="1" applyFill="1" applyBorder="1" applyAlignment="1"/>
    <xf numFmtId="0" fontId="1" fillId="0" borderId="46" xfId="0" applyFont="1" applyBorder="1" applyAlignment="1">
      <alignment horizontal="center"/>
    </xf>
    <xf numFmtId="0" fontId="0" fillId="0" borderId="46" xfId="0" applyBorder="1"/>
    <xf numFmtId="0" fontId="4" fillId="0" borderId="46" xfId="0" applyFont="1" applyBorder="1" applyAlignment="1">
      <alignment horizontal="center"/>
    </xf>
    <xf numFmtId="0" fontId="5" fillId="0" borderId="46" xfId="0" applyFont="1" applyBorder="1" applyAlignment="1">
      <alignment horizontal="center"/>
    </xf>
    <xf numFmtId="0" fontId="0" fillId="0" borderId="47" xfId="0" applyBorder="1"/>
    <xf numFmtId="0" fontId="0" fillId="0" borderId="43" xfId="0" applyBorder="1"/>
    <xf numFmtId="0" fontId="6" fillId="0" borderId="46" xfId="0" applyFont="1" applyBorder="1"/>
    <xf numFmtId="0" fontId="4" fillId="0" borderId="46" xfId="0" applyFont="1" applyBorder="1"/>
    <xf numFmtId="0" fontId="9" fillId="0" borderId="46" xfId="0" applyFont="1" applyBorder="1"/>
    <xf numFmtId="0" fontId="10" fillId="0" borderId="46"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49" xfId="0" applyBorder="1"/>
    <xf numFmtId="0" fontId="0" fillId="0" borderId="50" xfId="0" applyBorder="1"/>
    <xf numFmtId="0" fontId="0" fillId="0" borderId="51" xfId="0" applyBorder="1"/>
    <xf numFmtId="0" fontId="5" fillId="0" borderId="4" xfId="0" applyFont="1" applyBorder="1" applyAlignment="1"/>
    <xf numFmtId="0" fontId="4" fillId="0" borderId="52" xfId="0" applyFont="1" applyBorder="1" applyAlignment="1">
      <alignment horizontal="center"/>
    </xf>
    <xf numFmtId="0" fontId="7" fillId="0" borderId="52" xfId="0" applyFont="1" applyBorder="1" applyAlignment="1">
      <alignment horizontal="center"/>
    </xf>
    <xf numFmtId="0" fontId="1" fillId="0" borderId="52" xfId="0" applyFont="1" applyBorder="1" applyAlignment="1">
      <alignment horizontal="center"/>
    </xf>
    <xf numFmtId="0" fontId="1" fillId="0" borderId="52" xfId="0" applyFont="1" applyFill="1" applyBorder="1" applyAlignment="1">
      <alignment horizontal="center"/>
    </xf>
    <xf numFmtId="0" fontId="0" fillId="0" borderId="52" xfId="0" applyBorder="1"/>
    <xf numFmtId="0" fontId="4" fillId="6" borderId="52" xfId="0" applyFont="1" applyFill="1" applyBorder="1" applyAlignment="1">
      <alignment horizontal="center"/>
    </xf>
    <xf numFmtId="0" fontId="0" fillId="0" borderId="22" xfId="0" applyBorder="1"/>
    <xf numFmtId="0" fontId="0" fillId="0" borderId="23" xfId="0" applyBorder="1"/>
    <xf numFmtId="0" fontId="7" fillId="0" borderId="46" xfId="0" applyFont="1" applyBorder="1" applyAlignment="1">
      <alignment horizontal="center"/>
    </xf>
    <xf numFmtId="0" fontId="4" fillId="0" borderId="46" xfId="0" applyFont="1" applyFill="1" applyBorder="1" applyAlignment="1"/>
    <xf numFmtId="0" fontId="4" fillId="0" borderId="46" xfId="0" applyFont="1" applyFill="1" applyBorder="1" applyAlignment="1">
      <alignment horizontal="center"/>
    </xf>
    <xf numFmtId="0" fontId="4" fillId="6" borderId="46" xfId="0" applyFont="1" applyFill="1" applyBorder="1" applyAlignment="1">
      <alignment horizontal="center"/>
    </xf>
    <xf numFmtId="0" fontId="4" fillId="5" borderId="2" xfId="0" applyFont="1" applyFill="1" applyBorder="1" applyAlignment="1"/>
    <xf numFmtId="0" fontId="4" fillId="0" borderId="53" xfId="0" applyFont="1" applyFill="1" applyBorder="1" applyAlignment="1">
      <alignment horizontal="center"/>
    </xf>
    <xf numFmtId="0" fontId="34" fillId="0" borderId="2" xfId="0" applyFont="1" applyBorder="1" applyAlignment="1">
      <alignment horizontal="center"/>
    </xf>
    <xf numFmtId="0" fontId="34" fillId="0" borderId="2" xfId="0" quotePrefix="1" applyFont="1" applyBorder="1" applyAlignment="1">
      <alignment horizontal="right"/>
    </xf>
    <xf numFmtId="0" fontId="4" fillId="0" borderId="7" xfId="0" applyFont="1" applyBorder="1"/>
    <xf numFmtId="0" fontId="14" fillId="19" borderId="35" xfId="0" applyFont="1" applyFill="1" applyBorder="1" applyAlignment="1">
      <alignment horizontal="left" vertical="center" wrapText="1" indent="1"/>
    </xf>
    <xf numFmtId="0" fontId="14" fillId="19" borderId="17" xfId="0" applyFont="1" applyFill="1" applyBorder="1" applyAlignment="1">
      <alignment horizontal="left" vertical="center" wrapText="1" indent="1"/>
    </xf>
    <xf numFmtId="0" fontId="14" fillId="19" borderId="39" xfId="0" applyFont="1" applyFill="1" applyBorder="1" applyAlignment="1">
      <alignment horizontal="left" vertical="center" indent="1"/>
    </xf>
    <xf numFmtId="0" fontId="0" fillId="10" borderId="0" xfId="0" applyFill="1" applyBorder="1"/>
    <xf numFmtId="0" fontId="3" fillId="3" borderId="3" xfId="2" applyBorder="1" applyAlignment="1"/>
    <xf numFmtId="0" fontId="3" fillId="3" borderId="5" xfId="2" applyBorder="1" applyAlignment="1"/>
    <xf numFmtId="0" fontId="3" fillId="3" borderId="4" xfId="2" applyBorder="1" applyAlignment="1"/>
    <xf numFmtId="0" fontId="5" fillId="0" borderId="2" xfId="0" applyFont="1" applyBorder="1"/>
    <xf numFmtId="0" fontId="37" fillId="0" borderId="2" xfId="0" applyFont="1" applyBorder="1"/>
    <xf numFmtId="0" fontId="13" fillId="0" borderId="2" xfId="0" applyFont="1" applyBorder="1"/>
    <xf numFmtId="0" fontId="0" fillId="0" borderId="27" xfId="0" applyBorder="1" applyAlignment="1"/>
    <xf numFmtId="0" fontId="0" fillId="0" borderId="44" xfId="0" applyBorder="1" applyAlignment="1"/>
    <xf numFmtId="0" fontId="35" fillId="0" borderId="7" xfId="0" applyFont="1" applyFill="1" applyBorder="1"/>
    <xf numFmtId="0" fontId="4" fillId="10" borderId="46" xfId="0" applyFont="1" applyFill="1" applyBorder="1" applyAlignment="1">
      <alignment horizontal="center" vertical="center"/>
    </xf>
    <xf numFmtId="0" fontId="4" fillId="0" borderId="46"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6" xfId="0" applyNumberFormat="1" applyFont="1" applyBorder="1"/>
    <xf numFmtId="0" fontId="5" fillId="0" borderId="7" xfId="0" applyFont="1" applyBorder="1"/>
    <xf numFmtId="0" fontId="0" fillId="0" borderId="21" xfId="0" applyBorder="1"/>
    <xf numFmtId="0" fontId="0" fillId="0" borderId="23" xfId="0" applyBorder="1" applyAlignment="1"/>
    <xf numFmtId="0" fontId="13" fillId="0" borderId="0" xfId="0" applyFont="1" applyAlignment="1">
      <alignment vertical="center"/>
    </xf>
    <xf numFmtId="49" fontId="11" fillId="0" borderId="0" xfId="0" applyNumberFormat="1" applyFont="1" applyAlignment="1">
      <alignment wrapText="1"/>
    </xf>
    <xf numFmtId="0" fontId="36" fillId="14" borderId="0" xfId="0" applyFont="1" applyFill="1" applyAlignment="1">
      <alignment horizontal="center" vertical="center"/>
    </xf>
    <xf numFmtId="0" fontId="4" fillId="0" borderId="48"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0" fillId="0" borderId="54" xfId="0" applyBorder="1"/>
    <xf numFmtId="0" fontId="0" fillId="0" borderId="45" xfId="0" applyBorder="1"/>
    <xf numFmtId="0" fontId="0" fillId="0" borderId="54" xfId="0" applyFont="1" applyBorder="1"/>
    <xf numFmtId="0" fontId="0" fillId="0" borderId="1" xfId="0" applyFont="1" applyBorder="1"/>
    <xf numFmtId="0" fontId="0" fillId="0" borderId="17" xfId="0" applyBorder="1"/>
    <xf numFmtId="164" fontId="0" fillId="0" borderId="1" xfId="0" applyNumberFormat="1" applyBorder="1"/>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13" fillId="0" borderId="0" xfId="0" applyFont="1" applyAlignment="1">
      <alignment horizontal="center" vertical="center"/>
    </xf>
    <xf numFmtId="0" fontId="0" fillId="0" borderId="2" xfId="0" applyFill="1" applyBorder="1" applyAlignment="1"/>
    <xf numFmtId="0" fontId="16" fillId="0" borderId="0" xfId="0" applyFont="1" applyAlignment="1">
      <alignment horizontal="center" vertical="top"/>
    </xf>
    <xf numFmtId="0" fontId="16" fillId="0" borderId="0" xfId="0" applyFont="1" applyAlignment="1">
      <alignment horizontal="center" vertical="center"/>
    </xf>
    <xf numFmtId="0" fontId="23" fillId="0" borderId="0" xfId="0" applyFont="1" applyFill="1" applyAlignment="1">
      <alignment vertical="center"/>
    </xf>
    <xf numFmtId="0" fontId="16" fillId="0" borderId="0" xfId="0" applyFont="1" applyAlignment="1">
      <alignment horizontal="center"/>
    </xf>
    <xf numFmtId="0" fontId="23" fillId="16" borderId="0" xfId="0" applyFont="1" applyFill="1" applyAlignment="1">
      <alignment vertical="top" wrapText="1"/>
    </xf>
    <xf numFmtId="0" fontId="16" fillId="14" borderId="0" xfId="0" applyFont="1" applyFill="1"/>
    <xf numFmtId="0" fontId="4" fillId="10" borderId="3" xfId="0" applyFont="1" applyFill="1" applyBorder="1" applyAlignment="1">
      <alignment horizontal="center" vertical="center"/>
    </xf>
    <xf numFmtId="0" fontId="20" fillId="15" borderId="0" xfId="0" applyFont="1" applyFill="1" applyAlignment="1">
      <alignment horizontal="center"/>
    </xf>
    <xf numFmtId="0" fontId="25" fillId="16" borderId="0" xfId="0" applyFont="1" applyFill="1" applyAlignment="1">
      <alignment horizontal="center"/>
    </xf>
    <xf numFmtId="0" fontId="26" fillId="9" borderId="0" xfId="0" applyFont="1" applyFill="1" applyAlignment="1">
      <alignment horizontal="center"/>
    </xf>
    <xf numFmtId="0" fontId="31" fillId="11" borderId="0" xfId="0" applyFont="1" applyFill="1" applyAlignment="1">
      <alignment horizontal="center"/>
    </xf>
    <xf numFmtId="0" fontId="37" fillId="0" borderId="55" xfId="0" applyFont="1" applyBorder="1"/>
    <xf numFmtId="0" fontId="16" fillId="0" borderId="55" xfId="0" applyFont="1" applyBorder="1"/>
    <xf numFmtId="0" fontId="0" fillId="8" borderId="7" xfId="0" applyFill="1" applyBorder="1"/>
    <xf numFmtId="0" fontId="0" fillId="16" borderId="7" xfId="0" applyFill="1" applyBorder="1"/>
    <xf numFmtId="0" fontId="4" fillId="10" borderId="2" xfId="0" applyFont="1" applyFill="1" applyBorder="1" applyAlignment="1">
      <alignment vertical="center"/>
    </xf>
    <xf numFmtId="0" fontId="6" fillId="0" borderId="2" xfId="0" applyFont="1" applyFill="1" applyBorder="1" applyAlignment="1"/>
    <xf numFmtId="0" fontId="0" fillId="10" borderId="2" xfId="0" applyFill="1" applyBorder="1" applyAlignment="1"/>
    <xf numFmtId="0" fontId="4" fillId="0" borderId="56"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8" borderId="2" xfId="0" applyFont="1" applyFill="1" applyBorder="1" applyAlignment="1">
      <alignment horizontal="left"/>
    </xf>
    <xf numFmtId="0" fontId="6" fillId="8" borderId="2" xfId="0" applyFont="1" applyFill="1" applyBorder="1" applyAlignment="1"/>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38" fillId="0" borderId="2" xfId="0" applyFont="1" applyBorder="1" applyAlignment="1"/>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15" fillId="19" borderId="40" xfId="0" applyFont="1" applyFill="1" applyBorder="1" applyAlignment="1">
      <alignment horizontal="center" vertical="center"/>
    </xf>
    <xf numFmtId="0" fontId="15" fillId="19" borderId="41" xfId="0" applyFont="1" applyFill="1" applyBorder="1" applyAlignment="1">
      <alignment horizontal="center" vertical="center"/>
    </xf>
    <xf numFmtId="0" fontId="15" fillId="19" borderId="42" xfId="0" applyFont="1" applyFill="1" applyBorder="1" applyAlignment="1">
      <alignment horizontal="center" vertical="center"/>
    </xf>
    <xf numFmtId="0" fontId="13" fillId="0" borderId="37" xfId="0" applyFont="1" applyBorder="1" applyAlignment="1">
      <alignment horizontal="left" vertical="top" wrapText="1" indent="1"/>
    </xf>
    <xf numFmtId="0" fontId="13" fillId="0" borderId="38" xfId="0" applyFont="1" applyBorder="1" applyAlignment="1">
      <alignment horizontal="left" vertical="top" wrapText="1" indent="1"/>
    </xf>
    <xf numFmtId="0" fontId="6" fillId="8" borderId="3" xfId="0" applyFont="1" applyFill="1" applyBorder="1" applyAlignment="1">
      <alignment horizontal="center"/>
    </xf>
    <xf numFmtId="0" fontId="6" fillId="8" borderId="5" xfId="0" applyFont="1" applyFill="1" applyBorder="1" applyAlignment="1">
      <alignment horizontal="center"/>
    </xf>
    <xf numFmtId="0" fontId="6" fillId="8" borderId="4" xfId="0" applyFont="1" applyFill="1" applyBorder="1" applyAlignment="1">
      <alignment horizontal="center"/>
    </xf>
    <xf numFmtId="0" fontId="6" fillId="20" borderId="3" xfId="0" applyFont="1" applyFill="1" applyBorder="1" applyAlignment="1">
      <alignment horizontal="center"/>
    </xf>
    <xf numFmtId="0" fontId="6" fillId="20" borderId="4" xfId="0" applyFont="1" applyFill="1" applyBorder="1" applyAlignment="1">
      <alignment horizontal="center"/>
    </xf>
    <xf numFmtId="0" fontId="4" fillId="9" borderId="46" xfId="0" applyFont="1" applyFill="1" applyBorder="1" applyAlignment="1">
      <alignment horizontal="center" wrapText="1"/>
    </xf>
    <xf numFmtId="0" fontId="8" fillId="9" borderId="46" xfId="0" applyFont="1" applyFill="1" applyBorder="1" applyAlignment="1">
      <alignment horizontal="center"/>
    </xf>
    <xf numFmtId="0" fontId="4" fillId="5" borderId="46" xfId="0" applyFont="1" applyFill="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11"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12" fillId="14" borderId="0" xfId="0" applyFont="1" applyFill="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3" fillId="18" borderId="2" xfId="0" applyFont="1" applyFill="1" applyBorder="1" applyAlignment="1">
      <alignment horizontal="center"/>
    </xf>
    <xf numFmtId="0" fontId="6" fillId="9" borderId="3" xfId="0" applyFont="1" applyFill="1" applyBorder="1" applyAlignment="1">
      <alignment horizontal="center"/>
    </xf>
    <xf numFmtId="0" fontId="6" fillId="9" borderId="4" xfId="0" applyFont="1" applyFill="1" applyBorder="1" applyAlignment="1">
      <alignment horizontal="center"/>
    </xf>
    <xf numFmtId="0" fontId="20" fillId="15" borderId="0" xfId="0" applyFont="1" applyFill="1" applyAlignment="1">
      <alignment horizontal="center" wrapText="1"/>
    </xf>
    <xf numFmtId="0" fontId="20" fillId="15" borderId="0" xfId="0" applyFont="1" applyFill="1" applyAlignment="1">
      <alignment horizontal="center"/>
    </xf>
    <xf numFmtId="0" fontId="21" fillId="15" borderId="0" xfId="0" applyFont="1" applyFill="1" applyAlignment="1">
      <alignment horizontal="left"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5" fillId="16" borderId="0" xfId="0" applyFont="1" applyFill="1" applyAlignment="1">
      <alignment horizontal="center" wrapText="1"/>
    </xf>
    <xf numFmtId="0" fontId="25" fillId="16" borderId="0" xfId="0" applyFont="1" applyFill="1" applyAlignment="1">
      <alignment horizontal="center"/>
    </xf>
    <xf numFmtId="0" fontId="23" fillId="16" borderId="0" xfId="0" applyFont="1" applyFill="1" applyAlignment="1">
      <alignment horizontal="left" vertical="center" wrapText="1"/>
    </xf>
    <xf numFmtId="0" fontId="33" fillId="16" borderId="0" xfId="0" applyFont="1" applyFill="1" applyAlignment="1">
      <alignment horizontal="center" vertical="center" wrapText="1"/>
    </xf>
    <xf numFmtId="0" fontId="23" fillId="16" borderId="0" xfId="0" applyFont="1" applyFill="1" applyAlignment="1">
      <alignment horizontal="left" vertical="top" wrapText="1"/>
    </xf>
    <xf numFmtId="0" fontId="23" fillId="16" borderId="0" xfId="0" applyFont="1" applyFill="1" applyAlignment="1">
      <alignment horizontal="left" vertical="top"/>
    </xf>
    <xf numFmtId="0" fontId="26" fillId="16" borderId="0" xfId="0" applyFont="1" applyFill="1" applyAlignment="1">
      <alignment horizontal="center" wrapText="1"/>
    </xf>
    <xf numFmtId="0" fontId="26" fillId="16" borderId="0" xfId="0" applyFont="1" applyFill="1" applyAlignment="1">
      <alignment horizontal="center"/>
    </xf>
    <xf numFmtId="0" fontId="28" fillId="16" borderId="0" xfId="0" applyFont="1" applyFill="1" applyAlignment="1">
      <alignment horizontal="center" vertical="center" wrapText="1"/>
    </xf>
    <xf numFmtId="0" fontId="29" fillId="9" borderId="0" xfId="0" applyFont="1" applyFill="1" applyAlignment="1">
      <alignment horizontal="left" vertical="top" wrapText="1"/>
    </xf>
    <xf numFmtId="0" fontId="21" fillId="9" borderId="0" xfId="0" applyFont="1" applyFill="1" applyAlignment="1">
      <alignment horizontal="left" vertical="top"/>
    </xf>
    <xf numFmtId="0" fontId="26" fillId="9" borderId="0" xfId="0" applyFont="1" applyFill="1" applyAlignment="1">
      <alignment horizontal="center" wrapText="1"/>
    </xf>
    <xf numFmtId="0" fontId="26" fillId="9" borderId="0" xfId="0" applyFont="1" applyFill="1" applyAlignment="1">
      <alignment horizontal="center"/>
    </xf>
    <xf numFmtId="0" fontId="29" fillId="11" borderId="0" xfId="0" applyFont="1" applyFill="1" applyAlignment="1">
      <alignment horizontal="left" vertical="center" wrapText="1"/>
    </xf>
    <xf numFmtId="0" fontId="29" fillId="11" borderId="0" xfId="0" applyFont="1" applyFill="1" applyAlignment="1">
      <alignment horizontal="left" vertical="top" wrapText="1"/>
    </xf>
    <xf numFmtId="0" fontId="16" fillId="14" borderId="0" xfId="0" applyFont="1" applyFill="1" applyAlignment="1"/>
    <xf numFmtId="0" fontId="29" fillId="14" borderId="0" xfId="0" applyFont="1" applyFill="1" applyAlignment="1">
      <alignment horizontal="left" vertical="top" wrapText="1"/>
    </xf>
    <xf numFmtId="0" fontId="31" fillId="11" borderId="0" xfId="0" applyFont="1" applyFill="1" applyAlignment="1">
      <alignment horizontal="center" wrapText="1"/>
    </xf>
    <xf numFmtId="0" fontId="31" fillId="11" borderId="0" xfId="0" applyFont="1" applyFill="1" applyAlignment="1">
      <alignment horizontal="center"/>
    </xf>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66FFFF"/>
      <color rgb="FF66CC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2163537</xdr:colOff>
      <xdr:row>3</xdr:row>
      <xdr:rowOff>734787</xdr:rowOff>
    </xdr:from>
    <xdr:to>
      <xdr:col>2</xdr:col>
      <xdr:colOff>4068537</xdr:colOff>
      <xdr:row>3</xdr:row>
      <xdr:rowOff>2639787</xdr:rowOff>
    </xdr:to>
    <xdr:pic>
      <xdr:nvPicPr>
        <xdr:cNvPr id="3" name="Picture 2">
          <a:extLst>
            <a:ext uri="{FF2B5EF4-FFF2-40B4-BE49-F238E27FC236}">
              <a16:creationId xmlns:a16="http://schemas.microsoft.com/office/drawing/2014/main" id="{B0E3DE95-F6D7-4A3D-B9AE-5AE9EF2216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81108" y="1836966"/>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398700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48" t="s">
        <v>1</v>
      </c>
      <c r="K2" s="248"/>
      <c r="L2" s="248"/>
      <c r="M2" s="248"/>
      <c r="N2" s="248"/>
      <c r="O2" s="248"/>
      <c r="P2" s="248"/>
      <c r="Q2" s="248"/>
      <c r="R2" s="248"/>
      <c r="S2" s="248"/>
      <c r="T2" s="248"/>
      <c r="U2" s="248"/>
      <c r="V2" s="248"/>
      <c r="W2" s="248"/>
      <c r="X2" s="248"/>
      <c r="Y2" s="248"/>
      <c r="Z2" s="248"/>
      <c r="AA2" s="248"/>
      <c r="AB2" s="248"/>
      <c r="AC2" s="248"/>
      <c r="AD2" s="248"/>
      <c r="AE2" s="248"/>
      <c r="AF2" s="248"/>
      <c r="AG2" s="248"/>
      <c r="AH2" s="1"/>
      <c r="AI2" s="1"/>
      <c r="AJ2" s="1"/>
    </row>
    <row r="3" spans="1:36" ht="18" customHeight="1" x14ac:dyDescent="0.25">
      <c r="A3" s="1"/>
      <c r="B3" s="1"/>
      <c r="C3" s="1"/>
      <c r="D3" s="69"/>
      <c r="E3" s="253" t="s">
        <v>2</v>
      </c>
      <c r="F3" s="253"/>
      <c r="G3" s="253"/>
      <c r="H3" s="253"/>
      <c r="I3" s="1"/>
      <c r="J3" s="248"/>
      <c r="K3" s="248"/>
      <c r="L3" s="248"/>
      <c r="M3" s="248"/>
      <c r="N3" s="248"/>
      <c r="O3" s="248"/>
      <c r="P3" s="248"/>
      <c r="Q3" s="248"/>
      <c r="R3" s="248"/>
      <c r="S3" s="248"/>
      <c r="T3" s="248"/>
      <c r="U3" s="248"/>
      <c r="V3" s="248"/>
      <c r="W3" s="248"/>
      <c r="X3" s="248"/>
      <c r="Y3" s="248"/>
      <c r="Z3" s="248"/>
      <c r="AA3" s="248"/>
      <c r="AB3" s="248"/>
      <c r="AC3" s="248"/>
      <c r="AD3" s="248"/>
      <c r="AE3" s="248"/>
      <c r="AF3" s="248"/>
      <c r="AG3" s="248"/>
      <c r="AH3" s="1"/>
      <c r="AI3" s="1"/>
      <c r="AJ3" s="1"/>
    </row>
    <row r="4" spans="1:36" ht="18" customHeight="1" x14ac:dyDescent="0.25">
      <c r="A4" s="1"/>
      <c r="B4" s="1"/>
      <c r="C4" s="1"/>
      <c r="D4" s="70"/>
      <c r="E4" s="253" t="s">
        <v>3</v>
      </c>
      <c r="F4" s="253"/>
      <c r="G4" s="253"/>
      <c r="H4" s="253"/>
      <c r="I4" s="1"/>
      <c r="J4" s="248"/>
      <c r="K4" s="248"/>
      <c r="L4" s="248"/>
      <c r="M4" s="248"/>
      <c r="N4" s="248"/>
      <c r="O4" s="248"/>
      <c r="P4" s="248"/>
      <c r="Q4" s="248"/>
      <c r="R4" s="248"/>
      <c r="S4" s="248"/>
      <c r="T4" s="248"/>
      <c r="U4" s="248"/>
      <c r="V4" s="248"/>
      <c r="W4" s="248"/>
      <c r="X4" s="248"/>
      <c r="Y4" s="248"/>
      <c r="Z4" s="248"/>
      <c r="AA4" s="248"/>
      <c r="AB4" s="248"/>
      <c r="AC4" s="248"/>
      <c r="AD4" s="248"/>
      <c r="AE4" s="248"/>
      <c r="AF4" s="248"/>
      <c r="AG4" s="248"/>
      <c r="AH4" s="1"/>
      <c r="AI4" s="1"/>
      <c r="AJ4" s="1"/>
    </row>
    <row r="5" spans="1:36" ht="18" customHeight="1" x14ac:dyDescent="0.25">
      <c r="A5" s="1"/>
      <c r="B5" s="1"/>
      <c r="C5" s="1"/>
      <c r="D5" s="26"/>
      <c r="E5" s="253" t="s">
        <v>4</v>
      </c>
      <c r="F5" s="253"/>
      <c r="G5" s="253"/>
      <c r="H5" s="253"/>
      <c r="I5" s="1"/>
      <c r="J5" s="248"/>
      <c r="K5" s="248"/>
      <c r="L5" s="248"/>
      <c r="M5" s="248"/>
      <c r="N5" s="248"/>
      <c r="O5" s="248"/>
      <c r="P5" s="248"/>
      <c r="Q5" s="248"/>
      <c r="R5" s="248"/>
      <c r="S5" s="248"/>
      <c r="T5" s="248"/>
      <c r="U5" s="248"/>
      <c r="V5" s="248"/>
      <c r="W5" s="248"/>
      <c r="X5" s="248"/>
      <c r="Y5" s="248"/>
      <c r="Z5" s="248"/>
      <c r="AA5" s="248"/>
      <c r="AB5" s="248"/>
      <c r="AC5" s="248"/>
      <c r="AD5" s="248"/>
      <c r="AE5" s="248"/>
      <c r="AF5" s="248"/>
      <c r="AG5" s="248"/>
      <c r="AH5" s="1"/>
      <c r="AI5" s="1"/>
      <c r="AJ5" s="1"/>
    </row>
    <row r="6" spans="1:36" ht="18" customHeight="1" x14ac:dyDescent="0.25">
      <c r="A6" s="1"/>
      <c r="B6" s="1"/>
      <c r="C6" s="1"/>
      <c r="D6" s="27"/>
      <c r="E6" s="253" t="s">
        <v>5</v>
      </c>
      <c r="F6" s="253"/>
      <c r="G6" s="253"/>
      <c r="H6" s="253"/>
      <c r="I6" s="1"/>
      <c r="J6" s="248"/>
      <c r="K6" s="248"/>
      <c r="L6" s="248"/>
      <c r="M6" s="248"/>
      <c r="N6" s="248"/>
      <c r="O6" s="248"/>
      <c r="P6" s="248"/>
      <c r="Q6" s="248"/>
      <c r="R6" s="248"/>
      <c r="S6" s="248"/>
      <c r="T6" s="248"/>
      <c r="U6" s="248"/>
      <c r="V6" s="248"/>
      <c r="W6" s="248"/>
      <c r="X6" s="248"/>
      <c r="Y6" s="248"/>
      <c r="Z6" s="248"/>
      <c r="AA6" s="248"/>
      <c r="AB6" s="248"/>
      <c r="AC6" s="248"/>
      <c r="AD6" s="248"/>
      <c r="AE6" s="248"/>
      <c r="AF6" s="248"/>
      <c r="AG6" s="248"/>
      <c r="AH6" s="1"/>
      <c r="AI6" s="1"/>
      <c r="AJ6" s="1"/>
    </row>
    <row r="7" spans="1:36" ht="18" customHeight="1" x14ac:dyDescent="0.25">
      <c r="A7" s="1"/>
      <c r="B7" s="1"/>
      <c r="C7" s="1"/>
      <c r="D7" s="71"/>
      <c r="E7" s="253" t="s">
        <v>6</v>
      </c>
      <c r="F7" s="253"/>
      <c r="G7" s="253"/>
      <c r="H7" s="253"/>
      <c r="I7" s="1"/>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1"/>
      <c r="AI7" s="1"/>
      <c r="AJ7" s="1"/>
    </row>
    <row r="8" spans="1:36" ht="18" customHeight="1" x14ac:dyDescent="0.25">
      <c r="A8" s="1"/>
      <c r="B8" s="1"/>
      <c r="C8" s="1"/>
      <c r="D8" s="28"/>
      <c r="E8" s="253" t="s">
        <v>7</v>
      </c>
      <c r="F8" s="253"/>
      <c r="G8" s="253"/>
      <c r="H8" s="253"/>
      <c r="I8" s="1"/>
      <c r="J8" s="248"/>
      <c r="K8" s="248"/>
      <c r="L8" s="248"/>
      <c r="M8" s="248"/>
      <c r="N8" s="248"/>
      <c r="O8" s="248"/>
      <c r="P8" s="248"/>
      <c r="Q8" s="248"/>
      <c r="R8" s="248"/>
      <c r="S8" s="248"/>
      <c r="T8" s="248"/>
      <c r="U8" s="248"/>
      <c r="V8" s="248"/>
      <c r="W8" s="248"/>
      <c r="X8" s="248"/>
      <c r="Y8" s="248"/>
      <c r="Z8" s="248"/>
      <c r="AA8" s="248"/>
      <c r="AB8" s="248"/>
      <c r="AC8" s="248"/>
      <c r="AD8" s="248"/>
      <c r="AE8" s="248"/>
      <c r="AF8" s="248"/>
      <c r="AG8" s="248"/>
      <c r="AH8" s="1"/>
      <c r="AI8" s="1"/>
      <c r="AJ8" s="1"/>
    </row>
    <row r="9" spans="1:36" ht="18" customHeight="1" x14ac:dyDescent="0.25">
      <c r="A9" s="1"/>
      <c r="B9" s="1"/>
      <c r="C9" s="1"/>
      <c r="D9" s="29"/>
      <c r="E9" s="251" t="s">
        <v>8</v>
      </c>
      <c r="F9" s="251"/>
      <c r="G9" s="251"/>
      <c r="H9" s="251"/>
      <c r="I9" s="30"/>
      <c r="J9" s="248"/>
      <c r="K9" s="248"/>
      <c r="L9" s="248"/>
      <c r="M9" s="248"/>
      <c r="N9" s="248"/>
      <c r="O9" s="248"/>
      <c r="P9" s="248"/>
      <c r="Q9" s="248"/>
      <c r="R9" s="248"/>
      <c r="S9" s="248"/>
      <c r="T9" s="248"/>
      <c r="U9" s="248"/>
      <c r="V9" s="248"/>
      <c r="W9" s="248"/>
      <c r="X9" s="248"/>
      <c r="Y9" s="248"/>
      <c r="Z9" s="248"/>
      <c r="AA9" s="248"/>
      <c r="AB9" s="248"/>
      <c r="AC9" s="248"/>
      <c r="AD9" s="248"/>
      <c r="AE9" s="248"/>
      <c r="AF9" s="248"/>
      <c r="AG9" s="248"/>
      <c r="AH9" s="1"/>
      <c r="AI9" s="1"/>
      <c r="AJ9" s="1"/>
    </row>
    <row r="10" spans="1:36" ht="18" customHeight="1" x14ac:dyDescent="0.25">
      <c r="A10" s="1"/>
      <c r="B10" s="1"/>
      <c r="C10" s="1"/>
      <c r="D10" s="32"/>
      <c r="E10" s="252" t="s">
        <v>9</v>
      </c>
      <c r="F10" s="252"/>
      <c r="G10" s="252"/>
      <c r="H10" s="252"/>
      <c r="I10" s="31"/>
      <c r="J10" s="248"/>
      <c r="K10" s="248"/>
      <c r="L10" s="248"/>
      <c r="M10" s="248"/>
      <c r="N10" s="248"/>
      <c r="O10" s="248"/>
      <c r="P10" s="248"/>
      <c r="Q10" s="248"/>
      <c r="R10" s="248"/>
      <c r="S10" s="248"/>
      <c r="T10" s="248"/>
      <c r="U10" s="248"/>
      <c r="V10" s="248"/>
      <c r="W10" s="248"/>
      <c r="X10" s="248"/>
      <c r="Y10" s="248"/>
      <c r="Z10" s="248"/>
      <c r="AA10" s="248"/>
      <c r="AB10" s="248"/>
      <c r="AC10" s="248"/>
      <c r="AD10" s="248"/>
      <c r="AE10" s="248"/>
      <c r="AF10" s="248"/>
      <c r="AG10" s="248"/>
      <c r="AH10" s="1"/>
      <c r="AI10" s="1"/>
      <c r="AJ10" s="1"/>
    </row>
    <row r="12" spans="1:36" x14ac:dyDescent="0.25">
      <c r="A12" s="1"/>
      <c r="B12" s="1"/>
      <c r="C12" s="1"/>
      <c r="D12" s="1"/>
      <c r="E12" s="1"/>
      <c r="F12" s="254" t="s">
        <v>10</v>
      </c>
      <c r="G12" s="254"/>
      <c r="H12" s="254"/>
      <c r="I12" s="254"/>
      <c r="J12" s="254"/>
      <c r="K12" s="254"/>
      <c r="L12" s="254"/>
      <c r="M12" s="254"/>
      <c r="N12" s="254"/>
      <c r="O12" s="254"/>
      <c r="P12" s="254"/>
      <c r="Q12" s="254"/>
      <c r="R12" s="254"/>
      <c r="S12" s="247" t="s">
        <v>11</v>
      </c>
      <c r="T12" s="247"/>
      <c r="U12" s="247"/>
      <c r="V12" s="247"/>
      <c r="W12" s="247"/>
      <c r="X12" s="247"/>
      <c r="Y12" s="247"/>
      <c r="Z12" s="247"/>
      <c r="AA12" s="247"/>
      <c r="AB12" s="247"/>
      <c r="AC12" s="247"/>
      <c r="AD12" s="247"/>
      <c r="AE12" s="1"/>
      <c r="AF12" s="1"/>
      <c r="AG12" s="1"/>
      <c r="AH12" s="1"/>
      <c r="AI12" s="1"/>
      <c r="AJ12" s="1"/>
    </row>
    <row r="13" spans="1:36" x14ac:dyDescent="0.25">
      <c r="A13" s="255" t="s">
        <v>12</v>
      </c>
      <c r="B13" s="256"/>
      <c r="C13" s="256"/>
      <c r="D13" s="256"/>
      <c r="E13" s="256"/>
      <c r="F13" s="256"/>
      <c r="G13" s="256"/>
      <c r="H13" s="256"/>
      <c r="I13" s="256"/>
      <c r="J13" s="256"/>
      <c r="K13" s="256"/>
      <c r="L13" s="256"/>
      <c r="M13" s="256"/>
      <c r="N13" s="256"/>
      <c r="O13" s="256"/>
      <c r="P13" s="256"/>
      <c r="Q13" s="256"/>
      <c r="R13" s="256"/>
      <c r="S13" s="256"/>
      <c r="T13" s="256"/>
      <c r="U13" s="256"/>
      <c r="V13" s="256"/>
      <c r="W13" s="256"/>
      <c r="X13" s="256"/>
      <c r="Y13" s="256"/>
      <c r="Z13" s="256"/>
      <c r="AA13" s="256"/>
      <c r="AB13" s="256"/>
      <c r="AC13" s="256"/>
      <c r="AD13" s="256"/>
      <c r="AE13" s="256"/>
      <c r="AF13" s="256"/>
      <c r="AG13" s="256"/>
      <c r="AH13" s="256"/>
      <c r="AI13" s="256"/>
      <c r="AJ13" s="256"/>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42" t="s">
        <v>33</v>
      </c>
      <c r="C15" s="242"/>
      <c r="D15" s="242"/>
      <c r="E15" s="242"/>
      <c r="F15" s="242"/>
      <c r="G15" s="242"/>
      <c r="H15" s="242"/>
      <c r="I15" s="242"/>
      <c r="J15" s="242"/>
      <c r="K15" s="242"/>
      <c r="L15" s="242"/>
      <c r="M15" s="242"/>
      <c r="N15" s="242"/>
      <c r="O15" s="242"/>
      <c r="P15" s="242"/>
      <c r="Q15" s="242"/>
      <c r="R15" s="242"/>
      <c r="S15" s="242"/>
      <c r="T15" s="242"/>
      <c r="U15" s="242"/>
      <c r="V15" s="242"/>
      <c r="W15" s="242"/>
      <c r="X15" s="242"/>
      <c r="Y15" s="242"/>
      <c r="Z15" s="242"/>
      <c r="AA15" s="242"/>
      <c r="AB15" s="236" t="s">
        <v>34</v>
      </c>
      <c r="AC15" s="236"/>
      <c r="AD15" s="236"/>
      <c r="AE15" s="236"/>
      <c r="AF15" s="7"/>
      <c r="AG15" s="7"/>
      <c r="AH15" s="7"/>
      <c r="AI15" s="7"/>
      <c r="AJ15" s="7"/>
    </row>
    <row r="16" spans="1:36" ht="15" customHeight="1" x14ac:dyDescent="0.25">
      <c r="A16" s="8" t="s">
        <v>35</v>
      </c>
      <c r="B16" s="242" t="s">
        <v>36</v>
      </c>
      <c r="C16" s="242"/>
      <c r="D16" s="242"/>
      <c r="E16" s="242"/>
      <c r="F16" s="242"/>
      <c r="G16" s="242"/>
      <c r="H16" s="7"/>
      <c r="I16" s="7"/>
      <c r="J16" s="7"/>
      <c r="K16" s="7"/>
      <c r="L16" s="242" t="s">
        <v>37</v>
      </c>
      <c r="M16" s="242"/>
      <c r="N16" s="242"/>
      <c r="O16" s="242"/>
      <c r="P16" s="236" t="s">
        <v>34</v>
      </c>
      <c r="Q16" s="236"/>
      <c r="R16" s="236"/>
      <c r="S16" s="236"/>
      <c r="T16" s="7"/>
      <c r="U16" s="7"/>
      <c r="V16" s="7"/>
      <c r="W16" s="7"/>
      <c r="X16" s="7"/>
      <c r="Y16" s="7"/>
      <c r="Z16" s="7"/>
      <c r="AA16" s="7"/>
      <c r="AB16" s="7"/>
      <c r="AC16" s="7"/>
      <c r="AD16" s="3"/>
      <c r="AE16" s="7"/>
      <c r="AF16" s="10"/>
      <c r="AG16" s="10"/>
      <c r="AH16" s="10"/>
      <c r="AI16" s="10"/>
      <c r="AJ16" s="10"/>
    </row>
    <row r="17" spans="1:36" x14ac:dyDescent="0.25">
      <c r="A17" s="8" t="s">
        <v>38</v>
      </c>
      <c r="B17" s="242" t="s">
        <v>39</v>
      </c>
      <c r="C17" s="242"/>
      <c r="D17" s="242"/>
      <c r="E17" s="242"/>
      <c r="F17" s="242"/>
      <c r="G17" s="242"/>
      <c r="H17" s="242"/>
      <c r="I17" s="242"/>
      <c r="J17" s="242"/>
      <c r="K17" s="242"/>
      <c r="L17" s="242"/>
      <c r="M17" s="242"/>
      <c r="N17" s="242"/>
      <c r="O17" s="242"/>
      <c r="P17" s="242"/>
      <c r="Q17" s="242"/>
      <c r="R17" s="242"/>
      <c r="S17" s="242"/>
      <c r="T17" s="242"/>
      <c r="U17" s="242"/>
      <c r="V17" s="242"/>
      <c r="W17" s="242"/>
      <c r="X17" s="242"/>
      <c r="Y17" s="242"/>
      <c r="Z17" s="242"/>
      <c r="AA17" s="242"/>
      <c r="AB17" s="236" t="s">
        <v>34</v>
      </c>
      <c r="AC17" s="236"/>
      <c r="AD17" s="236"/>
      <c r="AE17" s="236"/>
      <c r="AF17" s="10"/>
      <c r="AG17" s="10"/>
      <c r="AH17" s="10"/>
      <c r="AI17" s="10"/>
      <c r="AJ17" s="10"/>
    </row>
    <row r="18" spans="1:36" ht="15" customHeight="1" x14ac:dyDescent="0.25">
      <c r="A18" s="8" t="s">
        <v>40</v>
      </c>
      <c r="B18" s="10"/>
      <c r="C18" s="10"/>
      <c r="D18" s="242" t="s">
        <v>41</v>
      </c>
      <c r="E18" s="242"/>
      <c r="F18" s="242"/>
      <c r="G18" s="242"/>
      <c r="H18" s="236" t="s">
        <v>42</v>
      </c>
      <c r="I18" s="236"/>
      <c r="J18" s="236"/>
      <c r="K18" s="9"/>
      <c r="L18" s="10"/>
      <c r="M18" s="10"/>
      <c r="N18" s="10"/>
      <c r="O18" s="10"/>
      <c r="P18" s="242" t="s">
        <v>41</v>
      </c>
      <c r="Q18" s="242"/>
      <c r="R18" s="242"/>
      <c r="S18" s="242"/>
      <c r="T18" s="10"/>
      <c r="U18" s="10"/>
      <c r="V18" s="10"/>
      <c r="W18" s="7"/>
      <c r="X18" s="7"/>
      <c r="Y18" s="10"/>
      <c r="Z18" s="10"/>
      <c r="AA18" s="10"/>
      <c r="AB18" s="236" t="s">
        <v>42</v>
      </c>
      <c r="AC18" s="236"/>
      <c r="AD18" s="236"/>
      <c r="AE18" s="10"/>
      <c r="AF18" s="10"/>
      <c r="AG18" s="10"/>
      <c r="AH18" s="7"/>
      <c r="AI18" s="7"/>
      <c r="AJ18" s="7"/>
    </row>
    <row r="19" spans="1:36" x14ac:dyDescent="0.25">
      <c r="A19" s="6" t="s">
        <v>43</v>
      </c>
      <c r="B19" s="10"/>
      <c r="C19" s="10"/>
      <c r="D19" s="10"/>
      <c r="E19" s="10"/>
      <c r="F19" s="10"/>
      <c r="G19" s="10"/>
      <c r="H19" s="10"/>
      <c r="I19" s="10"/>
      <c r="J19" s="10"/>
      <c r="K19" s="10"/>
      <c r="L19" s="242" t="s">
        <v>41</v>
      </c>
      <c r="M19" s="242"/>
      <c r="N19" s="242"/>
      <c r="O19" s="242"/>
      <c r="P19" s="10"/>
      <c r="Q19" s="10"/>
      <c r="R19" s="10"/>
      <c r="S19" s="3"/>
      <c r="T19" s="3"/>
      <c r="U19" s="3"/>
      <c r="V19" s="7"/>
      <c r="W19" s="7"/>
      <c r="X19" s="10"/>
      <c r="Y19" s="10"/>
      <c r="Z19" s="10"/>
      <c r="AA19" s="10"/>
      <c r="AB19" s="10"/>
      <c r="AC19" s="10"/>
      <c r="AD19" s="10"/>
      <c r="AE19" s="236" t="s">
        <v>42</v>
      </c>
      <c r="AF19" s="236"/>
      <c r="AG19" s="236"/>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41" t="s">
        <v>44</v>
      </c>
      <c r="B21" s="241"/>
      <c r="C21" s="241"/>
      <c r="D21" s="241"/>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42" t="s">
        <v>33</v>
      </c>
      <c r="C23" s="242"/>
      <c r="D23" s="242"/>
      <c r="E23" s="242"/>
      <c r="F23" s="242"/>
      <c r="G23" s="242"/>
      <c r="H23" s="242"/>
      <c r="I23" s="242"/>
      <c r="J23" s="242"/>
      <c r="K23" s="242"/>
      <c r="L23" s="242"/>
      <c r="M23" s="242"/>
      <c r="N23" s="242"/>
      <c r="O23" s="242"/>
      <c r="P23" s="242"/>
      <c r="Q23" s="242"/>
      <c r="R23" s="242"/>
      <c r="S23" s="242"/>
      <c r="T23" s="242"/>
      <c r="U23" s="242"/>
      <c r="V23" s="242"/>
      <c r="W23" s="242"/>
      <c r="X23" s="242"/>
      <c r="Y23" s="242"/>
      <c r="Z23" s="242"/>
      <c r="AA23" s="242"/>
      <c r="AB23" s="236" t="s">
        <v>34</v>
      </c>
      <c r="AC23" s="236"/>
      <c r="AD23" s="236"/>
      <c r="AE23" s="236"/>
      <c r="AF23" s="7"/>
      <c r="AG23" s="7"/>
      <c r="AH23" s="7"/>
      <c r="AI23" s="7"/>
      <c r="AJ23" s="7"/>
    </row>
    <row r="24" spans="1:36" ht="15" customHeight="1" x14ac:dyDescent="0.25">
      <c r="A24" s="7" t="s">
        <v>35</v>
      </c>
      <c r="B24" s="242" t="s">
        <v>36</v>
      </c>
      <c r="C24" s="242"/>
      <c r="D24" s="242"/>
      <c r="E24" s="242"/>
      <c r="F24" s="242"/>
      <c r="G24" s="242"/>
      <c r="H24" s="7"/>
      <c r="I24" s="7"/>
      <c r="J24" s="7"/>
      <c r="K24" s="7"/>
      <c r="L24" s="242" t="s">
        <v>37</v>
      </c>
      <c r="M24" s="242"/>
      <c r="N24" s="242"/>
      <c r="O24" s="242"/>
      <c r="P24" s="236" t="s">
        <v>34</v>
      </c>
      <c r="Q24" s="236"/>
      <c r="R24" s="236"/>
      <c r="S24" s="236"/>
      <c r="T24" s="7"/>
      <c r="U24" s="7"/>
      <c r="V24" s="7"/>
      <c r="W24" s="7"/>
      <c r="X24" s="7"/>
      <c r="Y24" s="7"/>
      <c r="Z24" s="7"/>
      <c r="AA24" s="7"/>
      <c r="AB24" s="7"/>
      <c r="AC24" s="7"/>
      <c r="AD24" s="3"/>
      <c r="AE24" s="7"/>
      <c r="AF24" s="10"/>
      <c r="AG24" s="10"/>
      <c r="AH24" s="10"/>
      <c r="AI24" s="10"/>
      <c r="AJ24" s="10"/>
    </row>
    <row r="25" spans="1:36" x14ac:dyDescent="0.25">
      <c r="A25" s="7" t="s">
        <v>38</v>
      </c>
      <c r="B25" s="242" t="s">
        <v>39</v>
      </c>
      <c r="C25" s="242"/>
      <c r="D25" s="242"/>
      <c r="E25" s="242"/>
      <c r="F25" s="242"/>
      <c r="G25" s="242"/>
      <c r="H25" s="242"/>
      <c r="I25" s="242"/>
      <c r="J25" s="242"/>
      <c r="K25" s="242"/>
      <c r="L25" s="242"/>
      <c r="M25" s="242"/>
      <c r="N25" s="242"/>
      <c r="O25" s="242"/>
      <c r="P25" s="242"/>
      <c r="Q25" s="242"/>
      <c r="R25" s="242"/>
      <c r="S25" s="242"/>
      <c r="T25" s="242"/>
      <c r="U25" s="242"/>
      <c r="V25" s="242"/>
      <c r="W25" s="242"/>
      <c r="X25" s="242"/>
      <c r="Y25" s="242"/>
      <c r="Z25" s="242"/>
      <c r="AA25" s="242"/>
      <c r="AB25" s="236" t="s">
        <v>34</v>
      </c>
      <c r="AC25" s="236"/>
      <c r="AD25" s="236"/>
      <c r="AE25" s="236"/>
      <c r="AF25" s="10"/>
      <c r="AG25" s="10"/>
      <c r="AH25" s="10"/>
      <c r="AI25" s="10"/>
      <c r="AJ25" s="10"/>
    </row>
    <row r="26" spans="1:36" ht="15" customHeight="1" x14ac:dyDescent="0.25">
      <c r="A26" s="7" t="s">
        <v>43</v>
      </c>
      <c r="B26" s="10"/>
      <c r="C26" s="10"/>
      <c r="D26" s="242" t="s">
        <v>41</v>
      </c>
      <c r="E26" s="242"/>
      <c r="F26" s="242"/>
      <c r="G26" s="242"/>
      <c r="H26" s="236" t="s">
        <v>42</v>
      </c>
      <c r="I26" s="236"/>
      <c r="J26" s="236"/>
      <c r="K26" s="9"/>
      <c r="L26" s="10"/>
      <c r="M26" s="10"/>
      <c r="N26" s="10"/>
      <c r="O26" s="10"/>
      <c r="P26" s="242" t="s">
        <v>41</v>
      </c>
      <c r="Q26" s="242"/>
      <c r="R26" s="242"/>
      <c r="S26" s="242"/>
      <c r="T26" s="10"/>
      <c r="U26" s="10"/>
      <c r="V26" s="10"/>
      <c r="W26" s="7"/>
      <c r="X26" s="7"/>
      <c r="Y26" s="10"/>
      <c r="Z26" s="10"/>
      <c r="AA26" s="10"/>
      <c r="AB26" s="236" t="s">
        <v>42</v>
      </c>
      <c r="AC26" s="236"/>
      <c r="AD26" s="236"/>
      <c r="AE26" s="10"/>
      <c r="AF26" s="10"/>
      <c r="AG26" s="10"/>
      <c r="AH26" s="7"/>
      <c r="AI26" s="7"/>
      <c r="AJ26" s="7"/>
    </row>
    <row r="27" spans="1:36" x14ac:dyDescent="0.25">
      <c r="A27" s="7" t="s">
        <v>40</v>
      </c>
      <c r="B27" s="10"/>
      <c r="C27" s="10"/>
      <c r="D27" s="10"/>
      <c r="E27" s="10"/>
      <c r="F27" s="10"/>
      <c r="G27" s="10"/>
      <c r="H27" s="10"/>
      <c r="I27" s="10"/>
      <c r="J27" s="10"/>
      <c r="K27" s="10"/>
      <c r="L27" s="242" t="s">
        <v>41</v>
      </c>
      <c r="M27" s="242"/>
      <c r="N27" s="242"/>
      <c r="O27" s="242"/>
      <c r="P27" s="10"/>
      <c r="Q27" s="10"/>
      <c r="R27" s="10"/>
      <c r="S27" s="3"/>
      <c r="T27" s="3"/>
      <c r="U27" s="3"/>
      <c r="V27" s="7"/>
      <c r="W27" s="7"/>
      <c r="X27" s="10"/>
      <c r="Y27" s="10"/>
      <c r="Z27" s="10"/>
      <c r="AA27" s="10"/>
      <c r="AB27" s="10"/>
      <c r="AC27" s="10"/>
      <c r="AD27" s="10"/>
      <c r="AE27" s="236" t="s">
        <v>42</v>
      </c>
      <c r="AF27" s="236"/>
      <c r="AG27" s="236"/>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41" t="s">
        <v>45</v>
      </c>
      <c r="B29" s="241"/>
      <c r="C29" s="241"/>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1"/>
      <c r="AJ29" s="241"/>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236" t="s">
        <v>48</v>
      </c>
      <c r="C31" s="236"/>
      <c r="D31" s="242" t="s">
        <v>4</v>
      </c>
      <c r="E31" s="242"/>
      <c r="F31" s="242"/>
      <c r="G31" s="242"/>
      <c r="H31" s="10"/>
      <c r="I31" s="10"/>
      <c r="J31" s="10"/>
      <c r="K31" s="10"/>
      <c r="L31" s="9"/>
      <c r="M31" s="9"/>
      <c r="N31" s="9"/>
      <c r="O31" s="9"/>
      <c r="P31" s="9"/>
      <c r="Q31" s="9"/>
      <c r="R31" s="9"/>
      <c r="S31" s="9"/>
      <c r="T31" s="239" t="s">
        <v>49</v>
      </c>
      <c r="U31" s="240"/>
      <c r="V31" s="7"/>
      <c r="W31" s="7"/>
      <c r="X31" s="3"/>
      <c r="Y31" s="3"/>
      <c r="Z31" s="7"/>
      <c r="AA31" s="7"/>
      <c r="AB31" s="7"/>
      <c r="AC31" s="7"/>
      <c r="AD31" s="7"/>
      <c r="AE31" s="7"/>
      <c r="AF31" s="7"/>
      <c r="AG31" s="7"/>
      <c r="AH31" s="7"/>
      <c r="AI31" s="7"/>
      <c r="AJ31" s="21" t="s">
        <v>7</v>
      </c>
    </row>
    <row r="32" spans="1:36" x14ac:dyDescent="0.25">
      <c r="A32" s="7" t="s">
        <v>50</v>
      </c>
      <c r="B32" s="34"/>
      <c r="C32" s="34"/>
      <c r="D32" s="236" t="s">
        <v>48</v>
      </c>
      <c r="E32" s="236"/>
      <c r="F32" s="243" t="s">
        <v>2</v>
      </c>
      <c r="G32" s="244"/>
      <c r="H32" s="244"/>
      <c r="I32" s="244"/>
      <c r="J32" s="244"/>
      <c r="K32" s="245"/>
      <c r="L32" s="242" t="s">
        <v>4</v>
      </c>
      <c r="M32" s="242"/>
      <c r="N32" s="242"/>
      <c r="O32" s="242"/>
      <c r="P32" s="10"/>
      <c r="Q32" s="10"/>
      <c r="R32" s="10"/>
      <c r="S32" s="10"/>
      <c r="T32" s="7"/>
      <c r="U32" s="7"/>
      <c r="V32" s="7"/>
      <c r="W32" s="7"/>
      <c r="X32" s="7"/>
      <c r="Y32" s="7"/>
      <c r="Z32" s="239" t="s">
        <v>49</v>
      </c>
      <c r="AA32" s="240"/>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236" t="s">
        <v>42</v>
      </c>
      <c r="N33" s="236"/>
      <c r="O33" s="236"/>
      <c r="P33" s="242" t="s">
        <v>4</v>
      </c>
      <c r="Q33" s="242"/>
      <c r="R33" s="242"/>
      <c r="S33" s="242"/>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236" t="s">
        <v>42</v>
      </c>
      <c r="Q34" s="236"/>
      <c r="R34" s="236"/>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236" t="s">
        <v>42</v>
      </c>
      <c r="T35" s="236"/>
      <c r="U35" s="236"/>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236" t="s">
        <v>42</v>
      </c>
      <c r="W36" s="236"/>
      <c r="X36" s="236"/>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239" t="s">
        <v>49</v>
      </c>
      <c r="N37" s="240"/>
      <c r="O37" s="10"/>
      <c r="P37" s="7"/>
      <c r="Q37" s="7"/>
      <c r="R37" s="7"/>
      <c r="S37" s="7"/>
      <c r="T37" s="7"/>
      <c r="U37" s="7"/>
      <c r="V37" s="7"/>
      <c r="W37" s="7"/>
      <c r="X37" s="7"/>
      <c r="Y37" s="236" t="s">
        <v>42</v>
      </c>
      <c r="Z37" s="236"/>
      <c r="AA37" s="236"/>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239" t="s">
        <v>49</v>
      </c>
      <c r="R38" s="240"/>
      <c r="S38" s="7"/>
      <c r="T38" s="7"/>
      <c r="U38" s="7"/>
      <c r="V38" s="7"/>
      <c r="W38" s="7"/>
      <c r="X38" s="7"/>
      <c r="Y38" s="3"/>
      <c r="Z38" s="3"/>
      <c r="AA38" s="3"/>
      <c r="AB38" s="236" t="s">
        <v>42</v>
      </c>
      <c r="AC38" s="236"/>
      <c r="AD38" s="236"/>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41" t="s">
        <v>55</v>
      </c>
      <c r="B40" s="241"/>
      <c r="C40" s="241"/>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241"/>
      <c r="AF40" s="241"/>
      <c r="AG40" s="241"/>
      <c r="AH40" s="241"/>
      <c r="AI40" s="241"/>
      <c r="AJ40" s="241"/>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236" t="s">
        <v>48</v>
      </c>
      <c r="C42" s="236"/>
      <c r="D42" s="242" t="s">
        <v>4</v>
      </c>
      <c r="E42" s="242"/>
      <c r="F42" s="242"/>
      <c r="G42" s="242"/>
      <c r="H42" s="10"/>
      <c r="I42" s="10"/>
      <c r="J42" s="10"/>
      <c r="K42" s="10"/>
      <c r="L42" s="9"/>
      <c r="M42" s="9"/>
      <c r="N42" s="9"/>
      <c r="O42" s="9"/>
      <c r="P42" s="9"/>
      <c r="Q42" s="9"/>
      <c r="R42" s="9"/>
      <c r="S42" s="9"/>
      <c r="T42" s="239" t="s">
        <v>49</v>
      </c>
      <c r="U42" s="240"/>
      <c r="V42" s="7"/>
      <c r="W42" s="7"/>
      <c r="X42" s="3"/>
      <c r="Y42" s="3"/>
      <c r="Z42" s="7"/>
      <c r="AA42" s="7"/>
      <c r="AB42" s="7"/>
      <c r="AC42" s="7"/>
      <c r="AD42" s="7"/>
      <c r="AE42" s="7"/>
      <c r="AF42" s="7"/>
      <c r="AG42" s="7"/>
      <c r="AH42" s="7"/>
      <c r="AI42" s="7"/>
      <c r="AJ42" s="21" t="s">
        <v>7</v>
      </c>
    </row>
    <row r="43" spans="1:36" x14ac:dyDescent="0.25">
      <c r="A43" s="7" t="s">
        <v>51</v>
      </c>
      <c r="B43" s="34"/>
      <c r="C43" s="34"/>
      <c r="D43" s="236" t="s">
        <v>48</v>
      </c>
      <c r="E43" s="236"/>
      <c r="F43" s="243" t="s">
        <v>2</v>
      </c>
      <c r="G43" s="244"/>
      <c r="H43" s="244"/>
      <c r="I43" s="244"/>
      <c r="J43" s="244"/>
      <c r="K43" s="245"/>
      <c r="L43" s="242" t="s">
        <v>4</v>
      </c>
      <c r="M43" s="242"/>
      <c r="N43" s="242"/>
      <c r="O43" s="242"/>
      <c r="P43" s="10"/>
      <c r="Q43" s="10"/>
      <c r="R43" s="10"/>
      <c r="S43" s="10"/>
      <c r="T43" s="7"/>
      <c r="U43" s="7"/>
      <c r="V43" s="7"/>
      <c r="W43" s="7"/>
      <c r="X43" s="7"/>
      <c r="Y43" s="7"/>
      <c r="Z43" s="239" t="s">
        <v>49</v>
      </c>
      <c r="AA43" s="240"/>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236" t="s">
        <v>42</v>
      </c>
      <c r="N44" s="236"/>
      <c r="O44" s="236"/>
      <c r="P44" s="242" t="s">
        <v>4</v>
      </c>
      <c r="Q44" s="242"/>
      <c r="R44" s="242"/>
      <c r="S44" s="242"/>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236" t="s">
        <v>42</v>
      </c>
      <c r="Q45" s="236"/>
      <c r="R45" s="236"/>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236" t="s">
        <v>42</v>
      </c>
      <c r="T46" s="236"/>
      <c r="U46" s="236"/>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236" t="s">
        <v>42</v>
      </c>
      <c r="W47" s="236"/>
      <c r="X47" s="236"/>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239" t="s">
        <v>49</v>
      </c>
      <c r="N48" s="240"/>
      <c r="O48" s="10"/>
      <c r="P48" s="7"/>
      <c r="Q48" s="7"/>
      <c r="R48" s="7"/>
      <c r="S48" s="7"/>
      <c r="T48" s="7"/>
      <c r="U48" s="7"/>
      <c r="V48" s="7"/>
      <c r="W48" s="7"/>
      <c r="X48" s="7"/>
      <c r="Y48" s="236" t="s">
        <v>42</v>
      </c>
      <c r="Z48" s="236"/>
      <c r="AA48" s="236"/>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239" t="s">
        <v>49</v>
      </c>
      <c r="R49" s="240"/>
      <c r="S49" s="7"/>
      <c r="T49" s="7"/>
      <c r="U49" s="7"/>
      <c r="V49" s="7"/>
      <c r="W49" s="7"/>
      <c r="X49" s="7"/>
      <c r="Y49" s="3"/>
      <c r="Z49" s="3"/>
      <c r="AA49" s="3"/>
      <c r="AB49" s="236" t="s">
        <v>42</v>
      </c>
      <c r="AC49" s="236"/>
      <c r="AD49" s="236"/>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41" t="s">
        <v>56</v>
      </c>
      <c r="B51" s="241"/>
      <c r="C51" s="241"/>
      <c r="D51" s="241"/>
      <c r="E51" s="241"/>
      <c r="F51" s="241"/>
      <c r="G51" s="241"/>
      <c r="H51" s="241"/>
      <c r="I51" s="241"/>
      <c r="J51" s="241"/>
      <c r="K51" s="241"/>
      <c r="L51" s="241"/>
      <c r="M51" s="241"/>
      <c r="N51" s="241"/>
      <c r="O51" s="241"/>
      <c r="P51" s="241"/>
      <c r="Q51" s="241"/>
      <c r="R51" s="241"/>
      <c r="S51" s="241"/>
      <c r="T51" s="241"/>
      <c r="U51" s="241"/>
      <c r="V51" s="241"/>
      <c r="W51" s="241"/>
      <c r="X51" s="241"/>
      <c r="Y51" s="241"/>
      <c r="Z51" s="241"/>
      <c r="AA51" s="241"/>
      <c r="AB51" s="241"/>
      <c r="AC51" s="241"/>
      <c r="AD51" s="241"/>
      <c r="AE51" s="241"/>
      <c r="AF51" s="241"/>
      <c r="AG51" s="241"/>
      <c r="AH51" s="241"/>
      <c r="AI51" s="241"/>
      <c r="AJ51" s="241"/>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236" t="s">
        <v>48</v>
      </c>
      <c r="C53" s="236"/>
      <c r="D53" s="242" t="s">
        <v>4</v>
      </c>
      <c r="E53" s="242"/>
      <c r="F53" s="242"/>
      <c r="G53" s="242"/>
      <c r="H53" s="10"/>
      <c r="I53" s="10"/>
      <c r="J53" s="10"/>
      <c r="K53" s="10"/>
      <c r="L53" s="9"/>
      <c r="M53" s="9"/>
      <c r="N53" s="9"/>
      <c r="O53" s="9"/>
      <c r="P53" s="9"/>
      <c r="Q53" s="9"/>
      <c r="R53" s="9"/>
      <c r="S53" s="9"/>
      <c r="T53" s="239" t="s">
        <v>49</v>
      </c>
      <c r="U53" s="240"/>
      <c r="V53" s="7"/>
      <c r="W53" s="7"/>
      <c r="X53" s="3"/>
      <c r="Y53" s="3"/>
      <c r="Z53" s="7"/>
      <c r="AA53" s="7"/>
      <c r="AB53" s="7"/>
      <c r="AC53" s="7"/>
      <c r="AD53" s="7"/>
      <c r="AE53" s="7"/>
      <c r="AF53" s="7"/>
      <c r="AG53" s="7"/>
      <c r="AH53" s="7"/>
      <c r="AI53" s="7"/>
      <c r="AJ53" s="21" t="s">
        <v>7</v>
      </c>
    </row>
    <row r="54" spans="1:36" x14ac:dyDescent="0.25">
      <c r="A54" s="7" t="s">
        <v>53</v>
      </c>
      <c r="B54" s="34"/>
      <c r="C54" s="34"/>
      <c r="D54" s="236" t="s">
        <v>48</v>
      </c>
      <c r="E54" s="236"/>
      <c r="F54" s="243" t="s">
        <v>2</v>
      </c>
      <c r="G54" s="244"/>
      <c r="H54" s="244"/>
      <c r="I54" s="244"/>
      <c r="J54" s="244"/>
      <c r="K54" s="245"/>
      <c r="L54" s="242" t="s">
        <v>4</v>
      </c>
      <c r="M54" s="242"/>
      <c r="N54" s="242"/>
      <c r="O54" s="242"/>
      <c r="P54" s="10"/>
      <c r="Q54" s="10"/>
      <c r="R54" s="10"/>
      <c r="S54" s="10"/>
      <c r="T54" s="7"/>
      <c r="U54" s="7"/>
      <c r="V54" s="7"/>
      <c r="W54" s="7"/>
      <c r="X54" s="7"/>
      <c r="Y54" s="7"/>
      <c r="Z54" s="239" t="s">
        <v>49</v>
      </c>
      <c r="AA54" s="240"/>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236" t="s">
        <v>42</v>
      </c>
      <c r="N55" s="236"/>
      <c r="O55" s="236"/>
      <c r="P55" s="242" t="s">
        <v>4</v>
      </c>
      <c r="Q55" s="242"/>
      <c r="R55" s="242"/>
      <c r="S55" s="242"/>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236" t="s">
        <v>42</v>
      </c>
      <c r="Q56" s="236"/>
      <c r="R56" s="236"/>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236" t="s">
        <v>42</v>
      </c>
      <c r="T57" s="236"/>
      <c r="U57" s="236"/>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236" t="s">
        <v>42</v>
      </c>
      <c r="W58" s="236"/>
      <c r="X58" s="236"/>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239" t="s">
        <v>49</v>
      </c>
      <c r="N59" s="240"/>
      <c r="O59" s="10"/>
      <c r="P59" s="7"/>
      <c r="Q59" s="7"/>
      <c r="R59" s="7"/>
      <c r="S59" s="7"/>
      <c r="T59" s="7"/>
      <c r="U59" s="7"/>
      <c r="V59" s="7"/>
      <c r="W59" s="7"/>
      <c r="X59" s="7"/>
      <c r="Y59" s="236" t="s">
        <v>42</v>
      </c>
      <c r="Z59" s="236"/>
      <c r="AA59" s="236"/>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239" t="s">
        <v>49</v>
      </c>
      <c r="R60" s="240"/>
      <c r="S60" s="7"/>
      <c r="T60" s="7"/>
      <c r="U60" s="7"/>
      <c r="V60" s="7"/>
      <c r="W60" s="7"/>
      <c r="X60" s="7"/>
      <c r="Y60" s="3"/>
      <c r="Z60" s="3"/>
      <c r="AA60" s="3"/>
      <c r="AB60" s="236" t="s">
        <v>42</v>
      </c>
      <c r="AC60" s="236"/>
      <c r="AD60" s="236"/>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49" t="s">
        <v>10</v>
      </c>
      <c r="I62" s="249"/>
      <c r="J62" s="249"/>
      <c r="K62" s="249"/>
      <c r="L62" s="249"/>
      <c r="M62" s="249"/>
      <c r="N62" s="249"/>
      <c r="O62" s="249"/>
      <c r="P62" s="249"/>
      <c r="Q62" s="249"/>
      <c r="R62" s="249"/>
      <c r="S62" s="249"/>
      <c r="T62" s="250" t="s">
        <v>11</v>
      </c>
      <c r="U62" s="250"/>
      <c r="V62" s="250"/>
      <c r="W62" s="250"/>
      <c r="X62" s="250"/>
      <c r="Y62" s="250"/>
      <c r="Z62" s="250"/>
      <c r="AA62" s="250"/>
      <c r="AB62" s="250"/>
      <c r="AC62" s="250"/>
      <c r="AD62" s="250"/>
      <c r="AE62" s="250"/>
      <c r="AG62" s="1"/>
      <c r="AH62" s="1"/>
      <c r="AI62" s="1"/>
      <c r="AJ62" s="1"/>
    </row>
    <row r="63" spans="1:36" x14ac:dyDescent="0.25">
      <c r="A63" s="237" t="s">
        <v>58</v>
      </c>
      <c r="B63" s="238"/>
      <c r="C63" s="238"/>
      <c r="D63" s="238"/>
      <c r="E63" s="238"/>
      <c r="F63" s="238"/>
      <c r="G63" s="238"/>
      <c r="H63" s="238"/>
      <c r="I63" s="238"/>
      <c r="J63" s="238"/>
      <c r="K63" s="238"/>
      <c r="L63" s="238"/>
      <c r="M63" s="238"/>
      <c r="N63" s="238"/>
      <c r="O63" s="238"/>
      <c r="P63" s="238"/>
      <c r="Q63" s="238"/>
      <c r="R63" s="238"/>
      <c r="S63" s="238"/>
      <c r="T63" s="238"/>
      <c r="U63" s="238"/>
      <c r="V63" s="238"/>
      <c r="W63" s="238"/>
      <c r="X63" s="238"/>
      <c r="Y63" s="238"/>
      <c r="Z63" s="238"/>
      <c r="AA63" s="238"/>
      <c r="AB63" s="238"/>
      <c r="AC63" s="238"/>
      <c r="AD63" s="238"/>
      <c r="AE63" s="238"/>
      <c r="AF63" s="238"/>
      <c r="AG63" s="238"/>
      <c r="AH63" s="238"/>
      <c r="AI63" s="238"/>
      <c r="AJ63" s="238"/>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46" t="s">
        <v>60</v>
      </c>
      <c r="E65" s="246"/>
      <c r="F65" s="246"/>
      <c r="G65" s="246"/>
      <c r="H65" s="236" t="s">
        <v>42</v>
      </c>
      <c r="I65" s="236"/>
      <c r="J65" s="236"/>
      <c r="K65" s="9"/>
      <c r="L65" s="9"/>
      <c r="M65" s="9"/>
      <c r="N65" s="9"/>
      <c r="O65" s="9"/>
      <c r="P65" s="9"/>
      <c r="Q65" s="9"/>
      <c r="R65" s="9"/>
      <c r="S65" s="10"/>
      <c r="T65" s="10"/>
      <c r="U65" s="239" t="s">
        <v>49</v>
      </c>
      <c r="V65" s="239"/>
      <c r="W65" s="3"/>
      <c r="X65" s="3"/>
      <c r="Y65" s="7"/>
      <c r="Z65" s="7"/>
      <c r="AA65" s="7"/>
      <c r="AB65" s="7"/>
      <c r="AC65" s="7"/>
      <c r="AD65" s="7"/>
      <c r="AE65" s="7"/>
      <c r="AF65" s="7"/>
      <c r="AG65" s="7"/>
      <c r="AH65" s="7"/>
      <c r="AI65" s="7"/>
      <c r="AJ65" s="21" t="s">
        <v>7</v>
      </c>
    </row>
    <row r="66" spans="1:36" ht="15" customHeight="1" x14ac:dyDescent="0.25">
      <c r="A66" s="7" t="s">
        <v>54</v>
      </c>
      <c r="B66" s="7"/>
      <c r="C66" s="7"/>
      <c r="D66" s="246"/>
      <c r="E66" s="246"/>
      <c r="F66" s="246"/>
      <c r="G66" s="246"/>
      <c r="H66" s="3"/>
      <c r="I66" s="3"/>
      <c r="J66" s="3"/>
      <c r="K66" s="236" t="s">
        <v>42</v>
      </c>
      <c r="L66" s="236"/>
      <c r="M66" s="236"/>
      <c r="N66" s="14"/>
      <c r="O66" s="10"/>
      <c r="P66" s="10"/>
      <c r="Q66" s="10"/>
      <c r="R66" s="10"/>
      <c r="S66" s="7"/>
      <c r="T66" s="7"/>
      <c r="U66" s="7"/>
      <c r="V66" s="7"/>
      <c r="W66" s="7"/>
      <c r="X66" s="7"/>
      <c r="Y66" s="239" t="s">
        <v>49</v>
      </c>
      <c r="Z66" s="239"/>
      <c r="AA66" s="7"/>
      <c r="AB66" s="7"/>
      <c r="AC66" s="3"/>
      <c r="AD66" s="7"/>
      <c r="AE66" s="10"/>
      <c r="AF66" s="10"/>
      <c r="AG66" s="10"/>
      <c r="AH66" s="10"/>
      <c r="AI66" s="10"/>
      <c r="AJ66" s="21" t="s">
        <v>7</v>
      </c>
    </row>
    <row r="67" spans="1:36" x14ac:dyDescent="0.25">
      <c r="A67" s="7" t="s">
        <v>43</v>
      </c>
      <c r="B67" s="7"/>
      <c r="C67" s="7"/>
      <c r="D67" s="246"/>
      <c r="E67" s="246"/>
      <c r="F67" s="246"/>
      <c r="G67" s="246"/>
      <c r="H67" s="7"/>
      <c r="I67" s="7"/>
      <c r="J67" s="7"/>
      <c r="K67" s="9"/>
      <c r="L67" s="16"/>
      <c r="M67" s="16"/>
      <c r="N67" s="236" t="s">
        <v>42</v>
      </c>
      <c r="O67" s="236"/>
      <c r="P67" s="236"/>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46"/>
      <c r="E68" s="246"/>
      <c r="F68" s="246"/>
      <c r="G68" s="246"/>
      <c r="H68" s="10"/>
      <c r="I68" s="10"/>
      <c r="J68" s="10"/>
      <c r="K68" s="7"/>
      <c r="L68" s="14"/>
      <c r="M68" s="14"/>
      <c r="N68" s="7"/>
      <c r="O68" s="7"/>
      <c r="P68" s="7"/>
      <c r="Q68" s="236" t="s">
        <v>42</v>
      </c>
      <c r="R68" s="236"/>
      <c r="S68" s="236"/>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46"/>
      <c r="E69" s="246"/>
      <c r="F69" s="246"/>
      <c r="G69" s="246"/>
      <c r="H69" s="9"/>
      <c r="I69" s="9"/>
      <c r="J69" s="9" t="s">
        <v>62</v>
      </c>
      <c r="K69" s="10"/>
      <c r="L69" s="72"/>
      <c r="M69" s="72"/>
      <c r="N69" s="10"/>
      <c r="O69" s="10"/>
      <c r="P69" s="10"/>
      <c r="Q69" s="7"/>
      <c r="R69" s="7"/>
      <c r="S69" s="7"/>
      <c r="T69" s="236" t="s">
        <v>42</v>
      </c>
      <c r="U69" s="236"/>
      <c r="V69" s="236"/>
      <c r="W69" s="3"/>
      <c r="X69" s="3"/>
      <c r="Y69" s="3"/>
      <c r="Z69" s="7"/>
      <c r="AA69" s="7"/>
      <c r="AB69" s="7"/>
      <c r="AC69" s="10"/>
      <c r="AD69" s="10"/>
      <c r="AE69" s="10"/>
      <c r="AF69" s="10"/>
      <c r="AG69" s="7"/>
      <c r="AH69" s="7"/>
      <c r="AI69" s="7"/>
      <c r="AJ69" s="21" t="s">
        <v>7</v>
      </c>
    </row>
    <row r="70" spans="1:36" x14ac:dyDescent="0.25">
      <c r="A70" s="7" t="s">
        <v>53</v>
      </c>
      <c r="B70" s="7"/>
      <c r="C70" s="7"/>
      <c r="D70" s="246"/>
      <c r="E70" s="246"/>
      <c r="F70" s="246"/>
      <c r="G70" s="246"/>
      <c r="H70" s="10"/>
      <c r="I70" s="10"/>
      <c r="J70" s="10"/>
      <c r="K70" s="7"/>
      <c r="L70" s="14"/>
      <c r="M70" s="14"/>
      <c r="N70" s="7"/>
      <c r="O70" s="7"/>
      <c r="P70" s="7"/>
      <c r="Q70" s="7"/>
      <c r="R70" s="7"/>
      <c r="S70" s="7"/>
      <c r="T70" s="7"/>
      <c r="U70" s="7"/>
      <c r="V70" s="7"/>
      <c r="W70" s="236" t="s">
        <v>42</v>
      </c>
      <c r="X70" s="236"/>
      <c r="Y70" s="236"/>
      <c r="Z70" s="3"/>
      <c r="AA70" s="3"/>
      <c r="AB70" s="10"/>
      <c r="AC70" s="7"/>
      <c r="AD70" s="7"/>
      <c r="AE70" s="7"/>
      <c r="AF70" s="7"/>
      <c r="AG70" s="7"/>
      <c r="AH70" s="7"/>
      <c r="AI70" s="7"/>
      <c r="AJ70" s="21" t="s">
        <v>7</v>
      </c>
    </row>
    <row r="71" spans="1:36" ht="15" customHeight="1" x14ac:dyDescent="0.25">
      <c r="A71" s="7" t="s">
        <v>50</v>
      </c>
      <c r="B71" s="7"/>
      <c r="C71" s="7"/>
      <c r="D71" s="246"/>
      <c r="E71" s="246"/>
      <c r="F71" s="246"/>
      <c r="G71" s="246"/>
      <c r="H71" s="9"/>
      <c r="I71" s="9"/>
      <c r="J71" s="9"/>
      <c r="K71" s="10"/>
      <c r="L71" s="35"/>
      <c r="M71" s="36"/>
      <c r="N71" s="239" t="s">
        <v>49</v>
      </c>
      <c r="O71" s="239"/>
      <c r="P71" s="10"/>
      <c r="Q71" s="7"/>
      <c r="R71" s="7"/>
      <c r="S71" s="7"/>
      <c r="T71" s="7"/>
      <c r="U71" s="7"/>
      <c r="V71" s="7"/>
      <c r="W71" s="7"/>
      <c r="X71" s="7"/>
      <c r="Y71" s="7"/>
      <c r="Z71" s="236" t="s">
        <v>42</v>
      </c>
      <c r="AA71" s="236"/>
      <c r="AB71" s="236"/>
      <c r="AC71" s="10"/>
      <c r="AD71" s="10"/>
      <c r="AE71" s="10"/>
      <c r="AF71" s="10"/>
      <c r="AG71" s="7"/>
      <c r="AH71" s="7"/>
      <c r="AI71" s="7"/>
      <c r="AJ71" s="21" t="s">
        <v>7</v>
      </c>
    </row>
    <row r="72" spans="1:36" ht="15" customHeight="1" x14ac:dyDescent="0.25">
      <c r="A72" s="7" t="s">
        <v>47</v>
      </c>
      <c r="B72" s="7"/>
      <c r="C72" s="7"/>
      <c r="D72" s="246"/>
      <c r="E72" s="246"/>
      <c r="F72" s="246"/>
      <c r="G72" s="246"/>
      <c r="H72" s="9"/>
      <c r="I72" s="9"/>
      <c r="J72" s="9"/>
      <c r="K72" s="10"/>
      <c r="L72" s="10"/>
      <c r="M72" s="10"/>
      <c r="N72" s="10"/>
      <c r="O72" s="10"/>
      <c r="P72" s="3"/>
      <c r="Q72" s="3"/>
      <c r="R72" s="239" t="s">
        <v>49</v>
      </c>
      <c r="S72" s="239"/>
      <c r="T72" s="7"/>
      <c r="U72" s="7"/>
      <c r="V72" s="7"/>
      <c r="W72" s="7"/>
      <c r="X72" s="7"/>
      <c r="Y72" s="7"/>
      <c r="Z72" s="3"/>
      <c r="AA72" s="3"/>
      <c r="AB72" s="3"/>
      <c r="AC72" s="236" t="s">
        <v>42</v>
      </c>
      <c r="AD72" s="236"/>
      <c r="AE72" s="236"/>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33"/>
      <c r="Q78" s="234"/>
      <c r="R78" s="235"/>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zoomScale="70" zoomScaleNormal="70" workbookViewId="0">
      <selection activeCell="G6" sqref="G6"/>
    </sheetView>
  </sheetViews>
  <sheetFormatPr defaultColWidth="9.140625" defaultRowHeight="15.75" x14ac:dyDescent="0.25"/>
  <cols>
    <col min="1" max="1" width="63.85546875" style="79" customWidth="1"/>
    <col min="2" max="2" width="3.85546875" style="79" customWidth="1"/>
    <col min="3" max="3" width="64" style="79" customWidth="1"/>
    <col min="4" max="4" width="9.140625" style="79"/>
    <col min="5" max="5" width="12.42578125" style="79" customWidth="1"/>
    <col min="6" max="6" width="12.7109375" style="79" customWidth="1"/>
    <col min="7" max="7" width="11.42578125" style="79" customWidth="1"/>
    <col min="8" max="16384" width="9.140625" style="79"/>
  </cols>
  <sheetData>
    <row r="1" spans="1:7" ht="51.75" customHeight="1" x14ac:dyDescent="0.25">
      <c r="A1" s="257" t="s">
        <v>199</v>
      </c>
      <c r="B1" s="258"/>
      <c r="C1" s="259"/>
    </row>
    <row r="2" spans="1:7" ht="18.75" customHeight="1" thickBot="1" x14ac:dyDescent="0.3"/>
    <row r="3" spans="1:7" x14ac:dyDescent="0.25">
      <c r="A3" s="166" t="s">
        <v>63</v>
      </c>
      <c r="B3" s="80"/>
      <c r="C3" s="168" t="s">
        <v>64</v>
      </c>
    </row>
    <row r="4" spans="1:7" ht="233.25" customHeight="1" thickBot="1" x14ac:dyDescent="0.3">
      <c r="A4" s="123" t="str">
        <f ca="1">SUBSTITUTE(SUBSTITUTE(SUBSTITUTE(SUBSTITUTE(SUBSTITUTE(SUBSTITUTE(_xlfn.TEXTJOIN(CHAR(10),TRUE,_xlfn._xlws.SORT(SplitLines(INDIRECT(Lists!L2):INDIRECT(Lists!M2)))),"08:", "8:"),"09:", "9:"), "13:", "1:"), "14:", "2:"), "15:", "3:"), "16:","4:")&amp;CHAR(10)&amp;"5:00 to 5:30 All Exhibits: Virex Everything"</f>
        <v>9:30 to 9:45 HTT: Prop Swap While Open
9:45 to 10:00 Splash (UW - SS): Prop Swap While Open
11:15 to 11:45 Kid Grid &amp; RPW: Wipe down 
11:15 to 12:00 Ideaworks &amp; Art Loft: Disinfect &amp; Prop Swap
12:00 to 12:45 Around Town: Disinfect &amp; Prop Swap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4" s="260" t="s">
        <v>65</v>
      </c>
    </row>
    <row r="5" spans="1:7" ht="16.5" thickBot="1" x14ac:dyDescent="0.3">
      <c r="A5" s="80"/>
      <c r="B5" s="80"/>
      <c r="C5" s="260"/>
    </row>
    <row r="6" spans="1:7" x14ac:dyDescent="0.25">
      <c r="A6" s="167" t="s">
        <v>44</v>
      </c>
      <c r="B6" s="80"/>
      <c r="C6" s="260"/>
    </row>
    <row r="7" spans="1:7" ht="231" customHeight="1" thickBot="1" x14ac:dyDescent="0.3">
      <c r="A7" s="122" t="str">
        <f ca="1">SUBSTITUTE(SUBSTITUTE(SUBSTITUTE(SUBSTITUTE(SUBSTITUTE(SUBSTITUTE(_xlfn.TEXTJOIN(CHAR(10),TRUE,_xlfn._xlws.SORT(SplitLines(INDIRECT(Lists!L3):INDIRECT(Lists!M3)))),"08:","8:"),"09:","9:"),"13:","1:"),"14:","2:"),"15:","3:"),"16:","4:")&amp;CHAR(10)&amp;"5:00 to 5:30 All Exhibits: Virex Everything"</f>
        <v>9:30 to 9:45 HTT: Prop Swap While Open
9:45 to 10:00 Splash (UW - SS): Prop Swap While Open
11:15 to 11:45 Kid Grid &amp; RPW: Wipe down 
11:15 to 12:00 Ideaworks &amp; Art Loft: Disinfect &amp; Prop Swap
12:00 to 12:45 Around Town: Disinfect &amp; Prop Swap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7" s="261"/>
    </row>
    <row r="8" spans="1:7" ht="16.5" thickBot="1" x14ac:dyDescent="0.3">
      <c r="A8" s="80"/>
      <c r="B8" s="80"/>
      <c r="C8" s="204"/>
    </row>
    <row r="9" spans="1:7" x14ac:dyDescent="0.25">
      <c r="A9" s="167" t="s">
        <v>66</v>
      </c>
      <c r="B9" s="80"/>
      <c r="C9" s="167" t="s">
        <v>67</v>
      </c>
    </row>
    <row r="10" spans="1:7" ht="246" customHeight="1" thickBot="1" x14ac:dyDescent="0.3">
      <c r="A10" s="122" t="str">
        <f ca="1">SUBSTITUTE(SUBSTITUTE(SUBSTITUTE(SUBSTITUTE(SUBSTITUTE(SUBSTITUTE(_xlfn.TEXTJOIN(CHAR(10),TRUE,_xlfn._xlws.SORT(SplitLines(INDIRECT(Lists!L4):INDIRECT(Lists!M4)))),"08:", "8:"),"09:", "9:"), "13:", "1:"), "14:", "2:"), "15:", "3:"), "16:","4:")
&amp;CHAR(10)&amp;"5:00 to 5:30 All Exhibits: Virex Everything"</f>
        <v>9:30 to 9:45 Kid Grid &amp; RPW: Prop Swap While Open
9:45 to 10:00 P2P &amp; STEMosphere: Prop Swap While Open
11:15 to 11:45 Ideaworks &amp; Art Loft: Wipe down 
11:15 to 12:00 Splash (UW - SS): Disinfect &amp; Prop Swap
12:00 to 12:45 HTT: Disinfect &amp; Prop Swap
12:15 to 12:45 TH &amp; PZ: Wipe down 
12:45 to 1:30 Around Town: Disinfect &amp; Prop Swap
1:00 to 1:30 Kid Grid &amp; RPW: Wipe down 
1:30 to 2:15 Moneypalooza: Disinfect &amp; Prop Swap
1:45 to 2:15 Splash (UW - SS): Wipe down 
2:15 to 3:00 Ideaworks &amp; Art Loft: Disinfect &amp; Prop Swap
2:30 to 3:00 P2P &amp; STEMosphere: Wipe down 
3:00 to 3:45 TH &amp; PZ: Disinfect &amp; Prop Swap
5:00 to 5:30 All Exhibits: Virex Everything</v>
      </c>
      <c r="C10" s="122" t="str">
        <f ca="1">SUBSTITUTE(SUBSTITUTE(SUBSTITUTE(SUBSTITUTE(SUBSTITUTE(SUBSTITUTE(_xlfn.TEXTJOIN(CHAR(10),TRUE,_xlfn._xlws.SORT(SplitLines(INDIRECT(Lists!L6):INDIRECT(Lists!M6)))),"08:", "8:"),"09:", "9:"), "13:", "1:"), "14:", "2:"), "15:", "3:"), "16:","4:")
&amp;CHAR(10)&amp;"5:00 to 5:30 All Exhibits: Virex Everything"</f>
        <v>9:30 to 9:45 Splash (UW - SS): Prop Swap While Open
9:45 to 10:00 Ideaworks &amp; Art Loft: Prop Swap While Open
11:15 to 11:45 P2P &amp; STEMosphere: Wipe down 
11:15 to 12:00 Kid Grid &amp; RPW: Disinfect &amp; Prop Swap
12:00 to 12:45 HTT: Disinfect &amp; Prop Swap
12:15 to 12:45 TH &amp; PZ: Wipe down 
12:45 to 1:30 Around Town: Disinfect &amp; Prop Swap
1:00 to 1:30 Splash (UW - SS): Wipe down 
1:30 to 2:15 Moneypalooza: Disinfect &amp; Prop Swap
1:45 to 2:15 Kid Grid &amp; RPW: Wipe down 
2:15 to 3:00 P2P &amp; STEMosphere: Disinfect &amp; Prop Swap
2:30 to 3:00 Ideaworks &amp; Art Loft: Wipe down 
3:00 to 3:45 TH &amp; PZ: Disinfect &amp; Prop Swap
5:00 to 5:30 All Exhibits: Virex Everything</v>
      </c>
      <c r="E10" s="80"/>
      <c r="G10" s="80"/>
    </row>
    <row r="11" spans="1:7" ht="16.5" thickBot="1" x14ac:dyDescent="0.3">
      <c r="A11" s="80"/>
      <c r="B11" s="80"/>
    </row>
    <row r="12" spans="1:7" x14ac:dyDescent="0.25">
      <c r="A12" s="167" t="s">
        <v>68</v>
      </c>
      <c r="B12" s="80"/>
      <c r="C12" s="167" t="s">
        <v>69</v>
      </c>
    </row>
    <row r="13" spans="1:7" ht="237.75" customHeight="1" thickBot="1" x14ac:dyDescent="0.3">
      <c r="A13" s="122" t="str">
        <f ca="1">SUBSTITUTE(SUBSTITUTE(SUBSTITUTE(SUBSTITUTE(SUBSTITUTE(SUBSTITUTE(_xlfn.TEXTJOIN(CHAR(10),TRUE,_xlfn._xlws.SORT(SplitLines(INDIRECT(Lists!L5):INDIRECT(Lists!M5)))),"08:", "8:"),"09:", "9:"), "13:", "1:"), "14:", "2:"), "15:", "3:"), "16:","4:")
&amp;CHAR(10)&amp;"5:00 to 5:30 All Exhibits: Virex Everything"</f>
        <v>9:30 to 9:45 HTT: Prop Swap While Open
9:45 to 10:00 Splash (UW - SS): Prop Swap While Open
11:15 to 11:45 Kid Grid &amp; RPW: Wipe down 
11:15 to 12:00 Ideaworks &amp; Art Loft: Disinfect &amp; Prop Swap
12:00 to 12:45 Around Town: Disinfect &amp; Prop Swap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13" s="122"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x14ac:dyDescent="0.25">
      <c r="A14" s="80"/>
      <c r="B14" s="80"/>
    </row>
    <row r="15" spans="1:7" x14ac:dyDescent="0.25">
      <c r="A15" s="187" t="str">
        <f ca="1">CONCATENATE("Revised ", TEXT(TODAY(), "mmmm dd, yyyy"))</f>
        <v>Revised December 21, 2020</v>
      </c>
      <c r="B15" s="187"/>
      <c r="C15" s="187"/>
    </row>
    <row r="16" spans="1:7" ht="196.5" customHeight="1" x14ac:dyDescent="0.25"/>
    <row r="17" spans="1:2" x14ac:dyDescent="0.25">
      <c r="A17" s="80"/>
      <c r="B17" s="80"/>
    </row>
    <row r="18" spans="1:2" x14ac:dyDescent="0.25">
      <c r="B18" s="80"/>
    </row>
    <row r="19" spans="1:2" ht="198.75" customHeight="1" x14ac:dyDescent="0.25"/>
  </sheetData>
  <mergeCells count="2">
    <mergeCell ref="A1:C1"/>
    <mergeCell ref="C4:C7"/>
  </mergeCells>
  <pageMargins left="0.7" right="0.7" top="0.75" bottom="0.75" header="0.3" footer="0.3"/>
  <pageSetup scale="6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65"/>
  <sheetViews>
    <sheetView tabSelected="1" topLeftCell="A8" zoomScale="55" zoomScaleNormal="55" workbookViewId="0">
      <selection activeCell="AE33" sqref="AE33"/>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7" ht="12.75" customHeight="1" x14ac:dyDescent="0.25"/>
    <row r="2" spans="1:87" ht="24.75" customHeight="1" x14ac:dyDescent="0.3">
      <c r="A2" s="1"/>
      <c r="B2" s="1"/>
      <c r="C2" s="1"/>
      <c r="D2" s="5" t="s">
        <v>0</v>
      </c>
      <c r="E2" s="1"/>
      <c r="F2" s="1"/>
      <c r="G2" s="1"/>
      <c r="H2" s="1"/>
      <c r="I2" s="1"/>
      <c r="J2" s="248" t="s">
        <v>70</v>
      </c>
      <c r="K2" s="248"/>
      <c r="L2" s="248"/>
      <c r="M2" s="248"/>
      <c r="N2" s="248"/>
      <c r="O2" s="248"/>
      <c r="P2" s="248"/>
      <c r="Q2" s="248"/>
      <c r="R2" s="248"/>
      <c r="S2" s="248"/>
      <c r="T2" s="248"/>
      <c r="U2" s="248"/>
      <c r="V2" s="248"/>
      <c r="W2" s="248"/>
      <c r="X2" s="248"/>
      <c r="Y2" s="248"/>
      <c r="Z2" s="248"/>
      <c r="AA2" s="248"/>
      <c r="AB2" s="248"/>
      <c r="AC2" s="248"/>
      <c r="AD2" s="248"/>
      <c r="AE2" s="248"/>
      <c r="AF2" s="248"/>
      <c r="AG2" s="248"/>
      <c r="AH2" s="248"/>
      <c r="AI2" s="248"/>
      <c r="AJ2" s="188"/>
    </row>
    <row r="3" spans="1:87" ht="21" customHeight="1" x14ac:dyDescent="0.3">
      <c r="A3" s="1"/>
      <c r="B3" s="1"/>
      <c r="C3" s="1"/>
      <c r="D3" s="69"/>
      <c r="E3" s="253" t="s">
        <v>2</v>
      </c>
      <c r="F3" s="253"/>
      <c r="G3" s="253"/>
      <c r="H3" s="253"/>
      <c r="I3" s="1"/>
      <c r="J3" s="248"/>
      <c r="K3" s="248"/>
      <c r="L3" s="248"/>
      <c r="M3" s="248"/>
      <c r="N3" s="248"/>
      <c r="O3" s="248"/>
      <c r="P3" s="248"/>
      <c r="Q3" s="248"/>
      <c r="R3" s="248"/>
      <c r="S3" s="248"/>
      <c r="T3" s="248"/>
      <c r="U3" s="248"/>
      <c r="V3" s="248"/>
      <c r="W3" s="248"/>
      <c r="X3" s="248"/>
      <c r="Y3" s="248"/>
      <c r="Z3" s="248"/>
      <c r="AA3" s="248"/>
      <c r="AB3" s="248"/>
      <c r="AC3" s="248"/>
      <c r="AD3" s="248"/>
      <c r="AE3" s="248"/>
      <c r="AF3" s="248"/>
      <c r="AG3" s="248"/>
      <c r="AH3" s="248"/>
      <c r="AI3" s="248"/>
      <c r="AJ3" s="188"/>
    </row>
    <row r="4" spans="1:87" ht="18" customHeight="1" x14ac:dyDescent="0.3">
      <c r="A4" s="1"/>
      <c r="B4" s="1"/>
      <c r="C4" s="1"/>
      <c r="D4" s="70"/>
      <c r="E4" s="253" t="s">
        <v>3</v>
      </c>
      <c r="F4" s="253"/>
      <c r="G4" s="253"/>
      <c r="H4" s="253"/>
      <c r="I4" s="1"/>
      <c r="J4" s="248"/>
      <c r="K4" s="248"/>
      <c r="L4" s="248"/>
      <c r="M4" s="248"/>
      <c r="N4" s="248"/>
      <c r="O4" s="248"/>
      <c r="P4" s="248"/>
      <c r="Q4" s="248"/>
      <c r="R4" s="248"/>
      <c r="S4" s="248"/>
      <c r="T4" s="248"/>
      <c r="U4" s="248"/>
      <c r="V4" s="248"/>
      <c r="W4" s="248"/>
      <c r="X4" s="248"/>
      <c r="Y4" s="248"/>
      <c r="Z4" s="248"/>
      <c r="AA4" s="248"/>
      <c r="AB4" s="248"/>
      <c r="AC4" s="248"/>
      <c r="AD4" s="248"/>
      <c r="AE4" s="248"/>
      <c r="AF4" s="248"/>
      <c r="AG4" s="248"/>
      <c r="AH4" s="248"/>
      <c r="AI4" s="248"/>
      <c r="AJ4" s="188"/>
    </row>
    <row r="5" spans="1:87" ht="18" customHeight="1" x14ac:dyDescent="0.3">
      <c r="A5" s="1"/>
      <c r="B5" s="1"/>
      <c r="C5" s="1"/>
      <c r="D5" s="26"/>
      <c r="E5" s="253" t="s">
        <v>4</v>
      </c>
      <c r="F5" s="253"/>
      <c r="G5" s="253"/>
      <c r="H5" s="253"/>
      <c r="I5" s="1"/>
      <c r="J5" s="248"/>
      <c r="K5" s="248"/>
      <c r="L5" s="248"/>
      <c r="M5" s="248"/>
      <c r="N5" s="248"/>
      <c r="O5" s="248"/>
      <c r="P5" s="248"/>
      <c r="Q5" s="248"/>
      <c r="R5" s="248"/>
      <c r="S5" s="248"/>
      <c r="T5" s="248"/>
      <c r="U5" s="248"/>
      <c r="V5" s="248"/>
      <c r="W5" s="248"/>
      <c r="X5" s="248"/>
      <c r="Y5" s="248"/>
      <c r="Z5" s="248"/>
      <c r="AA5" s="248"/>
      <c r="AB5" s="248"/>
      <c r="AC5" s="248"/>
      <c r="AD5" s="248"/>
      <c r="AE5" s="248"/>
      <c r="AF5" s="248"/>
      <c r="AG5" s="248"/>
      <c r="AH5" s="248"/>
      <c r="AI5" s="248"/>
      <c r="AJ5" s="188"/>
    </row>
    <row r="6" spans="1:87" ht="18" customHeight="1" x14ac:dyDescent="0.3">
      <c r="A6" s="1"/>
      <c r="B6" s="1"/>
      <c r="C6" s="1"/>
      <c r="D6" s="27"/>
      <c r="E6" s="253" t="s">
        <v>5</v>
      </c>
      <c r="F6" s="253"/>
      <c r="G6" s="253"/>
      <c r="H6" s="253"/>
      <c r="I6" s="1"/>
      <c r="J6" s="248"/>
      <c r="K6" s="248"/>
      <c r="L6" s="248"/>
      <c r="M6" s="248"/>
      <c r="N6" s="248"/>
      <c r="O6" s="248"/>
      <c r="P6" s="248"/>
      <c r="Q6" s="248"/>
      <c r="R6" s="248"/>
      <c r="S6" s="248"/>
      <c r="T6" s="248"/>
      <c r="U6" s="248"/>
      <c r="V6" s="248"/>
      <c r="W6" s="248"/>
      <c r="X6" s="248"/>
      <c r="Y6" s="248"/>
      <c r="Z6" s="248"/>
      <c r="AA6" s="248"/>
      <c r="AB6" s="248"/>
      <c r="AC6" s="248"/>
      <c r="AD6" s="248"/>
      <c r="AE6" s="248"/>
      <c r="AF6" s="248"/>
      <c r="AG6" s="248"/>
      <c r="AH6" s="248"/>
      <c r="AI6" s="248"/>
      <c r="AJ6" s="188"/>
    </row>
    <row r="7" spans="1:87" ht="18" customHeight="1" x14ac:dyDescent="0.3">
      <c r="A7" s="1"/>
      <c r="B7" s="1"/>
      <c r="C7" s="1"/>
      <c r="D7" s="71"/>
      <c r="E7" s="253" t="s">
        <v>6</v>
      </c>
      <c r="F7" s="253"/>
      <c r="G7" s="253"/>
      <c r="H7" s="253"/>
      <c r="I7" s="1"/>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188"/>
    </row>
    <row r="8" spans="1:87" ht="18" customHeight="1" x14ac:dyDescent="0.3">
      <c r="A8" s="1"/>
      <c r="B8" s="1"/>
      <c r="C8" s="1"/>
      <c r="D8" s="28"/>
      <c r="E8" s="253" t="s">
        <v>7</v>
      </c>
      <c r="F8" s="253"/>
      <c r="G8" s="253"/>
      <c r="H8" s="253"/>
      <c r="I8" s="1"/>
      <c r="J8" s="248"/>
      <c r="K8" s="248"/>
      <c r="L8" s="248"/>
      <c r="M8" s="248"/>
      <c r="N8" s="248"/>
      <c r="O8" s="248"/>
      <c r="P8" s="248"/>
      <c r="Q8" s="248"/>
      <c r="R8" s="248"/>
      <c r="S8" s="248"/>
      <c r="T8" s="248"/>
      <c r="U8" s="248"/>
      <c r="V8" s="248"/>
      <c r="W8" s="248"/>
      <c r="X8" s="248"/>
      <c r="Y8" s="248"/>
      <c r="Z8" s="248"/>
      <c r="AA8" s="248"/>
      <c r="AB8" s="248"/>
      <c r="AC8" s="248"/>
      <c r="AD8" s="248"/>
      <c r="AE8" s="248"/>
      <c r="AF8" s="248"/>
      <c r="AG8" s="248"/>
      <c r="AH8" s="248"/>
      <c r="AI8" s="248"/>
      <c r="AJ8" s="188"/>
    </row>
    <row r="9" spans="1:87" ht="18" customHeight="1" x14ac:dyDescent="0.3">
      <c r="A9" s="1"/>
      <c r="B9" s="1"/>
      <c r="C9" s="1"/>
      <c r="D9" s="29"/>
      <c r="E9" s="251" t="s">
        <v>71</v>
      </c>
      <c r="F9" s="251"/>
      <c r="G9" s="251"/>
      <c r="H9" s="251"/>
      <c r="I9" s="30"/>
      <c r="J9" s="248"/>
      <c r="K9" s="248"/>
      <c r="L9" s="248"/>
      <c r="M9" s="248"/>
      <c r="N9" s="248"/>
      <c r="O9" s="248"/>
      <c r="P9" s="248"/>
      <c r="Q9" s="248"/>
      <c r="R9" s="248"/>
      <c r="S9" s="248"/>
      <c r="T9" s="248"/>
      <c r="U9" s="248"/>
      <c r="V9" s="248"/>
      <c r="W9" s="248"/>
      <c r="X9" s="248"/>
      <c r="Y9" s="248"/>
      <c r="Z9" s="248"/>
      <c r="AA9" s="248"/>
      <c r="AB9" s="248"/>
      <c r="AC9" s="248"/>
      <c r="AD9" s="248"/>
      <c r="AE9" s="248"/>
      <c r="AF9" s="248"/>
      <c r="AG9" s="248"/>
      <c r="AH9" s="248"/>
      <c r="AI9" s="248"/>
      <c r="AJ9" s="188"/>
    </row>
    <row r="10" spans="1:87" ht="18" customHeight="1" x14ac:dyDescent="0.3">
      <c r="A10" s="1"/>
      <c r="B10" s="1"/>
      <c r="C10" s="1"/>
      <c r="D10" s="32"/>
      <c r="E10" s="252" t="s">
        <v>72</v>
      </c>
      <c r="F10" s="252"/>
      <c r="G10" s="252"/>
      <c r="H10" s="252"/>
      <c r="I10" s="31"/>
      <c r="J10" s="248"/>
      <c r="K10" s="248"/>
      <c r="L10" s="248"/>
      <c r="M10" s="248"/>
      <c r="N10" s="248"/>
      <c r="O10" s="248"/>
      <c r="P10" s="248"/>
      <c r="Q10" s="248"/>
      <c r="R10" s="248"/>
      <c r="S10" s="248"/>
      <c r="T10" s="248"/>
      <c r="U10" s="248"/>
      <c r="V10" s="248"/>
      <c r="W10" s="248"/>
      <c r="X10" s="248"/>
      <c r="Y10" s="248"/>
      <c r="Z10" s="248"/>
      <c r="AA10" s="248"/>
      <c r="AB10" s="248"/>
      <c r="AC10" s="248"/>
      <c r="AD10" s="248"/>
      <c r="AE10" s="248"/>
      <c r="AF10" s="248"/>
      <c r="AG10" s="248"/>
      <c r="AH10" s="248"/>
      <c r="AI10" s="248"/>
      <c r="AJ10" s="188"/>
      <c r="AR10" s="296" t="s">
        <v>73</v>
      </c>
      <c r="AS10" s="296"/>
      <c r="AT10" s="296"/>
      <c r="AU10" s="296"/>
      <c r="AV10" s="296"/>
    </row>
    <row r="11" spans="1:87" ht="12" customHeight="1" thickBot="1" x14ac:dyDescent="0.3">
      <c r="A11" t="s">
        <v>74</v>
      </c>
      <c r="AL11" s="142"/>
      <c r="AM11" s="142"/>
      <c r="AN11" s="142"/>
      <c r="AO11" s="142"/>
      <c r="AP11" s="142"/>
      <c r="AQ11" s="142"/>
      <c r="AX11" t="str">
        <f t="shared" ref="AX11:AX14" si="0">_xlfn.TEXTJOIN(CHAR(10),TRUE,AQ11,AW11,BD11)</f>
        <v/>
      </c>
    </row>
    <row r="12" spans="1:87" ht="10.5" customHeight="1" thickBot="1" x14ac:dyDescent="0.3">
      <c r="A12" s="1"/>
      <c r="B12" s="1"/>
      <c r="C12" s="1"/>
      <c r="D12" s="1"/>
      <c r="E12" s="1"/>
      <c r="G12" s="1"/>
      <c r="AE12" s="1"/>
      <c r="AF12" s="1"/>
      <c r="AG12" s="1"/>
      <c r="AH12" s="1"/>
      <c r="AI12" s="1"/>
      <c r="AJ12" s="1"/>
      <c r="AL12" s="144"/>
      <c r="AM12" s="144"/>
      <c r="AN12" s="144"/>
      <c r="AO12" s="143"/>
      <c r="AP12" s="143"/>
      <c r="AQ12" s="143"/>
      <c r="AR12" s="297" t="s">
        <v>75</v>
      </c>
      <c r="AS12" s="298"/>
      <c r="AT12" s="298"/>
      <c r="AU12" s="52"/>
      <c r="AV12" s="58" t="s">
        <v>75</v>
      </c>
      <c r="AW12" s="46"/>
      <c r="AX12" s="46" t="str">
        <f t="shared" si="0"/>
        <v/>
      </c>
      <c r="AY12" s="45" t="s">
        <v>76</v>
      </c>
      <c r="AZ12" s="45"/>
      <c r="BA12" s="45"/>
      <c r="BB12" s="45"/>
      <c r="BC12" s="45"/>
      <c r="BD12" s="45"/>
      <c r="BE12" s="145" t="s">
        <v>77</v>
      </c>
      <c r="BF12" s="146"/>
      <c r="BG12" s="146"/>
      <c r="BH12" s="146"/>
      <c r="BI12" s="146"/>
      <c r="BJ12" s="146"/>
      <c r="BK12" s="146"/>
      <c r="BL12" s="146"/>
      <c r="BM12" s="146"/>
      <c r="BN12" s="147"/>
      <c r="BO12" s="146" t="s">
        <v>78</v>
      </c>
      <c r="BP12" s="146"/>
      <c r="BQ12" s="146"/>
      <c r="BR12" s="146"/>
      <c r="BS12" s="146"/>
      <c r="BT12" s="146"/>
      <c r="BU12" s="146"/>
      <c r="BV12" s="146"/>
      <c r="BW12" s="146"/>
      <c r="BX12" s="146"/>
      <c r="BY12" s="145" t="s">
        <v>4</v>
      </c>
      <c r="BZ12" s="146"/>
      <c r="CA12" s="146"/>
      <c r="CB12" s="146"/>
      <c r="CC12" s="146"/>
      <c r="CD12" s="146"/>
      <c r="CE12" s="146"/>
      <c r="CF12" s="146"/>
      <c r="CG12" s="146"/>
      <c r="CH12" s="147"/>
      <c r="CI12" s="46"/>
    </row>
    <row r="13" spans="1:87" ht="15.75" thickBot="1" x14ac:dyDescent="0.3">
      <c r="A13" s="140" t="s">
        <v>12</v>
      </c>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c r="AA13" s="141"/>
      <c r="AB13" s="299" t="s">
        <v>79</v>
      </c>
      <c r="AC13" s="299"/>
      <c r="AD13" s="299"/>
      <c r="AE13" s="299"/>
      <c r="AF13" s="299"/>
      <c r="AG13" s="299"/>
      <c r="AH13" s="299"/>
      <c r="AI13" s="299"/>
      <c r="AJ13" s="139"/>
      <c r="AL13" s="143"/>
      <c r="AM13" s="143"/>
      <c r="AN13" s="143"/>
      <c r="AO13" s="143"/>
      <c r="AP13" s="143"/>
      <c r="AQ13" s="143"/>
      <c r="AR13" s="59" t="s">
        <v>80</v>
      </c>
      <c r="AS13" s="57" t="s">
        <v>81</v>
      </c>
      <c r="AT13" s="57" t="s">
        <v>82</v>
      </c>
      <c r="AU13" s="53"/>
      <c r="AV13" s="57" t="s">
        <v>83</v>
      </c>
      <c r="AW13" s="51" t="s">
        <v>84</v>
      </c>
      <c r="AX13" s="51" t="str">
        <f t="shared" si="0"/>
        <v>Daily Schedule Format</v>
      </c>
      <c r="AY13" s="78"/>
      <c r="AZ13" s="45"/>
      <c r="BA13" s="45"/>
      <c r="BB13" s="45"/>
      <c r="BC13" s="45"/>
      <c r="BD13" s="45"/>
      <c r="BE13" s="86"/>
      <c r="BF13" s="87" t="s">
        <v>42</v>
      </c>
      <c r="BG13" s="87"/>
      <c r="BH13" s="87"/>
      <c r="BI13" s="87"/>
      <c r="BJ13" s="87"/>
      <c r="BK13" s="87"/>
      <c r="BL13" s="294" t="s">
        <v>85</v>
      </c>
      <c r="BM13" s="294" t="s">
        <v>86</v>
      </c>
      <c r="BN13" s="292" t="s">
        <v>87</v>
      </c>
      <c r="BO13" s="87"/>
      <c r="BP13" s="87" t="s">
        <v>2</v>
      </c>
      <c r="BQ13" s="87"/>
      <c r="BR13" s="87"/>
      <c r="BS13" s="87"/>
      <c r="BT13" s="87"/>
      <c r="BU13" s="87"/>
      <c r="BV13" s="294" t="s">
        <v>85</v>
      </c>
      <c r="BW13" s="294" t="s">
        <v>86</v>
      </c>
      <c r="BX13" s="294" t="s">
        <v>88</v>
      </c>
      <c r="BY13" s="86"/>
      <c r="BZ13" s="87" t="s">
        <v>4</v>
      </c>
      <c r="CA13" s="87"/>
      <c r="CB13" s="87"/>
      <c r="CC13" s="87"/>
      <c r="CD13" s="87"/>
      <c r="CE13" s="87"/>
      <c r="CF13" s="294" t="s">
        <v>85</v>
      </c>
      <c r="CG13" s="294" t="s">
        <v>86</v>
      </c>
      <c r="CH13" s="292" t="s">
        <v>88</v>
      </c>
      <c r="CI13" s="51"/>
    </row>
    <row r="14" spans="1:87" s="193" customFormat="1" x14ac:dyDescent="0.25">
      <c r="A14" s="2" t="s">
        <v>46</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183">
        <v>0.70833333333333337</v>
      </c>
      <c r="AK14" s="200">
        <v>0.71875</v>
      </c>
      <c r="AR14" s="194"/>
      <c r="AW14" s="195"/>
      <c r="AX14" s="195" t="str">
        <f t="shared" si="0"/>
        <v>Daily Format</v>
      </c>
      <c r="AY14" s="194"/>
      <c r="BC14" s="193" t="s">
        <v>89</v>
      </c>
      <c r="BD14" s="193" t="s">
        <v>90</v>
      </c>
      <c r="BE14" s="196"/>
      <c r="BF14" s="197"/>
      <c r="BG14" s="197"/>
      <c r="BH14" s="197"/>
      <c r="BI14" s="197" t="s">
        <v>89</v>
      </c>
      <c r="BJ14" s="197"/>
      <c r="BK14" s="197"/>
      <c r="BL14" s="295"/>
      <c r="BM14" s="295"/>
      <c r="BN14" s="293"/>
      <c r="BO14" s="197"/>
      <c r="BP14" s="197"/>
      <c r="BQ14" s="197"/>
      <c r="BR14" s="197"/>
      <c r="BS14" s="197" t="s">
        <v>89</v>
      </c>
      <c r="BT14" s="197"/>
      <c r="BU14" s="197"/>
      <c r="BV14" s="295"/>
      <c r="BW14" s="295"/>
      <c r="BX14" s="295"/>
      <c r="BY14" s="196"/>
      <c r="BZ14" s="197"/>
      <c r="CA14" s="197"/>
      <c r="CB14" s="197"/>
      <c r="CC14" s="197"/>
      <c r="CD14" s="197"/>
      <c r="CE14" s="197"/>
      <c r="CF14" s="295"/>
      <c r="CG14" s="295"/>
      <c r="CH14" s="293"/>
      <c r="CI14" s="198" t="s">
        <v>91</v>
      </c>
    </row>
    <row r="15" spans="1:87" s="74" customFormat="1" hidden="1" x14ac:dyDescent="0.25">
      <c r="A15" s="190"/>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7"/>
      <c r="AG15" s="7"/>
      <c r="AH15" s="7"/>
      <c r="AI15" s="7"/>
      <c r="AJ15" s="7"/>
      <c r="AL15" s="75" t="str">
        <f>IFERROR(INDEX($B$89:$AJ$89,MATCH("Disinfect &amp; Prop Swap",B15:AI15,0)),"")</f>
        <v/>
      </c>
      <c r="AM15" s="74" t="str" cm="1">
        <f t="array" ref="AM15">IFERROR(MergedCellsCount(INDEX(B15:AI15,MATCH("Disinfect &amp; Prop Swap",B15:AI15,0))),"")</f>
        <v/>
      </c>
      <c r="AN15" s="75" t="str" cm="1">
        <f t="array" ref="AN15">IFERROR(INDEX($B$89:$AJ$89,(MATCH("Disinfect &amp; Prop Swap",B15:AI15,0)+AM15)),"")</f>
        <v/>
      </c>
      <c r="AP15" s="74" t="str">
        <f>IF(ISNUMBER(AL15),CONCATENATE(TEXT(AL15,"HH:MM")," to ",TEXT(AN15,"HH:MM"), " Disinfect &amp; Prop Swap "),"")</f>
        <v/>
      </c>
      <c r="AQ15" s="74" t="str">
        <f>IF(ISNUMBER(AL15),CONCATENATE(TEXT(AL15,"HH:MM")," to ",TEXT(AN15,"HH:MM"), " ",A15,": Disinfect &amp; Prop Swap "),"")</f>
        <v/>
      </c>
      <c r="AR15" s="73" t="str">
        <f>IFERROR(INDEX($B$89:$AJ$89,MATCH("Prop Swap Only",B15:AI15,0)),"")</f>
        <v/>
      </c>
      <c r="AS15" s="74" t="str" cm="1">
        <f t="array" ref="AS15">IFERROR(MergedCellsCount(INDEX(B15:AI15,MATCH("Prop Swap Only",B15:AI15,0))),"")</f>
        <v/>
      </c>
      <c r="AT15" s="75" t="str" cm="1">
        <f t="array" ref="AT15">IFERROR(INDEX($B$89:$AJ$89,(MATCH("Prop Swap Only",B15:AI15,0)+AS15)),"")</f>
        <v/>
      </c>
      <c r="AV15" s="74" t="str">
        <f>IF(ISNUMBER(AR15),CONCATENATE(TEXT(AR15,"HH:MM")," to ",TEXT(AT15,"HH:MM"), " Prop Swap While Open "),"")</f>
        <v/>
      </c>
      <c r="AW15" s="76" t="str">
        <f>IF(ISNUMBER(AR15),CONCATENATE(TEXT(AR15,"HH:MM")," to ",TEXT(AT15,"HH:MM"), " ",A15,": Prop Swap While Open"),"")</f>
        <v/>
      </c>
      <c r="AX15" s="76" t="str">
        <f t="shared" ref="AX15:AX83" si="1">_xlfn.TEXTJOIN(CHAR(10),TRUE,BN15,AW15,BD15,BX15,CH15)</f>
        <v/>
      </c>
      <c r="AY15" s="75" t="str">
        <f>IFERROR(INDEX($B$89:$AJ$89,MATCH("Wipe down",B15:AI15,0)),"")</f>
        <v/>
      </c>
      <c r="AZ15" s="74" t="str" cm="1">
        <f t="array" ref="AZ15">IFERROR(MergedCellsCount(INDEX(B15:AI15,MATCH("Wipe down",B15:AI15,0))),"")</f>
        <v/>
      </c>
      <c r="BA15" s="75" t="str" cm="1">
        <f t="array" ref="BA15">IFERROR(INDEX($B$89:$AJ$89,(MATCH("Wipe down",B15:AI15,0)+AZ15)),"")</f>
        <v/>
      </c>
      <c r="BC15" s="74" t="str">
        <f>IF(ISNUMBER(AY15),CONCATENATE(TEXT(AY15,"HH:MM")," to ",TEXT(BA15,"HH:MM"), " Wipe down"),"")</f>
        <v/>
      </c>
      <c r="BD15" s="74" t="str">
        <f t="shared" ref="BD15:BD83" si="2">IF(ISNUMBER(AY15),CONCATENATE(TEXT(AY15,"HH:MM")," to ",TEXT(BA15,"HH:MM"), " ",A15,": Wipe down "),"")</f>
        <v/>
      </c>
      <c r="BE15" s="134"/>
      <c r="BF15" s="74" t="e" cm="1">
        <f t="array" ref="BF15">_xlfn.SINGLE(INDEX(B15:AJ15,0, _xlfn.AGGREGATE(15, 3, (B15:AI15 = $BF$13)/(B15:AI15 = $BF$13)*COLUMN(B15:AI15)-COLUMN(B15),COLUMNS($BF15:BF15))))</f>
        <v>#NUM!</v>
      </c>
      <c r="BG15" s="74" t="str" cm="1">
        <f t="array" ref="BG15">IFERROR(_xlfn.AGGREGATE(15, 3, (B15:AI15 = $BF$13)/(B15:AI15 = $BF$13)*COLUMN(B15:AI15)-COLUMN(B15),COLUMNS($BG15:BG15)),"")</f>
        <v/>
      </c>
      <c r="BH15" s="74" t="str" cm="1">
        <f t="array" ref="BH15">IFERROR(_xlfn.AGGREGATE(15, 3, (D15:AK15 = $BF$13)/(D15:AK15 = $BF$13)*COLUMN(D15:AK15)-COLUMN(D15),COLUMNS($BG15:BH15)),"")</f>
        <v/>
      </c>
      <c r="BI15" s="74"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4" t="str" cm="1">
        <f t="array" ref="BJ15">IFERROR(MergedCellsCount(INDEX(B15:AI15,_xlfn.AGGREGATE(15, 3, (B15:AI15 = $BF$13)/(B15:AI15 = $BF$13)*COLUMN(B15:AI15)-COLUMN(B15),COLUMNS($BG15:BG15))+1)),"")</f>
        <v/>
      </c>
      <c r="BK15" s="74" t="str" cm="1">
        <f t="array" ref="BK15">IFERROR(MergedCellsCount(INDEX(B15:AI15,_xlfn.AGGREGATE(15, 3, (B15:AI15 = $BF$13)/(B15:AI15 = $BF$13)*COLUMN(B15:AI15)-COLUMN(B15),COLUMNS($BG15:BH15))+1)),"")</f>
        <v/>
      </c>
      <c r="BL15" s="75" t="str" cm="1">
        <f t="array" ref="BL15">IFERROR(INDEX(Lists!$L$24:$AX$24,  0, _xlfn.AGGREGATE(15, 3, (B15:AI15 = $BF$13)/(B15:AI15 = $BF$13)*COLUMN(B15:AI15)-COLUMN(B15),COLUMNS($BG15:BG15))+1),"")</f>
        <v/>
      </c>
      <c r="BM15" s="75" t="str" cm="1">
        <f t="array" ref="BM15">IFERROR(INDEX(Lists!$L$24:$AX$24,  0, _xlfn.AGGREGATE(15, 3, (B15:AI15 = $BF$13)/(B15:AI15 = $BF$13)*COLUMN(B15:AI15)-COLUMN(B15),COLUMNS($BG15:BH15))+1),"")</f>
        <v/>
      </c>
      <c r="BN15" s="76"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4" t="e" cm="1">
        <f t="array" ref="BP15">_xlfn.SINGLE(INDEX(B15:AJ15,0, _xlfn.AGGREGATE(15, 3, (B15:AI15 = $BP$13)/(B15:AI15 = $BP$13)*COLUMN(B15:AI15)-COLUMN(B15),COLUMNS($BP15:BP15))))</f>
        <v>#NUM!</v>
      </c>
      <c r="BQ15" s="74" t="str" cm="1">
        <f t="array" ref="BQ15">IFERROR(_xlfn.AGGREGATE(15, 3, (B15:AI15 = $BP$13)/(B15:AI15 = $BP$13)*COLUMN(B15:AI15)-COLUMN(B15),COLUMNS($BP15:BQ15)),"")</f>
        <v/>
      </c>
      <c r="BR15" s="74" t="str" cm="1">
        <f t="array" ref="BR15">IFERROR(_xlfn.AGGREGATE(15, 3, (B15:AI15 = $BP$13)/(B15:AI15 = $BP$13)*COLUMN(B15:AI15)-COLUMN(B15),COLUMNS($BP15:BR15)),"")</f>
        <v/>
      </c>
      <c r="BS15" s="74"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4" t="str" cm="1">
        <f t="array" ref="BT15">IFERROR(MergedCellsCount(INDEX(B15:AI15,_xlfn.AGGREGATE(15, 3, (B15:AI15 = $BP$13)/(B15:AI15 = $BP$13)*COLUMN(B15:AI15)-COLUMN(B15),COLUMNS($BP15:BP15))+1)),"")</f>
        <v/>
      </c>
      <c r="BU15" s="74" t="str" cm="1">
        <f t="array" ref="BU15">IFERROR(MergedCellsCount(INDEX(C18:AI18,_xlfn.AGGREGATE(15, 3, (C18:AI18 = $BP$13)/(C18:AI18 = $BP$13)*COLUMN(C18:AI18)-COLUMN(#REF!),COLUMNS($BP18:BQ18))+1)),"")</f>
        <v/>
      </c>
      <c r="BV15" s="75" t="str" cm="1">
        <f t="array" ref="BV15">IFERROR(INDEX(Lists!$L$24:$AX$24,  0, _xlfn.AGGREGATE(15, 3, (B15:AI15 = $BP$13)/(B15:AI15 = $BP$13)*COLUMN(B15:AI15)-COLUMN(B15),COLUMNS($BP15:BP15))+1),"")</f>
        <v/>
      </c>
      <c r="BW15" s="75" t="str" cm="1">
        <f t="array" ref="BW15">IFERROR(INDEX(Lists!$L$24:$AX$24,  0, _xlfn.AGGREGATE(15, 3, (B15:AI15 = $BP$13)/(B15:AI15 = $BP$13)*COLUMN(B15:AI15)-COLUMN(B15),COLUMNS($BP15:BQ15))+1),"")</f>
        <v/>
      </c>
      <c r="BX15" s="74"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34"/>
      <c r="BZ15" s="74" t="e" cm="1">
        <f t="array" ref="BZ15">_xlfn.SINGLE(INDEX(B15:AI15,0, _xlfn.AGGREGATE(15, 3, (B15:AI15 = $BZ$13)/(B15:AI15 = $BZ$13)*COLUMN(B15:AI15)-COLUMN(B15),COLUMNS($BZ15:BZ15))))</f>
        <v>#NUM!</v>
      </c>
      <c r="CA15" s="74" t="str" cm="1">
        <f t="array" ref="CA15">IFERROR(_xlfn.AGGREGATE(15, 3, (B15:AI15 = $BZ$13)/(B15:AI15 = $BZ$13)*COLUMN(B15:AI15)-COLUMN(B15),COLUMNS($BZ15:CA15)),"")</f>
        <v/>
      </c>
      <c r="CB15" s="74" t="str" cm="1">
        <f t="array" ref="CB15">IFERROR(_xlfn.AGGREGATE(15, 3, (B15:AI15 = $BZ$13)/(B15:AI15 = $BZ$13)*COLUMN(B15:AI15)-COLUMN(B15),COLUMNS($BZ15:CB15)),"")</f>
        <v/>
      </c>
      <c r="CC15" s="74"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4" t="str" cm="1">
        <f t="array" ref="CD15">IFERROR(MergedCellsCount(INDEX(B15:AI15,_xlfn.AGGREGATE(15, 3, (B15:AI15 = $BZ$13)/(B15:AI15 = $BZ$13)*COLUMN(B15:AI15)-COLUMN(B15),COLUMNS($BZ15:BZ15))+1)),"")</f>
        <v/>
      </c>
      <c r="CE15" s="74" t="str" cm="1">
        <f t="array" ref="CE15">IFERROR(MergedCellsCount(INDEX(B15:AI15,_xlfn.AGGREGATE(15, 3, (B15:AI15 = $BZ$13)/(B15:AI15 = $BZ$13)*COLUMN(B15:AI15)-COLUMN(B15),COLUMNS($BZ15:CA15))+1)),"")</f>
        <v/>
      </c>
      <c r="CF15" s="75" t="str" cm="1">
        <f t="array" ref="CF15">IFERROR(INDEX(Lists!$L$24:$AX$24,  0, _xlfn.AGGREGATE(15, 3, (B15:AI15 = $BZ$13)/(B15:AI15 = $BZ$13)*COLUMN(B15:AI15)-COLUMN(B15),COLUMNS($BZ15:BZ15))+1),"")</f>
        <v/>
      </c>
      <c r="CG15" s="75" t="str" cm="1">
        <f t="array" ref="CG15">IFERROR(INDEX(Lists!$L$24:$AX$24,  0, _xlfn.AGGREGATE(15, 3, (B15:AI15 = $BZ$13)/(B15:AI15 = $BZ$13)*COLUMN(B15:AI15)-COLUMN(B15),COLUMNS($BZ15:CA15))+1),"")</f>
        <v/>
      </c>
      <c r="CH15" s="177"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33" t="str">
        <f>_xlfn.TEXTJOIN(CHAR(10),TRUE,AV15,BC15,BI15,BS15,CC15)</f>
        <v/>
      </c>
    </row>
    <row r="16" spans="1:87" s="25" customFormat="1" ht="15" hidden="1" customHeight="1" x14ac:dyDescent="0.25">
      <c r="A16" s="191"/>
      <c r="B16" s="16"/>
      <c r="C16" s="16"/>
      <c r="D16" s="16"/>
      <c r="E16" s="16"/>
      <c r="F16" s="16"/>
      <c r="G16" s="16"/>
      <c r="H16" s="14"/>
      <c r="I16" s="14"/>
      <c r="J16" s="14"/>
      <c r="K16" s="14"/>
      <c r="L16" s="16"/>
      <c r="M16" s="16"/>
      <c r="N16" s="16"/>
      <c r="O16" s="16"/>
      <c r="P16" s="16"/>
      <c r="Q16" s="16"/>
      <c r="R16" s="16"/>
      <c r="S16" s="16"/>
      <c r="T16" s="14"/>
      <c r="U16" s="14"/>
      <c r="V16" s="14"/>
      <c r="W16" s="14"/>
      <c r="X16" s="14"/>
      <c r="Y16" s="14"/>
      <c r="Z16" s="14"/>
      <c r="AA16" s="14"/>
      <c r="AB16" s="14"/>
      <c r="AC16" s="14"/>
      <c r="AD16" s="192"/>
      <c r="AE16" s="14"/>
      <c r="AF16" s="10"/>
      <c r="AG16" s="10"/>
      <c r="AH16" s="10"/>
      <c r="AI16" s="10"/>
      <c r="AJ16" s="10"/>
      <c r="AL16" s="55"/>
      <c r="AN16" s="55"/>
      <c r="AR16" s="54" t="str">
        <f t="shared" ref="AR16:AR43" si="3">IFERROR(INDEX($B$89:$AJ$89,MATCH("Prop Swap Only",B16:AI16,0)),"")</f>
        <v/>
      </c>
      <c r="AS16" s="25" t="str" cm="1">
        <f t="array" ref="AS16">IFERROR(MergedCellsCount(INDEX(B16:AI16,MATCH("Prop Swap Only",B16:AI16,0))),"")</f>
        <v/>
      </c>
      <c r="AT16" s="55" t="str" cm="1">
        <f t="array" ref="AT16">IFERROR(INDEX($B$89:$AJ$89,(MATCH("Prop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83" si="4">IFERROR(INDEX($B$89:$AJ$89,MATCH("Wipe down",B16:AI16,0)),"")</f>
        <v/>
      </c>
      <c r="AZ16" s="25" t="str" cm="1">
        <f t="array" ref="AZ16">IFERROR(MergedCellsCount(INDEX(B16:AI16,MATCH("Wipe down",B16:AI16,0))),"")</f>
        <v/>
      </c>
      <c r="BA16" s="55" t="str" cm="1">
        <f t="array" ref="BA16">IFERROR(INDEX($B$89:$AJ$89,(MATCH("Wipe down",B16:AI16,0)+AZ16)),"")</f>
        <v/>
      </c>
      <c r="BC16" s="25" t="str">
        <f t="shared" ref="BC16:BC8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176"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83" si="6">_xlfn.TEXTJOIN(CHAR(10),TRUE,AV16,BC16,BI16,BS16,CC16)</f>
        <v/>
      </c>
    </row>
    <row r="17" spans="1:87" s="25" customFormat="1" hidden="1" x14ac:dyDescent="0.25">
      <c r="A17" s="224"/>
      <c r="B17" s="158"/>
      <c r="C17" s="158"/>
      <c r="D17" s="158"/>
      <c r="E17" s="158"/>
      <c r="F17" s="158"/>
      <c r="G17" s="158"/>
      <c r="H17" s="158"/>
      <c r="I17" s="158"/>
      <c r="J17" s="158"/>
      <c r="K17" s="158"/>
      <c r="L17" s="158"/>
      <c r="M17" s="158"/>
      <c r="N17" s="158"/>
      <c r="O17" s="158"/>
      <c r="P17" s="158"/>
      <c r="Q17" s="158"/>
      <c r="R17" s="158"/>
      <c r="S17" s="158"/>
      <c r="T17" s="158"/>
      <c r="U17" s="158"/>
      <c r="V17" s="158"/>
      <c r="W17" s="158"/>
      <c r="X17" s="158"/>
      <c r="Y17" s="158"/>
      <c r="Z17" s="158"/>
      <c r="AA17" s="158"/>
      <c r="AB17" s="158"/>
      <c r="AC17" s="158"/>
      <c r="AD17" s="158"/>
      <c r="AE17" s="158"/>
      <c r="AF17" s="129"/>
      <c r="AG17" s="129"/>
      <c r="AH17" s="129"/>
      <c r="AI17" s="129"/>
      <c r="AJ17" s="129"/>
      <c r="AL17" s="55"/>
      <c r="AN17" s="55"/>
      <c r="AR17" s="54" t="str">
        <f t="shared" si="3"/>
        <v/>
      </c>
      <c r="AS17" s="25" t="str" cm="1">
        <f t="array" ref="AS17">IFERROR(MergedCellsCount(INDEX(B17:AI17,MATCH("Prop Swap Only",B17:AI17,0))),"")</f>
        <v/>
      </c>
      <c r="AT17" s="55" t="str" cm="1">
        <f t="array" ref="AT17">IFERROR(INDEX($B$89:$AJ$89,(MATCH("Prop Swap Only",B17:AI17,0)+AS17)),"")</f>
        <v/>
      </c>
      <c r="AV17" s="25" t="str">
        <f t="shared" ref="AV17:AV83" si="7">IF(ISNUMBER(AR17),CONCATENATE(TEXT(AR17,"HH:MM")," to ",TEXT(AT17,"HH:MM"), " Prop Swap While Open "),"")</f>
        <v/>
      </c>
      <c r="AW17" s="51" t="str">
        <f t="shared" ref="AW17:AW8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IFERROR(INDEX($B$89:$AJ$89,(MATCH("Wipe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IFERROR(MergedCellsCount(INDEX(B26:AI26,_xlfn.AGGREGATE(15, 3, (B26:AI26 = $BP$13)/(B26:AI26 = $BP$13)*COLUMN(B26:AI26)-COLUMN(B26),COLUMNS($BP26:BQ26))+1)),"")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176"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x14ac:dyDescent="0.25">
      <c r="A18" s="7" t="s">
        <v>57</v>
      </c>
      <c r="B18" s="127"/>
      <c r="C18" s="225"/>
      <c r="D18" s="225"/>
      <c r="E18" s="225"/>
      <c r="F18" s="228" t="s">
        <v>48</v>
      </c>
      <c r="G18" s="225"/>
      <c r="I18" s="222"/>
      <c r="J18" s="222"/>
      <c r="K18" s="222"/>
      <c r="L18" s="222"/>
      <c r="M18" s="222"/>
      <c r="N18" s="222"/>
      <c r="O18" s="222"/>
      <c r="P18" s="222"/>
      <c r="Q18" s="222"/>
      <c r="R18" s="222"/>
      <c r="S18" s="222"/>
      <c r="T18" s="265" t="s">
        <v>94</v>
      </c>
      <c r="U18" s="266"/>
      <c r="V18" s="229"/>
      <c r="W18" s="229"/>
      <c r="X18" s="229"/>
      <c r="Y18" s="229"/>
      <c r="Z18" s="229"/>
      <c r="AA18" s="229"/>
      <c r="AB18" s="222"/>
      <c r="AC18" s="222"/>
      <c r="AD18" s="222"/>
      <c r="AE18" s="229"/>
      <c r="AF18" s="229"/>
      <c r="AG18" s="229"/>
      <c r="AH18" s="229"/>
      <c r="AI18" s="229"/>
      <c r="AJ18" s="21" t="s">
        <v>7</v>
      </c>
      <c r="AL18" s="55"/>
      <c r="AN18" s="55"/>
      <c r="AR18" s="54">
        <f t="shared" ref="AR18" si="9">IFERROR(INDEX($B$89:$AJ$89,MATCH("Prop Swap Only",B18:AI18,0)),"")</f>
        <v>0.39583333333333331</v>
      </c>
      <c r="AS18" s="25" cm="1">
        <f t="array" aca="1" ref="AS18" ca="1">IFERROR(MergedCellsCount(INDEX(B18:AI18,MATCH("Prop Swap Only",B18:AI18,0))),"")</f>
        <v>1</v>
      </c>
      <c r="AT18" s="55" cm="1">
        <f t="array" aca="1" ref="AT18" ca="1">IFERROR(INDEX($B$89:$AJ$89,(MATCH("Prop Swap Only",B18:AI18,0)+AS18)),"")</f>
        <v>0.40625</v>
      </c>
      <c r="AV18" s="25" t="str">
        <f t="shared" ref="AV18" ca="1" si="10">IF(ISNUMBER(AR18),CONCATENATE(TEXT(AR18,"HH:MM")," to ",TEXT(AT18,"HH:MM"), " Prop Swap While Open "),"")</f>
        <v xml:space="preserve">09:30 to 09:45 Prop Swap While Open </v>
      </c>
      <c r="AW18" s="51" t="str">
        <f t="shared" ref="AW18" ca="1" si="11">IF(ISNUMBER(AR18),CONCATENATE(TEXT(AR18,"HH:MM")," to ",TEXT(AT18,"HH:MM"), " ",A18,": Prop Swap While Open"),"")</f>
        <v>09:30 to 09:45 HTT: Prop Swap While Open</v>
      </c>
      <c r="AX18" s="51" t="str">
        <f t="shared" ref="AX18:AX38" ca="1" si="12">_xlfn.TEXTJOIN(CHAR(10),TRUE,BN18,AW18,BD18,BX18,CH18)</f>
        <v xml:space="preserve">09:30 to 09:45 HTT: Prop Swap While Open
13:00 to 13:30 HTT: Wipe down </v>
      </c>
      <c r="AY18" s="55">
        <f t="shared" ref="AY18" si="13">IFERROR(INDEX($B$89:$AJ$89,MATCH("Wipe down",B18:AI18,0)),"")</f>
        <v>0.54166666666666663</v>
      </c>
      <c r="AZ18" s="25" cm="1">
        <f t="array" aca="1" ref="AZ18" ca="1">IFERROR(MergedCellsCount(INDEX(B18:AI18,MATCH("Wipe down",B18:AI18,0))),"")</f>
        <v>2</v>
      </c>
      <c r="BA18" s="55" cm="1">
        <f t="array" aca="1" ref="BA18" ca="1">IFERROR(INDEX($B$89:$AJ$89,(MATCH("Wipe down",B18:AI18,0)+AZ18)),"")</f>
        <v>0.5625</v>
      </c>
      <c r="BC18" s="25" t="str">
        <f t="shared" ref="BC18" ca="1" si="14">IF(ISNUMBER(AY18),CONCATENATE(TEXT(AY18,"HH:MM")," to ",TEXT(BA18,"HH:MM"), " Wipe down"),"")</f>
        <v>13:00 to 13:30 Wipe down</v>
      </c>
      <c r="BD18" s="25" t="str">
        <f t="shared" ref="BD18" ca="1" si="15">IF(ISNUMBER(AY18),CONCATENATE(TEXT(AY18,"HH:MM")," to ",TEXT(BA18,"HH:MM"), " ",A18,": Wipe down "),"")</f>
        <v xml:space="preserve">13:00 to 13:30 HTT: Wipe down </v>
      </c>
      <c r="BE18" s="50"/>
      <c r="BF18" s="25" t="e" cm="1">
        <f t="array" ref="BF18">_xlfn.SINGLE(INDEX(B18:AJ18,0, _xlfn.AGGREGATE(15, 3, (B18:AI18 = $BF$13)/(B18:AI18 = $BF$13)*COLUMN(B18:AI18)-COLUMN(B18),COLUMNS($BF18:BF18))))</f>
        <v>#NUM!</v>
      </c>
      <c r="BG18" s="25" t="str" cm="1">
        <f t="array" ref="BG18">IFERROR(_xlfn.AGGREGATE(15, 3, (B18:AI18 = $BF$13)/(B18:AI18 = $BF$13)*COLUMN(B18:AI18)-COLUMN(B18),COLUMNS($BG18:BG18)),"")</f>
        <v/>
      </c>
      <c r="BH18" s="25" t="str" cm="1">
        <f t="array" ref="BH18">IFERROR(_xlfn.AGGREGATE(15, 3, (D18:AK18 = $BF$13)/(D18:AK18 = $BF$13)*COLUMN(D18:AK18)-COLUMN(#REF!),COLUMNS($BG18:BH18)),"")</f>
        <v/>
      </c>
      <c r="BI18" s="25" t="str" cm="1">
        <f t="array" ref="BI18">_xlfn.TEXTJOIN(CHAR(10),TRUE, IFERROR((TEXT(BL18,"HH:MM")&amp;" to "&amp;TEXT(INDEX(Lists!$L$24:$AX$24,0,_xlfn.AGGREGATE(15,3,(B18:AI18=$BF$13)/(B18:AI18=$BF$13)*COLUMN(B18:AI18)-COLUMN(B18),COLUMNS($BG18:BG18))+1+BJ18),"HH:MM")&amp;" "&amp;$BF$13),""),
IFERROR((TEXT(BM18,"HH:MM")&amp;" to "&amp;TEXT(INDEX(Lists!$L$24:$AX$24,0,_xlfn.AGGREGATE(15,3,(B18:AI18=$BF$13)/(B18:AI18=$BF$13)*COLUMN(B18:AI18)-COLUMN(B18),COLUMNS($BG18:BH18))+1+BK18),"HH:MM")&amp;" "&amp;$BF$13),""))</f>
        <v/>
      </c>
      <c r="BJ18" s="25" t="str" cm="1">
        <f t="array" ref="BJ18">IFERROR(MergedCellsCount(INDEX(B18:AI18,_xlfn.AGGREGATE(15, 3, (B18:AI18 = $BF$13)/(B18:AI18 = $BF$13)*COLUMN(B18:AI18)-COLUMN(B18),COLUMNS($BG18:BG18))+1)),"")</f>
        <v/>
      </c>
      <c r="BK18" s="25" t="str" cm="1">
        <f t="array" ref="BK18">IFERROR(MergedCellsCount(INDEX(B18:AI18,_xlfn.AGGREGATE(15, 3, (B18:AI18 = $BF$13)/(B18:AI18 = $BF$13)*COLUMN(B18:AI18)-COLUMN(B18),COLUMNS($BG18:BH18))+1)),"")</f>
        <v/>
      </c>
      <c r="BL18" s="55" t="str" cm="1">
        <f t="array" ref="BL18">IFERROR(INDEX(Lists!$L$24:$AX$24,  0, _xlfn.AGGREGATE(15, 3, (B18:AI18 = $BF$13)/(B18:AI18 = $BF$13)*COLUMN(B18:AI18)-COLUMN(B18),COLUMNS($BG18:BG18))+1),"")</f>
        <v/>
      </c>
      <c r="BM18" s="55" t="str" cm="1">
        <f t="array" ref="BM18">IFERROR(INDEX(Lists!$L$24:$AX$24,  0, _xlfn.AGGREGATE(15, 3, (B18:AI18 = $BF$13)/(B18:AI18 = $BF$13)*COLUMN(B18:AI18)-COLUMN(B18),COLUMNS($BG18:BH18))+1),"")</f>
        <v/>
      </c>
      <c r="BN18" s="51" t="str" cm="1">
        <f t="array" ref="BN18">_xlfn.TEXTJOIN(CHAR(10),TRUE, IFERROR((TEXT(BL18,"HH:MM")&amp;" to "&amp;TEXT(INDEX(Lists!$L$24:$AX$24,0,_xlfn.AGGREGATE(15,3,(B18:AI18=$BF$13)/(B18:AI18=$BF$13)*COLUMN(B18:AI18)-COLUMN(B18),COLUMNS($BG18:BG18))+1+BJ18),"HH:MM")&amp;" "&amp;A18&amp;": "&amp;$BF$13),""),
IFERROR((TEXT(BM18,"HH:MM")&amp;" to "&amp;TEXT(INDEX(Lists!$L$24:$AX$24,0,_xlfn.AGGREGATE(15,3,(B18:AI18=$BF$13)/(B18:AI18=$BF$13)*COLUMN(B18:AI18)-COLUMN(B18),COLUMNS($BG18:BH18))+1+BK18),"HH:MM")&amp;" "&amp;A18&amp;": "&amp;$BF$13),""))</f>
        <v/>
      </c>
      <c r="BP18" s="25" t="e" cm="1">
        <f t="array" ref="BP18">_xlfn.SINGLE(INDEX(B18:AJ18,0, _xlfn.AGGREGATE(15, 3, (B18:AI18 = $BP$13)/(B18:AI18 = $BP$13)*COLUMN(B18:AI18)-COLUMN(B18),COLUMNS($BP18:BP18))))</f>
        <v>#NUM!</v>
      </c>
      <c r="BQ18" s="25" t="str" cm="1">
        <f t="array" ref="BQ18">IFERROR(_xlfn.AGGREGATE(15, 3, (B18:AI18 = $BP$13)/(B18:AI18 = $BP$13)*COLUMN(B18:AI18)-COLUMN(B18),COLUMNS($BP18:BQ18)),"")</f>
        <v/>
      </c>
      <c r="BR18" s="25" t="str" cm="1">
        <f t="array" ref="BR18">IFERROR(_xlfn.AGGREGATE(15, 3, (B18:AI18 = $BP$13)/(B18:AI18 = $BP$13)*COLUMN(B18:AI18)-COLUMN(B18),COLUMNS($BP18:BR18)),"")</f>
        <v/>
      </c>
      <c r="BS18" s="25" t="str" cm="1">
        <f t="array" ref="BS18">_xlfn.TEXTJOIN(CHAR(10),TRUE, IFERROR((TEXT(BV18,"HH:MM")&amp;" to "&amp;TEXT(INDEX(Lists!$L$24:$AX$24,0,_xlfn.AGGREGATE(15,3,(B18:AI18=$BP$13)/(B18:AI18=$BP$13)*COLUMN(B18:AI18)-COLUMN(B18),COLUMNS($BQ18:BQ18))+1+BT18),"HH:MM")&amp;" "&amp;$BP$13),""),
IFERROR((TEXT(BW18,"HH:MM")&amp;" to "&amp;TEXT(INDEX(Lists!$L$24:$AX$24,0,_xlfn.AGGREGATE(15,3,(B18:AI18=$BP$13)/(B18:AI18=$BP$13)*COLUMN(B18:AI18)-COLUMN(B18),COLUMNS($BQ18:BR18))+1+BU18),"HH:MM")&amp;" "&amp;$BP$13),""))</f>
        <v/>
      </c>
      <c r="BT18" s="25" t="str" cm="1">
        <f t="array" ref="BT18">IFERROR(MergedCellsCount(INDEX(B18:AI18,_xlfn.AGGREGATE(15, 3, (B18:AI18 = $BP$13)/(B18:AI18 = $BP$13)*COLUMN(B18:AI18)-COLUMN(B18),COLUMNS($BP18:BP18))+1)),"")</f>
        <v/>
      </c>
      <c r="BU18" s="25" t="str" cm="1">
        <f t="array" ref="BU18">IFERROR(MergedCellsCount(INDEX(B27:AI27,_xlfn.AGGREGATE(15, 3, (B27:AI27 = $BP$13)/(B27:AI27 = $BP$13)*COLUMN(B27:AI27)-COLUMN(B27),COLUMNS($BP27:BQ27))+1)),"")</f>
        <v/>
      </c>
      <c r="BV18" s="55" t="str" cm="1">
        <f t="array" ref="BV18">IFERROR(INDEX(Lists!$L$24:$AX$24,  0, _xlfn.AGGREGATE(15, 3, (B18:AI18 = $BP$13)/(B18:AI18 = $BP$13)*COLUMN(B18:AI18)-COLUMN(B18),COLUMNS($BP18:BP18))+1),"")</f>
        <v/>
      </c>
      <c r="BW18" s="55" t="str" cm="1">
        <f t="array" ref="BW18">IFERROR(INDEX(Lists!$L$24:$AX$24,  0, _xlfn.AGGREGATE(15, 3, (B18:AI18 = $BP$13)/(B18:AI18 = $BP$13)*COLUMN(B18:AI18)-COLUMN(B18),COLUMNS($BP18:BQ18))+1),"")</f>
        <v/>
      </c>
      <c r="BX18" s="25" t="str" cm="1">
        <f t="array" ref="BX18">_xlfn.TEXTJOIN(CHAR(10),TRUE, IFERROR((TEXT(BV18,"HH:MM")&amp;" to "&amp;TEXT(INDEX(Lists!$L$24:$AX$24,0,_xlfn.AGGREGATE(15,3,(B18:AI18=$BP$13)/(B18:AI18=$BP$13)*COLUMN(B18:AI18)-COLUMN(B18),COLUMNS($BQ18:BQ18))+1+BT18),"HH:MM")&amp;" "&amp;A18&amp;": "&amp;$BP$13),""),
IFERROR((TEXT(BW18,"HH:MM")&amp;" to "&amp;TEXT(INDEX(Lists!$L$24:$AX$24,0,_xlfn.AGGREGATE(15,3,(B18:AI18=$BP$13)/(B18:AI18=$BP$13)*COLUMN(B18:AI18)-COLUMN(B18),COLUMNS($BQ18:BR18))+1+BU18),"HH:MM")&amp;" "&amp;A18&amp;": "&amp;$BP$13),""))</f>
        <v/>
      </c>
      <c r="BY18" s="50"/>
      <c r="BZ18" s="25" t="e" cm="1">
        <f t="array" ref="BZ18">_xlfn.SINGLE(INDEX(B18:AJ18,0, _xlfn.AGGREGATE(15, 3, (B18:AI18 = $BZ$13)/(B18:AI18 = $BZ$13)*COLUMN(B18:AI18)-COLUMN(B18),COLUMNS($BZ18:BZ18))))</f>
        <v>#NUM!</v>
      </c>
      <c r="CA18" s="25" t="str" cm="1">
        <f t="array" ref="CA18">IFERROR(_xlfn.AGGREGATE(15, 3, (B18:AI18 = $BZ$13)/(B18:AI18 = $BZ$13)*COLUMN(B18:AI18)-COLUMN(B18),COLUMNS($BZ18:CA18)),"")</f>
        <v/>
      </c>
      <c r="CB18" s="25" t="str" cm="1">
        <f t="array" ref="CB18">IFERROR(_xlfn.AGGREGATE(15, 3, (B18:AI18 = $BZ$13)/(B18:AI18 = $BZ$13)*COLUMN(B18:AI18)-COLUMN(B18),COLUMNS($BZ18:CB18)),"")</f>
        <v/>
      </c>
      <c r="CC18" s="25" t="str" cm="1">
        <f t="array" ref="CC18">_xlfn.TEXTJOIN(CHAR(10),TRUE, IFERROR((TEXT(CF18,"HH:MM")&amp;" to "&amp;TEXT(INDEX(Lists!$L$24:$AX$24,0,_xlfn.AGGREGATE(15,3,(B18:AI18=$BZ$13)/(B18:AI18=$BZ$13)*COLUMN(B18:AI18)-COLUMN(B18),COLUMNS($BZ18:BZ18))+1+CD18),"HH:MM")&amp;" "&amp;$BZ$13),""),
                                                        IFERROR((TEXT(CG18,"HH:MM")&amp;" to "&amp;TEXT(INDEX(Lists!$L$24:$AX$24,0,_xlfn.AGGREGATE(15,3,(B18:AI18=$BZ$13)/(B18:AI18=$BZ$13)*COLUMN(B18:AI18)-COLUMN(B18),COLUMNS($BZ18:CA18))+1+CE18),"HH:MM")&amp;" "&amp;$BZ$13),""))</f>
        <v/>
      </c>
      <c r="CD18" s="25" t="str" cm="1">
        <f t="array" ref="CD18">IFERROR(MergedCellsCount(INDEX(B18:AI18,_xlfn.AGGREGATE(15, 3, (B18:AI18 = $BZ$13)/(B18:AI18 = $BZ$13)*COLUMN(B18:AI18)-COLUMN(B18),COLUMNS($BZ18:BZ18))+1)),"")</f>
        <v/>
      </c>
      <c r="CE18" s="25" t="str" cm="1">
        <f t="array" ref="CE18">IFERROR(MergedCellsCount(INDEX(B18:AI18,_xlfn.AGGREGATE(15, 3, (B18:AI18 = $BZ$13)/(B18:AI18 = $BZ$13)*COLUMN(B18:AI18)-COLUMN(B18),COLUMNS($BZ18:CA18))+1)),"")</f>
        <v/>
      </c>
      <c r="CF18" s="55" t="str" cm="1">
        <f t="array" ref="CF18">IFERROR(INDEX(Lists!$L$24:$AX$24,  0, _xlfn.AGGREGATE(15, 3, (B18:AI18 = $BZ$13)/(B18:AI18 = $BZ$13)*COLUMN(B18:AI18)-COLUMN(B18),COLUMNS($BZ18:BZ18))+1),"")</f>
        <v/>
      </c>
      <c r="CG18" s="55" t="str" cm="1">
        <f t="array" ref="CG18">IFERROR(INDEX(Lists!$L$24:$AX$24,  0, _xlfn.AGGREGATE(15, 3, (B18:AI18 = $BZ$13)/(B18:AI18 = $BZ$13)*COLUMN(B18:AI18)-COLUMN(B18),COLUMNS($BZ18:CA18))+1),"")</f>
        <v/>
      </c>
      <c r="CH18" s="176" t="str" cm="1">
        <f t="array" ref="CH18">_xlfn.TEXTJOIN(CHAR(10),TRUE, IFERROR((TEXT(CF18,"HH:MM")&amp;" to "&amp;TEXT(INDEX(Lists!$L$24:$AX$24,0,_xlfn.AGGREGATE(15,3,(B18:AI18=$BZ$13)/(B18:AI18=$BZ$13)*COLUMN(B18:AI18)-COLUMN(B18),COLUMNS($BZ18:BZ18))+1+CD18),"HH:MM")&amp;" "&amp;A18&amp;": "&amp;$BZ$13),""),
                                                        IFERROR((TEXT(CG18,"HH:MM")&amp;" to "&amp;TEXT(INDEX(Lists!$L$24:$AX$24,0,_xlfn.AGGREGATE(15,3,(B18:AI18=$BZ$13)/(B18:AI18=$BZ$13)*COLUMN(B18:AI18)-COLUMN(B18),COLUMNS($BZ18:CA18))+1+CE18),"HH:MM")&amp;" "&amp;A18&amp;": "&amp;$BZ$13),""))</f>
        <v/>
      </c>
      <c r="CI18" s="42" t="str">
        <f ca="1">_xlfn.TEXTJOIN(CHAR(10),TRUE,AV18,BC18,BI18,BS18,CC18)</f>
        <v>09:30 to 09:45 Prop Swap While Open 
13:00 to 13:30 Wipe down</v>
      </c>
    </row>
    <row r="19" spans="1:87" s="25" customFormat="1" x14ac:dyDescent="0.25">
      <c r="A19" s="7" t="s">
        <v>51</v>
      </c>
      <c r="B19" s="226"/>
      <c r="C19" s="226"/>
      <c r="D19" s="225"/>
      <c r="E19" s="225"/>
      <c r="F19" s="225"/>
      <c r="G19" s="227" t="s">
        <v>48</v>
      </c>
      <c r="H19" s="229"/>
      <c r="J19" s="4"/>
      <c r="K19" s="222"/>
      <c r="L19" s="4"/>
      <c r="M19" s="230"/>
      <c r="N19" s="230"/>
      <c r="O19" s="222"/>
      <c r="P19" s="222"/>
      <c r="Q19" s="222"/>
      <c r="R19" s="222"/>
      <c r="S19" s="222"/>
      <c r="T19" s="222"/>
      <c r="U19" s="222"/>
      <c r="V19" s="222"/>
      <c r="W19" s="222"/>
      <c r="X19" s="222"/>
      <c r="Y19" s="231"/>
      <c r="Z19" s="265" t="s">
        <v>94</v>
      </c>
      <c r="AA19" s="266"/>
      <c r="AB19" s="229"/>
      <c r="AC19" s="229"/>
      <c r="AD19" s="229"/>
      <c r="AE19" s="222"/>
      <c r="AF19" s="222"/>
      <c r="AG19" s="222"/>
      <c r="AH19" s="229"/>
      <c r="AI19" s="229"/>
      <c r="AJ19" s="21" t="s">
        <v>7</v>
      </c>
      <c r="AL19" s="55"/>
      <c r="AN19" s="55"/>
      <c r="AR19" s="54">
        <f t="shared" ref="AR19:AR25" si="16">IFERROR(INDEX($B$89:$AJ$89,MATCH("Prop Swap Only",B19:AI19,0)),"")</f>
        <v>0.40625</v>
      </c>
      <c r="AS19" s="25" cm="1">
        <f t="array" aca="1" ref="AS19" ca="1">IFERROR(MergedCellsCount(INDEX(B19:AI19,MATCH("Prop Swap Only",B19:AI19,0))),"")</f>
        <v>1</v>
      </c>
      <c r="AT19" s="55" cm="1">
        <f t="array" aca="1" ref="AT19" ca="1">IFERROR(INDEX($B$89:$AJ$89,(MATCH("Prop Swap Only",B19:AI19,0)+AS19)),"")</f>
        <v>0.41666666666666669</v>
      </c>
      <c r="AV19" s="25" t="str">
        <f t="shared" ref="AV19:AV25" ca="1" si="17">IF(ISNUMBER(AR19),CONCATENATE(TEXT(AR19,"HH:MM")," to ",TEXT(AT19,"HH:MM"), " Prop Swap While Open "),"")</f>
        <v xml:space="preserve">09:45 to 10:00 Prop Swap While Open </v>
      </c>
      <c r="AW19" s="51" t="str">
        <f t="shared" ref="AW19:AW25" ca="1" si="18">IF(ISNUMBER(AR19),CONCATENATE(TEXT(AR19,"HH:MM")," to ",TEXT(AT19,"HH:MM"), " ",A19,": Prop Swap While Open"),"")</f>
        <v>09:45 to 10:00 Splash (UW - SS): Prop Swap While Open</v>
      </c>
      <c r="AX19" s="51" t="str">
        <f t="shared" ca="1" si="12"/>
        <v xml:space="preserve">09:45 to 10:00 Splash (UW - SS): Prop Swap While Open
14:30 to 15:00 Splash (UW - SS): Wipe down </v>
      </c>
      <c r="AY19" s="55">
        <f t="shared" ref="AY19:AY38" si="19">IFERROR(INDEX($B$89:$AJ$89,MATCH("Wipe down",B19:AI19,0)),"")</f>
        <v>0.60416666666666663</v>
      </c>
      <c r="AZ19" s="25" cm="1">
        <f t="array" aca="1" ref="AZ19" ca="1">IFERROR(MergedCellsCount(INDEX(B19:AI19,MATCH("Wipe down",B19:AI19,0))),"")</f>
        <v>2</v>
      </c>
      <c r="BA19" s="55" cm="1">
        <f t="array" aca="1" ref="BA19" ca="1">IFERROR(INDEX($B$89:$AJ$89,(MATCH("Wipe down",B19:AI19,0)+AZ19)),"")</f>
        <v>0.625</v>
      </c>
      <c r="BC19" s="25" t="str">
        <f t="shared" ref="BC19:BC38" ca="1" si="20">IF(ISNUMBER(AY19),CONCATENATE(TEXT(AY19,"HH:MM")," to ",TEXT(BA19,"HH:MM"), " Wipe down"),"")</f>
        <v>14:30 to 15:00 Wipe down</v>
      </c>
      <c r="BD19" s="25" t="str">
        <f t="shared" ref="BD19:BD38" ca="1" si="21">IF(ISNUMBER(AY19),CONCATENATE(TEXT(AY19,"HH:MM")," to ",TEXT(BA19,"HH:MM"), " ",A19,": Wipe down "),"")</f>
        <v xml:space="preserve">14:30 to 15:00 Splash (UW - SS): Wipe down </v>
      </c>
      <c r="BE19" s="50"/>
      <c r="BF19" s="25" t="e" cm="1">
        <f t="array" ref="BF19">_xlfn.SINGLE(INDEX(B19:AJ19,0, _xlfn.AGGREGATE(15, 3, (B19:AI19 = $BF$13)/(B19:AI19 = $BF$13)*COLUMN(B19:AI19)-COLUMN(B19),COLUMNS($BF19:BF19))))</f>
        <v>#NUM!</v>
      </c>
      <c r="BG19" s="25" t="str" cm="1">
        <f t="array" ref="BG19">IFERROR(_xlfn.AGGREGATE(15, 3, (B19:AI19 = $BF$13)/(B19:AI19 = $BF$13)*COLUMN(B19:AI19)-COLUMN(B19),COLUMNS($BG19:BG19)),"")</f>
        <v/>
      </c>
      <c r="BH19" s="25" t="str" cm="1">
        <f t="array" ref="BH19">IFERROR(_xlfn.AGGREGATE(15, 3, (D19:AK19 = $BF$13)/(D19:AK19 = $BF$13)*COLUMN(D19:AK19)-COLUMN(#REF!),COLUMNS($BG19:BH19)),"")</f>
        <v/>
      </c>
      <c r="BI19" s="25" t="str" cm="1">
        <f t="array" ref="BI19">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
      </c>
      <c r="BJ19" s="25" t="str" cm="1">
        <f t="array" ref="BJ19">IFERROR(MergedCellsCount(INDEX(B19:AI19,_xlfn.AGGREGATE(15, 3, (B19:AI19 = $BF$13)/(B19:AI19 = $BF$13)*COLUMN(B19:AI19)-COLUMN(B19),COLUMNS($BG19:BG19))+1)),"")</f>
        <v/>
      </c>
      <c r="BK19" s="25" t="str" cm="1">
        <f t="array" ref="BK19">IFERROR(MergedCellsCount(INDEX(B19:AI19,_xlfn.AGGREGATE(15, 3, (B19:AI19 = $BF$13)/(B19:AI19 = $BF$13)*COLUMN(B19:AI19)-COLUMN(B19),COLUMNS($BG19:BH19))+1)),"")</f>
        <v/>
      </c>
      <c r="BL19" s="55" t="str" cm="1">
        <f t="array" ref="BL19">IFERROR(INDEX(Lists!$L$24:$AX$24,  0, _xlfn.AGGREGATE(15, 3, (B19:AI19 = $BF$13)/(B19:AI19 = $BF$13)*COLUMN(B19:AI19)-COLUMN(B19),COLUMNS($BG19:BG19))+1),"")</f>
        <v/>
      </c>
      <c r="BM19" s="55" t="str" cm="1">
        <f t="array" ref="BM19">IFERROR(INDEX(Lists!$L$24:$AX$24,  0, _xlfn.AGGREGATE(15, 3, (B19:AI19 = $BF$13)/(B19:AI19 = $BF$13)*COLUMN(B19:AI19)-COLUMN(B19),COLUMNS($BG19:BH19))+1),"")</f>
        <v/>
      </c>
      <c r="BN19" s="51" t="str" cm="1">
        <f t="array" ref="BN19">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IFERROR(MergedCellsCount(INDEX(B28:AI28,_xlfn.AGGREGATE(15, 3, (B28:AI28 = $BP$13)/(B28:AI28 = $BP$13)*COLUMN(B28:AI28)-COLUMN(B28),COLUMNS($BP28:BQ28))+1)),"")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t="e" cm="1">
        <f t="array" ref="BZ19">_xlfn.SINGLE(INDEX(B19:AJ19,0, _xlfn.AGGREGATE(15, 3, (B19:AI19 = $BZ$13)/(B19:AI19 = $BZ$13)*COLUMN(B19:AI19)-COLUMN(B19),COLUMNS($BZ19:BZ19))))</f>
        <v>#NUM!</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ref="CC19">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
      </c>
      <c r="CD19" s="25" t="str" cm="1">
        <f t="array" ref="CD19">IFERROR(MergedCellsCount(INDEX(B19:AI19,_xlfn.AGGREGATE(15, 3, (B19:AI19 = $BZ$13)/(B19:AI19 = $BZ$13)*COLUMN(B19:AI19)-COLUMN(B19),COLUMNS($BZ19:BZ19))+1)),"")</f>
        <v/>
      </c>
      <c r="CE19" s="25" t="str" cm="1">
        <f t="array" ref="CE19">IFERROR(MergedCellsCount(INDEX(B19:AI19,_xlfn.AGGREGATE(15, 3, (B19:AI19 = $BZ$13)/(B19:AI19 = $BZ$13)*COLUMN(B19:AI19)-COLUMN(B19),COLUMNS($BZ19:CA19))+1)),"")</f>
        <v/>
      </c>
      <c r="CF19" s="55" t="str" cm="1">
        <f t="array" ref="CF19">IFERROR(INDEX(Lists!$L$24:$AX$24,  0, _xlfn.AGGREGATE(15, 3, (B19:AI19 = $BZ$13)/(B19:AI19 = $BZ$13)*COLUMN(B19:AI19)-COLUMN(B19),COLUMNS($BZ19:BZ19))+1),"")</f>
        <v/>
      </c>
      <c r="CG19" s="55" t="str" cm="1">
        <f t="array" ref="CG19">IFERROR(INDEX(Lists!$L$24:$AX$24,  0, _xlfn.AGGREGATE(15, 3, (B19:AI19 = $BZ$13)/(B19:AI19 = $BZ$13)*COLUMN(B19:AI19)-COLUMN(B19),COLUMNS($BZ19:CA19))+1),"")</f>
        <v/>
      </c>
      <c r="CH19" s="176" t="str" cm="1">
        <f t="array" ref="CH19">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
      </c>
      <c r="CI19" s="42" t="str">
        <f t="shared" ref="CI19:CI38" ca="1" si="22">_xlfn.TEXTJOIN(CHAR(10),TRUE,AV19,BC19,BI19,BS19,CC19)</f>
        <v>09:45 to 10:00 Prop Swap While Open 
14:30 to 15:00 Wipe down</v>
      </c>
    </row>
    <row r="20" spans="1:87" s="25" customFormat="1" x14ac:dyDescent="0.25">
      <c r="A20" s="7" t="s">
        <v>53</v>
      </c>
      <c r="B20" s="226"/>
      <c r="C20" s="226"/>
      <c r="D20" s="225"/>
      <c r="E20" s="225"/>
      <c r="F20" s="225"/>
      <c r="G20" s="225"/>
      <c r="H20" s="229"/>
      <c r="I20" s="229"/>
      <c r="J20" s="4"/>
      <c r="K20" s="222"/>
      <c r="L20" s="4"/>
      <c r="M20" s="262" t="s">
        <v>42</v>
      </c>
      <c r="N20" s="263"/>
      <c r="O20" s="264"/>
      <c r="P20" s="222"/>
      <c r="Q20" s="222"/>
      <c r="R20" s="222"/>
      <c r="S20" s="222"/>
      <c r="T20" s="222"/>
      <c r="U20" s="222"/>
      <c r="V20" s="222"/>
      <c r="W20" s="265" t="s">
        <v>94</v>
      </c>
      <c r="X20" s="266"/>
      <c r="Y20" s="231"/>
      <c r="Z20" s="229"/>
      <c r="AA20" s="229"/>
      <c r="AB20" s="229"/>
      <c r="AC20" s="229"/>
      <c r="AD20" s="229"/>
      <c r="AE20" s="222"/>
      <c r="AF20" s="222"/>
      <c r="AG20" s="222"/>
      <c r="AH20" s="229"/>
      <c r="AI20" s="229"/>
      <c r="AJ20" s="21" t="s">
        <v>7</v>
      </c>
      <c r="AL20" s="55"/>
      <c r="AN20" s="55"/>
      <c r="AR20" s="54" t="str">
        <f t="shared" si="16"/>
        <v/>
      </c>
      <c r="AS20" s="25" t="str" cm="1">
        <f t="array" ref="AS20">IFERROR(MergedCellsCount(INDEX(B20:AI20,MATCH("Prop Swap Only",B20:AI20,0))),"")</f>
        <v/>
      </c>
      <c r="AT20" s="55" t="str" cm="1">
        <f t="array" ref="AT20">IFERROR(INDEX($B$89:$AJ$89,(MATCH("Prop Swap Only",B20:AI20,0)+AS20)),"")</f>
        <v/>
      </c>
      <c r="AV20" s="25" t="str">
        <f t="shared" si="17"/>
        <v/>
      </c>
      <c r="AW20" s="51" t="str">
        <f t="shared" si="18"/>
        <v/>
      </c>
      <c r="AX20" s="51" t="str">
        <f t="shared" ca="1" si="12"/>
        <v xml:space="preserve">11:15 to 12:00 Ideaworks &amp; Art Loft: Disinfect &amp; Prop Swap
13:45 to 14:15 Ideaworks &amp; Art Loft: Wipe down </v>
      </c>
      <c r="AY20" s="55">
        <f t="shared" si="19"/>
        <v>0.57291666666666663</v>
      </c>
      <c r="AZ20" s="25" cm="1">
        <f t="array" aca="1" ref="AZ20" ca="1">IFERROR(MergedCellsCount(INDEX(B20:AI20,MATCH("Wipe down",B20:AI20,0))),"")</f>
        <v>2</v>
      </c>
      <c r="BA20" s="55" cm="1">
        <f t="array" aca="1" ref="BA20" ca="1">IFERROR(INDEX($B$89:$AJ$89,(MATCH("Wipe down",B20:AI20,0)+AZ20)),"")</f>
        <v>0.59375</v>
      </c>
      <c r="BC20" s="25" t="str">
        <f t="shared" ca="1" si="20"/>
        <v>13:45 to 14:15 Wipe down</v>
      </c>
      <c r="BD20" s="25" t="str">
        <f t="shared" ca="1" si="21"/>
        <v xml:space="preserve">13:45 to 14:15 Ideaworks &amp; Art Loft: Wipe down </v>
      </c>
      <c r="BE20" s="50"/>
      <c r="BF20" s="25" cm="1">
        <f t="array" ref="BF20">_xlfn.SINGLE(INDEX(B20:AJ20,0, _xlfn.AGGREGATE(15, 3, (B20:AI20 = $BF$13)/(B20:AI20 = $BF$13)*COLUMN(B20:AI20)-COLUMN(B20),COLUMNS($BF20:BF20))))</f>
        <v>0</v>
      </c>
      <c r="BG20" s="25" cm="1">
        <f t="array" ref="BG20">IFERROR(_xlfn.AGGREGATE(15, 3, (B20:AI20 = $BF$13)/(B20:AI20 = $BF$13)*COLUMN(B20:AI20)-COLUMN(B20),COLUMNS($BG20:BG20)),"")</f>
        <v>11</v>
      </c>
      <c r="BH20" s="25" t="str" cm="1">
        <f t="array" ref="BH20">IFERROR(_xlfn.AGGREGATE(15, 3, (D20:AK20 = $BF$13)/(D20:AK20 = $BF$13)*COLUMN(D20:AK20)-COLUMN(#REF!),COLUMNS($BG20:BH20)),"")</f>
        <v/>
      </c>
      <c r="BI20" s="25" t="str" cm="1">
        <f t="array" aca="1" ref="BI20" ca="1">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11:15 to 12:00 Disinfect &amp; Prop Swap</v>
      </c>
      <c r="BJ20" s="25" cm="1">
        <f t="array" aca="1" ref="BJ20" ca="1">IFERROR(MergedCellsCount(INDEX(B20:AI20,_xlfn.AGGREGATE(15, 3, (B20:AI20 = $BF$13)/(B20:AI20 = $BF$13)*COLUMN(B20:AI20)-COLUMN(B20),COLUMNS($BG20:BG20))+1)),"")</f>
        <v>3</v>
      </c>
      <c r="BK20" s="25" t="str" cm="1">
        <f t="array" ref="BK20">IFERROR(MergedCellsCount(INDEX(B20:AI20,_xlfn.AGGREGATE(15, 3, (B20:AI20 = $BF$13)/(B20:AI20 = $BF$13)*COLUMN(B20:AI20)-COLUMN(B20),COLUMNS($BG20:BH20))+1)),"")</f>
        <v/>
      </c>
      <c r="BL20" s="55" cm="1">
        <f t="array" ref="BL20">IFERROR(INDEX(Lists!$L$24:$AX$24,  0, _xlfn.AGGREGATE(15, 3, (B20:AI20 = $BF$13)/(B20:AI20 = $BF$13)*COLUMN(B20:AI20)-COLUMN(B20),COLUMNS($BG20:BG20))+1),"")</f>
        <v>0.46875</v>
      </c>
      <c r="BM20" s="55" t="str" cm="1">
        <f t="array" ref="BM20">IFERROR(INDEX(Lists!$L$24:$AX$24,  0, _xlfn.AGGREGATE(15, 3, (B20:AI20 = $BF$13)/(B20:AI20 = $BF$13)*COLUMN(B20:AI20)-COLUMN(B20),COLUMNS($BG20:BH20))+1),"")</f>
        <v/>
      </c>
      <c r="BN20" s="51" t="str" cm="1">
        <f t="array" aca="1" ref="BN20" ca="1">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11:15 to 12:00 Ideaworks &amp; Art Loft: Disinfect &amp; Prop Swap</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IFERROR(MergedCellsCount(INDEX(B29:AI29,_xlfn.AGGREGATE(15, 3, (B29:AI29 = $BP$13)/(B29:AI29 = $BP$13)*COLUMN(B29:AI29)-COLUMN(B29),COLUMNS($BP29:BQ29))+1)),"")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176"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 t="shared" ca="1" si="22"/>
        <v>13:45 to 14:15 Wipe down
11:15 to 12:00 Disinfect &amp; Prop Swap</v>
      </c>
    </row>
    <row r="21" spans="1:87" s="25" customFormat="1" x14ac:dyDescent="0.25">
      <c r="A21" s="7" t="s">
        <v>43</v>
      </c>
      <c r="B21" s="226"/>
      <c r="C21" s="226"/>
      <c r="D21" s="225"/>
      <c r="E21" s="225"/>
      <c r="F21" s="225"/>
      <c r="G21" s="225"/>
      <c r="H21" s="229"/>
      <c r="I21" s="229"/>
      <c r="J21" s="4"/>
      <c r="K21" s="222"/>
      <c r="L21" s="4"/>
      <c r="M21" s="230"/>
      <c r="N21" s="230"/>
      <c r="O21" s="222"/>
      <c r="P21" s="262" t="s">
        <v>42</v>
      </c>
      <c r="Q21" s="263"/>
      <c r="R21" s="264"/>
      <c r="S21" s="222"/>
      <c r="T21" s="222"/>
      <c r="U21" s="222"/>
      <c r="V21" s="222"/>
      <c r="W21" s="222"/>
      <c r="X21" s="222"/>
      <c r="Y21" s="231"/>
      <c r="Z21" s="229"/>
      <c r="AA21" s="229"/>
      <c r="AB21" s="229"/>
      <c r="AC21" s="229"/>
      <c r="AD21" s="229"/>
      <c r="AE21" s="222"/>
      <c r="AF21" s="222"/>
      <c r="AG21" s="222"/>
      <c r="AH21" s="229"/>
      <c r="AI21" s="229"/>
      <c r="AJ21" s="21" t="s">
        <v>7</v>
      </c>
      <c r="AL21" s="55"/>
      <c r="AN21" s="55"/>
      <c r="AR21" s="54" t="str">
        <f t="shared" si="16"/>
        <v/>
      </c>
      <c r="AS21" s="25" t="str" cm="1">
        <f t="array" ref="AS21">IFERROR(MergedCellsCount(INDEX(B21:AI21,MATCH("Prop Swap Only",B21:AI21,0))),"")</f>
        <v/>
      </c>
      <c r="AT21" s="55" t="str" cm="1">
        <f t="array" ref="AT21">IFERROR(INDEX($B$89:$AJ$89,(MATCH("Prop Swap Only",B21:AI21,0)+AS21)),"")</f>
        <v/>
      </c>
      <c r="AV21" s="25" t="str">
        <f t="shared" si="17"/>
        <v/>
      </c>
      <c r="AW21" s="51" t="str">
        <f t="shared" si="18"/>
        <v/>
      </c>
      <c r="AX21" s="51" t="str">
        <f t="shared" ca="1" si="12"/>
        <v>12:00 to 12:45 Around Town: Disinfect &amp; Prop Swap</v>
      </c>
      <c r="AY21" s="55" t="str">
        <f t="shared" si="19"/>
        <v/>
      </c>
      <c r="AZ21" s="25" t="str" cm="1">
        <f t="array" ref="AZ21">IFERROR(MergedCellsCount(INDEX(B21:AI21,MATCH("Wipe down",B21:AI21,0))),"")</f>
        <v/>
      </c>
      <c r="BA21" s="55" t="str" cm="1">
        <f t="array" ref="BA21">IFERROR(INDEX($B$89:$AJ$89,(MATCH("Wipe down",B21:AI21,0)+AZ21)),"")</f>
        <v/>
      </c>
      <c r="BC21" s="25" t="str">
        <f t="shared" si="20"/>
        <v/>
      </c>
      <c r="BD21" s="25" t="str">
        <f t="shared" si="21"/>
        <v/>
      </c>
      <c r="BE21" s="50"/>
      <c r="BF21" s="25" cm="1">
        <f t="array" ref="BF21">_xlfn.SINGLE(INDEX(B21:AJ21,0, _xlfn.AGGREGATE(15, 3, (B21:AI21 = $BF$13)/(B21:AI21 = $BF$13)*COLUMN(B21:AI21)-COLUMN(B21),COLUMNS($BF21:BF21))))</f>
        <v>0</v>
      </c>
      <c r="BG21" s="25" cm="1">
        <f t="array" ref="BG21">IFERROR(_xlfn.AGGREGATE(15, 3, (B21:AI21 = $BF$13)/(B21:AI21 = $BF$13)*COLUMN(B21:AI21)-COLUMN(B21),COLUMNS($BG21:BG21)),"")</f>
        <v>14</v>
      </c>
      <c r="BH21" s="25" t="str" cm="1">
        <f t="array" ref="BH21">IFERROR(_xlfn.AGGREGATE(15, 3, (D21:AK21 = $BF$13)/(D21:AK21 = $BF$13)*COLUMN(D21:AK21)-COLUMN(#REF!),COLUMNS($BG21:BH21)),"")</f>
        <v/>
      </c>
      <c r="BI21" s="25" t="str" cm="1">
        <f t="array" aca="1" ref="BI21" ca="1">_xlfn.TEXTJOIN(CHAR(10),TRUE, IFERROR((TEXT(BL21,"HH:MM")&amp;" to "&amp;TEXT(INDEX(Lists!$L$24:$AX$24,0,_xlfn.AGGREGATE(15,3,(B21:AI21=$BF$13)/(B21:AI21=$BF$13)*COLUMN(B21:AI21)-COLUMN(B21),COLUMNS($BG21:BG21))+1+BJ21),"HH:MM")&amp;" "&amp;$BF$13),""),
IFERROR((TEXT(BM21,"HH:MM")&amp;" to "&amp;TEXT(INDEX(Lists!$L$24:$AX$24,0,_xlfn.AGGREGATE(15,3,(B21:AI21=$BF$13)/(B21:AI21=$BF$13)*COLUMN(B21:AI21)-COLUMN(B21),COLUMNS($BG21:BH21))+1+BK21),"HH:MM")&amp;" "&amp;$BF$13),""))</f>
        <v>12:00 to 12:45 Disinfect &amp; Prop Swap</v>
      </c>
      <c r="BJ21" s="25" cm="1">
        <f t="array" aca="1" ref="BJ21" ca="1">IFERROR(MergedCellsCount(INDEX(B21:AI21,_xlfn.AGGREGATE(15, 3, (B21:AI21 = $BF$13)/(B21:AI21 = $BF$13)*COLUMN(B21:AI21)-COLUMN(B21),COLUMNS($BG21:BG21))+1)),"")</f>
        <v>3</v>
      </c>
      <c r="BK21" s="25" t="str" cm="1">
        <f t="array" ref="BK21">IFERROR(MergedCellsCount(INDEX(B21:AI21,_xlfn.AGGREGATE(15, 3, (B21:AI21 = $BF$13)/(B21:AI21 = $BF$13)*COLUMN(B21:AI21)-COLUMN(B21),COLUMNS($BG21:BH21))+1)),"")</f>
        <v/>
      </c>
      <c r="BL21" s="55" cm="1">
        <f t="array" ref="BL21">IFERROR(INDEX(Lists!$L$24:$AX$24,  0, _xlfn.AGGREGATE(15, 3, (B21:AI21 = $BF$13)/(B21:AI21 = $BF$13)*COLUMN(B21:AI21)-COLUMN(B21),COLUMNS($BG21:BG21))+1),"")</f>
        <v>0.5</v>
      </c>
      <c r="BM21" s="55" t="str" cm="1">
        <f t="array" ref="BM21">IFERROR(INDEX(Lists!$L$24:$AX$24,  0, _xlfn.AGGREGATE(15, 3, (B21:AI21 = $BF$13)/(B21:AI21 = $BF$13)*COLUMN(B21:AI21)-COLUMN(B21),COLUMNS($BG21:BH21))+1),"")</f>
        <v/>
      </c>
      <c r="BN21" s="51" t="str" cm="1">
        <f t="array" aca="1" ref="BN21" ca="1">_xlfn.TEXTJOIN(CHAR(10),TRUE, IFERROR((TEXT(BL21,"HH:MM")&amp;" to "&amp;TEXT(INDEX(Lists!$L$24:$AX$24,0,_xlfn.AGGREGATE(15,3,(B21:AI21=$BF$13)/(B21:AI21=$BF$13)*COLUMN(B21:AI21)-COLUMN(B21),COLUMNS($BG21:BG21))+1+BJ21),"HH:MM")&amp;" "&amp;A21&amp;": "&amp;$BF$13),""),
IFERROR((TEXT(BM21,"HH:MM")&amp;" to "&amp;TEXT(INDEX(Lists!$L$24:$AX$24,0,_xlfn.AGGREGATE(15,3,(B21:AI21=$BF$13)/(B21:AI21=$BF$13)*COLUMN(B21:AI21)-COLUMN(B21),COLUMNS($BG21:BH21))+1+BK21),"HH:MM")&amp;" "&amp;A21&amp;": "&amp;$BF$13),""))</f>
        <v>12:00 to 12:45 Around Town: Disinfect &amp; Prop Swap</v>
      </c>
      <c r="BP21" s="25" t="e" cm="1">
        <f t="array" ref="BP21">_xlfn.SINGLE(INDEX(B21:AJ21,0, _xlfn.AGGREGATE(15, 3, (B21:AI21 = $BP$13)/(B21:AI21 = $BP$13)*COLUMN(B21:AI21)-COLUMN(B21),COLUMNS($BP21:BP21))))</f>
        <v>#NUM!</v>
      </c>
      <c r="BQ21" s="25" t="str" cm="1">
        <f t="array" ref="BQ21">IFERROR(_xlfn.AGGREGATE(15, 3, (B21:AI21 = $BP$13)/(B21:AI21 = $BP$13)*COLUMN(B21:AI21)-COLUMN(B21),COLUMNS($BP21:BQ21)),"")</f>
        <v/>
      </c>
      <c r="BR21" s="25" t="str" cm="1">
        <f t="array" ref="BR21">IFERROR(_xlfn.AGGREGATE(15, 3, (B21:AI21 = $BP$13)/(B21:AI21 = $BP$13)*COLUMN(B21:AI21)-COLUMN(B21),COLUMNS($BP21:BR21)),"")</f>
        <v/>
      </c>
      <c r="BS21" s="25" t="str" cm="1">
        <f t="array" ref="BS21">_xlfn.TEXTJOIN(CHAR(10),TRUE, IFERROR((TEXT(BV21,"HH:MM")&amp;" to "&amp;TEXT(INDEX(Lists!$L$24:$AX$24,0,_xlfn.AGGREGATE(15,3,(B21:AI21=$BP$13)/(B21:AI21=$BP$13)*COLUMN(B21:AI21)-COLUMN(B21),COLUMNS($BQ21:BQ21))+1+BT21),"HH:MM")&amp;" "&amp;$BP$13),""),
IFERROR((TEXT(BW21,"HH:MM")&amp;" to "&amp;TEXT(INDEX(Lists!$L$24:$AX$24,0,_xlfn.AGGREGATE(15,3,(B21:AI21=$BP$13)/(B21:AI21=$BP$13)*COLUMN(B21:AI21)-COLUMN(B21),COLUMNS($BQ21:BR21))+1+BU21),"HH:MM")&amp;" "&amp;$BP$13),""))</f>
        <v/>
      </c>
      <c r="BT21" s="25" t="str" cm="1">
        <f t="array" ref="BT21">IFERROR(MergedCellsCount(INDEX(B21:AI21,_xlfn.AGGREGATE(15, 3, (B21:AI21 = $BP$13)/(B21:AI21 = $BP$13)*COLUMN(B21:AI21)-COLUMN(B21),COLUMNS($BP21:BP21))+1)),"")</f>
        <v/>
      </c>
      <c r="BU21" s="25" t="str" cm="1">
        <f t="array" ref="BU21">IFERROR(MergedCellsCount(INDEX(B30:AI30,_xlfn.AGGREGATE(15, 3, (B30:AI30 = $BP$13)/(B30:AI30 = $BP$13)*COLUMN(B30:AI30)-COLUMN(B30),COLUMNS($BP30:BQ30))+1)),"")</f>
        <v/>
      </c>
      <c r="BV21" s="55" t="str" cm="1">
        <f t="array" ref="BV21">IFERROR(INDEX(Lists!$L$24:$AX$24,  0, _xlfn.AGGREGATE(15, 3, (B21:AI21 = $BP$13)/(B21:AI21 = $BP$13)*COLUMN(B21:AI21)-COLUMN(B21),COLUMNS($BP21:BP21))+1),"")</f>
        <v/>
      </c>
      <c r="BW21" s="55" t="str" cm="1">
        <f t="array" ref="BW21">IFERROR(INDEX(Lists!$L$24:$AX$24,  0, _xlfn.AGGREGATE(15, 3, (B21:AI21 = $BP$13)/(B21:AI21 = $BP$13)*COLUMN(B21:AI21)-COLUMN(B21),COLUMNS($BP21:BQ21))+1),"")</f>
        <v/>
      </c>
      <c r="BX21" s="25" t="str" cm="1">
        <f t="array" ref="BX21">_xlfn.TEXTJOIN(CHAR(10),TRUE, IFERROR((TEXT(BV21,"HH:MM")&amp;" to "&amp;TEXT(INDEX(Lists!$L$24:$AX$24,0,_xlfn.AGGREGATE(15,3,(B21:AI21=$BP$13)/(B21:AI21=$BP$13)*COLUMN(B21:AI21)-COLUMN(B21),COLUMNS($BQ21:BQ21))+1+BT21),"HH:MM")&amp;" "&amp;A21&amp;": "&amp;$BP$13),""),
IFERROR((TEXT(BW21,"HH:MM")&amp;" to "&amp;TEXT(INDEX(Lists!$L$24:$AX$24,0,_xlfn.AGGREGATE(15,3,(B21:AI21=$BP$13)/(B21:AI21=$BP$13)*COLUMN(B21:AI21)-COLUMN(B21),COLUMNS($BQ21:BR21))+1+BU21),"HH:MM")&amp;" "&amp;A21&amp;": "&amp;$BP$13),""))</f>
        <v/>
      </c>
      <c r="BY21" s="50"/>
      <c r="BZ21" s="25" t="e" cm="1">
        <f t="array" ref="BZ21">_xlfn.SINGLE(INDEX(B21:AJ21,0, _xlfn.AGGREGATE(15, 3, (B21:AI21 = $BZ$13)/(B21:AI21 = $BZ$13)*COLUMN(B21:AI21)-COLUMN(B21),COLUMNS($BZ21:BZ21))))</f>
        <v>#NUM!</v>
      </c>
      <c r="CA21" s="25" t="str" cm="1">
        <f t="array" ref="CA21">IFERROR(_xlfn.AGGREGATE(15, 3, (B21:AI21 = $BZ$13)/(B21:AI21 = $BZ$13)*COLUMN(B21:AI21)-COLUMN(B21),COLUMNS($BZ21:CA21)),"")</f>
        <v/>
      </c>
      <c r="CB21" s="25" t="str" cm="1">
        <f t="array" ref="CB21">IFERROR(_xlfn.AGGREGATE(15, 3, (B21:AI21 = $BZ$13)/(B21:AI21 = $BZ$13)*COLUMN(B21:AI21)-COLUMN(B21),COLUMNS($BZ21:CB21)),"")</f>
        <v/>
      </c>
      <c r="CC21" s="25" t="str" cm="1">
        <f t="array" ref="CC21">_xlfn.TEXTJOIN(CHAR(10),TRUE, IFERROR((TEXT(CF21,"HH:MM")&amp;" to "&amp;TEXT(INDEX(Lists!$L$24:$AX$24,0,_xlfn.AGGREGATE(15,3,(B21:AI21=$BZ$13)/(B21:AI21=$BZ$13)*COLUMN(B21:AI21)-COLUMN(B21),COLUMNS($BZ21:BZ21))+1+CD21),"HH:MM")&amp;" "&amp;$BZ$13),""),
                                                        IFERROR((TEXT(CG21,"HH:MM")&amp;" to "&amp;TEXT(INDEX(Lists!$L$24:$AX$24,0,_xlfn.AGGREGATE(15,3,(B21:AI21=$BZ$13)/(B21:AI21=$BZ$13)*COLUMN(B21:AI21)-COLUMN(B21),COLUMNS($BZ21:CA21))+1+CE21),"HH:MM")&amp;" "&amp;$BZ$13),""))</f>
        <v/>
      </c>
      <c r="CD21" s="25" t="str" cm="1">
        <f t="array" ref="CD21">IFERROR(MergedCellsCount(INDEX(B21:AI21,_xlfn.AGGREGATE(15, 3, (B21:AI21 = $BZ$13)/(B21:AI21 = $BZ$13)*COLUMN(B21:AI21)-COLUMN(B21),COLUMNS($BZ21:BZ21))+1)),"")</f>
        <v/>
      </c>
      <c r="CE21" s="25" t="str" cm="1">
        <f t="array" ref="CE21">IFERROR(MergedCellsCount(INDEX(B21:AI21,_xlfn.AGGREGATE(15, 3, (B21:AI21 = $BZ$13)/(B21:AI21 = $BZ$13)*COLUMN(B21:AI21)-COLUMN(B21),COLUMNS($BZ21:CA21))+1)),"")</f>
        <v/>
      </c>
      <c r="CF21" s="55" t="str" cm="1">
        <f t="array" ref="CF21">IFERROR(INDEX(Lists!$L$24:$AX$24,  0, _xlfn.AGGREGATE(15, 3, (B21:AI21 = $BZ$13)/(B21:AI21 = $BZ$13)*COLUMN(B21:AI21)-COLUMN(B21),COLUMNS($BZ21:BZ21))+1),"")</f>
        <v/>
      </c>
      <c r="CG21" s="55" t="str" cm="1">
        <f t="array" ref="CG21">IFERROR(INDEX(Lists!$L$24:$AX$24,  0, _xlfn.AGGREGATE(15, 3, (B21:AI21 = $BZ$13)/(B21:AI21 = $BZ$13)*COLUMN(B21:AI21)-COLUMN(B21),COLUMNS($BZ21:CA21))+1),"")</f>
        <v/>
      </c>
      <c r="CH21" s="176" t="str" cm="1">
        <f t="array" ref="CH21">_xlfn.TEXTJOIN(CHAR(10),TRUE, IFERROR((TEXT(CF21,"HH:MM")&amp;" to "&amp;TEXT(INDEX(Lists!$L$24:$AX$24,0,_xlfn.AGGREGATE(15,3,(B21:AI21=$BZ$13)/(B21:AI21=$BZ$13)*COLUMN(B21:AI21)-COLUMN(B21),COLUMNS($BZ21:BZ21))+1+CD21),"HH:MM")&amp;" "&amp;A21&amp;": "&amp;$BZ$13),""),
                                                        IFERROR((TEXT(CG21,"HH:MM")&amp;" to "&amp;TEXT(INDEX(Lists!$L$24:$AX$24,0,_xlfn.AGGREGATE(15,3,(B21:AI21=$BZ$13)/(B21:AI21=$BZ$13)*COLUMN(B21:AI21)-COLUMN(B21),COLUMNS($BZ21:CA21))+1+CE21),"HH:MM")&amp;" "&amp;A21&amp;": "&amp;$BZ$13),""))</f>
        <v/>
      </c>
      <c r="CI21" s="42" t="str">
        <f t="shared" ca="1" si="22"/>
        <v>12:00 to 12:45 Disinfect &amp; Prop Swap</v>
      </c>
    </row>
    <row r="22" spans="1:87" s="25" customFormat="1" x14ac:dyDescent="0.25">
      <c r="A22" s="7" t="s">
        <v>40</v>
      </c>
      <c r="B22" s="226"/>
      <c r="C22" s="226"/>
      <c r="D22" s="225"/>
      <c r="E22" s="225"/>
      <c r="F22" s="225"/>
      <c r="G22" s="225"/>
      <c r="H22" s="229"/>
      <c r="I22" s="229"/>
      <c r="J22" s="4"/>
      <c r="K22" s="222"/>
      <c r="L22" s="4"/>
      <c r="M22" s="230"/>
      <c r="N22" s="230"/>
      <c r="O22" s="222"/>
      <c r="P22" s="222"/>
      <c r="Q22" s="222"/>
      <c r="R22" s="222"/>
      <c r="S22" s="262" t="s">
        <v>42</v>
      </c>
      <c r="T22" s="263"/>
      <c r="U22" s="264"/>
      <c r="V22" s="222"/>
      <c r="W22" s="222"/>
      <c r="X22" s="222"/>
      <c r="Y22" s="231"/>
      <c r="Z22" s="229"/>
      <c r="AA22" s="229"/>
      <c r="AB22" s="229"/>
      <c r="AC22" s="229"/>
      <c r="AD22" s="229"/>
      <c r="AE22" s="222"/>
      <c r="AF22" s="222"/>
      <c r="AG22" s="222"/>
      <c r="AH22" s="229"/>
      <c r="AI22" s="229"/>
      <c r="AJ22" s="21" t="s">
        <v>7</v>
      </c>
      <c r="AL22" s="55"/>
      <c r="AN22" s="55"/>
      <c r="AR22" s="54" t="str">
        <f t="shared" si="16"/>
        <v/>
      </c>
      <c r="AS22" s="25" t="str" cm="1">
        <f t="array" ref="AS22">IFERROR(MergedCellsCount(INDEX(B22:AI22,MATCH("Prop Swap Only",B22:AI22,0))),"")</f>
        <v/>
      </c>
      <c r="AT22" s="55" t="str" cm="1">
        <f t="array" ref="AT22">IFERROR(INDEX($B$89:$AJ$89,(MATCH("Prop Swap Only",B22:AI22,0)+AS22)),"")</f>
        <v/>
      </c>
      <c r="AV22" s="25" t="str">
        <f t="shared" si="17"/>
        <v/>
      </c>
      <c r="AW22" s="51" t="str">
        <f t="shared" si="18"/>
        <v/>
      </c>
      <c r="AX22" s="51" t="str">
        <f t="shared" ca="1" si="12"/>
        <v>12:45 to 13:30 Moneypalooza: Disinfect &amp; Prop Swap</v>
      </c>
      <c r="AY22" s="55" t="str">
        <f t="shared" si="19"/>
        <v/>
      </c>
      <c r="AZ22" s="25" t="str" cm="1">
        <f t="array" ref="AZ22">IFERROR(MergedCellsCount(INDEX(B22:AI22,MATCH("Wipe down",B22:AI22,0))),"")</f>
        <v/>
      </c>
      <c r="BA22" s="55" t="str" cm="1">
        <f t="array" ref="BA22">IFERROR(INDEX($B$89:$AJ$89,(MATCH("Wipe down",B22:AI22,0)+AZ22)),"")</f>
        <v/>
      </c>
      <c r="BC22" s="25" t="str">
        <f t="shared" si="20"/>
        <v/>
      </c>
      <c r="BD22" s="25" t="str">
        <f t="shared" si="21"/>
        <v/>
      </c>
      <c r="BE22" s="50"/>
      <c r="BF22" s="25" cm="1">
        <f t="array" ref="BF22">_xlfn.SINGLE(INDEX(B22:AJ22,0, _xlfn.AGGREGATE(15, 3, (B22:AI22 = $BF$13)/(B22:AI22 = $BF$13)*COLUMN(B22:AI22)-COLUMN(B22),COLUMNS($BF22:BF22))))</f>
        <v>0</v>
      </c>
      <c r="BG22" s="25" cm="1">
        <f t="array" ref="BG22">IFERROR(_xlfn.AGGREGATE(15, 3, (B22:AI22 = $BF$13)/(B22:AI22 = $BF$13)*COLUMN(B22:AI22)-COLUMN(B22),COLUMNS($BG22:BG22)),"")</f>
        <v>17</v>
      </c>
      <c r="BH22" s="25" t="str" cm="1">
        <f t="array" ref="BH22">IFERROR(_xlfn.AGGREGATE(15, 3, (D22:AK22 = $BF$13)/(D22:AK22 = $BF$13)*COLUMN(D22:AK22)-COLUMN(#REF!),COLUMNS($BG22:BH22)),"")</f>
        <v/>
      </c>
      <c r="BI22" s="25" t="str" cm="1">
        <f t="array" aca="1" ref="BI22" ca="1">_xlfn.TEXTJOIN(CHAR(10),TRUE, IFERROR((TEXT(BL22,"HH:MM")&amp;" to "&amp;TEXT(INDEX(Lists!$L$24:$AX$24,0,_xlfn.AGGREGATE(15,3,(B22:AI22=$BF$13)/(B22:AI22=$BF$13)*COLUMN(B22:AI22)-COLUMN(B22),COLUMNS($BG22:BG22))+1+BJ22),"HH:MM")&amp;" "&amp;$BF$13),""),
IFERROR((TEXT(BM22,"HH:MM")&amp;" to "&amp;TEXT(INDEX(Lists!$L$24:$AX$24,0,_xlfn.AGGREGATE(15,3,(B22:AI22=$BF$13)/(B22:AI22=$BF$13)*COLUMN(B22:AI22)-COLUMN(B22),COLUMNS($BG22:BH22))+1+BK22),"HH:MM")&amp;" "&amp;$BF$13),""))</f>
        <v>12:45 to 13:30 Disinfect &amp; Prop Swap</v>
      </c>
      <c r="BJ22" s="25" cm="1">
        <f t="array" aca="1" ref="BJ22" ca="1">IFERROR(MergedCellsCount(INDEX(B22:AI22,_xlfn.AGGREGATE(15, 3, (B22:AI22 = $BF$13)/(B22:AI22 = $BF$13)*COLUMN(B22:AI22)-COLUMN(B22),COLUMNS($BG22:BG22))+1)),"")</f>
        <v>3</v>
      </c>
      <c r="BK22" s="25" t="str" cm="1">
        <f t="array" ref="BK22">IFERROR(MergedCellsCount(INDEX(B22:AI22,_xlfn.AGGREGATE(15, 3, (B22:AI22 = $BF$13)/(B22:AI22 = $BF$13)*COLUMN(B22:AI22)-COLUMN(B22),COLUMNS($BG22:BH22))+1)),"")</f>
        <v/>
      </c>
      <c r="BL22" s="55" cm="1">
        <f t="array" ref="BL22">IFERROR(INDEX(Lists!$L$24:$AX$24,  0, _xlfn.AGGREGATE(15, 3, (B22:AI22 = $BF$13)/(B22:AI22 = $BF$13)*COLUMN(B22:AI22)-COLUMN(B22),COLUMNS($BG22:BG22))+1),"")</f>
        <v>0.53125</v>
      </c>
      <c r="BM22" s="55" t="str" cm="1">
        <f t="array" ref="BM22">IFERROR(INDEX(Lists!$L$24:$AX$24,  0, _xlfn.AGGREGATE(15, 3, (B22:AI22 = $BF$13)/(B22:AI22 = $BF$13)*COLUMN(B22:AI22)-COLUMN(B22),COLUMNS($BG22:BH22))+1),"")</f>
        <v/>
      </c>
      <c r="BN22" s="51" t="str" cm="1">
        <f t="array" aca="1" ref="BN22" ca="1">_xlfn.TEXTJOIN(CHAR(10),TRUE, IFERROR((TEXT(BL22,"HH:MM")&amp;" to "&amp;TEXT(INDEX(Lists!$L$24:$AX$24,0,_xlfn.AGGREGATE(15,3,(B22:AI22=$BF$13)/(B22:AI22=$BF$13)*COLUMN(B22:AI22)-COLUMN(B22),COLUMNS($BG22:BG22))+1+BJ22),"HH:MM")&amp;" "&amp;A22&amp;": "&amp;$BF$13),""),
IFERROR((TEXT(BM22,"HH:MM")&amp;" to "&amp;TEXT(INDEX(Lists!$L$24:$AX$24,0,_xlfn.AGGREGATE(15,3,(B22:AI22=$BF$13)/(B22:AI22=$BF$13)*COLUMN(B22:AI22)-COLUMN(B22),COLUMNS($BG22:BH22))+1+BK22),"HH:MM")&amp;" "&amp;A22&amp;": "&amp;$BF$13),""))</f>
        <v>12:45 to 13:30 Moneypalooza: Disinfect &amp; Prop Swap</v>
      </c>
      <c r="BP22" s="25" t="e" cm="1">
        <f t="array" ref="BP22">_xlfn.SINGLE(INDEX(B22:AJ22,0, _xlfn.AGGREGATE(15, 3, (B22:AI22 = $BP$13)/(B22:AI22 = $BP$13)*COLUMN(B22:AI22)-COLUMN(B22),COLUMNS($BP22:BP22))))</f>
        <v>#NUM!</v>
      </c>
      <c r="BQ22" s="25" t="str" cm="1">
        <f t="array" ref="BQ22">IFERROR(_xlfn.AGGREGATE(15, 3, (B22:AI22 = $BP$13)/(B22:AI22 = $BP$13)*COLUMN(B22:AI22)-COLUMN(B22),COLUMNS($BP22:BQ22)),"")</f>
        <v/>
      </c>
      <c r="BR22" s="25" t="str" cm="1">
        <f t="array" ref="BR22">IFERROR(_xlfn.AGGREGATE(15, 3, (B22:AI22 = $BP$13)/(B22:AI22 = $BP$13)*COLUMN(B22:AI22)-COLUMN(B22),COLUMNS($BP22:BR22)),"")</f>
        <v/>
      </c>
      <c r="BS22" s="25" t="str" cm="1">
        <f t="array" ref="BS22">_xlfn.TEXTJOIN(CHAR(10),TRUE, IFERROR((TEXT(BV22,"HH:MM")&amp;" to "&amp;TEXT(INDEX(Lists!$L$24:$AX$24,0,_xlfn.AGGREGATE(15,3,(B22:AI22=$BP$13)/(B22:AI22=$BP$13)*COLUMN(B22:AI22)-COLUMN(B22),COLUMNS($BQ22:BQ22))+1+BT22),"HH:MM")&amp;" "&amp;$BP$13),""),
IFERROR((TEXT(BW22,"HH:MM")&amp;" to "&amp;TEXT(INDEX(Lists!$L$24:$AX$24,0,_xlfn.AGGREGATE(15,3,(B22:AI22=$BP$13)/(B22:AI22=$BP$13)*COLUMN(B22:AI22)-COLUMN(B22),COLUMNS($BQ22:BR22))+1+BU22),"HH:MM")&amp;" "&amp;$BP$13),""))</f>
        <v/>
      </c>
      <c r="BT22" s="25" t="str" cm="1">
        <f t="array" ref="BT22">IFERROR(MergedCellsCount(INDEX(B22:AI22,_xlfn.AGGREGATE(15, 3, (B22:AI22 = $BP$13)/(B22:AI22 = $BP$13)*COLUMN(B22:AI22)-COLUMN(B22),COLUMNS($BP22:BP22))+1)),"")</f>
        <v/>
      </c>
      <c r="BU22" s="25" t="str" cm="1">
        <f t="array" ref="BU22">IFERROR(MergedCellsCount(INDEX(B31:AI31,_xlfn.AGGREGATE(15, 3, (B31:AI31 = $BP$13)/(B31:AI31 = $BP$13)*COLUMN(B31:AI31)-COLUMN(B31),COLUMNS($BP31:BQ31))+1)),"")</f>
        <v/>
      </c>
      <c r="BV22" s="55" t="str" cm="1">
        <f t="array" ref="BV22">IFERROR(INDEX(Lists!$L$24:$AX$24,  0, _xlfn.AGGREGATE(15, 3, (B22:AI22 = $BP$13)/(B22:AI22 = $BP$13)*COLUMN(B22:AI22)-COLUMN(B22),COLUMNS($BP22:BP22))+1),"")</f>
        <v/>
      </c>
      <c r="BW22" s="55" t="str" cm="1">
        <f t="array" ref="BW22">IFERROR(INDEX(Lists!$L$24:$AX$24,  0, _xlfn.AGGREGATE(15, 3, (B22:AI22 = $BP$13)/(B22:AI22 = $BP$13)*COLUMN(B22:AI22)-COLUMN(B22),COLUMNS($BP22:BQ22))+1),"")</f>
        <v/>
      </c>
      <c r="BX22" s="25" t="str" cm="1">
        <f t="array" ref="BX22">_xlfn.TEXTJOIN(CHAR(10),TRUE, IFERROR((TEXT(BV22,"HH:MM")&amp;" to "&amp;TEXT(INDEX(Lists!$L$24:$AX$24,0,_xlfn.AGGREGATE(15,3,(B22:AI22=$BP$13)/(B22:AI22=$BP$13)*COLUMN(B22:AI22)-COLUMN(B22),COLUMNS($BQ22:BQ22))+1+BT22),"HH:MM")&amp;" "&amp;A22&amp;": "&amp;$BP$13),""),
IFERROR((TEXT(BW22,"HH:MM")&amp;" to "&amp;TEXT(INDEX(Lists!$L$24:$AX$24,0,_xlfn.AGGREGATE(15,3,(B22:AI22=$BP$13)/(B22:AI22=$BP$13)*COLUMN(B22:AI22)-COLUMN(B22),COLUMNS($BQ22:BR22))+1+BU22),"HH:MM")&amp;" "&amp;A22&amp;": "&amp;$BP$13),""))</f>
        <v/>
      </c>
      <c r="BY22" s="50"/>
      <c r="BZ22" s="25" t="e" cm="1">
        <f t="array" ref="BZ22">_xlfn.SINGLE(INDEX(B22:AJ22,0, _xlfn.AGGREGATE(15, 3, (B22:AI22 = $BZ$13)/(B22:AI22 = $BZ$13)*COLUMN(B22:AI22)-COLUMN(B22),COLUMNS($BZ22:BZ22))))</f>
        <v>#NUM!</v>
      </c>
      <c r="CA22" s="25" t="str" cm="1">
        <f t="array" ref="CA22">IFERROR(_xlfn.AGGREGATE(15, 3, (B22:AI22 = $BZ$13)/(B22:AI22 = $BZ$13)*COLUMN(B22:AI22)-COLUMN(B22),COLUMNS($BZ22:CA22)),"")</f>
        <v/>
      </c>
      <c r="CB22" s="25" t="str" cm="1">
        <f t="array" ref="CB22">IFERROR(_xlfn.AGGREGATE(15, 3, (B22:AI22 = $BZ$13)/(B22:AI22 = $BZ$13)*COLUMN(B22:AI22)-COLUMN(B22),COLUMNS($BZ22:CB22)),"")</f>
        <v/>
      </c>
      <c r="CC22" s="25" t="str" cm="1">
        <f t="array" ref="CC22">_xlfn.TEXTJOIN(CHAR(10),TRUE, IFERROR((TEXT(CF22,"HH:MM")&amp;" to "&amp;TEXT(INDEX(Lists!$L$24:$AX$24,0,_xlfn.AGGREGATE(15,3,(B22:AI22=$BZ$13)/(B22:AI22=$BZ$13)*COLUMN(B22:AI22)-COLUMN(B22),COLUMNS($BZ22:BZ22))+1+CD22),"HH:MM")&amp;" "&amp;$BZ$13),""),
                                                        IFERROR((TEXT(CG22,"HH:MM")&amp;" to "&amp;TEXT(INDEX(Lists!$L$24:$AX$24,0,_xlfn.AGGREGATE(15,3,(B22:AI22=$BZ$13)/(B22:AI22=$BZ$13)*COLUMN(B22:AI22)-COLUMN(B22),COLUMNS($BZ22:CA22))+1+CE22),"HH:MM")&amp;" "&amp;$BZ$13),""))</f>
        <v/>
      </c>
      <c r="CD22" s="25" t="str" cm="1">
        <f t="array" ref="CD22">IFERROR(MergedCellsCount(INDEX(B22:AI22,_xlfn.AGGREGATE(15, 3, (B22:AI22 = $BZ$13)/(B22:AI22 = $BZ$13)*COLUMN(B22:AI22)-COLUMN(B22),COLUMNS($BZ22:BZ22))+1)),"")</f>
        <v/>
      </c>
      <c r="CE22" s="25" t="str" cm="1">
        <f t="array" ref="CE22">IFERROR(MergedCellsCount(INDEX(B22:AI22,_xlfn.AGGREGATE(15, 3, (B22:AI22 = $BZ$13)/(B22:AI22 = $BZ$13)*COLUMN(B22:AI22)-COLUMN(B22),COLUMNS($BZ22:CA22))+1)),"")</f>
        <v/>
      </c>
      <c r="CF22" s="55" t="str" cm="1">
        <f t="array" ref="CF22">IFERROR(INDEX(Lists!$L$24:$AX$24,  0, _xlfn.AGGREGATE(15, 3, (B22:AI22 = $BZ$13)/(B22:AI22 = $BZ$13)*COLUMN(B22:AI22)-COLUMN(B22),COLUMNS($BZ22:BZ22))+1),"")</f>
        <v/>
      </c>
      <c r="CG22" s="55" t="str" cm="1">
        <f t="array" ref="CG22">IFERROR(INDEX(Lists!$L$24:$AX$24,  0, _xlfn.AGGREGATE(15, 3, (B22:AI22 = $BZ$13)/(B22:AI22 = $BZ$13)*COLUMN(B22:AI22)-COLUMN(B22),COLUMNS($BZ22:CA22))+1),"")</f>
        <v/>
      </c>
      <c r="CH22" s="176" t="str" cm="1">
        <f t="array" ref="CH22">_xlfn.TEXTJOIN(CHAR(10),TRUE, IFERROR((TEXT(CF22,"HH:MM")&amp;" to "&amp;TEXT(INDEX(Lists!$L$24:$AX$24,0,_xlfn.AGGREGATE(15,3,(B22:AI22=$BZ$13)/(B22:AI22=$BZ$13)*COLUMN(B22:AI22)-COLUMN(B22),COLUMNS($BZ22:BZ22))+1+CD22),"HH:MM")&amp;" "&amp;A22&amp;": "&amp;$BZ$13),""),
                                                        IFERROR((TEXT(CG22,"HH:MM")&amp;" to "&amp;TEXT(INDEX(Lists!$L$24:$AX$24,0,_xlfn.AGGREGATE(15,3,(B22:AI22=$BZ$13)/(B22:AI22=$BZ$13)*COLUMN(B22:AI22)-COLUMN(B22),COLUMNS($BZ22:CA22))+1+CE22),"HH:MM")&amp;" "&amp;A22&amp;": "&amp;$BZ$13),""))</f>
        <v/>
      </c>
      <c r="CI22" s="42" t="str">
        <f t="shared" ca="1" si="22"/>
        <v>12:45 to 13:30 Disinfect &amp; Prop Swap</v>
      </c>
    </row>
    <row r="23" spans="1:87" s="25" customFormat="1" x14ac:dyDescent="0.25">
      <c r="A23" s="7" t="s">
        <v>50</v>
      </c>
      <c r="B23" s="226"/>
      <c r="C23" s="226"/>
      <c r="D23" s="225"/>
      <c r="E23" s="225"/>
      <c r="F23" s="225"/>
      <c r="G23" s="225"/>
      <c r="H23" s="229"/>
      <c r="I23" s="229"/>
      <c r="J23" s="4"/>
      <c r="K23" s="222"/>
      <c r="L23" s="4"/>
      <c r="M23" s="230"/>
      <c r="N23" s="230"/>
      <c r="O23" s="222"/>
      <c r="P23" s="222"/>
      <c r="Q23" s="222"/>
      <c r="R23" s="222"/>
      <c r="S23" s="222"/>
      <c r="T23" s="222"/>
      <c r="U23" s="222"/>
      <c r="V23" s="262" t="s">
        <v>42</v>
      </c>
      <c r="W23" s="263"/>
      <c r="X23" s="264"/>
      <c r="Y23" s="231"/>
      <c r="Z23" s="229"/>
      <c r="AA23" s="229"/>
      <c r="AB23" s="229"/>
      <c r="AC23" s="229"/>
      <c r="AD23" s="229"/>
      <c r="AE23" s="222"/>
      <c r="AF23" s="222"/>
      <c r="AG23" s="222"/>
      <c r="AH23" s="229"/>
      <c r="AI23" s="229"/>
      <c r="AJ23" s="21" t="s">
        <v>7</v>
      </c>
      <c r="AL23" s="55"/>
      <c r="AN23" s="55"/>
      <c r="AR23" s="54" t="str">
        <f t="shared" si="16"/>
        <v/>
      </c>
      <c r="AS23" s="25" t="str" cm="1">
        <f t="array" ref="AS23">IFERROR(MergedCellsCount(INDEX(B23:AI23,MATCH("Prop Swap Only",B23:AI23,0))),"")</f>
        <v/>
      </c>
      <c r="AT23" s="55" t="str" cm="1">
        <f t="array" ref="AT23">IFERROR(INDEX($B$89:$AJ$89,(MATCH("Prop Swap Only",B23:AI23,0)+AS23)),"")</f>
        <v/>
      </c>
      <c r="AV23" s="25" t="str">
        <f t="shared" si="17"/>
        <v/>
      </c>
      <c r="AW23" s="51" t="str">
        <f t="shared" si="18"/>
        <v/>
      </c>
      <c r="AX23" s="51" t="str">
        <f t="shared" ca="1" si="12"/>
        <v>13:30 to 14:15 P2P &amp; STEMosphere: Disinfect &amp; Prop Swap</v>
      </c>
      <c r="AY23" s="55" t="str">
        <f t="shared" si="19"/>
        <v/>
      </c>
      <c r="AZ23" s="25" t="str" cm="1">
        <f t="array" ref="AZ23">IFERROR(MergedCellsCount(INDEX(B23:AI23,MATCH("Wipe down",B23:AI23,0))),"")</f>
        <v/>
      </c>
      <c r="BA23" s="55" t="str" cm="1">
        <f t="array" ref="BA23">IFERROR(INDEX($B$89:$AJ$89,(MATCH("Wipe down",B23:AI23,0)+AZ23)),"")</f>
        <v/>
      </c>
      <c r="BC23" s="25" t="str">
        <f t="shared" si="20"/>
        <v/>
      </c>
      <c r="BD23" s="25" t="str">
        <f t="shared" si="21"/>
        <v/>
      </c>
      <c r="BE23" s="50"/>
      <c r="BF23" s="25" cm="1">
        <f t="array" ref="BF23">_xlfn.SINGLE(INDEX(B23:AJ23,0, _xlfn.AGGREGATE(15, 3, (B23:AI23 = $BF$13)/(B23:AI23 = $BF$13)*COLUMN(B23:AI23)-COLUMN(B23),COLUMNS($BF23:BF23))))</f>
        <v>0</v>
      </c>
      <c r="BG23" s="25" cm="1">
        <f t="array" ref="BG23">IFERROR(_xlfn.AGGREGATE(15, 3, (B23:AI23 = $BF$13)/(B23:AI23 = $BF$13)*COLUMN(B23:AI23)-COLUMN(B23),COLUMNS($BG23:BG23)),"")</f>
        <v>20</v>
      </c>
      <c r="BH23" s="25" t="str" cm="1">
        <f t="array" ref="BH23">IFERROR(_xlfn.AGGREGATE(15, 3, (D23:AK23 = $BF$13)/(D23:AK23 = $BF$13)*COLUMN(D23:AK23)-COLUMN(#REF!),COLUMNS($BG23:BH23)),"")</f>
        <v/>
      </c>
      <c r="BI23" s="25" t="str" cm="1">
        <f t="array" aca="1" ref="BI23" ca="1">_xlfn.TEXTJOIN(CHAR(10),TRUE, IFERROR((TEXT(BL23,"HH:MM")&amp;" to "&amp;TEXT(INDEX(Lists!$L$24:$AX$24,0,_xlfn.AGGREGATE(15,3,(B23:AI23=$BF$13)/(B23:AI23=$BF$13)*COLUMN(B23:AI23)-COLUMN(B23),COLUMNS($BG23:BG23))+1+BJ23),"HH:MM")&amp;" "&amp;$BF$13),""),
IFERROR((TEXT(BM23,"HH:MM")&amp;" to "&amp;TEXT(INDEX(Lists!$L$24:$AX$24,0,_xlfn.AGGREGATE(15,3,(B23:AI23=$BF$13)/(B23:AI23=$BF$13)*COLUMN(B23:AI23)-COLUMN(B23),COLUMNS($BG23:BH23))+1+BK23),"HH:MM")&amp;" "&amp;$BF$13),""))</f>
        <v>13:30 to 14:15 Disinfect &amp; Prop Swap</v>
      </c>
      <c r="BJ23" s="25" cm="1">
        <f t="array" aca="1" ref="BJ23" ca="1">IFERROR(MergedCellsCount(INDEX(B23:AI23,_xlfn.AGGREGATE(15, 3, (B23:AI23 = $BF$13)/(B23:AI23 = $BF$13)*COLUMN(B23:AI23)-COLUMN(B23),COLUMNS($BG23:BG23))+1)),"")</f>
        <v>3</v>
      </c>
      <c r="BK23" s="25" t="str" cm="1">
        <f t="array" ref="BK23">IFERROR(MergedCellsCount(INDEX(B23:AI23,_xlfn.AGGREGATE(15, 3, (B23:AI23 = $BF$13)/(B23:AI23 = $BF$13)*COLUMN(B23:AI23)-COLUMN(B23),COLUMNS($BG23:BH23))+1)),"")</f>
        <v/>
      </c>
      <c r="BL23" s="55" cm="1">
        <f t="array" ref="BL23">IFERROR(INDEX(Lists!$L$24:$AX$24,  0, _xlfn.AGGREGATE(15, 3, (B23:AI23 = $BF$13)/(B23:AI23 = $BF$13)*COLUMN(B23:AI23)-COLUMN(B23),COLUMNS($BG23:BG23))+1),"")</f>
        <v>0.5625</v>
      </c>
      <c r="BM23" s="55" t="str" cm="1">
        <f t="array" ref="BM23">IFERROR(INDEX(Lists!$L$24:$AX$24,  0, _xlfn.AGGREGATE(15, 3, (B23:AI23 = $BF$13)/(B23:AI23 = $BF$13)*COLUMN(B23:AI23)-COLUMN(B23),COLUMNS($BG23:BH23))+1),"")</f>
        <v/>
      </c>
      <c r="BN23" s="51" t="str" cm="1">
        <f t="array" aca="1" ref="BN23" ca="1">_xlfn.TEXTJOIN(CHAR(10),TRUE, IFERROR((TEXT(BL23,"HH:MM")&amp;" to "&amp;TEXT(INDEX(Lists!$L$24:$AX$24,0,_xlfn.AGGREGATE(15,3,(B23:AI23=$BF$13)/(B23:AI23=$BF$13)*COLUMN(B23:AI23)-COLUMN(B23),COLUMNS($BG23:BG23))+1+BJ23),"HH:MM")&amp;" "&amp;A23&amp;": "&amp;$BF$13),""),
IFERROR((TEXT(BM23,"HH:MM")&amp;" to "&amp;TEXT(INDEX(Lists!$L$24:$AX$24,0,_xlfn.AGGREGATE(15,3,(B23:AI23=$BF$13)/(B23:AI23=$BF$13)*COLUMN(B23:AI23)-COLUMN(B23),COLUMNS($BG23:BH23))+1+BK23),"HH:MM")&amp;" "&amp;A23&amp;": "&amp;$BF$13),""))</f>
        <v>13:30 to 14:15 P2P &amp; STEMosphere: Disinfect &amp; Prop Swap</v>
      </c>
      <c r="BP23" s="25" t="e" cm="1">
        <f t="array" ref="BP23">_xlfn.SINGLE(INDEX(B23:AJ23,0, _xlfn.AGGREGATE(15, 3, (B23:AI23 = $BP$13)/(B23:AI23 = $BP$13)*COLUMN(B23:AI23)-COLUMN(B23),COLUMNS($BP23:BP23))))</f>
        <v>#NUM!</v>
      </c>
      <c r="BQ23" s="25" t="str" cm="1">
        <f t="array" ref="BQ23">IFERROR(_xlfn.AGGREGATE(15, 3, (B23:AI23 = $BP$13)/(B23:AI23 = $BP$13)*COLUMN(B23:AI23)-COLUMN(B23),COLUMNS($BP23:BQ23)),"")</f>
        <v/>
      </c>
      <c r="BR23" s="25" t="str" cm="1">
        <f t="array" ref="BR23">IFERROR(_xlfn.AGGREGATE(15, 3, (B23:AI23 = $BP$13)/(B23:AI23 = $BP$13)*COLUMN(B23:AI23)-COLUMN(B23),COLUMNS($BP23:BR23)),"")</f>
        <v/>
      </c>
      <c r="BS23" s="25" t="str" cm="1">
        <f t="array" ref="BS23">_xlfn.TEXTJOIN(CHAR(10),TRUE, IFERROR((TEXT(BV23,"HH:MM")&amp;" to "&amp;TEXT(INDEX(Lists!$L$24:$AX$24,0,_xlfn.AGGREGATE(15,3,(B23:AI23=$BP$13)/(B23:AI23=$BP$13)*COLUMN(B23:AI23)-COLUMN(B23),COLUMNS($BQ23:BQ23))+1+BT23),"HH:MM")&amp;" "&amp;$BP$13),""),
IFERROR((TEXT(BW23,"HH:MM")&amp;" to "&amp;TEXT(INDEX(Lists!$L$24:$AX$24,0,_xlfn.AGGREGATE(15,3,(B23:AI23=$BP$13)/(B23:AI23=$BP$13)*COLUMN(B23:AI23)-COLUMN(B23),COLUMNS($BQ23:BR23))+1+BU23),"HH:MM")&amp;" "&amp;$BP$13),""))</f>
        <v/>
      </c>
      <c r="BT23" s="25" t="str" cm="1">
        <f t="array" ref="BT23">IFERROR(MergedCellsCount(INDEX(B23:AI23,_xlfn.AGGREGATE(15, 3, (B23:AI23 = $BP$13)/(B23:AI23 = $BP$13)*COLUMN(B23:AI23)-COLUMN(B23),COLUMNS($BP23:BP23))+1)),"")</f>
        <v/>
      </c>
      <c r="BU23" s="25" t="str" cm="1">
        <f t="array" ref="BU23">IFERROR(MergedCellsCount(INDEX(B32:AI32,_xlfn.AGGREGATE(15, 3, (B32:AI32 = $BP$13)/(B32:AI32 = $BP$13)*COLUMN(B32:AI32)-COLUMN(B32),COLUMNS($BP32:BQ32))+1)),"")</f>
        <v/>
      </c>
      <c r="BV23" s="55" t="str" cm="1">
        <f t="array" ref="BV23">IFERROR(INDEX(Lists!$L$24:$AX$24,  0, _xlfn.AGGREGATE(15, 3, (B23:AI23 = $BP$13)/(B23:AI23 = $BP$13)*COLUMN(B23:AI23)-COLUMN(B23),COLUMNS($BP23:BP23))+1),"")</f>
        <v/>
      </c>
      <c r="BW23" s="55" t="str" cm="1">
        <f t="array" ref="BW23">IFERROR(INDEX(Lists!$L$24:$AX$24,  0, _xlfn.AGGREGATE(15, 3, (B23:AI23 = $BP$13)/(B23:AI23 = $BP$13)*COLUMN(B23:AI23)-COLUMN(B23),COLUMNS($BP23:BQ23))+1),"")</f>
        <v/>
      </c>
      <c r="BX23" s="25" t="str" cm="1">
        <f t="array" ref="BX23">_xlfn.TEXTJOIN(CHAR(10),TRUE, IFERROR((TEXT(BV23,"HH:MM")&amp;" to "&amp;TEXT(INDEX(Lists!$L$24:$AX$24,0,_xlfn.AGGREGATE(15,3,(B23:AI23=$BP$13)/(B23:AI23=$BP$13)*COLUMN(B23:AI23)-COLUMN(B23),COLUMNS($BQ23:BQ23))+1+BT23),"HH:MM")&amp;" "&amp;A23&amp;": "&amp;$BP$13),""),
IFERROR((TEXT(BW23,"HH:MM")&amp;" to "&amp;TEXT(INDEX(Lists!$L$24:$AX$24,0,_xlfn.AGGREGATE(15,3,(B23:AI23=$BP$13)/(B23:AI23=$BP$13)*COLUMN(B23:AI23)-COLUMN(B23),COLUMNS($BQ23:BR23))+1+BU23),"HH:MM")&amp;" "&amp;A23&amp;": "&amp;$BP$13),""))</f>
        <v/>
      </c>
      <c r="BY23" s="50"/>
      <c r="BZ23" s="25" t="e" cm="1">
        <f t="array" ref="BZ23">_xlfn.SINGLE(INDEX(B23:AJ23,0, _xlfn.AGGREGATE(15, 3, (B23:AI23 = $BZ$13)/(B23:AI23 = $BZ$13)*COLUMN(B23:AI23)-COLUMN(B23),COLUMNS($BZ23:BZ23))))</f>
        <v>#NUM!</v>
      </c>
      <c r="CA23" s="25" t="str" cm="1">
        <f t="array" ref="CA23">IFERROR(_xlfn.AGGREGATE(15, 3, (B23:AI23 = $BZ$13)/(B23:AI23 = $BZ$13)*COLUMN(B23:AI23)-COLUMN(B23),COLUMNS($BZ23:CA23)),"")</f>
        <v/>
      </c>
      <c r="CB23" s="25" t="str" cm="1">
        <f t="array" ref="CB23">IFERROR(_xlfn.AGGREGATE(15, 3, (B23:AI23 = $BZ$13)/(B23:AI23 = $BZ$13)*COLUMN(B23:AI23)-COLUMN(B23),COLUMNS($BZ23:CB23)),"")</f>
        <v/>
      </c>
      <c r="CC23" s="25" t="str" cm="1">
        <f t="array" ref="CC23">_xlfn.TEXTJOIN(CHAR(10),TRUE, IFERROR((TEXT(CF23,"HH:MM")&amp;" to "&amp;TEXT(INDEX(Lists!$L$24:$AX$24,0,_xlfn.AGGREGATE(15,3,(B23:AI23=$BZ$13)/(B23:AI23=$BZ$13)*COLUMN(B23:AI23)-COLUMN(B23),COLUMNS($BZ23:BZ23))+1+CD23),"HH:MM")&amp;" "&amp;$BZ$13),""),
                                                        IFERROR((TEXT(CG23,"HH:MM")&amp;" to "&amp;TEXT(INDEX(Lists!$L$24:$AX$24,0,_xlfn.AGGREGATE(15,3,(B23:AI23=$BZ$13)/(B23:AI23=$BZ$13)*COLUMN(B23:AI23)-COLUMN(B23),COLUMNS($BZ23:CA23))+1+CE23),"HH:MM")&amp;" "&amp;$BZ$13),""))</f>
        <v/>
      </c>
      <c r="CD23" s="25" t="str" cm="1">
        <f t="array" ref="CD23">IFERROR(MergedCellsCount(INDEX(B23:AI23,_xlfn.AGGREGATE(15, 3, (B23:AI23 = $BZ$13)/(B23:AI23 = $BZ$13)*COLUMN(B23:AI23)-COLUMN(B23),COLUMNS($BZ23:BZ23))+1)),"")</f>
        <v/>
      </c>
      <c r="CE23" s="25" t="str" cm="1">
        <f t="array" ref="CE23">IFERROR(MergedCellsCount(INDEX(B23:AI23,_xlfn.AGGREGATE(15, 3, (B23:AI23 = $BZ$13)/(B23:AI23 = $BZ$13)*COLUMN(B23:AI23)-COLUMN(B23),COLUMNS($BZ23:CA23))+1)),"")</f>
        <v/>
      </c>
      <c r="CF23" s="55" t="str" cm="1">
        <f t="array" ref="CF23">IFERROR(INDEX(Lists!$L$24:$AX$24,  0, _xlfn.AGGREGATE(15, 3, (B23:AI23 = $BZ$13)/(B23:AI23 = $BZ$13)*COLUMN(B23:AI23)-COLUMN(B23),COLUMNS($BZ23:BZ23))+1),"")</f>
        <v/>
      </c>
      <c r="CG23" s="55" t="str" cm="1">
        <f t="array" ref="CG23">IFERROR(INDEX(Lists!$L$24:$AX$24,  0, _xlfn.AGGREGATE(15, 3, (B23:AI23 = $BZ$13)/(B23:AI23 = $BZ$13)*COLUMN(B23:AI23)-COLUMN(B23),COLUMNS($BZ23:CA23))+1),"")</f>
        <v/>
      </c>
      <c r="CH23" s="176" t="str" cm="1">
        <f t="array" ref="CH23">_xlfn.TEXTJOIN(CHAR(10),TRUE, IFERROR((TEXT(CF23,"HH:MM")&amp;" to "&amp;TEXT(INDEX(Lists!$L$24:$AX$24,0,_xlfn.AGGREGATE(15,3,(B23:AI23=$BZ$13)/(B23:AI23=$BZ$13)*COLUMN(B23:AI23)-COLUMN(B23),COLUMNS($BZ23:BZ23))+1+CD23),"HH:MM")&amp;" "&amp;A23&amp;": "&amp;$BZ$13),""),
                                                        IFERROR((TEXT(CG23,"HH:MM")&amp;" to "&amp;TEXT(INDEX(Lists!$L$24:$AX$24,0,_xlfn.AGGREGATE(15,3,(B23:AI23=$BZ$13)/(B23:AI23=$BZ$13)*COLUMN(B23:AI23)-COLUMN(B23),COLUMNS($BZ23:CA23))+1+CE23),"HH:MM")&amp;" "&amp;A23&amp;": "&amp;$BZ$13),""))</f>
        <v/>
      </c>
      <c r="CI23" s="42" t="str">
        <f t="shared" ca="1" si="22"/>
        <v>13:30 to 14:15 Disinfect &amp; Prop Swap</v>
      </c>
    </row>
    <row r="24" spans="1:87" s="25" customFormat="1" x14ac:dyDescent="0.25">
      <c r="A24" s="7" t="s">
        <v>47</v>
      </c>
      <c r="B24" s="226"/>
      <c r="C24" s="226"/>
      <c r="D24" s="225"/>
      <c r="E24" s="225"/>
      <c r="F24" s="225"/>
      <c r="G24" s="225"/>
      <c r="H24" s="229"/>
      <c r="I24" s="229"/>
      <c r="J24" s="4"/>
      <c r="K24" s="222"/>
      <c r="L24" s="4"/>
      <c r="M24" s="265" t="s">
        <v>94</v>
      </c>
      <c r="N24" s="266"/>
      <c r="O24" s="222"/>
      <c r="P24" s="222"/>
      <c r="Q24" s="222"/>
      <c r="R24" s="222"/>
      <c r="S24" s="222"/>
      <c r="T24" s="222"/>
      <c r="U24" s="222"/>
      <c r="V24" s="222"/>
      <c r="W24" s="222"/>
      <c r="X24" s="222"/>
      <c r="Y24" s="262" t="s">
        <v>42</v>
      </c>
      <c r="Z24" s="263"/>
      <c r="AA24" s="264"/>
      <c r="AB24" s="229"/>
      <c r="AC24" s="229"/>
      <c r="AD24" s="229"/>
      <c r="AE24" s="222"/>
      <c r="AF24" s="222"/>
      <c r="AG24" s="222"/>
      <c r="AH24" s="229"/>
      <c r="AI24" s="229"/>
      <c r="AJ24" s="21" t="s">
        <v>7</v>
      </c>
      <c r="AL24" s="55"/>
      <c r="AN24" s="55"/>
      <c r="AR24" s="54" t="str">
        <f t="shared" si="16"/>
        <v/>
      </c>
      <c r="AS24" s="25" t="str" cm="1">
        <f t="array" ref="AS24">IFERROR(MergedCellsCount(INDEX(B24:AI24,MATCH("Prop Swap Only",B24:AI24,0))),"")</f>
        <v/>
      </c>
      <c r="AT24" s="55" t="str" cm="1">
        <f t="array" ref="AT24">IFERROR(INDEX($B$89:$AJ$89,(MATCH("Prop Swap Only",B24:AI24,0)+AS24)),"")</f>
        <v/>
      </c>
      <c r="AV24" s="25" t="str">
        <f t="shared" si="17"/>
        <v/>
      </c>
      <c r="AW24" s="51" t="str">
        <f t="shared" si="18"/>
        <v/>
      </c>
      <c r="AX24" s="51" t="str">
        <f t="shared" ca="1" si="12"/>
        <v xml:space="preserve">14:15 to 15:00 Kid Grid &amp; RPW: Disinfect &amp; Prop Swap
11:15 to 11:45 Kid Grid &amp; RPW: Wipe down </v>
      </c>
      <c r="AY24" s="55">
        <f t="shared" si="19"/>
        <v>0.46875</v>
      </c>
      <c r="AZ24" s="25" cm="1">
        <f t="array" aca="1" ref="AZ24" ca="1">IFERROR(MergedCellsCount(INDEX(B24:AI24,MATCH("Wipe down",B24:AI24,0))),"")</f>
        <v>2</v>
      </c>
      <c r="BA24" s="55" cm="1">
        <f t="array" aca="1" ref="BA24" ca="1">IFERROR(INDEX($B$89:$AJ$89,(MATCH("Wipe down",B24:AI24,0)+AZ24)),"")</f>
        <v>0.48958333333333331</v>
      </c>
      <c r="BC24" s="25" t="str">
        <f t="shared" ca="1" si="20"/>
        <v>11:15 to 11:45 Wipe down</v>
      </c>
      <c r="BD24" s="25" t="str">
        <f t="shared" ca="1" si="21"/>
        <v xml:space="preserve">11:15 to 11:45 Kid Grid &amp; RPW: Wipe down </v>
      </c>
      <c r="BE24" s="50"/>
      <c r="BF24" s="25" cm="1">
        <f t="array" ref="BF24">_xlfn.SINGLE(INDEX(B24:AJ24,0, _xlfn.AGGREGATE(15, 3, (B24:AI24 = $BF$13)/(B24:AI24 = $BF$13)*COLUMN(B24:AI24)-COLUMN(B24),COLUMNS($BF24:BF24))))</f>
        <v>0</v>
      </c>
      <c r="BG24" s="25" cm="1">
        <f t="array" ref="BG24">IFERROR(_xlfn.AGGREGATE(15, 3, (B24:AI24 = $BF$13)/(B24:AI24 = $BF$13)*COLUMN(B24:AI24)-COLUMN(B24),COLUMNS($BG24:BG24)),"")</f>
        <v>23</v>
      </c>
      <c r="BH24" s="25" t="str" cm="1">
        <f t="array" ref="BH24">IFERROR(_xlfn.AGGREGATE(15, 3, (D24:AK24 = $BF$13)/(D24:AK24 = $BF$13)*COLUMN(D24:AK24)-COLUMN(#REF!),COLUMNS($BG24:BH24)),"")</f>
        <v/>
      </c>
      <c r="BI24" s="25" t="str" cm="1">
        <f t="array" aca="1" ref="BI24" ca="1">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14:15 to 15:00 Disinfect &amp; Prop Swap</v>
      </c>
      <c r="BJ24" s="25" cm="1">
        <f t="array" aca="1" ref="BJ24" ca="1">IFERROR(MergedCellsCount(INDEX(B24:AI24,_xlfn.AGGREGATE(15, 3, (B24:AI24 = $BF$13)/(B24:AI24 = $BF$13)*COLUMN(B24:AI24)-COLUMN(B24),COLUMNS($BG24:BG24))+1)),"")</f>
        <v>3</v>
      </c>
      <c r="BK24" s="25" t="str" cm="1">
        <f t="array" ref="BK24">IFERROR(MergedCellsCount(INDEX(B24:AI24,_xlfn.AGGREGATE(15, 3, (B24:AI24 = $BF$13)/(B24:AI24 = $BF$13)*COLUMN(B24:AI24)-COLUMN(B24),COLUMNS($BG24:BH24))+1)),"")</f>
        <v/>
      </c>
      <c r="BL24" s="55" cm="1">
        <f t="array" ref="BL24">IFERROR(INDEX(Lists!$L$24:$AX$24,  0, _xlfn.AGGREGATE(15, 3, (B24:AI24 = $BF$13)/(B24:AI24 = $BF$13)*COLUMN(B24:AI24)-COLUMN(B24),COLUMNS($BG24:BG24))+1),"")</f>
        <v>0.59375</v>
      </c>
      <c r="BM24" s="55" t="str" cm="1">
        <f t="array" ref="BM24">IFERROR(INDEX(Lists!$L$24:$AX$24,  0, _xlfn.AGGREGATE(15, 3, (B24:AI24 = $BF$13)/(B24:AI24 = $BF$13)*COLUMN(B24:AI24)-COLUMN(B24),COLUMNS($BG24:BH24))+1),"")</f>
        <v/>
      </c>
      <c r="BN24" s="51" t="str" cm="1">
        <f t="array" aca="1" ref="BN24" ca="1">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14:15 to 15:00 Kid Grid &amp; RPW: Disinfect &amp; Prop Swap</v>
      </c>
      <c r="BP24" s="25" t="e" cm="1">
        <f t="array" ref="BP24">_xlfn.SINGLE(INDEX(B24:AJ24,0, _xlfn.AGGREGATE(15, 3, (B24:AI24 = $BP$13)/(B24:AI24 = $BP$13)*COLUMN(B24:AI24)-COLUMN(B24),COLUMNS($BP24:BP24))))</f>
        <v>#NUM!</v>
      </c>
      <c r="BQ24" s="25" t="str" cm="1">
        <f t="array" ref="BQ24">IFERROR(_xlfn.AGGREGATE(15, 3, (B24:AI24 = $BP$13)/(B24:AI24 = $BP$13)*COLUMN(B24:AI24)-COLUMN(B24),COLUMNS($BP24:BQ24)),"")</f>
        <v/>
      </c>
      <c r="BR24" s="25" t="str" cm="1">
        <f t="array" ref="BR24">IFERROR(_xlfn.AGGREGATE(15, 3, (B24:AI24 = $BP$13)/(B24:AI24 = $BP$13)*COLUMN(B24:AI24)-COLUMN(B24),COLUMNS($BP24:BR24)),"")</f>
        <v/>
      </c>
      <c r="BS24" s="25"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25" t="str" cm="1">
        <f t="array" ref="BT24">IFERROR(MergedCellsCount(INDEX(B24:AI24,_xlfn.AGGREGATE(15, 3, (B24:AI24 = $BP$13)/(B24:AI24 = $BP$13)*COLUMN(B24:AI24)-COLUMN(B24),COLUMNS($BP24:BP24))+1)),"")</f>
        <v/>
      </c>
      <c r="BU24" s="25" t="str" cm="1">
        <f t="array" ref="BU24">IFERROR(MergedCellsCount(INDEX(B33:AI33,_xlfn.AGGREGATE(15, 3, (B33:AI33 = $BP$13)/(B33:AI33 = $BP$13)*COLUMN(B33:AI33)-COLUMN(B33),COLUMNS($BP33:BQ33))+1)),"")</f>
        <v/>
      </c>
      <c r="BV24" s="55" t="str" cm="1">
        <f t="array" ref="BV24">IFERROR(INDEX(Lists!$L$24:$AX$24,  0, _xlfn.AGGREGATE(15, 3, (B24:AI24 = $BP$13)/(B24:AI24 = $BP$13)*COLUMN(B24:AI24)-COLUMN(B24),COLUMNS($BP24:BP24))+1),"")</f>
        <v/>
      </c>
      <c r="BW24" s="55" t="str" cm="1">
        <f t="array" ref="BW24">IFERROR(INDEX(Lists!$L$24:$AX$24,  0, _xlfn.AGGREGATE(15, 3, (B24:AI24 = $BP$13)/(B24:AI24 = $BP$13)*COLUMN(B24:AI24)-COLUMN(B24),COLUMNS($BP24:BQ24))+1),"")</f>
        <v/>
      </c>
      <c r="BX24" s="25"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50"/>
      <c r="BZ24" s="25" t="e" cm="1">
        <f t="array" ref="BZ24">_xlfn.SINGLE(INDEX(B24:AJ24,0, _xlfn.AGGREGATE(15, 3, (B24:AI24 = $BZ$13)/(B24:AI24 = $BZ$13)*COLUMN(B24:AI24)-COLUMN(B24),COLUMNS($BZ24:BZ24))))</f>
        <v>#NUM!</v>
      </c>
      <c r="CA24" s="25" t="str" cm="1">
        <f t="array" ref="CA24">IFERROR(_xlfn.AGGREGATE(15, 3, (B24:AI24 = $BZ$13)/(B24:AI24 = $BZ$13)*COLUMN(B24:AI24)-COLUMN(B24),COLUMNS($BZ24:CA24)),"")</f>
        <v/>
      </c>
      <c r="CB24" s="25" t="str" cm="1">
        <f t="array" ref="CB24">IFERROR(_xlfn.AGGREGATE(15, 3, (B24:AI24 = $BZ$13)/(B24:AI24 = $BZ$13)*COLUMN(B24:AI24)-COLUMN(B24),COLUMNS($BZ24:CB24)),"")</f>
        <v/>
      </c>
      <c r="CC24" s="25"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25" t="str" cm="1">
        <f t="array" ref="CD24">IFERROR(MergedCellsCount(INDEX(B24:AI24,_xlfn.AGGREGATE(15, 3, (B24:AI24 = $BZ$13)/(B24:AI24 = $BZ$13)*COLUMN(B24:AI24)-COLUMN(B24),COLUMNS($BZ24:BZ24))+1)),"")</f>
        <v/>
      </c>
      <c r="CE24" s="25" t="str" cm="1">
        <f t="array" ref="CE24">IFERROR(MergedCellsCount(INDEX(B24:AI24,_xlfn.AGGREGATE(15, 3, (B24:AI24 = $BZ$13)/(B24:AI24 = $BZ$13)*COLUMN(B24:AI24)-COLUMN(B24),COLUMNS($BZ24:CA24))+1)),"")</f>
        <v/>
      </c>
      <c r="CF24" s="55" t="str" cm="1">
        <f t="array" ref="CF24">IFERROR(INDEX(Lists!$L$24:$AX$24,  0, _xlfn.AGGREGATE(15, 3, (B24:AI24 = $BZ$13)/(B24:AI24 = $BZ$13)*COLUMN(B24:AI24)-COLUMN(B24),COLUMNS($BZ24:BZ24))+1),"")</f>
        <v/>
      </c>
      <c r="CG24" s="55" t="str" cm="1">
        <f t="array" ref="CG24">IFERROR(INDEX(Lists!$L$24:$AX$24,  0, _xlfn.AGGREGATE(15, 3, (B24:AI24 = $BZ$13)/(B24:AI24 = $BZ$13)*COLUMN(B24:AI24)-COLUMN(B24),COLUMNS($BZ24:CA24))+1),"")</f>
        <v/>
      </c>
      <c r="CH24" s="176"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42" t="str">
        <f t="shared" ca="1" si="22"/>
        <v>11:15 to 11:45 Wipe down
14:15 to 15:00 Disinfect &amp; Prop Swap</v>
      </c>
    </row>
    <row r="25" spans="1:87" s="25" customFormat="1" x14ac:dyDescent="0.25">
      <c r="A25" s="131" t="s">
        <v>54</v>
      </c>
      <c r="B25" s="226"/>
      <c r="C25" s="226"/>
      <c r="D25" s="226"/>
      <c r="E25" s="226"/>
      <c r="F25" s="226"/>
      <c r="G25" s="226"/>
      <c r="H25" s="229"/>
      <c r="I25" s="229"/>
      <c r="J25" s="229"/>
      <c r="K25" s="229"/>
      <c r="L25" s="231"/>
      <c r="M25" s="231"/>
      <c r="N25" s="231"/>
      <c r="O25" s="231"/>
      <c r="P25" s="229"/>
      <c r="Q25" s="265" t="s">
        <v>94</v>
      </c>
      <c r="R25" s="266"/>
      <c r="S25" s="4"/>
      <c r="T25" s="4"/>
      <c r="U25" s="4"/>
      <c r="V25" s="4"/>
      <c r="W25" s="4"/>
      <c r="X25" s="4"/>
      <c r="Y25" s="4"/>
      <c r="Z25" s="229"/>
      <c r="AA25" s="229"/>
      <c r="AB25" s="262" t="s">
        <v>42</v>
      </c>
      <c r="AC25" s="263"/>
      <c r="AD25" s="264"/>
      <c r="AE25" s="229"/>
      <c r="AF25" s="229"/>
      <c r="AG25" s="229"/>
      <c r="AH25" s="229"/>
      <c r="AI25" s="229"/>
      <c r="AJ25" s="160" t="s">
        <v>7</v>
      </c>
      <c r="AL25" s="55"/>
      <c r="AN25" s="55"/>
      <c r="AR25" s="54" t="str">
        <f t="shared" si="16"/>
        <v/>
      </c>
      <c r="AS25" s="25" t="str" cm="1">
        <f t="array" ref="AS25">IFERROR(MergedCellsCount(INDEX(B25:AI25,MATCH("Prop Swap Only",B25:AI25,0))),"")</f>
        <v/>
      </c>
      <c r="AT25" s="55" t="str" cm="1">
        <f t="array" ref="AT25">IFERROR(INDEX($B$89:$AJ$89,(MATCH("Prop Swap Only",B25:AI25,0)+AS25)),"")</f>
        <v/>
      </c>
      <c r="AV25" s="25" t="str">
        <f t="shared" si="17"/>
        <v/>
      </c>
      <c r="AW25" s="51" t="str">
        <f t="shared" si="18"/>
        <v/>
      </c>
      <c r="AX25" s="51" t="str">
        <f t="shared" ca="1" si="12"/>
        <v xml:space="preserve">15:00 to 15:45 TH &amp; PZ: Disinfect &amp; Prop Swap
12:15 to 12:45 TH &amp; PZ: Wipe down </v>
      </c>
      <c r="AY25" s="55">
        <f t="shared" si="19"/>
        <v>0.51041666666666663</v>
      </c>
      <c r="AZ25" s="25" cm="1">
        <f t="array" aca="1" ref="AZ25" ca="1">IFERROR(MergedCellsCount(INDEX(B25:AI25,MATCH("Wipe down",B25:AI25,0))),"")</f>
        <v>2</v>
      </c>
      <c r="BA25" s="55" cm="1">
        <f t="array" aca="1" ref="BA25" ca="1">IFERROR(INDEX($B$89:$AJ$89,(MATCH("Wipe down",B25:AI25,0)+AZ25)),"")</f>
        <v>0.53125</v>
      </c>
      <c r="BC25" s="25" t="str">
        <f t="shared" ca="1" si="20"/>
        <v>12:15 to 12:45 Wipe down</v>
      </c>
      <c r="BD25" s="25" t="str">
        <f t="shared" ca="1" si="21"/>
        <v xml:space="preserve">12:15 to 12:45 TH &amp; PZ: Wipe down </v>
      </c>
      <c r="BE25" s="50"/>
      <c r="BF25" s="25" cm="1">
        <f t="array" ref="BF25">_xlfn.SINGLE(INDEX(B25:AJ25,0, _xlfn.AGGREGATE(15, 3, (B25:AI25 = $BF$13)/(B25:AI25 = $BF$13)*COLUMN(B25:AI25)-COLUMN(B25),COLUMNS($BF25:BF25))))</f>
        <v>0</v>
      </c>
      <c r="BG25" s="25" cm="1">
        <f t="array" ref="BG25">IFERROR(_xlfn.AGGREGATE(15, 3, (B25:AI25 = $BF$13)/(B25:AI25 = $BF$13)*COLUMN(B25:AI25)-COLUMN(B25),COLUMNS($BG25:BG25)),"")</f>
        <v>26</v>
      </c>
      <c r="BH25" s="25" t="str" cm="1">
        <f t="array" ref="BH25">IFERROR(_xlfn.AGGREGATE(15, 3, (D25:AK25 = $BF$13)/(D25:AK25 = $BF$13)*COLUMN(D25:AK25)-COLUMN(#REF!),COLUMNS($BG25:BH25)),"")</f>
        <v/>
      </c>
      <c r="BI25" s="25" t="str" cm="1">
        <f t="array" aca="1" ref="BI25" ca="1">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15:00 to 15:45 Disinfect &amp; Prop Swap</v>
      </c>
      <c r="BJ25" s="25" cm="1">
        <f t="array" aca="1" ref="BJ25" ca="1">IFERROR(MergedCellsCount(INDEX(B25:AI25,_xlfn.AGGREGATE(15, 3, (B25:AI25 = $BF$13)/(B25:AI25 = $BF$13)*COLUMN(B25:AI25)-COLUMN(B25),COLUMNS($BG25:BG25))+1)),"")</f>
        <v>3</v>
      </c>
      <c r="BK25" s="25" t="str" cm="1">
        <f t="array" ref="BK25">IFERROR(MergedCellsCount(INDEX(B25:AI25,_xlfn.AGGREGATE(15, 3, (B25:AI25 = $BF$13)/(B25:AI25 = $BF$13)*COLUMN(B25:AI25)-COLUMN(B25),COLUMNS($BG25:BH25))+1)),"")</f>
        <v/>
      </c>
      <c r="BL25" s="55" cm="1">
        <f t="array" ref="BL25">IFERROR(INDEX(Lists!$L$24:$AX$24,  0, _xlfn.AGGREGATE(15, 3, (B25:AI25 = $BF$13)/(B25:AI25 = $BF$13)*COLUMN(B25:AI25)-COLUMN(B25),COLUMNS($BG25:BG25))+1),"")</f>
        <v>0.625</v>
      </c>
      <c r="BM25" s="55" t="str" cm="1">
        <f t="array" ref="BM25">IFERROR(INDEX(Lists!$L$24:$AX$24,  0, _xlfn.AGGREGATE(15, 3, (B25:AI25 = $BF$13)/(B25:AI25 = $BF$13)*COLUMN(B25:AI25)-COLUMN(B25),COLUMNS($BG25:BH25))+1),"")</f>
        <v/>
      </c>
      <c r="BN25" s="51" t="str" cm="1">
        <f t="array" aca="1" ref="BN25" ca="1">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15:00 to 15:45 TH &amp; PZ: Disinfect &amp; Prop Swap</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IFERROR(MergedCellsCount(INDEX(B34:AI34,_xlfn.AGGREGATE(15, 3, (B34:AI34 = $BP$13)/(B34:AI34 = $BP$13)*COLUMN(B34:AI34)-COLUMN(B34),COLUMNS($BP34:BQ34))+1)),"")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176"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ca="1" si="22"/>
        <v>12:15 to 12:45 Wipe down
15:00 to 15:45 Disinfect &amp; Prop Swap</v>
      </c>
    </row>
    <row r="26" spans="1:87" s="74" customFormat="1" x14ac:dyDescent="0.25">
      <c r="A26" s="165"/>
      <c r="B26" s="165"/>
      <c r="C26" s="165"/>
      <c r="D26" s="165"/>
      <c r="E26" s="165"/>
      <c r="F26" s="165"/>
      <c r="G26" s="165"/>
      <c r="H26" s="182"/>
      <c r="I26" s="182"/>
      <c r="J26" s="182"/>
      <c r="K26" s="182"/>
      <c r="L26" s="182"/>
      <c r="M26" s="182"/>
      <c r="N26" s="182"/>
      <c r="O26" s="182"/>
      <c r="P26" s="182"/>
      <c r="Q26" s="182"/>
      <c r="R26" s="182"/>
      <c r="S26" s="182"/>
      <c r="T26" s="182"/>
      <c r="U26" s="182"/>
      <c r="V26" s="182"/>
      <c r="W26" s="182"/>
      <c r="X26" s="182"/>
      <c r="Y26" s="182"/>
      <c r="Z26" s="182"/>
      <c r="AA26" s="182"/>
      <c r="AB26" s="182"/>
      <c r="AC26" s="182"/>
      <c r="AD26" s="182"/>
      <c r="AE26" s="182"/>
      <c r="AF26" s="182"/>
      <c r="AG26" s="182"/>
      <c r="AH26" s="182"/>
      <c r="AI26" s="182"/>
      <c r="AJ26" s="182"/>
      <c r="AL26" s="75"/>
      <c r="AN26" s="75"/>
      <c r="AR26" s="54" t="str">
        <f t="shared" si="3"/>
        <v/>
      </c>
      <c r="AS26" s="25" t="str" cm="1">
        <f t="array" ref="AS26">IFERROR(MergedCellsCount(INDEX(B26:AI26,MATCH("Prop Swap Only",B26:AI26,0))),"")</f>
        <v/>
      </c>
      <c r="AT26" s="55" t="str" cm="1">
        <f t="array" ref="AT26">IFERROR(INDEX($B$89:$AJ$89,(MATCH("Prop Swap Only",B26:AI26,0)+AS26)),"")</f>
        <v/>
      </c>
      <c r="AU26" s="25"/>
      <c r="AV26" s="25" t="str">
        <f t="shared" si="7"/>
        <v/>
      </c>
      <c r="AW26" s="51" t="str">
        <f t="shared" si="8"/>
        <v/>
      </c>
      <c r="AX26" s="51" t="str">
        <f t="shared" si="12"/>
        <v/>
      </c>
      <c r="AY26" s="55" t="str">
        <f t="shared" si="19"/>
        <v/>
      </c>
      <c r="AZ26" s="25" t="str" cm="1">
        <f t="array" ref="AZ26">IFERROR(MergedCellsCount(INDEX(B26:AI26,MATCH("Wipe down",B26:AI26,0))),"")</f>
        <v/>
      </c>
      <c r="BA26" s="55" t="str" cm="1">
        <f t="array" ref="BA26">IFERROR(INDEX($B$89:$AJ$89,(MATCH("Wipe down",B26:AI26,0)+AZ26)),"")</f>
        <v/>
      </c>
      <c r="BB26" s="25"/>
      <c r="BC26" s="25" t="str">
        <f t="shared" si="20"/>
        <v/>
      </c>
      <c r="BD26" s="25" t="str">
        <f t="shared" si="21"/>
        <v/>
      </c>
      <c r="BE26" s="50"/>
      <c r="BF26" s="25" t="e" cm="1">
        <f t="array" ref="BF26">_xlfn.SINGLE(INDEX(B26:AJ26,0, _xlfn.AGGREGATE(15, 3, (B26:AI26 = $BF$13)/(B26:AI26 = $BF$13)*COLUMN(B26:AI26)-COLUMN(B26),COLUMNS($BF26:BF26))))</f>
        <v>#NUM!</v>
      </c>
      <c r="BG26" s="25" t="str" cm="1">
        <f t="array" ref="BG26">IFERROR(_xlfn.AGGREGATE(15, 3, (B26:AI26 = $BF$13)/(B26:AI26 = $BF$13)*COLUMN(B26:AI26)-COLUMN(B26),COLUMNS($BG26:BG26)),"")</f>
        <v/>
      </c>
      <c r="BH26" s="25" t="str" cm="1">
        <f t="array" ref="BH26">IFERROR(_xlfn.AGGREGATE(15, 3, (D26:AK26 = $BF$13)/(D26:AK26 = $BF$13)*COLUMN(D26:AK26)-COLUMN(#REF!),COLUMNS($BG26:BH26)),"")</f>
        <v/>
      </c>
      <c r="BI26" s="25" t="str" cm="1">
        <f t="array" ref="BI26">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
      </c>
      <c r="BJ26" s="25" t="str" cm="1">
        <f t="array" ref="BJ26">IFERROR(MergedCellsCount(INDEX(B26:AI26,_xlfn.AGGREGATE(15, 3, (B26:AI26 = $BF$13)/(B26:AI26 = $BF$13)*COLUMN(B26:AI26)-COLUMN(B26),COLUMNS($BG26:BG26))+1)),"")</f>
        <v/>
      </c>
      <c r="BK26" s="25" t="str" cm="1">
        <f t="array" ref="BK26">IFERROR(MergedCellsCount(INDEX(B26:AI26,_xlfn.AGGREGATE(15, 3, (B26:AI26 = $BF$13)/(B26:AI26 = $BF$13)*COLUMN(B26:AI26)-COLUMN(B26),COLUMNS($BG26:BH26))+1)),"")</f>
        <v/>
      </c>
      <c r="BL26" s="55" t="str" cm="1">
        <f t="array" ref="BL26">IFERROR(INDEX(Lists!$L$24:$AX$24,  0, _xlfn.AGGREGATE(15, 3, (B26:AI26 = $BF$13)/(B26:AI26 = $BF$13)*COLUMN(B26:AI26)-COLUMN(B26),COLUMNS($BG26:BG26))+1),"")</f>
        <v/>
      </c>
      <c r="BM26" s="55" t="str" cm="1">
        <f t="array" ref="BM26">IFERROR(INDEX(Lists!$L$24:$AX$24,  0, _xlfn.AGGREGATE(15, 3, (B26:AI26 = $BF$13)/(B26:AI26 = $BF$13)*COLUMN(B26:AI26)-COLUMN(B26),COLUMNS($BG26:BH26))+1),"")</f>
        <v/>
      </c>
      <c r="BN26" s="51" t="str" cm="1">
        <f t="array" ref="BN26">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
      </c>
      <c r="BO26" s="25"/>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IFERROR(MergedCellsCount(INDEX(B35:AI35,_xlfn.AGGREGATE(15, 3, (B35:AI35 = $BP$13)/(B35:AI35 = $BP$13)*COLUMN(B35:AI35)-COLUMN(B35),COLUMNS($BP35:BQ35))+1)),"")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t="e" cm="1">
        <f t="array" ref="BZ26">_xlfn.SINGLE(INDEX(B26:AJ26,0, _xlfn.AGGREGATE(15, 3, (B26:AI26 = $BZ$13)/(B26:AI26 = $BZ$13)*COLUMN(B26:AI26)-COLUMN(B26),COLUMNS($BZ26:BZ26))))</f>
        <v>#NUM!</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ref="CC26">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
      </c>
      <c r="CD26" s="25" t="str" cm="1">
        <f t="array" ref="CD26">IFERROR(MergedCellsCount(INDEX(B26:AI26,_xlfn.AGGREGATE(15, 3, (B26:AI26 = $BZ$13)/(B26:AI26 = $BZ$13)*COLUMN(B26:AI26)-COLUMN(B26),COLUMNS($BZ26:BZ26))+1)),"")</f>
        <v/>
      </c>
      <c r="CE26" s="25" t="str" cm="1">
        <f t="array" ref="CE26">IFERROR(MergedCellsCount(INDEX(B26:AI26,_xlfn.AGGREGATE(15, 3, (B26:AI26 = $BZ$13)/(B26:AI26 = $BZ$13)*COLUMN(B26:AI26)-COLUMN(B26),COLUMNS($BZ26:CA26))+1)),"")</f>
        <v/>
      </c>
      <c r="CF26" s="55" t="str" cm="1">
        <f t="array" ref="CF26">IFERROR(INDEX(Lists!$L$24:$AX$24,  0, _xlfn.AGGREGATE(15, 3, (B26:AI26 = $BZ$13)/(B26:AI26 = $BZ$13)*COLUMN(B26:AI26)-COLUMN(B26),COLUMNS($BZ26:BZ26))+1),"")</f>
        <v/>
      </c>
      <c r="CG26" s="55" t="str" cm="1">
        <f t="array" ref="CG26">IFERROR(INDEX(Lists!$L$24:$AX$24,  0, _xlfn.AGGREGATE(15, 3, (B26:AI26 = $BZ$13)/(B26:AI26 = $BZ$13)*COLUMN(B26:AI26)-COLUMN(B26),COLUMNS($BZ26:CA26))+1),"")</f>
        <v/>
      </c>
      <c r="CH26" s="176" t="str" cm="1">
        <f t="array" ref="CH26">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
      </c>
      <c r="CI26" s="42" t="str">
        <f t="shared" si="22"/>
        <v/>
      </c>
    </row>
    <row r="27" spans="1:87" x14ac:dyDescent="0.25">
      <c r="A27" s="139" t="s">
        <v>44</v>
      </c>
      <c r="B27" s="139"/>
      <c r="C27" s="139"/>
      <c r="D27" s="139"/>
      <c r="E27" s="139"/>
      <c r="F27" s="139"/>
      <c r="G27" s="139"/>
      <c r="H27" s="232"/>
      <c r="I27" s="232"/>
      <c r="J27" s="232"/>
      <c r="K27" s="232"/>
      <c r="L27" s="232"/>
      <c r="M27" s="232"/>
      <c r="N27" s="232"/>
      <c r="O27" s="232"/>
      <c r="P27" s="232"/>
      <c r="Q27" s="232"/>
      <c r="R27" s="232"/>
      <c r="S27" s="232"/>
      <c r="T27" s="232"/>
      <c r="U27" s="232"/>
      <c r="V27" s="232"/>
      <c r="W27" s="232"/>
      <c r="X27" s="232"/>
      <c r="Y27" s="232"/>
      <c r="Z27" s="232"/>
      <c r="AA27" s="232"/>
      <c r="AB27" s="232"/>
      <c r="AC27" s="232"/>
      <c r="AD27" s="232"/>
      <c r="AE27" s="232"/>
      <c r="AF27" s="232"/>
      <c r="AG27" s="232"/>
      <c r="AH27" s="232"/>
      <c r="AI27" s="232"/>
      <c r="AJ27" s="232"/>
      <c r="AL27" s="55"/>
      <c r="AM27" s="25"/>
      <c r="AN27" s="55"/>
      <c r="AO27" s="25"/>
      <c r="AP27" s="25"/>
      <c r="AQ27" s="25"/>
      <c r="AR27" s="54" t="str">
        <f t="shared" ref="AR27:AR31" si="23">IFERROR(INDEX($B$89:$AJ$89,MATCH("Prop Swap Only",B27:AI27,0)),"")</f>
        <v/>
      </c>
      <c r="AS27" s="25" t="str" cm="1">
        <f t="array" ref="AS27">IFERROR(MergedCellsCount(INDEX(B27:AI27,MATCH("Prop Swap Only",B27:AI27,0))),"")</f>
        <v/>
      </c>
      <c r="AT27" s="55" t="str" cm="1">
        <f t="array" ref="AT27">IFERROR(INDEX($B$89:$AJ$89,(MATCH("Prop Swap Only",B27:AI27,0)+AS27)),"")</f>
        <v/>
      </c>
      <c r="AU27" s="25"/>
      <c r="AV27" s="25" t="str">
        <f t="shared" ref="AV27:AV31" si="24">IF(ISNUMBER(AR27),CONCATENATE(TEXT(AR27,"HH:MM")," to ",TEXT(AT27,"HH:MM"), " Prop Swap While Open "),"")</f>
        <v/>
      </c>
      <c r="AW27" s="51" t="str">
        <f t="shared" ref="AW27:AW31" si="25">IF(ISNUMBER(AR27),CONCATENATE(TEXT(AR27,"HH:MM")," to ",TEXT(AT27,"HH:MM"), " ",A27,": Prop Swap While Open"),"")</f>
        <v/>
      </c>
      <c r="AX27" s="51" t="str">
        <f t="shared" si="12"/>
        <v/>
      </c>
      <c r="AY27" s="55" t="str">
        <f t="shared" si="19"/>
        <v/>
      </c>
      <c r="AZ27" s="25" t="str" cm="1">
        <f t="array" ref="AZ27">IFERROR(MergedCellsCount(INDEX(B27:AI27,MATCH("Wipe down",B27:AI27,0))),"")</f>
        <v/>
      </c>
      <c r="BA27" s="55" t="str" cm="1">
        <f t="array" ref="BA27">IFERROR(INDEX($B$89:$AJ$89,(MATCH("Wipe down",B27:AI27,0)+AZ27)),"")</f>
        <v/>
      </c>
      <c r="BB27" s="25"/>
      <c r="BC27" s="25" t="str">
        <f t="shared" si="20"/>
        <v/>
      </c>
      <c r="BD27" s="25" t="str">
        <f t="shared" si="21"/>
        <v/>
      </c>
      <c r="BE27" s="50"/>
      <c r="BF27" s="25" t="e" cm="1">
        <f t="array" ref="BF27">_xlfn.SINGLE(INDEX(B27:AJ27,0, _xlfn.AGGREGATE(15, 3, (B27:AI27 = $BF$13)/(B27:AI27 = $BF$13)*COLUMN(B27:AI27)-COLUMN(B27),COLUMNS($BF27:BF27))))</f>
        <v>#NUM!</v>
      </c>
      <c r="BG27" s="25" t="str" cm="1">
        <f t="array" ref="BG27">IFERROR(_xlfn.AGGREGATE(15, 3, (B27:AI27 = $BF$13)/(B27:AI27 = $BF$13)*COLUMN(B27:AI27)-COLUMN(B27),COLUMNS($BG27:BG27)),"")</f>
        <v/>
      </c>
      <c r="BH27" s="25" t="str" cm="1">
        <f t="array" ref="BH27">IFERROR(_xlfn.AGGREGATE(15, 3, (D27:AK27 = $BF$13)/(D27:AK27 = $BF$13)*COLUMN(D27:AK27)-COLUMN(#REF!),COLUMNS($BG27:BH27)),"")</f>
        <v/>
      </c>
      <c r="BI27" s="25" t="str" cm="1">
        <f t="array" ref="BI27">_xlfn.TEXTJOIN(CHAR(10),TRUE, IFERROR((TEXT(BL27,"HH:MM")&amp;" to "&amp;TEXT(INDEX(Lists!$L$24:$AX$24,0,_xlfn.AGGREGATE(15,3,(B27:AI27=$BF$13)/(B27:AI27=$BF$13)*COLUMN(B27:AI27)-COLUMN(B27),COLUMNS($BG27:BG27))+1+BJ27),"HH:MM")&amp;" "&amp;$BF$13),""),
IFERROR((TEXT(BM27,"HH:MM")&amp;" to "&amp;TEXT(INDEX(Lists!$L$24:$AX$24,0,_xlfn.AGGREGATE(15,3,(B27:AI27=$BF$13)/(B27:AI27=$BF$13)*COLUMN(B27:AI27)-COLUMN(B27),COLUMNS($BG27:BH27))+1+BK27),"HH:MM")&amp;" "&amp;$BF$13),""))</f>
        <v/>
      </c>
      <c r="BJ27" s="25" t="str" cm="1">
        <f t="array" ref="BJ27">IFERROR(MergedCellsCount(INDEX(B27:AI27,_xlfn.AGGREGATE(15, 3, (B27:AI27 = $BF$13)/(B27:AI27 = $BF$13)*COLUMN(B27:AI27)-COLUMN(B27),COLUMNS($BG27:BG27))+1)),"")</f>
        <v/>
      </c>
      <c r="BK27" s="25" t="str" cm="1">
        <f t="array" ref="BK27">IFERROR(MergedCellsCount(INDEX(B27:AI27,_xlfn.AGGREGATE(15, 3, (B27:AI27 = $BF$13)/(B27:AI27 = $BF$13)*COLUMN(B27:AI27)-COLUMN(B27),COLUMNS($BG27:BH27))+1)),"")</f>
        <v/>
      </c>
      <c r="BL27" s="55" t="str" cm="1">
        <f t="array" ref="BL27">IFERROR(INDEX(Lists!$L$24:$AX$24,  0, _xlfn.AGGREGATE(15, 3, (B27:AI27 = $BF$13)/(B27:AI27 = $BF$13)*COLUMN(B27:AI27)-COLUMN(B27),COLUMNS($BG27:BG27))+1),"")</f>
        <v/>
      </c>
      <c r="BM27" s="55" t="str" cm="1">
        <f t="array" ref="BM27">IFERROR(INDEX(Lists!$L$24:$AX$24,  0, _xlfn.AGGREGATE(15, 3, (B27:AI27 = $BF$13)/(B27:AI27 = $BF$13)*COLUMN(B27:AI27)-COLUMN(B27),COLUMNS($BG27:BH27))+1),"")</f>
        <v/>
      </c>
      <c r="BN27" s="51" t="str" cm="1">
        <f t="array" ref="BN27">_xlfn.TEXTJOIN(CHAR(10),TRUE, IFERROR((TEXT(BL27,"HH:MM")&amp;" to "&amp;TEXT(INDEX(Lists!$L$24:$AX$24,0,_xlfn.AGGREGATE(15,3,(B27:AI27=$BF$13)/(B27:AI27=$BF$13)*COLUMN(B27:AI27)-COLUMN(B27),COLUMNS($BG27:BG27))+1+BJ27),"HH:MM")&amp;" "&amp;A27&amp;": "&amp;$BF$13),""),
IFERROR((TEXT(BM27,"HH:MM")&amp;" to "&amp;TEXT(INDEX(Lists!$L$24:$AX$24,0,_xlfn.AGGREGATE(15,3,(B27:AI27=$BF$13)/(B27:AI27=$BF$13)*COLUMN(B27:AI27)-COLUMN(B27),COLUMNS($BG27:BH27))+1+BK27),"HH:MM")&amp;" "&amp;A27&amp;": "&amp;$BF$13),""))</f>
        <v/>
      </c>
      <c r="BO27" s="25"/>
      <c r="BP27" s="25" t="e" cm="1">
        <f t="array" ref="BP27">_xlfn.SINGLE(INDEX(B27:AJ27,0, _xlfn.AGGREGATE(15, 3, (B27:AI27 = $BP$13)/(B27:AI27 = $BP$13)*COLUMN(B27:AI27)-COLUMN(B27),COLUMNS($BP27:BP27))))</f>
        <v>#NUM!</v>
      </c>
      <c r="BQ27" s="25" t="str" cm="1">
        <f t="array" ref="BQ27">IFERROR(_xlfn.AGGREGATE(15, 3, (B27:AI27 = $BP$13)/(B27:AI27 = $BP$13)*COLUMN(B27:AI27)-COLUMN(B27),COLUMNS($BP27:BQ27)),"")</f>
        <v/>
      </c>
      <c r="BR27" s="25" t="str" cm="1">
        <f t="array" ref="BR27">IFERROR(_xlfn.AGGREGATE(15, 3, (B27:AI27 = $BP$13)/(B27:AI27 = $BP$13)*COLUMN(B27:AI27)-COLUMN(B27),COLUMNS($BP27:BR27)),"")</f>
        <v/>
      </c>
      <c r="BS27" s="25" t="str" cm="1">
        <f t="array" ref="BS27">_xlfn.TEXTJOIN(CHAR(10),TRUE, IFERROR((TEXT(BV27,"HH:MM")&amp;" to "&amp;TEXT(INDEX(Lists!$L$24:$AX$24,0,_xlfn.AGGREGATE(15,3,(B27:AI27=$BP$13)/(B27:AI27=$BP$13)*COLUMN(B27:AI27)-COLUMN(B27),COLUMNS($BQ27:BQ27))+1+BT27),"HH:MM")&amp;" "&amp;$BP$13),""),
IFERROR((TEXT(BW27,"HH:MM")&amp;" to "&amp;TEXT(INDEX(Lists!$L$24:$AX$24,0,_xlfn.AGGREGATE(15,3,(B27:AI27=$BP$13)/(B27:AI27=$BP$13)*COLUMN(B27:AI27)-COLUMN(B27),COLUMNS($BQ27:BR27))+1+BU27),"HH:MM")&amp;" "&amp;$BP$13),""))</f>
        <v/>
      </c>
      <c r="BT27" s="25" t="str" cm="1">
        <f t="array" ref="BT27">IFERROR(MergedCellsCount(INDEX(B27:AI27,_xlfn.AGGREGATE(15, 3, (B27:AI27 = $BP$13)/(B27:AI27 = $BP$13)*COLUMN(B27:AI27)-COLUMN(B27),COLUMNS($BP27:BP27))+1)),"")</f>
        <v/>
      </c>
      <c r="BU27" s="25" t="str" cm="1">
        <f t="array" ref="BU27">IFERROR(MergedCellsCount(INDEX(B36:AI36,_xlfn.AGGREGATE(15, 3, (B36:AI36 = $BP$13)/(B36:AI36 = $BP$13)*COLUMN(B36:AI36)-COLUMN(B36),COLUMNS($BP36:BQ36))+1)),"")</f>
        <v/>
      </c>
      <c r="BV27" s="55" t="str" cm="1">
        <f t="array" ref="BV27">IFERROR(INDEX(Lists!$L$24:$AX$24,  0, _xlfn.AGGREGATE(15, 3, (B27:AI27 = $BP$13)/(B27:AI27 = $BP$13)*COLUMN(B27:AI27)-COLUMN(B27),COLUMNS($BP27:BP27))+1),"")</f>
        <v/>
      </c>
      <c r="BW27" s="55" t="str" cm="1">
        <f t="array" ref="BW27">IFERROR(INDEX(Lists!$L$24:$AX$24,  0, _xlfn.AGGREGATE(15, 3, (B27:AI27 = $BP$13)/(B27:AI27 = $BP$13)*COLUMN(B27:AI27)-COLUMN(B27),COLUMNS($BP27:BQ27))+1),"")</f>
        <v/>
      </c>
      <c r="BX27" s="25" t="str" cm="1">
        <f t="array" ref="BX27">_xlfn.TEXTJOIN(CHAR(10),TRUE, IFERROR((TEXT(BV27,"HH:MM")&amp;" to "&amp;TEXT(INDEX(Lists!$L$24:$AX$24,0,_xlfn.AGGREGATE(15,3,(B27:AI27=$BP$13)/(B27:AI27=$BP$13)*COLUMN(B27:AI27)-COLUMN(B27),COLUMNS($BQ27:BQ27))+1+BT27),"HH:MM")&amp;" "&amp;A27&amp;": "&amp;$BP$13),""),
IFERROR((TEXT(BW27,"HH:MM")&amp;" to "&amp;TEXT(INDEX(Lists!$L$24:$AX$24,0,_xlfn.AGGREGATE(15,3,(B27:AI27=$BP$13)/(B27:AI27=$BP$13)*COLUMN(B27:AI27)-COLUMN(B27),COLUMNS($BQ27:BR27))+1+BU27),"HH:MM")&amp;" "&amp;A27&amp;": "&amp;$BP$13),""))</f>
        <v/>
      </c>
      <c r="BY27" s="50"/>
      <c r="BZ27" s="25" t="e" cm="1">
        <f t="array" ref="BZ27">_xlfn.SINGLE(INDEX(B27:AJ27,0, _xlfn.AGGREGATE(15, 3, (B27:AI27 = $BZ$13)/(B27:AI27 = $BZ$13)*COLUMN(B27:AI27)-COLUMN(B27),COLUMNS($BZ27:BZ27))))</f>
        <v>#NUM!</v>
      </c>
      <c r="CA27" s="25" t="str" cm="1">
        <f t="array" ref="CA27">IFERROR(_xlfn.AGGREGATE(15, 3, (B27:AI27 = $BZ$13)/(B27:AI27 = $BZ$13)*COLUMN(B27:AI27)-COLUMN(B27),COLUMNS($BZ27:CA27)),"")</f>
        <v/>
      </c>
      <c r="CB27" s="25" t="str" cm="1">
        <f t="array" ref="CB27">IFERROR(_xlfn.AGGREGATE(15, 3, (B27:AI27 = $BZ$13)/(B27:AI27 = $BZ$13)*COLUMN(B27:AI27)-COLUMN(B27),COLUMNS($BZ27:CB27)),"")</f>
        <v/>
      </c>
      <c r="CC27" s="25" t="str" cm="1">
        <f t="array" ref="CC27">_xlfn.TEXTJOIN(CHAR(10),TRUE, IFERROR((TEXT(CF27,"HH:MM")&amp;" to "&amp;TEXT(INDEX(Lists!$L$24:$AX$24,0,_xlfn.AGGREGATE(15,3,(B27:AI27=$BZ$13)/(B27:AI27=$BZ$13)*COLUMN(B27:AI27)-COLUMN(B27),COLUMNS($BZ27:BZ27))+1+CD27),"HH:MM")&amp;" "&amp;$BZ$13),""),
                                                        IFERROR((TEXT(CG27,"HH:MM")&amp;" to "&amp;TEXT(INDEX(Lists!$L$24:$AX$24,0,_xlfn.AGGREGATE(15,3,(B27:AI27=$BZ$13)/(B27:AI27=$BZ$13)*COLUMN(B27:AI27)-COLUMN(B27),COLUMNS($BZ27:CA27))+1+CE27),"HH:MM")&amp;" "&amp;$BZ$13),""))</f>
        <v/>
      </c>
      <c r="CD27" s="25" t="str" cm="1">
        <f t="array" ref="CD27">IFERROR(MergedCellsCount(INDEX(B27:AI27,_xlfn.AGGREGATE(15, 3, (B27:AI27 = $BZ$13)/(B27:AI27 = $BZ$13)*COLUMN(B27:AI27)-COLUMN(B27),COLUMNS($BZ27:BZ27))+1)),"")</f>
        <v/>
      </c>
      <c r="CE27" s="25" t="str" cm="1">
        <f t="array" ref="CE27">IFERROR(MergedCellsCount(INDEX(B27:AI27,_xlfn.AGGREGATE(15, 3, (B27:AI27 = $BZ$13)/(B27:AI27 = $BZ$13)*COLUMN(B27:AI27)-COLUMN(B27),COLUMNS($BZ27:CA27))+1)),"")</f>
        <v/>
      </c>
      <c r="CF27" s="55" t="str" cm="1">
        <f t="array" ref="CF27">IFERROR(INDEX(Lists!$L$24:$AX$24,  0, _xlfn.AGGREGATE(15, 3, (B27:AI27 = $BZ$13)/(B27:AI27 = $BZ$13)*COLUMN(B27:AI27)-COLUMN(B27),COLUMNS($BZ27:BZ27))+1),"")</f>
        <v/>
      </c>
      <c r="CG27" s="55" t="str" cm="1">
        <f t="array" ref="CG27">IFERROR(INDEX(Lists!$L$24:$AX$24,  0, _xlfn.AGGREGATE(15, 3, (B27:AI27 = $BZ$13)/(B27:AI27 = $BZ$13)*COLUMN(B27:AI27)-COLUMN(B27),COLUMNS($BZ27:CA27))+1),"")</f>
        <v/>
      </c>
      <c r="CH27" s="176" t="str" cm="1">
        <f t="array" ref="CH27">_xlfn.TEXTJOIN(CHAR(10),TRUE, IFERROR((TEXT(CF27,"HH:MM")&amp;" to "&amp;TEXT(INDEX(Lists!$L$24:$AX$24,0,_xlfn.AGGREGATE(15,3,(B27:AI27=$BZ$13)/(B27:AI27=$BZ$13)*COLUMN(B27:AI27)-COLUMN(B27),COLUMNS($BZ27:BZ27))+1+CD27),"HH:MM")&amp;" "&amp;A27&amp;": "&amp;$BZ$13),""),
                                                        IFERROR((TEXT(CG27,"HH:MM")&amp;" to "&amp;TEXT(INDEX(Lists!$L$24:$AX$24,0,_xlfn.AGGREGATE(15,3,(B27:AI27=$BZ$13)/(B27:AI27=$BZ$13)*COLUMN(B27:AI27)-COLUMN(B27),COLUMNS($BZ27:CA27))+1+CE27),"HH:MM")&amp;" "&amp;A27&amp;": "&amp;$BZ$13),""))</f>
        <v/>
      </c>
      <c r="CI27" s="42" t="str">
        <f t="shared" si="22"/>
        <v/>
      </c>
    </row>
    <row r="28" spans="1:87" s="193" customFormat="1" x14ac:dyDescent="0.25">
      <c r="A28" s="2" t="s">
        <v>46</v>
      </c>
      <c r="B28" s="7" t="s">
        <v>14</v>
      </c>
      <c r="C28" s="2"/>
      <c r="D28" s="4" t="s">
        <v>15</v>
      </c>
      <c r="E28" s="4"/>
      <c r="F28" s="4" t="s">
        <v>16</v>
      </c>
      <c r="G28" s="4"/>
      <c r="H28" s="4" t="s">
        <v>17</v>
      </c>
      <c r="I28" s="4"/>
      <c r="J28" s="4" t="s">
        <v>18</v>
      </c>
      <c r="K28" s="4"/>
      <c r="L28" s="4" t="s">
        <v>19</v>
      </c>
      <c r="M28" s="4"/>
      <c r="N28" s="4" t="s">
        <v>20</v>
      </c>
      <c r="O28" s="4"/>
      <c r="P28" s="4" t="s">
        <v>21</v>
      </c>
      <c r="Q28" s="4"/>
      <c r="R28" s="4" t="s">
        <v>22</v>
      </c>
      <c r="S28" s="4"/>
      <c r="T28" s="4" t="s">
        <v>23</v>
      </c>
      <c r="U28" s="4"/>
      <c r="V28" s="4" t="s">
        <v>24</v>
      </c>
      <c r="W28" s="4"/>
      <c r="X28" s="4" t="s">
        <v>25</v>
      </c>
      <c r="Y28" s="4"/>
      <c r="Z28" s="4" t="s">
        <v>26</v>
      </c>
      <c r="AA28" s="4"/>
      <c r="AB28" s="4" t="s">
        <v>27</v>
      </c>
      <c r="AC28" s="4"/>
      <c r="AD28" s="4" t="s">
        <v>28</v>
      </c>
      <c r="AE28" s="4"/>
      <c r="AF28" s="4" t="s">
        <v>29</v>
      </c>
      <c r="AG28" s="4"/>
      <c r="AH28" s="4" t="s">
        <v>30</v>
      </c>
      <c r="AI28" s="4"/>
      <c r="AJ28" s="4" t="s">
        <v>31</v>
      </c>
      <c r="AL28" s="199"/>
      <c r="AN28" s="199"/>
      <c r="AR28" s="54" t="str">
        <f t="shared" si="23"/>
        <v/>
      </c>
      <c r="AS28" s="25" t="str" cm="1">
        <f t="array" ref="AS28">IFERROR(MergedCellsCount(INDEX(B28:AI28,MATCH("Prop Swap Only",B28:AI28,0))),"")</f>
        <v/>
      </c>
      <c r="AT28" s="55" t="str" cm="1">
        <f t="array" ref="AT28">IFERROR(INDEX($B$89:$AJ$89,(MATCH("Prop Swap Only",B28:AI28,0)+AS28)),"")</f>
        <v/>
      </c>
      <c r="AU28" s="25"/>
      <c r="AV28" s="25" t="str">
        <f t="shared" si="24"/>
        <v/>
      </c>
      <c r="AW28" s="51" t="str">
        <f t="shared" si="25"/>
        <v/>
      </c>
      <c r="AX28" s="51" t="str">
        <f t="shared" si="12"/>
        <v/>
      </c>
      <c r="AY28" s="55" t="str">
        <f t="shared" si="19"/>
        <v/>
      </c>
      <c r="AZ28" s="25" t="str" cm="1">
        <f t="array" ref="AZ28">IFERROR(MergedCellsCount(INDEX(B28:AI28,MATCH("Wipe down",B28:AI28,0))),"")</f>
        <v/>
      </c>
      <c r="BA28" s="55" t="str" cm="1">
        <f t="array" ref="BA28">IFERROR(INDEX($B$89:$AJ$89,(MATCH("Wipe down",B28:AI28,0)+AZ28)),"")</f>
        <v/>
      </c>
      <c r="BB28" s="25"/>
      <c r="BC28" s="25" t="str">
        <f t="shared" si="20"/>
        <v/>
      </c>
      <c r="BD28" s="25" t="str">
        <f t="shared" si="21"/>
        <v/>
      </c>
      <c r="BE28" s="50"/>
      <c r="BF28" s="25" t="e" cm="1">
        <f t="array" ref="BF28">_xlfn.SINGLE(INDEX(B28:AJ28,0, _xlfn.AGGREGATE(15, 3, (B28:AI28 = $BF$13)/(B28:AI28 = $BF$13)*COLUMN(B28:AI28)-COLUMN(B28),COLUMNS($BF28:BF28))))</f>
        <v>#NUM!</v>
      </c>
      <c r="BG28" s="25" t="str" cm="1">
        <f t="array" ref="BG28">IFERROR(_xlfn.AGGREGATE(15, 3, (B28:AI28 = $BF$13)/(B28:AI28 = $BF$13)*COLUMN(B28:AI28)-COLUMN(B28),COLUMNS($BG28:BG28)),"")</f>
        <v/>
      </c>
      <c r="BH28" s="25" t="str" cm="1">
        <f t="array" ref="BH28">IFERROR(_xlfn.AGGREGATE(15, 3, (D28:AK28 = $BF$13)/(D28:AK28 = $BF$13)*COLUMN(D28:AK28)-COLUMN(#REF!),COLUMNS($BG28:BH28)),"")</f>
        <v/>
      </c>
      <c r="BI28" s="25" t="str" cm="1">
        <f t="array" ref="BI28">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
      </c>
      <c r="BJ28" s="25" t="str" cm="1">
        <f t="array" ref="BJ28">IFERROR(MergedCellsCount(INDEX(B28:AI28,_xlfn.AGGREGATE(15, 3, (B28:AI28 = $BF$13)/(B28:AI28 = $BF$13)*COLUMN(B28:AI28)-COLUMN(B28),COLUMNS($BG28:BG28))+1)),"")</f>
        <v/>
      </c>
      <c r="BK28" s="25" t="str" cm="1">
        <f t="array" ref="BK28">IFERROR(MergedCellsCount(INDEX(B28:AI28,_xlfn.AGGREGATE(15, 3, (B28:AI28 = $BF$13)/(B28:AI28 = $BF$13)*COLUMN(B28:AI28)-COLUMN(B28),COLUMNS($BG28:BH28))+1)),"")</f>
        <v/>
      </c>
      <c r="BL28" s="55" t="str" cm="1">
        <f t="array" ref="BL28">IFERROR(INDEX(Lists!$L$24:$AX$24,  0, _xlfn.AGGREGATE(15, 3, (B28:AI28 = $BF$13)/(B28:AI28 = $BF$13)*COLUMN(B28:AI28)-COLUMN(B28),COLUMNS($BG28:BG28))+1),"")</f>
        <v/>
      </c>
      <c r="BM28" s="55" t="str" cm="1">
        <f t="array" ref="BM28">IFERROR(INDEX(Lists!$L$24:$AX$24,  0, _xlfn.AGGREGATE(15, 3, (B28:AI28 = $BF$13)/(B28:AI28 = $BF$13)*COLUMN(B28:AI28)-COLUMN(B28),COLUMNS($BG28:BH28))+1),"")</f>
        <v/>
      </c>
      <c r="BN28" s="51" t="str" cm="1">
        <f t="array" ref="BN28">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
      </c>
      <c r="BO28" s="25"/>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IFERROR(MergedCellsCount(INDEX(B37:AI37,_xlfn.AGGREGATE(15, 3, (B37:AI37 = $BP$13)/(B37:AI37 = $BP$13)*COLUMN(B37:AI37)-COLUMN(B37),COLUMNS($BP37:BQ37))+1)),"")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t="e" cm="1">
        <f t="array" ref="BZ28">_xlfn.SINGLE(INDEX(B28:AJ28,0, _xlfn.AGGREGATE(15, 3, (B28:AI28 = $BZ$13)/(B28:AI28 = $BZ$13)*COLUMN(B28:AI28)-COLUMN(B28),COLUMNS($BZ28:BZ28))))</f>
        <v>#NUM!</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ref="CC28">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
      </c>
      <c r="CD28" s="25" t="str" cm="1">
        <f t="array" ref="CD28">IFERROR(MergedCellsCount(INDEX(B28:AI28,_xlfn.AGGREGATE(15, 3, (B28:AI28 = $BZ$13)/(B28:AI28 = $BZ$13)*COLUMN(B28:AI28)-COLUMN(B28),COLUMNS($BZ28:BZ28))+1)),"")</f>
        <v/>
      </c>
      <c r="CE28" s="25" t="str" cm="1">
        <f t="array" ref="CE28">IFERROR(MergedCellsCount(INDEX(B28:AI28,_xlfn.AGGREGATE(15, 3, (B28:AI28 = $BZ$13)/(B28:AI28 = $BZ$13)*COLUMN(B28:AI28)-COLUMN(B28),COLUMNS($BZ28:CA28))+1)),"")</f>
        <v/>
      </c>
      <c r="CF28" s="55" t="str" cm="1">
        <f t="array" ref="CF28">IFERROR(INDEX(Lists!$L$24:$AX$24,  0, _xlfn.AGGREGATE(15, 3, (B28:AI28 = $BZ$13)/(B28:AI28 = $BZ$13)*COLUMN(B28:AI28)-COLUMN(B28),COLUMNS($BZ28:BZ28))+1),"")</f>
        <v/>
      </c>
      <c r="CG28" s="55" t="str" cm="1">
        <f t="array" ref="CG28">IFERROR(INDEX(Lists!$L$24:$AX$24,  0, _xlfn.AGGREGATE(15, 3, (B28:AI28 = $BZ$13)/(B28:AI28 = $BZ$13)*COLUMN(B28:AI28)-COLUMN(B28),COLUMNS($BZ28:CA28))+1),"")</f>
        <v/>
      </c>
      <c r="CH28" s="176" t="str" cm="1">
        <f t="array" ref="CH28">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
      </c>
      <c r="CI28" s="42" t="str">
        <f t="shared" si="22"/>
        <v/>
      </c>
    </row>
    <row r="29" spans="1:87" s="74" customFormat="1" hidden="1" x14ac:dyDescent="0.25">
      <c r="A29" s="14"/>
      <c r="B29" s="16"/>
      <c r="C29" s="16"/>
      <c r="D29" s="16"/>
      <c r="E29" s="16"/>
      <c r="F29" s="16"/>
      <c r="G29" s="16"/>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9"/>
      <c r="AG29" s="229"/>
      <c r="AH29" s="229"/>
      <c r="AI29" s="229"/>
      <c r="AJ29" s="229"/>
      <c r="AL29" s="75"/>
      <c r="AN29" s="75"/>
      <c r="AR29" s="54" t="str">
        <f t="shared" si="23"/>
        <v/>
      </c>
      <c r="AS29" s="25" t="str" cm="1">
        <f t="array" ref="AS29">IFERROR(MergedCellsCount(INDEX(B29:AI29,MATCH("Prop Swap Only",B29:AI29,0))),"")</f>
        <v/>
      </c>
      <c r="AT29" s="55" t="str" cm="1">
        <f t="array" ref="AT29">IFERROR(INDEX($B$89:$AJ$89,(MATCH("Prop Swap Only",B29:AI29,0)+AS29)),"")</f>
        <v/>
      </c>
      <c r="AU29" s="25"/>
      <c r="AV29" s="25" t="str">
        <f t="shared" si="24"/>
        <v/>
      </c>
      <c r="AW29" s="51" t="str">
        <f t="shared" si="25"/>
        <v/>
      </c>
      <c r="AX29" s="51" t="str">
        <f t="shared" si="12"/>
        <v/>
      </c>
      <c r="AY29" s="55" t="str">
        <f t="shared" si="19"/>
        <v/>
      </c>
      <c r="AZ29" s="25" t="str" cm="1">
        <f t="array" ref="AZ29">IFERROR(MergedCellsCount(INDEX(B29:AI29,MATCH("Wipe down",B29:AI29,0))),"")</f>
        <v/>
      </c>
      <c r="BA29" s="55" t="str" cm="1">
        <f t="array" ref="BA29">IFERROR(INDEX($B$89:$AJ$89,(MATCH("Wipe down",B29:AI29,0)+AZ29)),"")</f>
        <v/>
      </c>
      <c r="BB29" s="25"/>
      <c r="BC29" s="25" t="str">
        <f t="shared" si="20"/>
        <v/>
      </c>
      <c r="BD29" s="25" t="str">
        <f t="shared" si="21"/>
        <v/>
      </c>
      <c r="BE29" s="50"/>
      <c r="BF29" s="25" t="e" cm="1">
        <f t="array" ref="BF29">_xlfn.SINGLE(INDEX(B29:AJ29,0, _xlfn.AGGREGATE(15, 3, (B29:AI29 = $BF$13)/(B29:AI29 = $BF$13)*COLUMN(B29:AI29)-COLUMN(B29),COLUMNS($BF29:BF29))))</f>
        <v>#NUM!</v>
      </c>
      <c r="BG29" s="25" t="str" cm="1">
        <f t="array" ref="BG29">IFERROR(_xlfn.AGGREGATE(15, 3, (B29:AI29 = $BF$13)/(B29:AI29 = $BF$13)*COLUMN(B29:AI29)-COLUMN(B29),COLUMNS($BG29:BG29)),"")</f>
        <v/>
      </c>
      <c r="BH29" s="25" t="str" cm="1">
        <f t="array" ref="BH29">IFERROR(_xlfn.AGGREGATE(15, 3, (D29:AK29 = $BF$13)/(D29:AK29 = $BF$13)*COLUMN(D29:AK29)-COLUMN(#REF!),COLUMNS($BG29:BH29)),"")</f>
        <v/>
      </c>
      <c r="BI29" s="25" t="str" cm="1">
        <f t="array" ref="BI29">_xlfn.TEXTJOIN(CHAR(10),TRUE, IFERROR((TEXT(BL29,"HH:MM")&amp;" to "&amp;TEXT(INDEX(Lists!$L$24:$AX$24,0,_xlfn.AGGREGATE(15,3,(B29:AI29=$BF$13)/(B29:AI29=$BF$13)*COLUMN(B29:AI29)-COLUMN(B29),COLUMNS($BG29:BG29))+1+BJ29),"HH:MM")&amp;" "&amp;$BF$13),""),
IFERROR((TEXT(BM29,"HH:MM")&amp;" to "&amp;TEXT(INDEX(Lists!$L$24:$AX$24,0,_xlfn.AGGREGATE(15,3,(B29:AI29=$BF$13)/(B29:AI29=$BF$13)*COLUMN(B29:AI29)-COLUMN(B29),COLUMNS($BG29:BH29))+1+BK29),"HH:MM")&amp;" "&amp;$BF$13),""))</f>
        <v/>
      </c>
      <c r="BJ29" s="25" t="str" cm="1">
        <f t="array" ref="BJ29">IFERROR(MergedCellsCount(INDEX(B29:AI29,_xlfn.AGGREGATE(15, 3, (B29:AI29 = $BF$13)/(B29:AI29 = $BF$13)*COLUMN(B29:AI29)-COLUMN(B29),COLUMNS($BG29:BG29))+1)),"")</f>
        <v/>
      </c>
      <c r="BK29" s="25" t="str" cm="1">
        <f t="array" ref="BK29">IFERROR(MergedCellsCount(INDEX(B29:AI29,_xlfn.AGGREGATE(15, 3, (B29:AI29 = $BF$13)/(B29:AI29 = $BF$13)*COLUMN(B29:AI29)-COLUMN(B29),COLUMNS($BG29:BH29))+1)),"")</f>
        <v/>
      </c>
      <c r="BL29" s="55" t="str" cm="1">
        <f t="array" ref="BL29">IFERROR(INDEX(Lists!$L$24:$AX$24,  0, _xlfn.AGGREGATE(15, 3, (B29:AI29 = $BF$13)/(B29:AI29 = $BF$13)*COLUMN(B29:AI29)-COLUMN(B29),COLUMNS($BG29:BG29))+1),"")</f>
        <v/>
      </c>
      <c r="BM29" s="55" t="str" cm="1">
        <f t="array" ref="BM29">IFERROR(INDEX(Lists!$L$24:$AX$24,  0, _xlfn.AGGREGATE(15, 3, (B29:AI29 = $BF$13)/(B29:AI29 = $BF$13)*COLUMN(B29:AI29)-COLUMN(B29),COLUMNS($BG29:BH29))+1),"")</f>
        <v/>
      </c>
      <c r="BN29" s="51" t="str" cm="1">
        <f t="array" ref="BN29">_xlfn.TEXTJOIN(CHAR(10),TRUE, IFERROR((TEXT(BL29,"HH:MM")&amp;" to "&amp;TEXT(INDEX(Lists!$L$24:$AX$24,0,_xlfn.AGGREGATE(15,3,(B29:AI29=$BF$13)/(B29:AI29=$BF$13)*COLUMN(B29:AI29)-COLUMN(B29),COLUMNS($BG29:BG29))+1+BJ29),"HH:MM")&amp;" "&amp;A29&amp;": "&amp;$BF$13),""),
IFERROR((TEXT(BM29,"HH:MM")&amp;" to "&amp;TEXT(INDEX(Lists!$L$24:$AX$24,0,_xlfn.AGGREGATE(15,3,(B29:AI29=$BF$13)/(B29:AI29=$BF$13)*COLUMN(B29:AI29)-COLUMN(B29),COLUMNS($BG29:BH29))+1+BK29),"HH:MM")&amp;" "&amp;A29&amp;": "&amp;$BF$13),""))</f>
        <v/>
      </c>
      <c r="BO29" s="25"/>
      <c r="BP29" s="25" t="e" cm="1">
        <f t="array" ref="BP29">_xlfn.SINGLE(INDEX(B29:AJ29,0, _xlfn.AGGREGATE(15, 3, (B29:AI29 = $BP$13)/(B29:AI29 = $BP$13)*COLUMN(B29:AI29)-COLUMN(B29),COLUMNS($BP29:BP29))))</f>
        <v>#NUM!</v>
      </c>
      <c r="BQ29" s="25" t="str" cm="1">
        <f t="array" ref="BQ29">IFERROR(_xlfn.AGGREGATE(15, 3, (B29:AI29 = $BP$13)/(B29:AI29 = $BP$13)*COLUMN(B29:AI29)-COLUMN(B29),COLUMNS($BP29:BQ29)),"")</f>
        <v/>
      </c>
      <c r="BR29" s="25" t="str" cm="1">
        <f t="array" ref="BR29">IFERROR(_xlfn.AGGREGATE(15, 3, (B29:AI29 = $BP$13)/(B29:AI29 = $BP$13)*COLUMN(B29:AI29)-COLUMN(B29),COLUMNS($BP29:BR29)),"")</f>
        <v/>
      </c>
      <c r="BS29" s="25" t="str" cm="1">
        <f t="array" ref="BS29">_xlfn.TEXTJOIN(CHAR(10),TRUE, IFERROR((TEXT(BV29,"HH:MM")&amp;" to "&amp;TEXT(INDEX(Lists!$L$24:$AX$24,0,_xlfn.AGGREGATE(15,3,(B29:AI29=$BP$13)/(B29:AI29=$BP$13)*COLUMN(B29:AI29)-COLUMN(B29),COLUMNS($BQ29:BQ29))+1+BT29),"HH:MM")&amp;" "&amp;$BP$13),""),
IFERROR((TEXT(BW29,"HH:MM")&amp;" to "&amp;TEXT(INDEX(Lists!$L$24:$AX$24,0,_xlfn.AGGREGATE(15,3,(B29:AI29=$BP$13)/(B29:AI29=$BP$13)*COLUMN(B29:AI29)-COLUMN(B29),COLUMNS($BQ29:BR29))+1+BU29),"HH:MM")&amp;" "&amp;$BP$13),""))</f>
        <v/>
      </c>
      <c r="BT29" s="25" t="str" cm="1">
        <f t="array" ref="BT29">IFERROR(MergedCellsCount(INDEX(B29:AI29,_xlfn.AGGREGATE(15, 3, (B29:AI29 = $BP$13)/(B29:AI29 = $BP$13)*COLUMN(B29:AI29)-COLUMN(B29),COLUMNS($BP29:BP29))+1)),"")</f>
        <v/>
      </c>
      <c r="BU29" s="25" t="str" cm="1">
        <f t="array" ref="BU29">IFERROR(MergedCellsCount(INDEX(B38:AI38,_xlfn.AGGREGATE(15, 3, (B38:AI38 = $BP$13)/(B38:AI38 = $BP$13)*COLUMN(B38:AI38)-COLUMN(B38),COLUMNS($BP38:BQ38))+1)),"")</f>
        <v/>
      </c>
      <c r="BV29" s="55" t="str" cm="1">
        <f t="array" ref="BV29">IFERROR(INDEX(Lists!$L$24:$AX$24,  0, _xlfn.AGGREGATE(15, 3, (B29:AI29 = $BP$13)/(B29:AI29 = $BP$13)*COLUMN(B29:AI29)-COLUMN(B29),COLUMNS($BP29:BP29))+1),"")</f>
        <v/>
      </c>
      <c r="BW29" s="55" t="str" cm="1">
        <f t="array" ref="BW29">IFERROR(INDEX(Lists!$L$24:$AX$24,  0, _xlfn.AGGREGATE(15, 3, (B29:AI29 = $BP$13)/(B29:AI29 = $BP$13)*COLUMN(B29:AI29)-COLUMN(B29),COLUMNS($BP29:BQ29))+1),"")</f>
        <v/>
      </c>
      <c r="BX29" s="25" t="str" cm="1">
        <f t="array" ref="BX29">_xlfn.TEXTJOIN(CHAR(10),TRUE, IFERROR((TEXT(BV29,"HH:MM")&amp;" to "&amp;TEXT(INDEX(Lists!$L$24:$AX$24,0,_xlfn.AGGREGATE(15,3,(B29:AI29=$BP$13)/(B29:AI29=$BP$13)*COLUMN(B29:AI29)-COLUMN(B29),COLUMNS($BQ29:BQ29))+1+BT29),"HH:MM")&amp;" "&amp;A29&amp;": "&amp;$BP$13),""),
IFERROR((TEXT(BW29,"HH:MM")&amp;" to "&amp;TEXT(INDEX(Lists!$L$24:$AX$24,0,_xlfn.AGGREGATE(15,3,(B29:AI29=$BP$13)/(B29:AI29=$BP$13)*COLUMN(B29:AI29)-COLUMN(B29),COLUMNS($BQ29:BR29))+1+BU29),"HH:MM")&amp;" "&amp;A29&amp;": "&amp;$BP$13),""))</f>
        <v/>
      </c>
      <c r="BY29" s="50"/>
      <c r="BZ29" s="25" t="e" cm="1">
        <f t="array" ref="BZ29">_xlfn.SINGLE(INDEX(B29:AJ29,0, _xlfn.AGGREGATE(15, 3, (B29:AI29 = $BZ$13)/(B29:AI29 = $BZ$13)*COLUMN(B29:AI29)-COLUMN(B29),COLUMNS($BZ29:BZ29))))</f>
        <v>#NUM!</v>
      </c>
      <c r="CA29" s="25" t="str" cm="1">
        <f t="array" ref="CA29">IFERROR(_xlfn.AGGREGATE(15, 3, (B29:AI29 = $BZ$13)/(B29:AI29 = $BZ$13)*COLUMN(B29:AI29)-COLUMN(B29),COLUMNS($BZ29:CA29)),"")</f>
        <v/>
      </c>
      <c r="CB29" s="25" t="str" cm="1">
        <f t="array" ref="CB29">IFERROR(_xlfn.AGGREGATE(15, 3, (B29:AI29 = $BZ$13)/(B29:AI29 = $BZ$13)*COLUMN(B29:AI29)-COLUMN(B29),COLUMNS($BZ29:CB29)),"")</f>
        <v/>
      </c>
      <c r="CC29" s="25" t="str" cm="1">
        <f t="array" ref="CC29">_xlfn.TEXTJOIN(CHAR(10),TRUE, IFERROR((TEXT(CF29,"HH:MM")&amp;" to "&amp;TEXT(INDEX(Lists!$L$24:$AX$24,0,_xlfn.AGGREGATE(15,3,(B29:AI29=$BZ$13)/(B29:AI29=$BZ$13)*COLUMN(B29:AI29)-COLUMN(B29),COLUMNS($BZ29:BZ29))+1+CD29),"HH:MM")&amp;" "&amp;$BZ$13),""),
                                                        IFERROR((TEXT(CG29,"HH:MM")&amp;" to "&amp;TEXT(INDEX(Lists!$L$24:$AX$24,0,_xlfn.AGGREGATE(15,3,(B29:AI29=$BZ$13)/(B29:AI29=$BZ$13)*COLUMN(B29:AI29)-COLUMN(B29),COLUMNS($BZ29:CA29))+1+CE29),"HH:MM")&amp;" "&amp;$BZ$13),""))</f>
        <v/>
      </c>
      <c r="CD29" s="25" t="str" cm="1">
        <f t="array" ref="CD29">IFERROR(MergedCellsCount(INDEX(B29:AI29,_xlfn.AGGREGATE(15, 3, (B29:AI29 = $BZ$13)/(B29:AI29 = $BZ$13)*COLUMN(B29:AI29)-COLUMN(B29),COLUMNS($BZ29:BZ29))+1)),"")</f>
        <v/>
      </c>
      <c r="CE29" s="25" t="str" cm="1">
        <f t="array" ref="CE29">IFERROR(MergedCellsCount(INDEX(B29:AI29,_xlfn.AGGREGATE(15, 3, (B29:AI29 = $BZ$13)/(B29:AI29 = $BZ$13)*COLUMN(B29:AI29)-COLUMN(B29),COLUMNS($BZ29:CA29))+1)),"")</f>
        <v/>
      </c>
      <c r="CF29" s="55" t="str" cm="1">
        <f t="array" ref="CF29">IFERROR(INDEX(Lists!$L$24:$AX$24,  0, _xlfn.AGGREGATE(15, 3, (B29:AI29 = $BZ$13)/(B29:AI29 = $BZ$13)*COLUMN(B29:AI29)-COLUMN(B29),COLUMNS($BZ29:BZ29))+1),"")</f>
        <v/>
      </c>
      <c r="CG29" s="55" t="str" cm="1">
        <f t="array" ref="CG29">IFERROR(INDEX(Lists!$L$24:$AX$24,  0, _xlfn.AGGREGATE(15, 3, (B29:AI29 = $BZ$13)/(B29:AI29 = $BZ$13)*COLUMN(B29:AI29)-COLUMN(B29),COLUMNS($BZ29:CA29))+1),"")</f>
        <v/>
      </c>
      <c r="CH29" s="176" t="str" cm="1">
        <f t="array" ref="CH29">_xlfn.TEXTJOIN(CHAR(10),TRUE, IFERROR((TEXT(CF29,"HH:MM")&amp;" to "&amp;TEXT(INDEX(Lists!$L$24:$AX$24,0,_xlfn.AGGREGATE(15,3,(B29:AI29=$BZ$13)/(B29:AI29=$BZ$13)*COLUMN(B29:AI29)-COLUMN(B29),COLUMNS($BZ29:BZ29))+1+CD29),"HH:MM")&amp;" "&amp;A29&amp;": "&amp;$BZ$13),""),
                                                        IFERROR((TEXT(CG29,"HH:MM")&amp;" to "&amp;TEXT(INDEX(Lists!$L$24:$AX$24,0,_xlfn.AGGREGATE(15,3,(B29:AI29=$BZ$13)/(B29:AI29=$BZ$13)*COLUMN(B29:AI29)-COLUMN(B29),COLUMNS($BZ29:CA29))+1+CE29),"HH:MM")&amp;" "&amp;A29&amp;": "&amp;$BZ$13),""))</f>
        <v/>
      </c>
      <c r="CI29" s="42" t="str">
        <f t="shared" si="22"/>
        <v/>
      </c>
    </row>
    <row r="30" spans="1:87" s="25" customFormat="1" ht="15" hidden="1" customHeight="1" x14ac:dyDescent="0.25">
      <c r="A30" s="14"/>
      <c r="B30" s="16"/>
      <c r="C30" s="16"/>
      <c r="D30" s="16"/>
      <c r="E30" s="16"/>
      <c r="F30" s="16"/>
      <c r="G30" s="16"/>
      <c r="H30" s="231"/>
      <c r="I30" s="231"/>
      <c r="J30" s="231"/>
      <c r="K30" s="231"/>
      <c r="L30" s="222"/>
      <c r="M30" s="222"/>
      <c r="N30" s="222"/>
      <c r="O30" s="222"/>
      <c r="P30" s="222"/>
      <c r="Q30" s="222"/>
      <c r="R30" s="222"/>
      <c r="S30" s="222"/>
      <c r="T30" s="231"/>
      <c r="U30" s="231"/>
      <c r="V30" s="231"/>
      <c r="W30" s="231"/>
      <c r="X30" s="231"/>
      <c r="Y30" s="231"/>
      <c r="Z30" s="231"/>
      <c r="AA30" s="231"/>
      <c r="AB30" s="231"/>
      <c r="AC30" s="231"/>
      <c r="AD30" s="230"/>
      <c r="AE30" s="231"/>
      <c r="AF30" s="229"/>
      <c r="AG30" s="229"/>
      <c r="AH30" s="229"/>
      <c r="AI30" s="229"/>
      <c r="AJ30" s="229"/>
      <c r="AL30" s="55"/>
      <c r="AN30" s="55"/>
      <c r="AR30" s="54" t="str">
        <f t="shared" si="23"/>
        <v/>
      </c>
      <c r="AS30" s="25" t="str" cm="1">
        <f t="array" ref="AS30">IFERROR(MergedCellsCount(INDEX(B30:AI30,MATCH("Prop Swap Only",B30:AI30,0))),"")</f>
        <v/>
      </c>
      <c r="AT30" s="55" t="str" cm="1">
        <f t="array" ref="AT30">IFERROR(INDEX($B$89:$AJ$89,(MATCH("Prop Swap Only",B30:AI30,0)+AS30)),"")</f>
        <v/>
      </c>
      <c r="AV30" s="25" t="str">
        <f t="shared" si="24"/>
        <v/>
      </c>
      <c r="AW30" s="51" t="str">
        <f t="shared" si="25"/>
        <v/>
      </c>
      <c r="AX30" s="51" t="str">
        <f t="shared" si="12"/>
        <v/>
      </c>
      <c r="AY30" s="55" t="str">
        <f t="shared" si="19"/>
        <v/>
      </c>
      <c r="AZ30" s="25" t="str" cm="1">
        <f t="array" ref="AZ30">IFERROR(MergedCellsCount(INDEX(B30:AI30,MATCH("Wipe down",B30:AI30,0))),"")</f>
        <v/>
      </c>
      <c r="BA30" s="55" t="str" cm="1">
        <f t="array" ref="BA30">IFERROR(INDEX($B$89:$AJ$89,(MATCH("Wipe down",B30:AI30,0)+AZ30)),"")</f>
        <v/>
      </c>
      <c r="BC30" s="25" t="str">
        <f t="shared" si="20"/>
        <v/>
      </c>
      <c r="BD30" s="25" t="str">
        <f t="shared" si="21"/>
        <v/>
      </c>
      <c r="BE30" s="50"/>
      <c r="BF30" s="25" t="e" cm="1">
        <f t="array" ref="BF30">_xlfn.SINGLE(INDEX(B30:AJ30,0, _xlfn.AGGREGATE(15, 3, (B30:AI30 = $BF$13)/(B30:AI30 = $BF$13)*COLUMN(B30:AI30)-COLUMN(B30),COLUMNS($BF30:BF30))))</f>
        <v>#NUM!</v>
      </c>
      <c r="BG30" s="25" t="str" cm="1">
        <f t="array" ref="BG30">IFERROR(_xlfn.AGGREGATE(15, 3, (B30:AI30 = $BF$13)/(B30:AI30 = $BF$13)*COLUMN(B30:AI30)-COLUMN(B30),COLUMNS($BG30:BG30)),"")</f>
        <v/>
      </c>
      <c r="BH30" s="25" t="str" cm="1">
        <f t="array" ref="BH30">IFERROR(_xlfn.AGGREGATE(15, 3, (D30:AK30 = $BF$13)/(D30:AK30 = $BF$13)*COLUMN(D30:AK30)-COLUMN(#REF!),COLUMNS($BG30:BH30)),"")</f>
        <v/>
      </c>
      <c r="BI30" s="25" t="str" cm="1">
        <f t="array" ref="BI30">_xlfn.TEXTJOIN(CHAR(10),TRUE, IFERROR((TEXT(BL30,"HH:MM")&amp;" to "&amp;TEXT(INDEX(Lists!$L$24:$AX$24,0,_xlfn.AGGREGATE(15,3,(B30:AI30=$BF$13)/(B30:AI30=$BF$13)*COLUMN(B30:AI30)-COLUMN(B30),COLUMNS($BG30:BG30))+1+BJ30),"HH:MM")&amp;" "&amp;$BF$13),""),
IFERROR((TEXT(BM30,"HH:MM")&amp;" to "&amp;TEXT(INDEX(Lists!$L$24:$AX$24,0,_xlfn.AGGREGATE(15,3,(B30:AI30=$BF$13)/(B30:AI30=$BF$13)*COLUMN(B30:AI30)-COLUMN(B30),COLUMNS($BG30:BH30))+1+BK30),"HH:MM")&amp;" "&amp;$BF$13),""))</f>
        <v/>
      </c>
      <c r="BJ30" s="25" t="str" cm="1">
        <f t="array" ref="BJ30">IFERROR(MergedCellsCount(INDEX(B30:AI30,_xlfn.AGGREGATE(15, 3, (B30:AI30 = $BF$13)/(B30:AI30 = $BF$13)*COLUMN(B30:AI30)-COLUMN(B30),COLUMNS($BG30:BG30))+1)),"")</f>
        <v/>
      </c>
      <c r="BK30" s="25" t="str" cm="1">
        <f t="array" ref="BK30">IFERROR(MergedCellsCount(INDEX(B30:AI30,_xlfn.AGGREGATE(15, 3, (B30:AI30 = $BF$13)/(B30:AI30 = $BF$13)*COLUMN(B30:AI30)-COLUMN(B30),COLUMNS($BG30:BH30))+1)),"")</f>
        <v/>
      </c>
      <c r="BL30" s="55" t="str" cm="1">
        <f t="array" ref="BL30">IFERROR(INDEX(Lists!$L$24:$AX$24,  0, _xlfn.AGGREGATE(15, 3, (B30:AI30 = $BF$13)/(B30:AI30 = $BF$13)*COLUMN(B30:AI30)-COLUMN(B30),COLUMNS($BG30:BG30))+1),"")</f>
        <v/>
      </c>
      <c r="BM30" s="55" t="str" cm="1">
        <f t="array" ref="BM30">IFERROR(INDEX(Lists!$L$24:$AX$24,  0, _xlfn.AGGREGATE(15, 3, (B30:AI30 = $BF$13)/(B30:AI30 = $BF$13)*COLUMN(B30:AI30)-COLUMN(B30),COLUMNS($BG30:BH30))+1),"")</f>
        <v/>
      </c>
      <c r="BN30" s="51" t="str" cm="1">
        <f t="array" ref="BN30">_xlfn.TEXTJOIN(CHAR(10),TRUE, IFERROR((TEXT(BL30,"HH:MM")&amp;" to "&amp;TEXT(INDEX(Lists!$L$24:$AX$24,0,_xlfn.AGGREGATE(15,3,(B30:AI30=$BF$13)/(B30:AI30=$BF$13)*COLUMN(B30:AI30)-COLUMN(B30),COLUMNS($BG30:BG30))+1+BJ30),"HH:MM")&amp;" "&amp;A30&amp;": "&amp;$BF$13),""),
IFERROR((TEXT(BM30,"HH:MM")&amp;" to "&amp;TEXT(INDEX(Lists!$L$24:$AX$24,0,_xlfn.AGGREGATE(15,3,(B30:AI30=$BF$13)/(B30:AI30=$BF$13)*COLUMN(B30:AI30)-COLUMN(B30),COLUMNS($BG30:BH30))+1+BK30),"HH:MM")&amp;" "&amp;A30&amp;": "&amp;$BF$13),""))</f>
        <v/>
      </c>
      <c r="BP30" s="25" t="e" cm="1">
        <f t="array" ref="BP30">_xlfn.SINGLE(INDEX(B30:AJ30,0, _xlfn.AGGREGATE(15, 3, (B30:AI30 = $BP$13)/(B30:AI30 = $BP$13)*COLUMN(B30:AI30)-COLUMN(B30),COLUMNS($BP30:BP30))))</f>
        <v>#NUM!</v>
      </c>
      <c r="BQ30" s="25" t="str" cm="1">
        <f t="array" ref="BQ30">IFERROR(_xlfn.AGGREGATE(15, 3, (B30:AI30 = $BP$13)/(B30:AI30 = $BP$13)*COLUMN(B30:AI30)-COLUMN(B30),COLUMNS($BP30:BQ30)),"")</f>
        <v/>
      </c>
      <c r="BR30" s="25" t="str" cm="1">
        <f t="array" ref="BR30">IFERROR(_xlfn.AGGREGATE(15, 3, (B30:AI30 = $BP$13)/(B30:AI30 = $BP$13)*COLUMN(B30:AI30)-COLUMN(B30),COLUMNS($BP30:BR30)),"")</f>
        <v/>
      </c>
      <c r="BS30" s="25" t="str" cm="1">
        <f t="array" ref="BS30">_xlfn.TEXTJOIN(CHAR(10),TRUE, IFERROR((TEXT(BV30,"HH:MM")&amp;" to "&amp;TEXT(INDEX(Lists!$L$24:$AX$24,0,_xlfn.AGGREGATE(15,3,(B30:AI30=$BP$13)/(B30:AI30=$BP$13)*COLUMN(B30:AI30)-COLUMN(B30),COLUMNS($BQ30:BQ30))+1+BT30),"HH:MM")&amp;" "&amp;$BP$13),""),
IFERROR((TEXT(BW30,"HH:MM")&amp;" to "&amp;TEXT(INDEX(Lists!$L$24:$AX$24,0,_xlfn.AGGREGATE(15,3,(B30:AI30=$BP$13)/(B30:AI30=$BP$13)*COLUMN(B30:AI30)-COLUMN(B30),COLUMNS($BQ30:BR30))+1+BU30),"HH:MM")&amp;" "&amp;$BP$13),""))</f>
        <v/>
      </c>
      <c r="BT30" s="25" t="str" cm="1">
        <f t="array" ref="BT30">IFERROR(MergedCellsCount(INDEX(B30:AI30,_xlfn.AGGREGATE(15, 3, (B30:AI30 = $BP$13)/(B30:AI30 = $BP$13)*COLUMN(B30:AI30)-COLUMN(B30),COLUMNS($BP30:BP30))+1)),"")</f>
        <v/>
      </c>
      <c r="BU30" s="25" t="str" cm="1">
        <f t="array" ref="BU30">IFERROR(MergedCellsCount(INDEX(B39:AI39,_xlfn.AGGREGATE(15, 3, (B39:AI39 = $BP$13)/(B39:AI39 = $BP$13)*COLUMN(B39:AI39)-COLUMN(B39),COLUMNS($BP39:BQ39))+1)),"")</f>
        <v/>
      </c>
      <c r="BV30" s="55" t="str" cm="1">
        <f t="array" ref="BV30">IFERROR(INDEX(Lists!$L$24:$AX$24,  0, _xlfn.AGGREGATE(15, 3, (B30:AI30 = $BP$13)/(B30:AI30 = $BP$13)*COLUMN(B30:AI30)-COLUMN(B30),COLUMNS($BP30:BP30))+1),"")</f>
        <v/>
      </c>
      <c r="BW30" s="55" t="str" cm="1">
        <f t="array" ref="BW30">IFERROR(INDEX(Lists!$L$24:$AX$24,  0, _xlfn.AGGREGATE(15, 3, (B30:AI30 = $BP$13)/(B30:AI30 = $BP$13)*COLUMN(B30:AI30)-COLUMN(B30),COLUMNS($BP30:BQ30))+1),"")</f>
        <v/>
      </c>
      <c r="BX30" s="25" t="str" cm="1">
        <f t="array" ref="BX30">_xlfn.TEXTJOIN(CHAR(10),TRUE, IFERROR((TEXT(BV30,"HH:MM")&amp;" to "&amp;TEXT(INDEX(Lists!$L$24:$AX$24,0,_xlfn.AGGREGATE(15,3,(B30:AI30=$BP$13)/(B30:AI30=$BP$13)*COLUMN(B30:AI30)-COLUMN(B30),COLUMNS($BQ30:BQ30))+1+BT30),"HH:MM")&amp;" "&amp;A30&amp;": "&amp;$BP$13),""),
IFERROR((TEXT(BW30,"HH:MM")&amp;" to "&amp;TEXT(INDEX(Lists!$L$24:$AX$24,0,_xlfn.AGGREGATE(15,3,(B30:AI30=$BP$13)/(B30:AI30=$BP$13)*COLUMN(B30:AI30)-COLUMN(B30),COLUMNS($BQ30:BR30))+1+BU30),"HH:MM")&amp;" "&amp;A30&amp;": "&amp;$BP$13),""))</f>
        <v/>
      </c>
      <c r="BY30" s="50"/>
      <c r="BZ30" s="25" t="e" cm="1">
        <f t="array" ref="BZ30">_xlfn.SINGLE(INDEX(B30:AJ30,0, _xlfn.AGGREGATE(15, 3, (B30:AI30 = $BZ$13)/(B30:AI30 = $BZ$13)*COLUMN(B30:AI30)-COLUMN(B30),COLUMNS($BZ30:BZ30))))</f>
        <v>#NUM!</v>
      </c>
      <c r="CA30" s="25" t="str" cm="1">
        <f t="array" ref="CA30">IFERROR(_xlfn.AGGREGATE(15, 3, (B30:AI30 = $BZ$13)/(B30:AI30 = $BZ$13)*COLUMN(B30:AI30)-COLUMN(B30),COLUMNS($BZ30:CA30)),"")</f>
        <v/>
      </c>
      <c r="CB30" s="25" t="str" cm="1">
        <f t="array" ref="CB30">IFERROR(_xlfn.AGGREGATE(15, 3, (B30:AI30 = $BZ$13)/(B30:AI30 = $BZ$13)*COLUMN(B30:AI30)-COLUMN(B30),COLUMNS($BZ30:CB30)),"")</f>
        <v/>
      </c>
      <c r="CC30" s="25" t="str" cm="1">
        <f t="array" ref="CC30">_xlfn.TEXTJOIN(CHAR(10),TRUE, IFERROR((TEXT(CF30,"HH:MM")&amp;" to "&amp;TEXT(INDEX(Lists!$L$24:$AX$24,0,_xlfn.AGGREGATE(15,3,(B30:AI30=$BZ$13)/(B30:AI30=$BZ$13)*COLUMN(B30:AI30)-COLUMN(B30),COLUMNS($BZ30:BZ30))+1+CD30),"HH:MM")&amp;" "&amp;$BZ$13),""),
                                                        IFERROR((TEXT(CG30,"HH:MM")&amp;" to "&amp;TEXT(INDEX(Lists!$L$24:$AX$24,0,_xlfn.AGGREGATE(15,3,(B30:AI30=$BZ$13)/(B30:AI30=$BZ$13)*COLUMN(B30:AI30)-COLUMN(B30),COLUMNS($BZ30:CA30))+1+CE30),"HH:MM")&amp;" "&amp;$BZ$13),""))</f>
        <v/>
      </c>
      <c r="CD30" s="25" t="str" cm="1">
        <f t="array" ref="CD30">IFERROR(MergedCellsCount(INDEX(B30:AI30,_xlfn.AGGREGATE(15, 3, (B30:AI30 = $BZ$13)/(B30:AI30 = $BZ$13)*COLUMN(B30:AI30)-COLUMN(B30),COLUMNS($BZ30:BZ30))+1)),"")</f>
        <v/>
      </c>
      <c r="CE30" s="25" t="str" cm="1">
        <f t="array" ref="CE30">IFERROR(MergedCellsCount(INDEX(B30:AI30,_xlfn.AGGREGATE(15, 3, (B30:AI30 = $BZ$13)/(B30:AI30 = $BZ$13)*COLUMN(B30:AI30)-COLUMN(B30),COLUMNS($BZ30:CA30))+1)),"")</f>
        <v/>
      </c>
      <c r="CF30" s="55" t="str" cm="1">
        <f t="array" ref="CF30">IFERROR(INDEX(Lists!$L$24:$AX$24,  0, _xlfn.AGGREGATE(15, 3, (B30:AI30 = $BZ$13)/(B30:AI30 = $BZ$13)*COLUMN(B30:AI30)-COLUMN(B30),COLUMNS($BZ30:BZ30))+1),"")</f>
        <v/>
      </c>
      <c r="CG30" s="55" t="str" cm="1">
        <f t="array" ref="CG30">IFERROR(INDEX(Lists!$L$24:$AX$24,  0, _xlfn.AGGREGATE(15, 3, (B30:AI30 = $BZ$13)/(B30:AI30 = $BZ$13)*COLUMN(B30:AI30)-COLUMN(B30),COLUMNS($BZ30:CA30))+1),"")</f>
        <v/>
      </c>
      <c r="CH30" s="176" t="str" cm="1">
        <f t="array" ref="CH30">_xlfn.TEXTJOIN(CHAR(10),TRUE, IFERROR((TEXT(CF30,"HH:MM")&amp;" to "&amp;TEXT(INDEX(Lists!$L$24:$AX$24,0,_xlfn.AGGREGATE(15,3,(B30:AI30=$BZ$13)/(B30:AI30=$BZ$13)*COLUMN(B30:AI30)-COLUMN(B30),COLUMNS($BZ30:BZ30))+1+CD30),"HH:MM")&amp;" "&amp;A30&amp;": "&amp;$BZ$13),""),
                                                        IFERROR((TEXT(CG30,"HH:MM")&amp;" to "&amp;TEXT(INDEX(Lists!$L$24:$AX$24,0,_xlfn.AGGREGATE(15,3,(B30:AI30=$BZ$13)/(B30:AI30=$BZ$13)*COLUMN(B30:AI30)-COLUMN(B30),COLUMNS($BZ30:CA30))+1+CE30),"HH:MM")&amp;" "&amp;A30&amp;": "&amp;$BZ$13),""))</f>
        <v/>
      </c>
      <c r="CI30" s="42" t="str">
        <f t="shared" si="22"/>
        <v/>
      </c>
    </row>
    <row r="31" spans="1:87" s="25" customFormat="1" x14ac:dyDescent="0.25">
      <c r="A31" s="7" t="s">
        <v>57</v>
      </c>
      <c r="B31" s="225"/>
      <c r="C31" s="225"/>
      <c r="D31" s="225"/>
      <c r="E31" s="225"/>
      <c r="F31" s="228" t="s">
        <v>48</v>
      </c>
      <c r="G31" s="225"/>
      <c r="I31" s="222"/>
      <c r="J31" s="222"/>
      <c r="K31" s="222"/>
      <c r="L31" s="222"/>
      <c r="M31" s="222"/>
      <c r="N31" s="222"/>
      <c r="O31" s="222"/>
      <c r="P31" s="222"/>
      <c r="Q31" s="222"/>
      <c r="R31" s="222"/>
      <c r="S31" s="222"/>
      <c r="T31" s="265" t="s">
        <v>94</v>
      </c>
      <c r="U31" s="266"/>
      <c r="V31" s="229"/>
      <c r="W31" s="229"/>
      <c r="X31" s="229"/>
      <c r="Y31" s="229"/>
      <c r="Z31" s="229"/>
      <c r="AA31" s="229"/>
      <c r="AB31" s="222"/>
      <c r="AC31" s="222"/>
      <c r="AD31" s="222"/>
      <c r="AE31" s="222"/>
      <c r="AF31" s="222"/>
      <c r="AG31" s="222"/>
      <c r="AH31" s="229"/>
      <c r="AI31" s="229"/>
      <c r="AJ31" s="21" t="s">
        <v>7</v>
      </c>
      <c r="AL31" s="55"/>
      <c r="AN31" s="55"/>
      <c r="AR31" s="54">
        <f t="shared" si="23"/>
        <v>0.39583333333333331</v>
      </c>
      <c r="AS31" s="25" cm="1">
        <f t="array" aca="1" ref="AS31" ca="1">IFERROR(MergedCellsCount(INDEX(B31:AI31,MATCH("Prop Swap Only",B31:AI31,0))),"")</f>
        <v>1</v>
      </c>
      <c r="AT31" s="55" cm="1">
        <f t="array" aca="1" ref="AT31" ca="1">IFERROR(INDEX($B$89:$AJ$89,(MATCH("Prop Swap Only",B31:AI31,0)+AS31)),"")</f>
        <v>0.40625</v>
      </c>
      <c r="AV31" s="25" t="str">
        <f t="shared" ca="1" si="24"/>
        <v xml:space="preserve">09:30 to 09:45 Prop Swap While Open </v>
      </c>
      <c r="AW31" s="51" t="str">
        <f t="shared" ca="1" si="25"/>
        <v>09:30 to 09:45 HTT: Prop Swap While Open</v>
      </c>
      <c r="AX31" s="51" t="str">
        <f t="shared" ca="1" si="12"/>
        <v xml:space="preserve">09:30 to 09:45 HTT: Prop Swap While Open
13:00 to 13:30 HTT: Wipe down </v>
      </c>
      <c r="AY31" s="55">
        <f t="shared" si="19"/>
        <v>0.54166666666666663</v>
      </c>
      <c r="AZ31" s="25" cm="1">
        <f t="array" aca="1" ref="AZ31" ca="1">IFERROR(MergedCellsCount(INDEX(B31:AI31,MATCH("Wipe down",B31:AI31,0))),"")</f>
        <v>2</v>
      </c>
      <c r="BA31" s="55" cm="1">
        <f t="array" aca="1" ref="BA31" ca="1">IFERROR(INDEX($B$89:$AJ$89,(MATCH("Wipe down",B31:AI31,0)+AZ31)),"")</f>
        <v>0.5625</v>
      </c>
      <c r="BC31" s="25" t="str">
        <f t="shared" ca="1" si="20"/>
        <v>13:00 to 13:30 Wipe down</v>
      </c>
      <c r="BD31" s="25" t="str">
        <f t="shared" ca="1" si="21"/>
        <v xml:space="preserve">13:00 to 13:30 HTT: Wipe down </v>
      </c>
      <c r="BE31" s="50"/>
      <c r="BF31" s="25" t="e" cm="1">
        <f t="array" ref="BF31">_xlfn.SINGLE(INDEX(B31:AJ31,0, _xlfn.AGGREGATE(15, 3, (B31:AI31 = $BF$13)/(B31:AI31 = $BF$13)*COLUMN(B31:AI31)-COLUMN(B31),COLUMNS($BF31:BF31))))</f>
        <v>#NUM!</v>
      </c>
      <c r="BG31" s="25" t="str" cm="1">
        <f t="array" ref="BG31">IFERROR(_xlfn.AGGREGATE(15, 3, (B31:AI31 = $BF$13)/(B31:AI31 = $BF$13)*COLUMN(B31:AI31)-COLUMN(B31),COLUMNS($BG31:BG31)),"")</f>
        <v/>
      </c>
      <c r="BH31" s="25" t="str" cm="1">
        <f t="array" ref="BH31">IFERROR(_xlfn.AGGREGATE(15, 3, (D31:AK31 = $BF$13)/(D31:AK31 = $BF$13)*COLUMN(D31:AK31)-COLUMN(#REF!),COLUMNS($BG31:BH31)),"")</f>
        <v/>
      </c>
      <c r="BI31" s="25" t="str" cm="1">
        <f t="array" ref="BI31">_xlfn.TEXTJOIN(CHAR(10),TRUE, IFERROR((TEXT(BL31,"HH:MM")&amp;" to "&amp;TEXT(INDEX(Lists!$L$24:$AX$24,0,_xlfn.AGGREGATE(15,3,(B31:AI31=$BF$13)/(B31:AI31=$BF$13)*COLUMN(B31:AI31)-COLUMN(B31),COLUMNS($BG31:BG31))+1+BJ31),"HH:MM")&amp;" "&amp;$BF$13),""),
IFERROR((TEXT(BM31,"HH:MM")&amp;" to "&amp;TEXT(INDEX(Lists!$L$24:$AX$24,0,_xlfn.AGGREGATE(15,3,(B31:AI31=$BF$13)/(B31:AI31=$BF$13)*COLUMN(B31:AI31)-COLUMN(B31),COLUMNS($BG31:BH31))+1+BK31),"HH:MM")&amp;" "&amp;$BF$13),""))</f>
        <v/>
      </c>
      <c r="BJ31" s="25" t="str" cm="1">
        <f t="array" ref="BJ31">IFERROR(MergedCellsCount(INDEX(B31:AI31,_xlfn.AGGREGATE(15, 3, (B31:AI31 = $BF$13)/(B31:AI31 = $BF$13)*COLUMN(B31:AI31)-COLUMN(B31),COLUMNS($BG31:BG31))+1)),"")</f>
        <v/>
      </c>
      <c r="BK31" s="25" t="str" cm="1">
        <f t="array" ref="BK31">IFERROR(MergedCellsCount(INDEX(B31:AI31,_xlfn.AGGREGATE(15, 3, (B31:AI31 = $BF$13)/(B31:AI31 = $BF$13)*COLUMN(B31:AI31)-COLUMN(B31),COLUMNS($BG31:BH31))+1)),"")</f>
        <v/>
      </c>
      <c r="BL31" s="55" t="str" cm="1">
        <f t="array" ref="BL31">IFERROR(INDEX(Lists!$L$24:$AX$24,  0, _xlfn.AGGREGATE(15, 3, (B31:AI31 = $BF$13)/(B31:AI31 = $BF$13)*COLUMN(B31:AI31)-COLUMN(B31),COLUMNS($BG31:BG31))+1),"")</f>
        <v/>
      </c>
      <c r="BM31" s="55" t="str" cm="1">
        <f t="array" ref="BM31">IFERROR(INDEX(Lists!$L$24:$AX$24,  0, _xlfn.AGGREGATE(15, 3, (B31:AI31 = $BF$13)/(B31:AI31 = $BF$13)*COLUMN(B31:AI31)-COLUMN(B31),COLUMNS($BG31:BH31))+1),"")</f>
        <v/>
      </c>
      <c r="BN31" s="51" t="str" cm="1">
        <f t="array" ref="BN31">_xlfn.TEXTJOIN(CHAR(10),TRUE, IFERROR((TEXT(BL31,"HH:MM")&amp;" to "&amp;TEXT(INDEX(Lists!$L$24:$AX$24,0,_xlfn.AGGREGATE(15,3,(B31:AI31=$BF$13)/(B31:AI31=$BF$13)*COLUMN(B31:AI31)-COLUMN(B31),COLUMNS($BG31:BG31))+1+BJ31),"HH:MM")&amp;" "&amp;A31&amp;": "&amp;$BF$13),""),
IFERROR((TEXT(BM31,"HH:MM")&amp;" to "&amp;TEXT(INDEX(Lists!$L$24:$AX$24,0,_xlfn.AGGREGATE(15,3,(B31:AI31=$BF$13)/(B31:AI31=$BF$13)*COLUMN(B31:AI31)-COLUMN(B31),COLUMNS($BG31:BH31))+1+BK31),"HH:MM")&amp;" "&amp;A31&amp;": "&amp;$BF$13),""))</f>
        <v/>
      </c>
      <c r="BP31" s="25" t="e" cm="1">
        <f t="array" ref="BP31">_xlfn.SINGLE(INDEX(B31:AJ31,0, _xlfn.AGGREGATE(15, 3, (B31:AI31 = $BP$13)/(B31:AI31 = $BP$13)*COLUMN(B31:AI31)-COLUMN(B31),COLUMNS($BP31:BP31))))</f>
        <v>#NUM!</v>
      </c>
      <c r="BQ31" s="25" t="str" cm="1">
        <f t="array" ref="BQ31">IFERROR(_xlfn.AGGREGATE(15, 3, (B31:AI31 = $BP$13)/(B31:AI31 = $BP$13)*COLUMN(B31:AI31)-COLUMN(B31),COLUMNS($BP31:BQ31)),"")</f>
        <v/>
      </c>
      <c r="BR31" s="25" t="str" cm="1">
        <f t="array" ref="BR31">IFERROR(_xlfn.AGGREGATE(15, 3, (B31:AI31 = $BP$13)/(B31:AI31 = $BP$13)*COLUMN(B31:AI31)-COLUMN(B31),COLUMNS($BP31:BR31)),"")</f>
        <v/>
      </c>
      <c r="BS31" s="25" t="str" cm="1">
        <f t="array" ref="BS31">_xlfn.TEXTJOIN(CHAR(10),TRUE, IFERROR((TEXT(BV31,"HH:MM")&amp;" to "&amp;TEXT(INDEX(Lists!$L$24:$AX$24,0,_xlfn.AGGREGATE(15,3,(B31:AI31=$BP$13)/(B31:AI31=$BP$13)*COLUMN(B31:AI31)-COLUMN(B31),COLUMNS($BQ31:BQ31))+1+BT31),"HH:MM")&amp;" "&amp;$BP$13),""),
IFERROR((TEXT(BW31,"HH:MM")&amp;" to "&amp;TEXT(INDEX(Lists!$L$24:$AX$24,0,_xlfn.AGGREGATE(15,3,(B31:AI31=$BP$13)/(B31:AI31=$BP$13)*COLUMN(B31:AI31)-COLUMN(B31),COLUMNS($BQ31:BR31))+1+BU31),"HH:MM")&amp;" "&amp;$BP$13),""))</f>
        <v/>
      </c>
      <c r="BT31" s="25" t="str" cm="1">
        <f t="array" ref="BT31">IFERROR(MergedCellsCount(INDEX(B31:AI31,_xlfn.AGGREGATE(15, 3, (B31:AI31 = $BP$13)/(B31:AI31 = $BP$13)*COLUMN(B31:AI31)-COLUMN(B31),COLUMNS($BP31:BP31))+1)),"")</f>
        <v/>
      </c>
      <c r="BU31" s="25" t="str" cm="1">
        <f t="array" ref="BU31">IFERROR(MergedCellsCount(INDEX(B40:AI40,_xlfn.AGGREGATE(15, 3, (B40:AI40 = $BP$13)/(B40:AI40 = $BP$13)*COLUMN(B40:AI40)-COLUMN(B40),COLUMNS($BP40:BQ40))+1)),"")</f>
        <v/>
      </c>
      <c r="BV31" s="55" t="str" cm="1">
        <f t="array" ref="BV31">IFERROR(INDEX(Lists!$L$24:$AX$24,  0, _xlfn.AGGREGATE(15, 3, (B31:AI31 = $BP$13)/(B31:AI31 = $BP$13)*COLUMN(B31:AI31)-COLUMN(B31),COLUMNS($BP31:BP31))+1),"")</f>
        <v/>
      </c>
      <c r="BW31" s="55" t="str" cm="1">
        <f t="array" ref="BW31">IFERROR(INDEX(Lists!$L$24:$AX$24,  0, _xlfn.AGGREGATE(15, 3, (B31:AI31 = $BP$13)/(B31:AI31 = $BP$13)*COLUMN(B31:AI31)-COLUMN(B31),COLUMNS($BP31:BQ31))+1),"")</f>
        <v/>
      </c>
      <c r="BX31" s="25" t="str" cm="1">
        <f t="array" ref="BX31">_xlfn.TEXTJOIN(CHAR(10),TRUE, IFERROR((TEXT(BV31,"HH:MM")&amp;" to "&amp;TEXT(INDEX(Lists!$L$24:$AX$24,0,_xlfn.AGGREGATE(15,3,(B31:AI31=$BP$13)/(B31:AI31=$BP$13)*COLUMN(B31:AI31)-COLUMN(B31),COLUMNS($BQ31:BQ31))+1+BT31),"HH:MM")&amp;" "&amp;A31&amp;": "&amp;$BP$13),""),
IFERROR((TEXT(BW31,"HH:MM")&amp;" to "&amp;TEXT(INDEX(Lists!$L$24:$AX$24,0,_xlfn.AGGREGATE(15,3,(B31:AI31=$BP$13)/(B31:AI31=$BP$13)*COLUMN(B31:AI31)-COLUMN(B31),COLUMNS($BQ31:BR31))+1+BU31),"HH:MM")&amp;" "&amp;A31&amp;": "&amp;$BP$13),""))</f>
        <v/>
      </c>
      <c r="BY31" s="50"/>
      <c r="BZ31" s="25" t="e" cm="1">
        <f t="array" ref="BZ31">_xlfn.SINGLE(INDEX(B31:AJ31,0, _xlfn.AGGREGATE(15, 3, (B31:AI31 = $BZ$13)/(B31:AI31 = $BZ$13)*COLUMN(B31:AI31)-COLUMN(B31),COLUMNS($BZ31:BZ31))))</f>
        <v>#NUM!</v>
      </c>
      <c r="CA31" s="25" t="str" cm="1">
        <f t="array" ref="CA31">IFERROR(_xlfn.AGGREGATE(15, 3, (B31:AI31 = $BZ$13)/(B31:AI31 = $BZ$13)*COLUMN(B31:AI31)-COLUMN(B31),COLUMNS($BZ31:CA31)),"")</f>
        <v/>
      </c>
      <c r="CB31" s="25" t="str" cm="1">
        <f t="array" ref="CB31">IFERROR(_xlfn.AGGREGATE(15, 3, (B31:AI31 = $BZ$13)/(B31:AI31 = $BZ$13)*COLUMN(B31:AI31)-COLUMN(B31),COLUMNS($BZ31:CB31)),"")</f>
        <v/>
      </c>
      <c r="CC31" s="25" t="str" cm="1">
        <f t="array" ref="CC31">_xlfn.TEXTJOIN(CHAR(10),TRUE, IFERROR((TEXT(CF31,"HH:MM")&amp;" to "&amp;TEXT(INDEX(Lists!$L$24:$AX$24,0,_xlfn.AGGREGATE(15,3,(B31:AI31=$BZ$13)/(B31:AI31=$BZ$13)*COLUMN(B31:AI31)-COLUMN(B31),COLUMNS($BZ31:BZ31))+1+CD31),"HH:MM")&amp;" "&amp;$BZ$13),""),
                                                        IFERROR((TEXT(CG31,"HH:MM")&amp;" to "&amp;TEXT(INDEX(Lists!$L$24:$AX$24,0,_xlfn.AGGREGATE(15,3,(B31:AI31=$BZ$13)/(B31:AI31=$BZ$13)*COLUMN(B31:AI31)-COLUMN(B31),COLUMNS($BZ31:CA31))+1+CE31),"HH:MM")&amp;" "&amp;$BZ$13),""))</f>
        <v/>
      </c>
      <c r="CD31" s="25" t="str" cm="1">
        <f t="array" ref="CD31">IFERROR(MergedCellsCount(INDEX(B31:AI31,_xlfn.AGGREGATE(15, 3, (B31:AI31 = $BZ$13)/(B31:AI31 = $BZ$13)*COLUMN(B31:AI31)-COLUMN(B31),COLUMNS($BZ31:BZ31))+1)),"")</f>
        <v/>
      </c>
      <c r="CE31" s="25" t="str" cm="1">
        <f t="array" ref="CE31">IFERROR(MergedCellsCount(INDEX(B31:AI31,_xlfn.AGGREGATE(15, 3, (B31:AI31 = $BZ$13)/(B31:AI31 = $BZ$13)*COLUMN(B31:AI31)-COLUMN(B31),COLUMNS($BZ31:CA31))+1)),"")</f>
        <v/>
      </c>
      <c r="CF31" s="55" t="str" cm="1">
        <f t="array" ref="CF31">IFERROR(INDEX(Lists!$L$24:$AX$24,  0, _xlfn.AGGREGATE(15, 3, (B31:AI31 = $BZ$13)/(B31:AI31 = $BZ$13)*COLUMN(B31:AI31)-COLUMN(B31),COLUMNS($BZ31:BZ31))+1),"")</f>
        <v/>
      </c>
      <c r="CG31" s="55" t="str" cm="1">
        <f t="array" ref="CG31">IFERROR(INDEX(Lists!$L$24:$AX$24,  0, _xlfn.AGGREGATE(15, 3, (B31:AI31 = $BZ$13)/(B31:AI31 = $BZ$13)*COLUMN(B31:AI31)-COLUMN(B31),COLUMNS($BZ31:CA31))+1),"")</f>
        <v/>
      </c>
      <c r="CH31" s="176" t="str" cm="1">
        <f t="array" ref="CH31">_xlfn.TEXTJOIN(CHAR(10),TRUE, IFERROR((TEXT(CF31,"HH:MM")&amp;" to "&amp;TEXT(INDEX(Lists!$L$24:$AX$24,0,_xlfn.AGGREGATE(15,3,(B31:AI31=$BZ$13)/(B31:AI31=$BZ$13)*COLUMN(B31:AI31)-COLUMN(B31),COLUMNS($BZ31:BZ31))+1+CD31),"HH:MM")&amp;" "&amp;A31&amp;": "&amp;$BZ$13),""),
                                                        IFERROR((TEXT(CG31,"HH:MM")&amp;" to "&amp;TEXT(INDEX(Lists!$L$24:$AX$24,0,_xlfn.AGGREGATE(15,3,(B31:AI31=$BZ$13)/(B31:AI31=$BZ$13)*COLUMN(B31:AI31)-COLUMN(B31),COLUMNS($BZ31:CA31))+1+CE31),"HH:MM")&amp;" "&amp;A31&amp;": "&amp;$BZ$13),""))</f>
        <v/>
      </c>
      <c r="CI31" s="42" t="str">
        <f t="shared" ca="1" si="22"/>
        <v>09:30 to 09:45 Prop Swap While Open 
13:00 to 13:30 Wipe down</v>
      </c>
    </row>
    <row r="32" spans="1:87" s="25" customFormat="1" ht="15" customHeight="1" x14ac:dyDescent="0.25">
      <c r="A32" s="7" t="s">
        <v>51</v>
      </c>
      <c r="B32" s="127"/>
      <c r="C32" s="225"/>
      <c r="D32" s="225"/>
      <c r="E32" s="225"/>
      <c r="F32" s="225"/>
      <c r="G32" s="227" t="s">
        <v>48</v>
      </c>
      <c r="H32" s="229"/>
      <c r="J32" s="4"/>
      <c r="K32" s="222"/>
      <c r="L32" s="4"/>
      <c r="M32" s="230"/>
      <c r="N32" s="230"/>
      <c r="O32" s="222"/>
      <c r="P32" s="222"/>
      <c r="Q32" s="222"/>
      <c r="R32" s="222"/>
      <c r="S32" s="222"/>
      <c r="T32" s="222"/>
      <c r="U32" s="222"/>
      <c r="V32" s="222"/>
      <c r="W32" s="222"/>
      <c r="X32" s="222"/>
      <c r="Y32" s="231"/>
      <c r="Z32" s="265" t="s">
        <v>94</v>
      </c>
      <c r="AA32" s="266"/>
      <c r="AB32" s="229"/>
      <c r="AC32" s="229"/>
      <c r="AD32" s="229"/>
      <c r="AE32" s="229"/>
      <c r="AF32" s="229"/>
      <c r="AG32" s="229"/>
      <c r="AH32" s="229"/>
      <c r="AI32" s="229"/>
      <c r="AJ32" s="21" t="s">
        <v>7</v>
      </c>
      <c r="AL32" s="55"/>
      <c r="AN32" s="55"/>
      <c r="AR32" s="54">
        <f t="shared" ref="AR32:AR38" si="26">IFERROR(INDEX($B$89:$AJ$89,MATCH("Prop Swap Only",B32:AI32,0)),"")</f>
        <v>0.40625</v>
      </c>
      <c r="AS32" s="25" cm="1">
        <f t="array" aca="1" ref="AS32" ca="1">IFERROR(MergedCellsCount(INDEX(B32:AI32,MATCH("Prop Swap Only",B32:AI32,0))),"")</f>
        <v>1</v>
      </c>
      <c r="AT32" s="55" cm="1">
        <f t="array" aca="1" ref="AT32" ca="1">IFERROR(INDEX($B$89:$AJ$89,(MATCH("Prop Swap Only",B32:AI32,0)+AS32)),"")</f>
        <v>0.41666666666666669</v>
      </c>
      <c r="AV32" s="25" t="str">
        <f t="shared" ref="AV32:AV38" ca="1" si="27">IF(ISNUMBER(AR32),CONCATENATE(TEXT(AR32,"HH:MM")," to ",TEXT(AT32,"HH:MM"), " Prop Swap While Open "),"")</f>
        <v xml:space="preserve">09:45 to 10:00 Prop Swap While Open </v>
      </c>
      <c r="AW32" s="51" t="str">
        <f t="shared" ref="AW32:AW38" ca="1" si="28">IF(ISNUMBER(AR32),CONCATENATE(TEXT(AR32,"HH:MM")," to ",TEXT(AT32,"HH:MM"), " ",A32,": Prop Swap While Open"),"")</f>
        <v>09:45 to 10:00 Splash (UW - SS): Prop Swap While Open</v>
      </c>
      <c r="AX32" s="51" t="str">
        <f t="shared" ca="1" si="12"/>
        <v xml:space="preserve">09:45 to 10:00 Splash (UW - SS): Prop Swap While Open
14:30 to 15:00 Splash (UW - SS): Wipe down </v>
      </c>
      <c r="AY32" s="55">
        <f t="shared" si="19"/>
        <v>0.60416666666666663</v>
      </c>
      <c r="AZ32" s="25" cm="1">
        <f t="array" aca="1" ref="AZ32" ca="1">IFERROR(MergedCellsCount(INDEX(B32:AI32,MATCH("Wipe down",B32:AI32,0))),"")</f>
        <v>2</v>
      </c>
      <c r="BA32" s="55" cm="1">
        <f t="array" aca="1" ref="BA32" ca="1">IFERROR(INDEX($B$89:$AJ$89,(MATCH("Wipe down",B32:AI32,0)+AZ32)),"")</f>
        <v>0.625</v>
      </c>
      <c r="BC32" s="25" t="str">
        <f t="shared" ca="1" si="20"/>
        <v>14:30 to 15:00 Wipe down</v>
      </c>
      <c r="BD32" s="25" t="str">
        <f t="shared" ca="1" si="21"/>
        <v xml:space="preserve">14:30 to 15:00 Splash (UW - SS): Wipe down </v>
      </c>
      <c r="BE32" s="50"/>
      <c r="BF32" s="25" t="e" cm="1">
        <f t="array" ref="BF32">_xlfn.SINGLE(INDEX(B32:AJ32,0, _xlfn.AGGREGATE(15, 3, (B32:AI32 = $BF$13)/(B32:AI32 = $BF$13)*COLUMN(B32:AI32)-COLUMN(B32),COLUMNS($BF32:BF32))))</f>
        <v>#NUM!</v>
      </c>
      <c r="BG32" s="25" t="str" cm="1">
        <f t="array" ref="BG32">IFERROR(_xlfn.AGGREGATE(15, 3, (B32:AI32 = $BF$13)/(B32:AI32 = $BF$13)*COLUMN(B32:AI32)-COLUMN(B32),COLUMNS($BG32:BG32)),"")</f>
        <v/>
      </c>
      <c r="BH32" s="25" t="str" cm="1">
        <f t="array" ref="BH32">IFERROR(_xlfn.AGGREGATE(15, 3, (D32:AK32 = $BF$13)/(D32:AK32 = $BF$13)*COLUMN(D32:AK32)-COLUMN(#REF!),COLUMNS($BG32:BH32)),"")</f>
        <v/>
      </c>
      <c r="BI32" s="25" t="str" cm="1">
        <f t="array" ref="BI32">_xlfn.TEXTJOIN(CHAR(10),TRUE, IFERROR((TEXT(BL32,"HH:MM")&amp;" to "&amp;TEXT(INDEX(Lists!$L$24:$AX$24,0,_xlfn.AGGREGATE(15,3,(B32:AI32=$BF$13)/(B32:AI32=$BF$13)*COLUMN(B32:AI32)-COLUMN(B32),COLUMNS($BG32:BG32))+1+BJ32),"HH:MM")&amp;" "&amp;$BF$13),""),
IFERROR((TEXT(BM32,"HH:MM")&amp;" to "&amp;TEXT(INDEX(Lists!$L$24:$AX$24,0,_xlfn.AGGREGATE(15,3,(B32:AI32=$BF$13)/(B32:AI32=$BF$13)*COLUMN(B32:AI32)-COLUMN(B32),COLUMNS($BG32:BH32))+1+BK32),"HH:MM")&amp;" "&amp;$BF$13),""))</f>
        <v/>
      </c>
      <c r="BJ32" s="25" t="str" cm="1">
        <f t="array" ref="BJ32">IFERROR(MergedCellsCount(INDEX(B32:AI32,_xlfn.AGGREGATE(15, 3, (B32:AI32 = $BF$13)/(B32:AI32 = $BF$13)*COLUMN(B32:AI32)-COLUMN(B32),COLUMNS($BG32:BG32))+1)),"")</f>
        <v/>
      </c>
      <c r="BK32" s="25" t="str" cm="1">
        <f t="array" ref="BK32">IFERROR(MergedCellsCount(INDEX(B32:AI32,_xlfn.AGGREGATE(15, 3, (B32:AI32 = $BF$13)/(B32:AI32 = $BF$13)*COLUMN(B32:AI32)-COLUMN(B32),COLUMNS($BG32:BH32))+1)),"")</f>
        <v/>
      </c>
      <c r="BL32" s="55" t="str" cm="1">
        <f t="array" ref="BL32">IFERROR(INDEX(Lists!$L$24:$AX$24,  0, _xlfn.AGGREGATE(15, 3, (B32:AI32 = $BF$13)/(B32:AI32 = $BF$13)*COLUMN(B32:AI32)-COLUMN(B32),COLUMNS($BG32:BG32))+1),"")</f>
        <v/>
      </c>
      <c r="BM32" s="55" t="str" cm="1">
        <f t="array" ref="BM32">IFERROR(INDEX(Lists!$L$24:$AX$24,  0, _xlfn.AGGREGATE(15, 3, (B32:AI32 = $BF$13)/(B32:AI32 = $BF$13)*COLUMN(B32:AI32)-COLUMN(B32),COLUMNS($BG32:BH32))+1),"")</f>
        <v/>
      </c>
      <c r="BN32" s="51"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25" t="e" cm="1">
        <f t="array" ref="BP32">_xlfn.SINGLE(INDEX(B32:AJ32,0, _xlfn.AGGREGATE(15, 3, (B32:AI32 = $BP$13)/(B32:AI32 = $BP$13)*COLUMN(B32:AI32)-COLUMN(B32),COLUMNS($BP32:BP32))))</f>
        <v>#NUM!</v>
      </c>
      <c r="BQ32" s="25" t="str" cm="1">
        <f t="array" ref="BQ32">IFERROR(_xlfn.AGGREGATE(15, 3, (B32:AI32 = $BP$13)/(B32:AI32 = $BP$13)*COLUMN(B32:AI32)-COLUMN(B32),COLUMNS($BP32:BQ32)),"")</f>
        <v/>
      </c>
      <c r="BR32" s="25" t="str" cm="1">
        <f t="array" ref="BR32">IFERROR(_xlfn.AGGREGATE(15, 3, (B32:AI32 = $BP$13)/(B32:AI32 = $BP$13)*COLUMN(B32:AI32)-COLUMN(B32),COLUMNS($BP32:BR32)),"")</f>
        <v/>
      </c>
      <c r="BS32" s="25" t="str" cm="1">
        <f t="array" ref="BS32">_xlfn.TEXTJOIN(CHAR(10),TRUE, IFERROR((TEXT(BV32,"HH:MM")&amp;" to "&amp;TEXT(INDEX(Lists!$L$24:$AX$24,0,_xlfn.AGGREGATE(15,3,(B32:AI32=$BP$13)/(B32:AI32=$BP$13)*COLUMN(B32:AI32)-COLUMN(B32),COLUMNS($BQ32:BQ32))+1+BT32),"HH:MM")&amp;" "&amp;$BP$13),""),
IFERROR((TEXT(BW32,"HH:MM")&amp;" to "&amp;TEXT(INDEX(Lists!$L$24:$AX$24,0,_xlfn.AGGREGATE(15,3,(B32:AI32=$BP$13)/(B32:AI32=$BP$13)*COLUMN(B32:AI32)-COLUMN(B32),COLUMNS($BQ32:BR32))+1+BU32),"HH:MM")&amp;" "&amp;$BP$13),""))</f>
        <v/>
      </c>
      <c r="BT32" s="25" t="str" cm="1">
        <f t="array" ref="BT32">IFERROR(MergedCellsCount(INDEX(B32:AI32,_xlfn.AGGREGATE(15, 3, (B32:AI32 = $BP$13)/(B32:AI32 = $BP$13)*COLUMN(B32:AI32)-COLUMN(B32),COLUMNS($BP32:BP32))+1)),"")</f>
        <v/>
      </c>
      <c r="BU32" s="25" t="str" cm="1">
        <f t="array" ref="BU32">IFERROR(MergedCellsCount(INDEX(B41:AI41,_xlfn.AGGREGATE(15, 3, (B41:AI41 = $BP$13)/(B41:AI41 = $BP$13)*COLUMN(B41:AI41)-COLUMN(B41),COLUMNS($BP41:BQ41))+1)),"")</f>
        <v/>
      </c>
      <c r="BV32" s="55" t="str" cm="1">
        <f t="array" ref="BV32">IFERROR(INDEX(Lists!$L$24:$AX$24,  0, _xlfn.AGGREGATE(15, 3, (B32:AI32 = $BP$13)/(B32:AI32 = $BP$13)*COLUMN(B32:AI32)-COLUMN(B32),COLUMNS($BP32:BP32))+1),"")</f>
        <v/>
      </c>
      <c r="BW32" s="55" t="str" cm="1">
        <f t="array" ref="BW32">IFERROR(INDEX(Lists!$L$24:$AX$24,  0, _xlfn.AGGREGATE(15, 3, (B32:AI32 = $BP$13)/(B32:AI32 = $BP$13)*COLUMN(B32:AI32)-COLUMN(B32),COLUMNS($BP32:BQ32))+1),"")</f>
        <v/>
      </c>
      <c r="BX32" s="25" t="str" cm="1">
        <f t="array" ref="BX32">_xlfn.TEXTJOIN(CHAR(10),TRUE, IFERROR((TEXT(BV32,"HH:MM")&amp;" to "&amp;TEXT(INDEX(Lists!$L$24:$AX$24,0,_xlfn.AGGREGATE(15,3,(B32:AI32=$BP$13)/(B32:AI32=$BP$13)*COLUMN(B32:AI32)-COLUMN(B32),COLUMNS($BQ32:BQ32))+1+BT32),"HH:MM")&amp;" "&amp;A32&amp;": "&amp;$BP$13),""),
IFERROR((TEXT(BW32,"HH:MM")&amp;" to "&amp;TEXT(INDEX(Lists!$L$24:$AX$24,0,_xlfn.AGGREGATE(15,3,(B32:AI32=$BP$13)/(B32:AI32=$BP$13)*COLUMN(B32:AI32)-COLUMN(B32),COLUMNS($BQ32:BR32))+1+BU32),"HH:MM")&amp;" "&amp;A32&amp;": "&amp;$BP$13),""))</f>
        <v/>
      </c>
      <c r="BY32" s="50"/>
      <c r="BZ32" s="25" t="e" cm="1">
        <f t="array" ref="BZ32">_xlfn.SINGLE(INDEX(B32:AJ32,0, _xlfn.AGGREGATE(15, 3, (B32:AI32 = $BZ$13)/(B32:AI32 = $BZ$13)*COLUMN(B32:AI32)-COLUMN(B32),COLUMNS($BZ32:BZ32))))</f>
        <v>#NUM!</v>
      </c>
      <c r="CA32" s="25" t="str" cm="1">
        <f t="array" ref="CA32">IFERROR(_xlfn.AGGREGATE(15, 3, (B32:AI32 = $BZ$13)/(B32:AI32 = $BZ$13)*COLUMN(B32:AI32)-COLUMN(B32),COLUMNS($BZ32:CA32)),"")</f>
        <v/>
      </c>
      <c r="CB32" s="25" t="str" cm="1">
        <f t="array" ref="CB32">IFERROR(_xlfn.AGGREGATE(15, 3, (B32:AI32 = $BZ$13)/(B32:AI32 = $BZ$13)*COLUMN(B32:AI32)-COLUMN(B32),COLUMNS($BZ32:CB32)),"")</f>
        <v/>
      </c>
      <c r="CC32" s="25" t="str" cm="1">
        <f t="array" ref="CC32">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
      </c>
      <c r="CD32" s="25" t="str" cm="1">
        <f t="array" ref="CD32">IFERROR(MergedCellsCount(INDEX(B32:AI32,_xlfn.AGGREGATE(15, 3, (B32:AI32 = $BZ$13)/(B32:AI32 = $BZ$13)*COLUMN(B32:AI32)-COLUMN(B32),COLUMNS($BZ32:BZ32))+1)),"")</f>
        <v/>
      </c>
      <c r="CE32" s="25" t="str" cm="1">
        <f t="array" ref="CE32">IFERROR(MergedCellsCount(INDEX(B32:AI32,_xlfn.AGGREGATE(15, 3, (B32:AI32 = $BZ$13)/(B32:AI32 = $BZ$13)*COLUMN(B32:AI32)-COLUMN(B32),COLUMNS($BZ32:CA32))+1)),"")</f>
        <v/>
      </c>
      <c r="CF32" s="55" t="str" cm="1">
        <f t="array" ref="CF32">IFERROR(INDEX(Lists!$L$24:$AX$24,  0, _xlfn.AGGREGATE(15, 3, (B32:AI32 = $BZ$13)/(B32:AI32 = $BZ$13)*COLUMN(B32:AI32)-COLUMN(B32),COLUMNS($BZ32:BZ32))+1),"")</f>
        <v/>
      </c>
      <c r="CG32" s="55" t="str" cm="1">
        <f t="array" ref="CG32">IFERROR(INDEX(Lists!$L$24:$AX$24,  0, _xlfn.AGGREGATE(15, 3, (B32:AI32 = $BZ$13)/(B32:AI32 = $BZ$13)*COLUMN(B32:AI32)-COLUMN(B32),COLUMNS($BZ32:CA32))+1),"")</f>
        <v/>
      </c>
      <c r="CH32" s="176" t="str" cm="1">
        <f t="array" ref="CH32">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
      </c>
      <c r="CI32" s="42" t="str">
        <f t="shared" ca="1" si="22"/>
        <v>09:45 to 10:00 Prop Swap While Open 
14:30 to 15:00 Wipe down</v>
      </c>
    </row>
    <row r="33" spans="1:87" s="25" customFormat="1" ht="15" customHeight="1" x14ac:dyDescent="0.25">
      <c r="A33" s="7" t="s">
        <v>53</v>
      </c>
      <c r="B33" s="127"/>
      <c r="C33" s="225"/>
      <c r="D33" s="225"/>
      <c r="E33" s="225"/>
      <c r="F33" s="225"/>
      <c r="G33" s="225"/>
      <c r="H33" s="229"/>
      <c r="I33" s="229"/>
      <c r="J33" s="4"/>
      <c r="K33" s="222"/>
      <c r="L33" s="4"/>
      <c r="M33" s="262" t="s">
        <v>42</v>
      </c>
      <c r="N33" s="263"/>
      <c r="O33" s="264"/>
      <c r="P33" s="222"/>
      <c r="Q33" s="222"/>
      <c r="R33" s="222"/>
      <c r="S33" s="222"/>
      <c r="T33" s="222"/>
      <c r="U33" s="222"/>
      <c r="V33" s="222"/>
      <c r="W33" s="265" t="s">
        <v>94</v>
      </c>
      <c r="X33" s="266"/>
      <c r="Y33" s="231"/>
      <c r="Z33" s="229"/>
      <c r="AA33" s="229"/>
      <c r="AB33" s="229"/>
      <c r="AC33" s="229"/>
      <c r="AD33" s="229"/>
      <c r="AE33" s="229"/>
      <c r="AF33" s="229"/>
      <c r="AG33" s="229"/>
      <c r="AH33" s="229"/>
      <c r="AI33" s="229"/>
      <c r="AJ33" s="21" t="s">
        <v>7</v>
      </c>
      <c r="AL33" s="55"/>
      <c r="AN33" s="55"/>
      <c r="AR33" s="54" t="str">
        <f t="shared" si="26"/>
        <v/>
      </c>
      <c r="AS33" s="25" t="str" cm="1">
        <f t="array" ref="AS33">IFERROR(MergedCellsCount(INDEX(B33:AI33,MATCH("Prop Swap Only",B33:AI33,0))),"")</f>
        <v/>
      </c>
      <c r="AT33" s="55" t="str" cm="1">
        <f t="array" ref="AT33">IFERROR(INDEX($B$89:$AJ$89,(MATCH("Prop Swap Only",B33:AI33,0)+AS33)),"")</f>
        <v/>
      </c>
      <c r="AV33" s="25" t="str">
        <f t="shared" si="27"/>
        <v/>
      </c>
      <c r="AW33" s="51" t="str">
        <f t="shared" si="28"/>
        <v/>
      </c>
      <c r="AX33" s="51" t="str">
        <f t="shared" ca="1" si="12"/>
        <v xml:space="preserve">11:15 to 12:00 Ideaworks &amp; Art Loft: Disinfect &amp; Prop Swap
13:45 to 14:15 Ideaworks &amp; Art Loft: Wipe down </v>
      </c>
      <c r="AY33" s="55">
        <f t="shared" si="19"/>
        <v>0.57291666666666663</v>
      </c>
      <c r="AZ33" s="25" cm="1">
        <f t="array" aca="1" ref="AZ33" ca="1">IFERROR(MergedCellsCount(INDEX(B33:AI33,MATCH("Wipe down",B33:AI33,0))),"")</f>
        <v>2</v>
      </c>
      <c r="BA33" s="55" cm="1">
        <f t="array" aca="1" ref="BA33" ca="1">IFERROR(INDEX($B$89:$AJ$89,(MATCH("Wipe down",B33:AI33,0)+AZ33)),"")</f>
        <v>0.59375</v>
      </c>
      <c r="BC33" s="25" t="str">
        <f t="shared" ca="1" si="20"/>
        <v>13:45 to 14:15 Wipe down</v>
      </c>
      <c r="BD33" s="25" t="str">
        <f t="shared" ca="1" si="21"/>
        <v xml:space="preserve">13:45 to 14:15 Ideaworks &amp; Art Loft: Wipe down </v>
      </c>
      <c r="BE33" s="50"/>
      <c r="BF33" s="25" cm="1">
        <f t="array" ref="BF33">_xlfn.SINGLE(INDEX(B33:AJ33,0, _xlfn.AGGREGATE(15, 3, (B33:AI33 = $BF$13)/(B33:AI33 = $BF$13)*COLUMN(B33:AI33)-COLUMN(B33),COLUMNS($BF33:BF33))))</f>
        <v>0</v>
      </c>
      <c r="BG33" s="25" cm="1">
        <f t="array" ref="BG33">IFERROR(_xlfn.AGGREGATE(15, 3, (B33:AI33 = $BF$13)/(B33:AI33 = $BF$13)*COLUMN(B33:AI33)-COLUMN(B33),COLUMNS($BG33:BG33)),"")</f>
        <v>11</v>
      </c>
      <c r="BH33" s="25" t="str" cm="1">
        <f t="array" ref="BH33">IFERROR(_xlfn.AGGREGATE(15, 3, (D33:AK33 = $BF$13)/(D33:AK33 = $BF$13)*COLUMN(D33:AK33)-COLUMN(#REF!),COLUMNS($BG33:BH33)),"")</f>
        <v/>
      </c>
      <c r="BI33" s="25" t="str" cm="1">
        <f t="array" aca="1" ref="BI33" ca="1">_xlfn.TEXTJOIN(CHAR(10),TRUE, IFERROR((TEXT(BL33,"HH:MM")&amp;" to "&amp;TEXT(INDEX(Lists!$L$24:$AX$24,0,_xlfn.AGGREGATE(15,3,(B33:AI33=$BF$13)/(B33:AI33=$BF$13)*COLUMN(B33:AI33)-COLUMN(B33),COLUMNS($BG33:BG33))+1+BJ33),"HH:MM")&amp;" "&amp;$BF$13),""),
IFERROR((TEXT(BM33,"HH:MM")&amp;" to "&amp;TEXT(INDEX(Lists!$L$24:$AX$24,0,_xlfn.AGGREGATE(15,3,(B33:AI33=$BF$13)/(B33:AI33=$BF$13)*COLUMN(B33:AI33)-COLUMN(B33),COLUMNS($BG33:BH33))+1+BK33),"HH:MM")&amp;" "&amp;$BF$13),""))</f>
        <v>11:15 to 12:00 Disinfect &amp; Prop Swap</v>
      </c>
      <c r="BJ33" s="25" cm="1">
        <f t="array" aca="1" ref="BJ33" ca="1">IFERROR(MergedCellsCount(INDEX(B33:AI33,_xlfn.AGGREGATE(15, 3, (B33:AI33 = $BF$13)/(B33:AI33 = $BF$13)*COLUMN(B33:AI33)-COLUMN(B33),COLUMNS($BG33:BG33))+1)),"")</f>
        <v>3</v>
      </c>
      <c r="BK33" s="25" t="str" cm="1">
        <f t="array" ref="BK33">IFERROR(MergedCellsCount(INDEX(B33:AI33,_xlfn.AGGREGATE(15, 3, (B33:AI33 = $BF$13)/(B33:AI33 = $BF$13)*COLUMN(B33:AI33)-COLUMN(B33),COLUMNS($BG33:BH33))+1)),"")</f>
        <v/>
      </c>
      <c r="BL33" s="55" cm="1">
        <f t="array" ref="BL33">IFERROR(INDEX(Lists!$L$24:$AX$24,  0, _xlfn.AGGREGATE(15, 3, (B33:AI33 = $BF$13)/(B33:AI33 = $BF$13)*COLUMN(B33:AI33)-COLUMN(B33),COLUMNS($BG33:BG33))+1),"")</f>
        <v>0.46875</v>
      </c>
      <c r="BM33" s="55" t="str" cm="1">
        <f t="array" ref="BM33">IFERROR(INDEX(Lists!$L$24:$AX$24,  0, _xlfn.AGGREGATE(15, 3, (B33:AI33 = $BF$13)/(B33:AI33 = $BF$13)*COLUMN(B33:AI33)-COLUMN(B33),COLUMNS($BG33:BH33))+1),"")</f>
        <v/>
      </c>
      <c r="BN33" s="51" t="str" cm="1">
        <f t="array" aca="1" ref="BN33" ca="1">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11:15 to 12:00 Ideaworks &amp; Art Loft: Disinfect &amp; Prop Swap</v>
      </c>
      <c r="BP33" s="25" t="e" cm="1">
        <f t="array" ref="BP33">_xlfn.SINGLE(INDEX(B33:AJ33,0, _xlfn.AGGREGATE(15, 3, (B33:AI33 = $BP$13)/(B33:AI33 = $BP$13)*COLUMN(B33:AI33)-COLUMN(B33),COLUMNS($BP33:BP33))))</f>
        <v>#NUM!</v>
      </c>
      <c r="BQ33" s="25" t="str" cm="1">
        <f t="array" ref="BQ33">IFERROR(_xlfn.AGGREGATE(15, 3, (B33:AI33 = $BP$13)/(B33:AI33 = $BP$13)*COLUMN(B33:AI33)-COLUMN(B33),COLUMNS($BP33:BQ33)),"")</f>
        <v/>
      </c>
      <c r="BR33" s="25" t="str" cm="1">
        <f t="array" ref="BR33">IFERROR(_xlfn.AGGREGATE(15, 3, (B33:AI33 = $BP$13)/(B33:AI33 = $BP$13)*COLUMN(B33:AI33)-COLUMN(B33),COLUMNS($BP33:BR33)),"")</f>
        <v/>
      </c>
      <c r="BS33" s="25" t="str" cm="1">
        <f t="array" ref="BS33">_xlfn.TEXTJOIN(CHAR(10),TRUE, IFERROR((TEXT(BV33,"HH:MM")&amp;" to "&amp;TEXT(INDEX(Lists!$L$24:$AX$24,0,_xlfn.AGGREGATE(15,3,(B33:AI33=$BP$13)/(B33:AI33=$BP$13)*COLUMN(B33:AI33)-COLUMN(B33),COLUMNS($BQ33:BQ33))+1+BT33),"HH:MM")&amp;" "&amp;$BP$13),""),
IFERROR((TEXT(BW33,"HH:MM")&amp;" to "&amp;TEXT(INDEX(Lists!$L$24:$AX$24,0,_xlfn.AGGREGATE(15,3,(B33:AI33=$BP$13)/(B33:AI33=$BP$13)*COLUMN(B33:AI33)-COLUMN(B33),COLUMNS($BQ33:BR33))+1+BU33),"HH:MM")&amp;" "&amp;$BP$13),""))</f>
        <v/>
      </c>
      <c r="BT33" s="25" t="str" cm="1">
        <f t="array" ref="BT33">IFERROR(MergedCellsCount(INDEX(B33:AI33,_xlfn.AGGREGATE(15, 3, (B33:AI33 = $BP$13)/(B33:AI33 = $BP$13)*COLUMN(B33:AI33)-COLUMN(B33),COLUMNS($BP33:BP33))+1)),"")</f>
        <v/>
      </c>
      <c r="BU33" s="25" t="str" cm="1">
        <f t="array" ref="BU33">IFERROR(MergedCellsCount(INDEX(B42:AI42,_xlfn.AGGREGATE(15, 3, (B42:AI42 = $BP$13)/(B42:AI42 = $BP$13)*COLUMN(B42:AI42)-COLUMN(B42),COLUMNS($BP42:BQ42))+1)),"")</f>
        <v/>
      </c>
      <c r="BV33" s="55" t="str" cm="1">
        <f t="array" ref="BV33">IFERROR(INDEX(Lists!$L$24:$AX$24,  0, _xlfn.AGGREGATE(15, 3, (B33:AI33 = $BP$13)/(B33:AI33 = $BP$13)*COLUMN(B33:AI33)-COLUMN(B33),COLUMNS($BP33:BP33))+1),"")</f>
        <v/>
      </c>
      <c r="BW33" s="55" t="str" cm="1">
        <f t="array" ref="BW33">IFERROR(INDEX(Lists!$L$24:$AX$24,  0, _xlfn.AGGREGATE(15, 3, (B33:AI33 = $BP$13)/(B33:AI33 = $BP$13)*COLUMN(B33:AI33)-COLUMN(B33),COLUMNS($BP33:BQ33))+1),"")</f>
        <v/>
      </c>
      <c r="BX33" s="25" t="str" cm="1">
        <f t="array" ref="BX33">_xlfn.TEXTJOIN(CHAR(10),TRUE, IFERROR((TEXT(BV33,"HH:MM")&amp;" to "&amp;TEXT(INDEX(Lists!$L$24:$AX$24,0,_xlfn.AGGREGATE(15,3,(B33:AI33=$BP$13)/(B33:AI33=$BP$13)*COLUMN(B33:AI33)-COLUMN(B33),COLUMNS($BQ33:BQ33))+1+BT33),"HH:MM")&amp;" "&amp;A33&amp;": "&amp;$BP$13),""),
IFERROR((TEXT(BW33,"HH:MM")&amp;" to "&amp;TEXT(INDEX(Lists!$L$24:$AX$24,0,_xlfn.AGGREGATE(15,3,(B33:AI33=$BP$13)/(B33:AI33=$BP$13)*COLUMN(B33:AI33)-COLUMN(B33),COLUMNS($BQ33:BR33))+1+BU33),"HH:MM")&amp;" "&amp;A33&amp;": "&amp;$BP$13),""))</f>
        <v/>
      </c>
      <c r="BY33" s="50"/>
      <c r="BZ33" s="25" t="e" cm="1">
        <f t="array" ref="BZ33">_xlfn.SINGLE(INDEX(B33:AJ33,0, _xlfn.AGGREGATE(15, 3, (B33:AI33 = $BZ$13)/(B33:AI33 = $BZ$13)*COLUMN(B33:AI33)-COLUMN(B33),COLUMNS($BZ33:BZ33))))</f>
        <v>#NUM!</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ref="CC33">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
      </c>
      <c r="CD33" s="25" t="str" cm="1">
        <f t="array" ref="CD33">IFERROR(MergedCellsCount(INDEX(B33:AI33,_xlfn.AGGREGATE(15, 3, (B33:AI33 = $BZ$13)/(B33:AI33 = $BZ$13)*COLUMN(B33:AI33)-COLUMN(B33),COLUMNS($BZ33:BZ33))+1)),"")</f>
        <v/>
      </c>
      <c r="CE33" s="25" t="str" cm="1">
        <f t="array" ref="CE33">IFERROR(MergedCellsCount(INDEX(B33:AI33,_xlfn.AGGREGATE(15, 3, (B33:AI33 = $BZ$13)/(B33:AI33 = $BZ$13)*COLUMN(B33:AI33)-COLUMN(B33),COLUMNS($BZ33:CA33))+1)),"")</f>
        <v/>
      </c>
      <c r="CF33" s="55" t="str" cm="1">
        <f t="array" ref="CF33">IFERROR(INDEX(Lists!$L$24:$AX$24,  0, _xlfn.AGGREGATE(15, 3, (B33:AI33 = $BZ$13)/(B33:AI33 = $BZ$13)*COLUMN(B33:AI33)-COLUMN(B33),COLUMNS($BZ33:BZ33))+1),"")</f>
        <v/>
      </c>
      <c r="CG33" s="55" t="str" cm="1">
        <f t="array" ref="CG33">IFERROR(INDEX(Lists!$L$24:$AX$24,  0, _xlfn.AGGREGATE(15, 3, (B33:AI33 = $BZ$13)/(B33:AI33 = $BZ$13)*COLUMN(B33:AI33)-COLUMN(B33),COLUMNS($BZ33:CA33))+1),"")</f>
        <v/>
      </c>
      <c r="CH33" s="176" t="str" cm="1">
        <f t="array" ref="CH33">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
      </c>
      <c r="CI33" s="42" t="str">
        <f t="shared" ca="1" si="22"/>
        <v>13:45 to 14:15 Wipe down
11:15 to 12:00 Disinfect &amp; Prop Swap</v>
      </c>
    </row>
    <row r="34" spans="1:87" s="25" customFormat="1" ht="15" customHeight="1" x14ac:dyDescent="0.25">
      <c r="A34" s="7" t="s">
        <v>43</v>
      </c>
      <c r="B34" s="127"/>
      <c r="C34" s="225"/>
      <c r="D34" s="225"/>
      <c r="E34" s="225"/>
      <c r="F34" s="225"/>
      <c r="G34" s="225"/>
      <c r="H34" s="229"/>
      <c r="I34" s="229"/>
      <c r="J34" s="4"/>
      <c r="K34" s="222"/>
      <c r="L34" s="4"/>
      <c r="M34" s="230"/>
      <c r="N34" s="230"/>
      <c r="O34" s="222"/>
      <c r="P34" s="262" t="s">
        <v>42</v>
      </c>
      <c r="Q34" s="263"/>
      <c r="R34" s="264"/>
      <c r="S34" s="222"/>
      <c r="T34" s="222"/>
      <c r="U34" s="222"/>
      <c r="V34" s="222"/>
      <c r="W34" s="222"/>
      <c r="X34" s="222"/>
      <c r="Y34" s="231"/>
      <c r="Z34" s="229"/>
      <c r="AA34" s="229"/>
      <c r="AB34" s="229"/>
      <c r="AC34" s="229"/>
      <c r="AD34" s="229"/>
      <c r="AE34" s="229"/>
      <c r="AF34" s="229"/>
      <c r="AG34" s="229"/>
      <c r="AH34" s="229"/>
      <c r="AI34" s="229"/>
      <c r="AJ34" s="21" t="s">
        <v>7</v>
      </c>
      <c r="AL34" s="55"/>
      <c r="AN34" s="55"/>
      <c r="AR34" s="54" t="str">
        <f t="shared" si="26"/>
        <v/>
      </c>
      <c r="AS34" s="25" t="str" cm="1">
        <f t="array" ref="AS34">IFERROR(MergedCellsCount(INDEX(B34:AI34,MATCH("Prop Swap Only",B34:AI34,0))),"")</f>
        <v/>
      </c>
      <c r="AT34" s="55" t="str" cm="1">
        <f t="array" ref="AT34">IFERROR(INDEX($B$89:$AJ$89,(MATCH("Prop Swap Only",B34:AI34,0)+AS34)),"")</f>
        <v/>
      </c>
      <c r="AV34" s="25" t="str">
        <f t="shared" si="27"/>
        <v/>
      </c>
      <c r="AW34" s="51" t="str">
        <f t="shared" si="28"/>
        <v/>
      </c>
      <c r="AX34" s="51" t="str">
        <f t="shared" ca="1" si="12"/>
        <v>12:00 to 12:45 Around Town: Disinfect &amp; Prop Swap</v>
      </c>
      <c r="AY34" s="55" t="str">
        <f t="shared" si="19"/>
        <v/>
      </c>
      <c r="AZ34" s="25" t="str" cm="1">
        <f t="array" ref="AZ34">IFERROR(MergedCellsCount(INDEX(B34:AI34,MATCH("Wipe down",B34:AI34,0))),"")</f>
        <v/>
      </c>
      <c r="BA34" s="55" t="str" cm="1">
        <f t="array" ref="BA34">IFERROR(INDEX($B$89:$AJ$89,(MATCH("Wipe down",B34:AI34,0)+AZ34)),"")</f>
        <v/>
      </c>
      <c r="BC34" s="25" t="str">
        <f t="shared" si="20"/>
        <v/>
      </c>
      <c r="BD34" s="25" t="str">
        <f t="shared" si="21"/>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14</v>
      </c>
      <c r="BH34" s="25" t="str" cm="1">
        <f t="array" ref="BH34">IFERROR(_xlfn.AGGREGATE(15, 3, (D34:AK34 = $BF$13)/(D34:AK34 = $BF$13)*COLUMN(D34:AK34)-COLUMN(#REF!),COLUMNS($BG34:BH34)),"")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12:00 to 12:45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12:00 to 12:45 Around Town: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IFERROR(MergedCellsCount(INDEX(B43:AI43,_xlfn.AGGREGATE(15, 3, (B43:AI43 = $BP$13)/(B43:AI43 = $BP$13)*COLUMN(B43:AI43)-COLUMN(B43),COLUMNS($BP43:BQ43))+1)),"")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t="e" cm="1">
        <f t="array" ref="BZ34">_xlfn.SINGLE(INDEX(B34:AJ34,0, _xlfn.AGGREGATE(15, 3, (B34:AI34 = $BZ$13)/(B34:AI34 = $BZ$13)*COLUMN(B34:AI34)-COLUMN(B34),COLUMNS($BZ34:BZ34))))</f>
        <v>#NUM!</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ref="CC34">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
      </c>
      <c r="CD34" s="25" t="str" cm="1">
        <f t="array" ref="CD34">IFERROR(MergedCellsCount(INDEX(B34:AI34,_xlfn.AGGREGATE(15, 3, (B34:AI34 = $BZ$13)/(B34:AI34 = $BZ$13)*COLUMN(B34:AI34)-COLUMN(B34),COLUMNS($BZ34:BZ34))+1)),"")</f>
        <v/>
      </c>
      <c r="CE34" s="25" t="str" cm="1">
        <f t="array" ref="CE34">IFERROR(MergedCellsCount(INDEX(B34:AI34,_xlfn.AGGREGATE(15, 3, (B34:AI34 = $BZ$13)/(B34:AI34 = $BZ$13)*COLUMN(B34:AI34)-COLUMN(B34),COLUMNS($BZ34:CA34))+1)),"")</f>
        <v/>
      </c>
      <c r="CF34" s="55" t="str" cm="1">
        <f t="array" ref="CF34">IFERROR(INDEX(Lists!$L$24:$AX$24,  0, _xlfn.AGGREGATE(15, 3, (B34:AI34 = $BZ$13)/(B34:AI34 = $BZ$13)*COLUMN(B34:AI34)-COLUMN(B34),COLUMNS($BZ34:BZ34))+1),"")</f>
        <v/>
      </c>
      <c r="CG34" s="55" t="str" cm="1">
        <f t="array" ref="CG34">IFERROR(INDEX(Lists!$L$24:$AX$24,  0, _xlfn.AGGREGATE(15, 3, (B34:AI34 = $BZ$13)/(B34:AI34 = $BZ$13)*COLUMN(B34:AI34)-COLUMN(B34),COLUMNS($BZ34:CA34))+1),"")</f>
        <v/>
      </c>
      <c r="CH34" s="176" t="str" cm="1">
        <f t="array" ref="CH34">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
      </c>
      <c r="CI34" s="42" t="str">
        <f t="shared" ca="1" si="22"/>
        <v>12:00 to 12:45 Disinfect &amp; Prop Swap</v>
      </c>
    </row>
    <row r="35" spans="1:87" s="25" customFormat="1" ht="15" customHeight="1" x14ac:dyDescent="0.25">
      <c r="A35" s="7" t="s">
        <v>40</v>
      </c>
      <c r="B35" s="127"/>
      <c r="C35" s="225"/>
      <c r="D35" s="225"/>
      <c r="E35" s="225"/>
      <c r="F35" s="225"/>
      <c r="G35" s="225"/>
      <c r="H35" s="229"/>
      <c r="I35" s="229"/>
      <c r="J35" s="4"/>
      <c r="K35" s="222"/>
      <c r="L35" s="4"/>
      <c r="M35" s="230"/>
      <c r="N35" s="230"/>
      <c r="O35" s="222"/>
      <c r="P35" s="222"/>
      <c r="Q35" s="222"/>
      <c r="R35" s="222"/>
      <c r="S35" s="262" t="s">
        <v>42</v>
      </c>
      <c r="T35" s="263"/>
      <c r="U35" s="264"/>
      <c r="V35" s="222"/>
      <c r="W35" s="222"/>
      <c r="X35" s="222"/>
      <c r="Y35" s="231"/>
      <c r="Z35" s="229"/>
      <c r="AA35" s="229"/>
      <c r="AB35" s="229"/>
      <c r="AC35" s="229"/>
      <c r="AD35" s="229"/>
      <c r="AE35" s="229"/>
      <c r="AF35" s="229"/>
      <c r="AG35" s="229"/>
      <c r="AH35" s="229"/>
      <c r="AI35" s="229"/>
      <c r="AJ35" s="21" t="s">
        <v>7</v>
      </c>
      <c r="AL35" s="55"/>
      <c r="AN35" s="55"/>
      <c r="AR35" s="54" t="str">
        <f t="shared" si="26"/>
        <v/>
      </c>
      <c r="AS35" s="25" t="str" cm="1">
        <f t="array" ref="AS35">IFERROR(MergedCellsCount(INDEX(B35:AI35,MATCH("Prop Swap Only",B35:AI35,0))),"")</f>
        <v/>
      </c>
      <c r="AT35" s="55" t="str" cm="1">
        <f t="array" ref="AT35">IFERROR(INDEX($B$89:$AJ$89,(MATCH("Prop Swap Only",B35:AI35,0)+AS35)),"")</f>
        <v/>
      </c>
      <c r="AV35" s="25" t="str">
        <f t="shared" si="27"/>
        <v/>
      </c>
      <c r="AW35" s="51" t="str">
        <f t="shared" si="28"/>
        <v/>
      </c>
      <c r="AX35" s="51" t="str">
        <f t="shared" ca="1" si="12"/>
        <v>12:45 to 13:30 Moneypalooza: Disinfect &amp; Prop Swap</v>
      </c>
      <c r="AY35" s="55" t="str">
        <f t="shared" si="19"/>
        <v/>
      </c>
      <c r="AZ35" s="25" t="str" cm="1">
        <f t="array" ref="AZ35">IFERROR(MergedCellsCount(INDEX(B35:AI35,MATCH("Wipe down",B35:AI35,0))),"")</f>
        <v/>
      </c>
      <c r="BA35" s="55" t="str" cm="1">
        <f t="array" ref="BA35">IFERROR(INDEX($B$89:$AJ$89,(MATCH("Wipe down",B35:AI35,0)+AZ35)),"")</f>
        <v/>
      </c>
      <c r="BC35" s="25" t="str">
        <f t="shared" si="20"/>
        <v/>
      </c>
      <c r="BD35" s="25" t="str">
        <f t="shared" si="21"/>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17</v>
      </c>
      <c r="BH35" s="25" t="str" cm="1">
        <f t="array" ref="BH35">IFERROR(_xlfn.AGGREGATE(15, 3, (D35:AK35 = $BF$13)/(D35:AK35 = $BF$13)*COLUMN(D35:AK35)-COLUMN(#REF!),COLUMNS($BG35:BH35)),"")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12:45 to 13:30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0.53125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12:45 to 13:30 Moneypalooza: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IFERROR(MergedCellsCount(INDEX(B44:AI44,_xlfn.AGGREGATE(15, 3, (B44:AI44 = $BP$13)/(B44:AI44 = $BP$13)*COLUMN(B44:AI44)-COLUMN(B44),COLUMNS($BP44:BQ44))+1)),"")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t="e" cm="1">
        <f t="array" ref="BZ35">_xlfn.SINGLE(INDEX(B35:AJ35,0, _xlfn.AGGREGATE(15, 3, (B35:AI35 = $BZ$13)/(B35:AI35 = $BZ$13)*COLUMN(B35:AI35)-COLUMN(B35),COLUMNS($BZ35:BZ35))))</f>
        <v>#NUM!</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ref="CC35">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
      </c>
      <c r="CD35" s="25" t="str" cm="1">
        <f t="array" ref="CD35">IFERROR(MergedCellsCount(INDEX(B35:AI35,_xlfn.AGGREGATE(15, 3, (B35:AI35 = $BZ$13)/(B35:AI35 = $BZ$13)*COLUMN(B35:AI35)-COLUMN(B35),COLUMNS($BZ35:BZ35))+1)),"")</f>
        <v/>
      </c>
      <c r="CE35" s="25" t="str" cm="1">
        <f t="array" ref="CE35">IFERROR(MergedCellsCount(INDEX(B35:AI35,_xlfn.AGGREGATE(15, 3, (B35:AI35 = $BZ$13)/(B35:AI35 = $BZ$13)*COLUMN(B35:AI35)-COLUMN(B35),COLUMNS($BZ35:CA35))+1)),"")</f>
        <v/>
      </c>
      <c r="CF35" s="55" t="str" cm="1">
        <f t="array" ref="CF35">IFERROR(INDEX(Lists!$L$24:$AX$24,  0, _xlfn.AGGREGATE(15, 3, (B35:AI35 = $BZ$13)/(B35:AI35 = $BZ$13)*COLUMN(B35:AI35)-COLUMN(B35),COLUMNS($BZ35:BZ35))+1),"")</f>
        <v/>
      </c>
      <c r="CG35" s="55" t="str" cm="1">
        <f t="array" ref="CG35">IFERROR(INDEX(Lists!$L$24:$AX$24,  0, _xlfn.AGGREGATE(15, 3, (B35:AI35 = $BZ$13)/(B35:AI35 = $BZ$13)*COLUMN(B35:AI35)-COLUMN(B35),COLUMNS($BZ35:CA35))+1),"")</f>
        <v/>
      </c>
      <c r="CH35" s="176" t="str" cm="1">
        <f t="array" ref="CH35">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
      </c>
      <c r="CI35" s="42" t="str">
        <f t="shared" ca="1" si="22"/>
        <v>12:45 to 13:30 Disinfect &amp; Prop Swap</v>
      </c>
    </row>
    <row r="36" spans="1:87" s="25" customFormat="1" ht="15" customHeight="1" x14ac:dyDescent="0.25">
      <c r="A36" s="7" t="s">
        <v>50</v>
      </c>
      <c r="B36" s="127"/>
      <c r="C36" s="225"/>
      <c r="D36" s="225"/>
      <c r="E36" s="225"/>
      <c r="F36" s="225"/>
      <c r="G36" s="225"/>
      <c r="H36" s="229"/>
      <c r="I36" s="229"/>
      <c r="J36" s="4"/>
      <c r="K36" s="222"/>
      <c r="L36" s="4"/>
      <c r="M36" s="230"/>
      <c r="N36" s="230"/>
      <c r="O36" s="222"/>
      <c r="P36" s="222"/>
      <c r="Q36" s="222"/>
      <c r="R36" s="222"/>
      <c r="S36" s="222"/>
      <c r="T36" s="222"/>
      <c r="U36" s="222"/>
      <c r="V36" s="262" t="s">
        <v>42</v>
      </c>
      <c r="W36" s="263"/>
      <c r="X36" s="264"/>
      <c r="Y36" s="231"/>
      <c r="Z36" s="229"/>
      <c r="AA36" s="229"/>
      <c r="AB36" s="229"/>
      <c r="AC36" s="229"/>
      <c r="AD36" s="229"/>
      <c r="AE36" s="229"/>
      <c r="AF36" s="229"/>
      <c r="AG36" s="229"/>
      <c r="AH36" s="229"/>
      <c r="AI36" s="229"/>
      <c r="AJ36" s="21" t="s">
        <v>7</v>
      </c>
      <c r="AL36" s="55"/>
      <c r="AN36" s="55"/>
      <c r="AR36" s="54" t="str">
        <f t="shared" si="26"/>
        <v/>
      </c>
      <c r="AS36" s="25" t="str" cm="1">
        <f t="array" ref="AS36">IFERROR(MergedCellsCount(INDEX(B36:AI36,MATCH("Prop Swap Only",B36:AI36,0))),"")</f>
        <v/>
      </c>
      <c r="AT36" s="55" t="str" cm="1">
        <f t="array" ref="AT36">IFERROR(INDEX($B$89:$AJ$89,(MATCH("Prop Swap Only",B36:AI36,0)+AS36)),"")</f>
        <v/>
      </c>
      <c r="AV36" s="25" t="str">
        <f t="shared" si="27"/>
        <v/>
      </c>
      <c r="AW36" s="51" t="str">
        <f t="shared" si="28"/>
        <v/>
      </c>
      <c r="AX36" s="51" t="str">
        <f t="shared" ca="1" si="12"/>
        <v>13:30 to 14:15 P2P &amp; STEMosphere: Disinfect &amp; Prop Swap</v>
      </c>
      <c r="AY36" s="55" t="str">
        <f t="shared" si="19"/>
        <v/>
      </c>
      <c r="AZ36" s="25" t="str" cm="1">
        <f t="array" ref="AZ36">IFERROR(MergedCellsCount(INDEX(B36:AI36,MATCH("Wipe down",B36:AI36,0))),"")</f>
        <v/>
      </c>
      <c r="BA36" s="55" t="str" cm="1">
        <f t="array" ref="BA36">IFERROR(INDEX($B$89:$AJ$89,(MATCH("Wipe down",B36:AI36,0)+AZ36)),"")</f>
        <v/>
      </c>
      <c r="BC36" s="25" t="str">
        <f t="shared" si="20"/>
        <v/>
      </c>
      <c r="BD36" s="25" t="str">
        <f t="shared" si="21"/>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20</v>
      </c>
      <c r="BH36" s="25" t="str" cm="1">
        <f t="array" ref="BH36">IFERROR(_xlfn.AGGREGATE(15, 3, (D36:AK36 = $BF$13)/(D36:AK36 = $BF$13)*COLUMN(D36:AK36)-COLUMN(#REF!),COLUMNS($BG36:BH36)),"")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13:30 to 14:15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0.5625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13:30 to 14:15 P2P &amp; STEMosphere: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IFERROR(MergedCellsCount(INDEX(B45:AI45,_xlfn.AGGREGATE(15, 3, (B45:AI45 = $BP$13)/(B45:AI45 = $BP$13)*COLUMN(B45:AI45)-COLUMN(B45),COLUMNS($BP45:BQ45))+1)),"")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176"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22"/>
        <v>13:30 to 14:15 Disinfect &amp; Prop Swap</v>
      </c>
    </row>
    <row r="37" spans="1:87" s="25" customFormat="1" ht="15" customHeight="1" x14ac:dyDescent="0.25">
      <c r="A37" s="7" t="s">
        <v>47</v>
      </c>
      <c r="B37" s="127"/>
      <c r="C37" s="225"/>
      <c r="D37" s="225"/>
      <c r="E37" s="225"/>
      <c r="F37" s="225"/>
      <c r="G37" s="225"/>
      <c r="H37" s="229"/>
      <c r="I37" s="229"/>
      <c r="J37" s="4"/>
      <c r="K37" s="222"/>
      <c r="L37" s="4"/>
      <c r="M37" s="265" t="s">
        <v>94</v>
      </c>
      <c r="N37" s="266"/>
      <c r="O37" s="222"/>
      <c r="P37" s="222"/>
      <c r="Q37" s="222"/>
      <c r="R37" s="222"/>
      <c r="S37" s="222"/>
      <c r="T37" s="222"/>
      <c r="U37" s="222"/>
      <c r="V37" s="222"/>
      <c r="W37" s="222"/>
      <c r="X37" s="222"/>
      <c r="Y37" s="262" t="s">
        <v>42</v>
      </c>
      <c r="Z37" s="263"/>
      <c r="AA37" s="264"/>
      <c r="AB37" s="229"/>
      <c r="AC37" s="229"/>
      <c r="AD37" s="229"/>
      <c r="AE37" s="229"/>
      <c r="AF37" s="229"/>
      <c r="AG37" s="229"/>
      <c r="AH37" s="229"/>
      <c r="AI37" s="229"/>
      <c r="AJ37" s="21" t="s">
        <v>7</v>
      </c>
      <c r="AL37" s="55"/>
      <c r="AN37" s="55"/>
      <c r="AR37" s="54" t="str">
        <f t="shared" si="26"/>
        <v/>
      </c>
      <c r="AS37" s="25" t="str" cm="1">
        <f t="array" ref="AS37">IFERROR(MergedCellsCount(INDEX(B37:AI37,MATCH("Prop Swap Only",B37:AI37,0))),"")</f>
        <v/>
      </c>
      <c r="AT37" s="55" t="str" cm="1">
        <f t="array" ref="AT37">IFERROR(INDEX($B$89:$AJ$89,(MATCH("Prop Swap Only",B37:AI37,0)+AS37)),"")</f>
        <v/>
      </c>
      <c r="AV37" s="25" t="str">
        <f t="shared" si="27"/>
        <v/>
      </c>
      <c r="AW37" s="51" t="str">
        <f t="shared" si="28"/>
        <v/>
      </c>
      <c r="AX37" s="51" t="str">
        <f t="shared" ca="1" si="12"/>
        <v xml:space="preserve">14:15 to 15:00 Kid Grid &amp; RPW: Disinfect &amp; Prop Swap
11:15 to 11:45 Kid Grid &amp; RPW: Wipe down </v>
      </c>
      <c r="AY37" s="55">
        <f t="shared" si="19"/>
        <v>0.46875</v>
      </c>
      <c r="AZ37" s="25" cm="1">
        <f t="array" aca="1" ref="AZ37" ca="1">IFERROR(MergedCellsCount(INDEX(B37:AI37,MATCH("Wipe down",B37:AI37,0))),"")</f>
        <v>2</v>
      </c>
      <c r="BA37" s="55" cm="1">
        <f t="array" aca="1" ref="BA37" ca="1">IFERROR(INDEX($B$89:$AJ$89,(MATCH("Wipe down",B37:AI37,0)+AZ37)),"")</f>
        <v>0.48958333333333331</v>
      </c>
      <c r="BC37" s="25" t="str">
        <f t="shared" ca="1" si="20"/>
        <v>11:15 to 11:45 Wipe down</v>
      </c>
      <c r="BD37" s="25" t="str">
        <f t="shared" ca="1" si="21"/>
        <v xml:space="preserve">11:15 to 11:45 Kid Grid &amp; RPW: Wipe down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23</v>
      </c>
      <c r="BH37" s="25" t="str" cm="1">
        <f t="array" ref="BH37">IFERROR(_xlfn.AGGREGATE(15, 3, (D37:AK37 = $BF$13)/(D37:AK37 = $BF$13)*COLUMN(D37:AK37)-COLUMN(#REF!),COLUMNS($BG37:BH37)),"")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14:15 to 15:00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0.59375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14:15 to 15:00 Kid Grid &amp; RPW: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IFERROR(MergedCellsCount(INDEX(B46:AI46,_xlfn.AGGREGATE(15, 3, (B46:AI46 = $BP$13)/(B46:AI46 = $BP$13)*COLUMN(B46:AI46)-COLUMN(B46),COLUMNS($BP46:BQ46))+1)),"")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176"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22"/>
        <v>11:15 to 11:45 Wipe down
14:15 to 15:00 Disinfect &amp; Prop Swap</v>
      </c>
    </row>
    <row r="38" spans="1:87" s="25" customFormat="1" x14ac:dyDescent="0.25">
      <c r="A38" s="131" t="s">
        <v>54</v>
      </c>
      <c r="B38" s="226"/>
      <c r="C38" s="226"/>
      <c r="D38" s="226"/>
      <c r="E38" s="226"/>
      <c r="F38" s="226"/>
      <c r="G38" s="226"/>
      <c r="H38" s="229"/>
      <c r="I38" s="229"/>
      <c r="J38" s="229"/>
      <c r="K38" s="229"/>
      <c r="L38" s="231"/>
      <c r="M38" s="231"/>
      <c r="N38" s="231"/>
      <c r="O38" s="231"/>
      <c r="P38" s="229"/>
      <c r="Q38" s="265" t="s">
        <v>94</v>
      </c>
      <c r="R38" s="266"/>
      <c r="S38" s="4"/>
      <c r="T38" s="4"/>
      <c r="U38" s="4"/>
      <c r="V38" s="4"/>
      <c r="W38" s="4"/>
      <c r="X38" s="4"/>
      <c r="Y38" s="4"/>
      <c r="Z38" s="229"/>
      <c r="AA38" s="229"/>
      <c r="AB38" s="262" t="s">
        <v>42</v>
      </c>
      <c r="AC38" s="263"/>
      <c r="AD38" s="264"/>
      <c r="AE38" s="4"/>
      <c r="AF38" s="4"/>
      <c r="AG38" s="4"/>
      <c r="AH38" s="229"/>
      <c r="AI38" s="229"/>
      <c r="AJ38" s="160" t="s">
        <v>7</v>
      </c>
      <c r="AL38" s="55"/>
      <c r="AN38" s="55"/>
      <c r="AR38" s="54" t="str">
        <f t="shared" si="26"/>
        <v/>
      </c>
      <c r="AS38" s="25" t="str" cm="1">
        <f t="array" ref="AS38">IFERROR(MergedCellsCount(INDEX(B38:AI38,MATCH("Prop Swap Only",B38:AI38,0))),"")</f>
        <v/>
      </c>
      <c r="AT38" s="55" t="str" cm="1">
        <f t="array" ref="AT38">IFERROR(INDEX($B$89:$AJ$89,(MATCH("Prop Swap Only",B38:AI38,0)+AS38)),"")</f>
        <v/>
      </c>
      <c r="AV38" s="25" t="str">
        <f t="shared" si="27"/>
        <v/>
      </c>
      <c r="AW38" s="51" t="str">
        <f t="shared" si="28"/>
        <v/>
      </c>
      <c r="AX38" s="51" t="str">
        <f t="shared" ca="1" si="12"/>
        <v xml:space="preserve">15:00 to 15:45 TH &amp; PZ: Disinfect &amp; Prop Swap
12:15 to 12:45 TH &amp; PZ: Wipe down </v>
      </c>
      <c r="AY38" s="55">
        <f t="shared" si="19"/>
        <v>0.51041666666666663</v>
      </c>
      <c r="AZ38" s="25" cm="1">
        <f t="array" aca="1" ref="AZ38" ca="1">IFERROR(MergedCellsCount(INDEX(B38:AI38,MATCH("Wipe down",B38:AI38,0))),"")</f>
        <v>2</v>
      </c>
      <c r="BA38" s="55" cm="1">
        <f t="array" aca="1" ref="BA38" ca="1">IFERROR(INDEX($B$89:$AJ$89,(MATCH("Wipe down",B38:AI38,0)+AZ38)),"")</f>
        <v>0.53125</v>
      </c>
      <c r="BC38" s="25" t="str">
        <f t="shared" ca="1" si="20"/>
        <v>12:15 to 12:45 Wipe down</v>
      </c>
      <c r="BD38" s="25" t="str">
        <f t="shared" ca="1" si="21"/>
        <v xml:space="preserve">12:15 to 12:45 TH &amp; PZ: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26</v>
      </c>
      <c r="BH38" s="25" t="str" cm="1">
        <f t="array" ref="BH38">IFERROR(_xlfn.AGGREGATE(15, 3, (D38:AK38 = $BF$13)/(D38:AK38 = $BF$13)*COLUMN(D38:AK38)-COLUMN(#REF!),COLUMNS($BG38:BH38)),"")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15:00 to 15:45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0.625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15:00 to 15:45 TH &amp; PZ: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IFERROR(MergedCellsCount(INDEX(B47:AI47,_xlfn.AGGREGATE(15, 3, (B47:AI47 = $BP$13)/(B47:AI47 = $BP$13)*COLUMN(B47:AI47)-COLUMN(B47),COLUMNS($BP47:BQ47))+1)),"")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#NUM!</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ref="CC38">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
      </c>
      <c r="CD38" s="25" t="str" cm="1">
        <f t="array" ref="CD38">IFERROR(MergedCellsCount(INDEX(B38:AI38,_xlfn.AGGREGATE(15, 3, (B38:AI38 = $BZ$13)/(B38:AI38 = $BZ$13)*COLUMN(B38:AI38)-COLUMN(B38),COLUMNS($BZ38:BZ38))+1)),"")</f>
        <v/>
      </c>
      <c r="CE38" s="25" t="str" cm="1">
        <f t="array" ref="CE38">IFERROR(MergedCellsCount(INDEX(B38:AI38,_xlfn.AGGREGATE(15, 3, (B38:AI38 = $BZ$13)/(B38:AI38 = $BZ$13)*COLUMN(B38:AI38)-COLUMN(B38),COLUMNS($BZ38:CA38))+1)),"")</f>
        <v/>
      </c>
      <c r="CF38" s="55" t="str" cm="1">
        <f t="array" ref="CF38">IFERROR(INDEX(Lists!$L$24:$AX$24,  0, _xlfn.AGGREGATE(15, 3, (B38:AI38 = $BZ$13)/(B38:AI38 = $BZ$13)*COLUMN(B38:AI38)-COLUMN(B38),COLUMNS($BZ38:BZ38))+1),"")</f>
        <v/>
      </c>
      <c r="CG38" s="55" t="str" cm="1">
        <f t="array" ref="CG38">IFERROR(INDEX(Lists!$L$24:$AX$24,  0, _xlfn.AGGREGATE(15, 3, (B38:AI38 = $BZ$13)/(B38:AI38 = $BZ$13)*COLUMN(B38:AI38)-COLUMN(B38),COLUMNS($BZ38:CA38))+1),"")</f>
        <v/>
      </c>
      <c r="CH38" s="176" t="str" cm="1">
        <f t="array" ref="CH38">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
      </c>
      <c r="CI38" s="42" t="str">
        <f t="shared" ca="1" si="22"/>
        <v>12:15 to 12:45 Wipe down
15:00 to 15:45 Disinfect &amp; Prop Swap</v>
      </c>
    </row>
    <row r="39" spans="1:87" s="74" customFormat="1" x14ac:dyDescent="0.25">
      <c r="A39" s="165"/>
      <c r="B39" s="165"/>
      <c r="C39" s="165"/>
      <c r="D39" s="165"/>
      <c r="E39" s="165"/>
      <c r="F39" s="165"/>
      <c r="G39" s="165"/>
      <c r="H39" s="165"/>
      <c r="I39" s="165"/>
      <c r="J39" s="165"/>
      <c r="K39" s="165"/>
      <c r="L39" s="165"/>
      <c r="M39" s="165"/>
      <c r="N39" s="165"/>
      <c r="O39" s="165"/>
      <c r="P39" s="165"/>
      <c r="Q39" s="165"/>
      <c r="R39" s="178"/>
      <c r="S39" s="178"/>
      <c r="T39" s="178"/>
      <c r="U39" s="178"/>
      <c r="V39" s="178"/>
      <c r="W39" s="178"/>
      <c r="X39" s="178"/>
      <c r="Y39" s="165"/>
      <c r="Z39" s="165"/>
      <c r="AA39" s="165"/>
      <c r="AB39" s="165"/>
      <c r="AC39" s="165"/>
      <c r="AD39" s="165"/>
      <c r="AE39" s="165"/>
      <c r="AF39" s="165"/>
      <c r="AG39" s="165"/>
      <c r="AH39" s="165"/>
      <c r="AI39" s="165"/>
      <c r="AJ39" s="165"/>
      <c r="AL39" s="75"/>
      <c r="AN39" s="75"/>
      <c r="AR39" s="73"/>
      <c r="AT39" s="75"/>
      <c r="AW39" s="76"/>
      <c r="AX39" s="76"/>
      <c r="AY39" s="75"/>
      <c r="BA39" s="75"/>
      <c r="BE39" s="134"/>
      <c r="BL39" s="75"/>
      <c r="BM39" s="75"/>
      <c r="BN39" s="76"/>
      <c r="BV39" s="75"/>
      <c r="BW39" s="75"/>
      <c r="BY39" s="134"/>
      <c r="CF39" s="75"/>
      <c r="CG39" s="75"/>
      <c r="CH39" s="177"/>
      <c r="CI39" s="133"/>
    </row>
    <row r="40" spans="1:87" x14ac:dyDescent="0.25">
      <c r="A40" s="139" t="s">
        <v>45</v>
      </c>
      <c r="B40" s="139"/>
      <c r="C40" s="139"/>
      <c r="D40" s="139"/>
      <c r="E40" s="139"/>
      <c r="F40" s="139"/>
      <c r="G40" s="139"/>
      <c r="H40" s="139"/>
      <c r="I40" s="139"/>
      <c r="J40" s="139"/>
      <c r="K40" s="139"/>
      <c r="L40" s="139"/>
      <c r="M40" s="254" t="s">
        <v>92</v>
      </c>
      <c r="N40" s="254"/>
      <c r="O40" s="254"/>
      <c r="P40" s="254"/>
      <c r="Q40" s="254"/>
      <c r="R40" s="254"/>
      <c r="S40" s="254"/>
      <c r="T40" s="254"/>
      <c r="U40" s="254"/>
      <c r="V40" s="170" t="s">
        <v>93</v>
      </c>
      <c r="W40" s="171"/>
      <c r="X40" s="171"/>
      <c r="Y40" s="171"/>
      <c r="Z40" s="171"/>
      <c r="AA40" s="171"/>
      <c r="AB40" s="171"/>
      <c r="AC40" s="171"/>
      <c r="AD40" s="172"/>
      <c r="AE40" s="139"/>
      <c r="AF40" s="139"/>
      <c r="AG40" s="139"/>
      <c r="AH40" s="139"/>
      <c r="AI40" s="139"/>
      <c r="AJ40" s="139"/>
      <c r="AL40" s="55"/>
      <c r="AM40" s="25"/>
      <c r="AN40" s="55"/>
      <c r="AO40" s="25"/>
      <c r="AP40" s="25"/>
      <c r="AQ40" s="25"/>
      <c r="AR40" s="54"/>
      <c r="AS40" s="25"/>
      <c r="AT40" s="55"/>
      <c r="AU40" s="25"/>
      <c r="AV40" s="25"/>
      <c r="AW40" s="51"/>
      <c r="AX40" s="51"/>
      <c r="AY40" s="55"/>
      <c r="AZ40" s="25"/>
      <c r="BA40" s="55"/>
      <c r="BB40" s="25"/>
      <c r="BC40" s="25"/>
      <c r="BD40" s="25"/>
      <c r="BE40" s="50"/>
      <c r="BF40" s="25"/>
      <c r="BG40" s="25"/>
      <c r="BH40" s="25"/>
      <c r="BI40" s="25"/>
      <c r="BJ40" s="25"/>
      <c r="BK40" s="25"/>
      <c r="BL40" s="55"/>
      <c r="BM40" s="55"/>
      <c r="BN40" s="51"/>
      <c r="BO40" s="25"/>
      <c r="BP40" s="25"/>
      <c r="BQ40" s="25"/>
      <c r="BR40" s="25"/>
      <c r="BS40" s="25"/>
      <c r="BT40" s="25"/>
      <c r="BU40" s="25"/>
      <c r="BV40" s="55"/>
      <c r="BW40" s="55"/>
      <c r="BX40" s="25"/>
      <c r="BY40" s="50"/>
      <c r="BZ40" s="25"/>
      <c r="CA40" s="25"/>
      <c r="CB40" s="25"/>
      <c r="CC40" s="25"/>
      <c r="CD40" s="25"/>
      <c r="CE40" s="25"/>
      <c r="CF40" s="55"/>
      <c r="CG40" s="55"/>
      <c r="CH40" s="176"/>
      <c r="CI40" s="42"/>
    </row>
    <row r="41" spans="1:87" x14ac:dyDescent="0.25">
      <c r="A41" s="132" t="s">
        <v>46</v>
      </c>
      <c r="B41" s="131" t="s">
        <v>14</v>
      </c>
      <c r="C41" s="132"/>
      <c r="D41" s="135" t="s">
        <v>15</v>
      </c>
      <c r="E41" s="135"/>
      <c r="F41" s="135" t="s">
        <v>16</v>
      </c>
      <c r="G41" s="135"/>
      <c r="H41" s="136" t="s">
        <v>17</v>
      </c>
      <c r="I41" s="136"/>
      <c r="J41" s="136" t="s">
        <v>18</v>
      </c>
      <c r="K41" s="136"/>
      <c r="L41" s="136" t="s">
        <v>19</v>
      </c>
      <c r="M41" s="136"/>
      <c r="N41" s="136" t="s">
        <v>20</v>
      </c>
      <c r="O41" s="136"/>
      <c r="P41" s="136" t="s">
        <v>21</v>
      </c>
      <c r="Q41" s="136"/>
      <c r="R41" s="136" t="s">
        <v>22</v>
      </c>
      <c r="S41" s="136"/>
      <c r="T41" s="136" t="s">
        <v>23</v>
      </c>
      <c r="U41" s="136"/>
      <c r="V41" s="136" t="s">
        <v>24</v>
      </c>
      <c r="W41" s="136"/>
      <c r="X41" s="136" t="s">
        <v>25</v>
      </c>
      <c r="Y41" s="136"/>
      <c r="Z41" s="136" t="s">
        <v>26</v>
      </c>
      <c r="AA41" s="136"/>
      <c r="AB41" s="136" t="s">
        <v>27</v>
      </c>
      <c r="AC41" s="136"/>
      <c r="AD41" s="136" t="s">
        <v>28</v>
      </c>
      <c r="AE41" s="136"/>
      <c r="AF41" s="136" t="s">
        <v>29</v>
      </c>
      <c r="AG41" s="136"/>
      <c r="AH41" s="136" t="s">
        <v>30</v>
      </c>
      <c r="AI41" s="136"/>
      <c r="AJ41" s="135" t="s">
        <v>31</v>
      </c>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176"/>
      <c r="CI41" s="42"/>
    </row>
    <row r="42" spans="1:87" s="74" customFormat="1" x14ac:dyDescent="0.25">
      <c r="A42" s="7" t="s">
        <v>47</v>
      </c>
      <c r="B42" s="34"/>
      <c r="C42" s="34"/>
      <c r="D42" s="128"/>
      <c r="E42" s="128"/>
      <c r="F42" s="219" t="s">
        <v>48</v>
      </c>
      <c r="G42" s="128"/>
      <c r="I42" s="16"/>
      <c r="J42" s="10"/>
      <c r="K42" s="10"/>
      <c r="L42" s="9"/>
      <c r="M42" s="9"/>
      <c r="N42" s="9"/>
      <c r="O42" s="9"/>
      <c r="P42" s="9"/>
      <c r="Q42" s="9"/>
      <c r="R42" s="9"/>
      <c r="S42" s="222"/>
      <c r="T42" s="300" t="s">
        <v>94</v>
      </c>
      <c r="U42" s="301"/>
      <c r="V42" s="222"/>
      <c r="W42" s="7"/>
      <c r="X42" s="3"/>
      <c r="Y42" s="3"/>
      <c r="Z42" s="7"/>
      <c r="AA42" s="7"/>
      <c r="AB42" s="7"/>
      <c r="AC42" s="7"/>
      <c r="AD42" s="7"/>
      <c r="AE42" s="7"/>
      <c r="AF42" s="7"/>
      <c r="AG42" s="7"/>
      <c r="AH42" s="7"/>
      <c r="AI42" s="7"/>
      <c r="AJ42" s="21" t="s">
        <v>7</v>
      </c>
      <c r="AL42" s="75"/>
      <c r="AN42" s="75"/>
      <c r="AR42" s="73">
        <f>IFERROR(INDEX($B$89:$AJ$89,MATCH("Prop Swap Only",B42:AI42,0)),"")</f>
        <v>0.39583333333333331</v>
      </c>
      <c r="AS42" s="74" cm="1">
        <f t="array" aca="1" ref="AS42" ca="1">IFERROR(MergedCellsCount(INDEX(B42:AI42,MATCH("Prop Swap Only",B42:AI42,0))),"")</f>
        <v>1</v>
      </c>
      <c r="AT42" s="75" cm="1">
        <f t="array" aca="1" ref="AT42" ca="1">IFERROR(INDEX($B$89:$AJ$89,(MATCH("Prop Swap Only",B42:AI42,0)+AS42)),"")</f>
        <v>0.40625</v>
      </c>
      <c r="AV42" s="74" t="str">
        <f t="shared" ca="1" si="7"/>
        <v xml:space="preserve">09:30 to 09:45 Prop Swap While Open </v>
      </c>
      <c r="AW42" s="76" t="str">
        <f t="shared" ca="1" si="8"/>
        <v>09:30 to 09:45 Kid Grid &amp; RPW: Prop Swap While Open</v>
      </c>
      <c r="AX42" s="76" t="str">
        <f t="shared" ca="1" si="1"/>
        <v xml:space="preserve">09:30 to 09:45 Kid Grid &amp; RPW: Prop Swap While Open
13:00 to 13:30 Kid Grid &amp; RPW: Wipe down </v>
      </c>
      <c r="AY42" s="75">
        <f>IFERROR(INDEX($B$89:$AJ$89,MATCH("Wipe down",B42:AI42,0)),"")</f>
        <v>0.54166666666666663</v>
      </c>
      <c r="AZ42" s="74" cm="1">
        <f t="array" aca="1" ref="AZ42" ca="1">IFERROR(MergedCellsCount(INDEX(B42:AI42,MATCH("Wipe down",B42:AI42,0))),"")</f>
        <v>2</v>
      </c>
      <c r="BA42" s="75" cm="1">
        <f t="array" aca="1" ref="BA42" ca="1">IFERROR(INDEX($B$89:$AJ$89,(MATCH("Wipe down",B42:AI42,0)+AZ42)),"")</f>
        <v>0.5625</v>
      </c>
      <c r="BC42" s="74" t="str">
        <f t="shared" ca="1" si="5"/>
        <v>13:00 to 13:30 Wipe down</v>
      </c>
      <c r="BD42" s="74" t="str">
        <f ca="1">IF(ISNUMBER(AY42),CONCATENATE(TEXT(AY42,"HH:MM")," to ",TEXT(BA42,"HH:MM"), " ",A42,": Wipe down "),"")</f>
        <v xml:space="preserve">13:00 to 13:30 Kid Grid &amp; RPW: Wipe down </v>
      </c>
      <c r="BE42" s="134"/>
      <c r="BF42" s="74" t="e" cm="1">
        <f t="array" ref="BF42">_xlfn.SINGLE(INDEX(B42:AJ42,0, _xlfn.AGGREGATE(15, 3, (B42:AI42 = $BF$13)/(B42:AI42 = $BF$13)*COLUMN(B42:AI42)-COLUMN(#REF!),COLUMNS($BF42:BF42))))</f>
        <v>#NUM!</v>
      </c>
      <c r="BG42" s="74" t="str" cm="1">
        <f t="array" ref="BG42">IFERROR(_xlfn.AGGREGATE(15, 3, (B42:AI42 = $BF$13)/(B42:AI42 = $BF$13)*COLUMN(B42:AI42)-COLUMN(#REF!),COLUMNS($BG42:BG42)),"")</f>
        <v/>
      </c>
      <c r="BH42" s="74" t="str" cm="1">
        <f t="array" ref="BH42">IFERROR(_xlfn.AGGREGATE(15, 3, (D42:AK42 = $BF$13)/(D42:AK42 = $BF$13)*COLUMN(D42:AK42)-COLUMN(D42),COLUMNS($BG42:BH42)),"")</f>
        <v/>
      </c>
      <c r="BI42" s="74" t="str" cm="1">
        <f t="array" ref="BI42">_xlfn.TEXTJOIN(CHAR(10),TRUE, IFERROR((TEXT(BL42,"HH:MM")&amp;" to "&amp;TEXT(INDEX(Lists!$L$24:$AX$24,0,_xlfn.AGGREGATE(15,3,(B42:AI42=$BF$13)/(B42:AI42=$BF$13)*COLUMN(B42:AI42)-COLUMN(#REF!),COLUMNS($BG42:BG42))+1+BJ42),"HH:MM")&amp;" "&amp;$BF$13),""),
IFERROR((TEXT(BM42,"HH:MM")&amp;" to "&amp;TEXT(INDEX(Lists!$L$24:$AX$24,0,_xlfn.AGGREGATE(15,3,(B42:AI42=$BF$13)/(B42:AI42=$BF$13)*COLUMN(B42:AI42)-COLUMN(#REF!),COLUMNS($BG42:BH42))+1+BK42),"HH:MM")&amp;" "&amp;$BF$13),""))</f>
        <v/>
      </c>
      <c r="BJ42" s="74" t="str" cm="1">
        <f t="array" ref="BJ42">IFERROR(MergedCellsCount(INDEX(B42:AI42,_xlfn.AGGREGATE(15, 3, (B42:AI42 = $BF$13)/(B42:AI42 = $BF$13)*COLUMN(B42:AI42)-COLUMN(#REF!),COLUMNS($BG42:BG42))+1)),"")</f>
        <v/>
      </c>
      <c r="BK42" s="74" t="str" cm="1">
        <f t="array" ref="BK42">IFERROR(MergedCellsCount(INDEX(B42:AI42,_xlfn.AGGREGATE(15, 3, (B42:AI42 = $BF$13)/(B42:AI42 = $BF$13)*COLUMN(B42:AI42)-COLUMN(#REF!),COLUMNS($BG42:BH42))+1)),"")</f>
        <v/>
      </c>
      <c r="BL42" s="75" t="str" cm="1">
        <f t="array" ref="BL42">IFERROR(INDEX(Lists!$L$24:$AX$24,  0, _xlfn.AGGREGATE(15, 3, (B42:AI42 = $BF$13)/(B42:AI42 = $BF$13)*COLUMN(B42:AI42)-COLUMN(#REF!),COLUMNS($BG42:BG42))+1),"")</f>
        <v/>
      </c>
      <c r="BM42" s="75" t="str" cm="1">
        <f t="array" ref="BM42">IFERROR(INDEX(Lists!$L$24:$AX$24,  0, _xlfn.AGGREGATE(15, 3, (B42:AI42 = $BF$13)/(B42:AI42 = $BF$13)*COLUMN(B42:AI42)-COLUMN(#REF!),COLUMNS($BG42:BH42))+1),"")</f>
        <v/>
      </c>
      <c r="BN42" s="76" t="str" cm="1">
        <f t="array" ref="BN42">_xlfn.TEXTJOIN(CHAR(10),TRUE, IFERROR((TEXT(BL42,"HH:MM")&amp;" to "&amp;TEXT(INDEX(Lists!$L$24:$AX$24,0,_xlfn.AGGREGATE(15,3,(B42:AI42=$BF$13)/(B42:AI42=$BF$13)*COLUMN(B42:AI42)-COLUMN(B42),COLUMNS($BG42:BG42))+1+BJ42),"HH:MM")&amp;" "&amp;A42&amp;": "&amp;$BF$13),""),
IFERROR((TEXT(BM42,"HH:MM")&amp;" to "&amp;TEXT(INDEX(Lists!$L$24:$AX$24,0,_xlfn.AGGREGATE(15,3,(B42:AI42=$BF$13)/(B42:AI42=$BF$13)*COLUMN(B42:AI42)-COLUMN(B42),COLUMNS($BG42:BH42))+1+BK42),"HH:MM")&amp;" "&amp;A42&amp;": "&amp;$BF$13),""))</f>
        <v/>
      </c>
      <c r="BP42" s="74" t="e" cm="1">
        <f t="array" ref="BP42">_xlfn.SINGLE(INDEX(B42:AJ42,0, _xlfn.AGGREGATE(15, 3, (B42:AI42 = $BP$13)/(B42:AI42 = $BP$13)*COLUMN(B42:AI42)-COLUMN(#REF!),COLUMNS($BP42:BP42))))</f>
        <v>#NUM!</v>
      </c>
      <c r="BQ42" s="74" t="str" cm="1">
        <f t="array" ref="BQ42">IFERROR(_xlfn.AGGREGATE(15, 3, (B42:AI42 = $BP$13)/(B42:AI42 = $BP$13)*COLUMN(B42:AI42)-COLUMN(#REF!),COLUMNS($BP42:BQ42)),"")</f>
        <v/>
      </c>
      <c r="BR42" s="74" t="str" cm="1">
        <f t="array" ref="BR42">IFERROR(_xlfn.AGGREGATE(15, 3, (B42:AI42 = $BP$13)/(B42:AI42 = $BP$13)*COLUMN(B42:AI42)-COLUMN(#REF!),COLUMNS($BP42:BR42)),"")</f>
        <v/>
      </c>
      <c r="BS42" s="74" t="str" cm="1">
        <f t="array" ref="BS42">_xlfn.TEXTJOIN(CHAR(10),TRUE, IFERROR((TEXT(BV42,"HH:MM")&amp;" to "&amp;TEXT(INDEX(Lists!$L$24:$AX$24,0,_xlfn.AGGREGATE(15,3,(B42:AI42=$BP$13)/(B42:AI42=$BP$13)*COLUMN(B42:AI42)-COLUMN(#REF!),COLUMNS($BQ42:BQ42))+1+BT42),"HH:MM")&amp;" "&amp;$BP$13),""),
IFERROR((TEXT(BW42,"HH:MM")&amp;" to "&amp;TEXT(INDEX(Lists!$L$24:$AX$24,0,_xlfn.AGGREGATE(15,3,(B42:AI42=$BP$13)/(B42:AI42=$BP$13)*COLUMN(B42:AI42)-COLUMN(#REF!),COLUMNS($BQ42:BR42))+1+BU42),"HH:MM")&amp;" "&amp;$BP$13),""))</f>
        <v/>
      </c>
      <c r="BT42" s="74" t="str" cm="1">
        <f t="array" ref="BT42">IFERROR(MergedCellsCount(INDEX(B42:AI42,_xlfn.AGGREGATE(15, 3, (B42:AI42 = $BP$13)/(B42:AI42 = $BP$13)*COLUMN(B42:AI42)-COLUMN(#REF!),COLUMNS($BP42:BP42))+1)),"")</f>
        <v/>
      </c>
      <c r="BU42" s="74" t="str" cm="1">
        <f t="array" ref="BU42">IFERROR(MergedCellsCount(INDEX(B45:AI45,_xlfn.AGGREGATE(15, 3, (B45:AI45 = $BP$13)/(B45:AI45 = $BP$13)*COLUMN(B45:AI45)-COLUMN(B45),COLUMNS($BP45:BQ45))+1)),"")</f>
        <v/>
      </c>
      <c r="BV42" s="75" t="str" cm="1">
        <f t="array" ref="BV42">IFERROR(INDEX(Lists!$L$24:$AX$24,  0, _xlfn.AGGREGATE(15, 3, (B42:AI42 = $BP$13)/(B42:AI42 = $BP$13)*COLUMN(B42:AI42)-COLUMN(#REF!),COLUMNS($BP42:BP42))+1),"")</f>
        <v/>
      </c>
      <c r="BW42" s="75" t="str" cm="1">
        <f t="array" ref="BW42">IFERROR(INDEX(Lists!$L$24:$AX$24,  0, _xlfn.AGGREGATE(15, 3, (B42:AI42 = $BP$13)/(B42:AI42 = $BP$13)*COLUMN(B42:AI42)-COLUMN(#REF!),COLUMNS($BP42:BQ42))+1),"")</f>
        <v/>
      </c>
      <c r="BX42" s="74" t="str" cm="1">
        <f t="array" ref="BX42">_xlfn.TEXTJOIN(CHAR(10),TRUE, IFERROR((TEXT(BV42,"HH:MM")&amp;" to "&amp;TEXT(INDEX(Lists!$L$24:$AX$24,0,_xlfn.AGGREGATE(15,3,(B42:AI42=$BP$13)/(B42:AI42=$BP$13)*COLUMN(B42:AI42)-COLUMN(#REF!),COLUMNS($BQ42:BQ42))+1+BT42),"HH:MM")&amp;" "&amp;A42&amp;": "&amp;$BP$13),""),
IFERROR((TEXT(BW42,"HH:MM")&amp;" to "&amp;TEXT(INDEX(Lists!$L$24:$AX$24,0,_xlfn.AGGREGATE(15,3,(B42:AI42=$BP$13)/(B42:AI42=$BP$13)*COLUMN(B42:AI42)-COLUMN(#REF!),COLUMNS($BQ42:BR42))+1+BU42),"HH:MM")&amp;" "&amp;A42&amp;": "&amp;$BP$13),""))</f>
        <v/>
      </c>
      <c r="BY42" s="134"/>
      <c r="BZ42" s="74" t="e" cm="1">
        <f t="array" ref="BZ42">_xlfn.SINGLE(INDEX(B42:AJ42,0, _xlfn.AGGREGATE(15, 3, (B42:AI42 = $BZ$13)/(B42:AI42 = $BZ$13)*COLUMN(B42:AI42)-COLUMN(#REF!),COLUMNS($BZ42:BZ42))))</f>
        <v>#NUM!</v>
      </c>
      <c r="CA42" s="74" t="str" cm="1">
        <f t="array" ref="CA42">IFERROR(_xlfn.AGGREGATE(15, 3, (B42:AI42 = $BZ$13)/(B42:AI42 = $BZ$13)*COLUMN(B42:AI42)-COLUMN(B42),COLUMNS($BZ42:CA42)),"")</f>
        <v/>
      </c>
      <c r="CB42" s="74" t="str" cm="1">
        <f t="array" ref="CB42">IFERROR(_xlfn.AGGREGATE(15, 3, (B42:AI42 = $BZ$13)/(B42:AI42 = $BZ$13)*COLUMN(B42:AI42)-COLUMN(B42),COLUMNS($BZ42:CB42)),"")</f>
        <v/>
      </c>
      <c r="CC42" s="74" t="str" cm="1">
        <f t="array" ref="CC42">_xlfn.TEXTJOIN(CHAR(10),TRUE, IFERROR((TEXT(CF42,"HH:MM")&amp;" to "&amp;TEXT(INDEX(Lists!$L$24:$AX$24,0,_xlfn.AGGREGATE(15,3,(B42:AI42=$BZ$13)/(B42:AI42=$BZ$13)*COLUMN(B42:AI42)-COLUMN(B42),COLUMNS($BZ42:BZ42))+1+CD42),"HH:MM")&amp;" "&amp;$BZ$13),""),
                                                        IFERROR((TEXT(CG42,"HH:MM")&amp;" to "&amp;TEXT(INDEX(Lists!$L$24:$AX$24,0,_xlfn.AGGREGATE(15,3,(B42:AI42=$BZ$13)/(B42:AI42=$BZ$13)*COLUMN(B42:AI42)-COLUMN(B42),COLUMNS($BZ42:CA42))+1+CE42),"HH:MM")&amp;" "&amp;$BZ$13),""))</f>
        <v/>
      </c>
      <c r="CD42" s="74" t="str" cm="1">
        <f t="array" ref="CD42">IFERROR(MergedCellsCount(INDEX(B42:AI42,_xlfn.AGGREGATE(15, 3, (B42:AI42 = $BZ$13)/(B42:AI42 = $BZ$13)*COLUMN(B42:AI42)-COLUMN(B42),COLUMNS($BZ42:BZ42))+1)),"")</f>
        <v/>
      </c>
      <c r="CE42" s="74" t="str" cm="1">
        <f t="array" ref="CE42">IFERROR(MergedCellsCount(INDEX(B42:AI42,_xlfn.AGGREGATE(15, 3, (B42:AI42 = $BZ$13)/(B42:AI42 = $BZ$13)*COLUMN(B42:AI42)-COLUMN(B42),COLUMNS($BZ42:CA42))+1)),"")</f>
        <v/>
      </c>
      <c r="CF42" s="75" t="str" cm="1">
        <f t="array" ref="CF42">IFERROR(INDEX(Lists!$L$24:$AX$24,  0, _xlfn.AGGREGATE(15, 3, (B42:AI42 = $BZ$13)/(B42:AI42 = $BZ$13)*COLUMN(B42:AI42)-COLUMN(B42),COLUMNS($BZ42:BZ42))+1),"")</f>
        <v/>
      </c>
      <c r="CG42" s="75" t="str" cm="1">
        <f t="array" ref="CG42">IFERROR(INDEX(Lists!$L$24:$AX$24,  0, _xlfn.AGGREGATE(15, 3, (B42:AI42 = $BZ$13)/(B42:AI42 = $BZ$13)*COLUMN(B42:AI42)-COLUMN(B42),COLUMNS($BZ42:CA42))+1),"")</f>
        <v/>
      </c>
      <c r="CH42" s="177" t="str" cm="1">
        <f t="array" ref="CH42">_xlfn.TEXTJOIN(CHAR(10),TRUE, IFERROR((TEXT(CF42,"HH:MM")&amp;" to "&amp;TEXT(INDEX(Lists!$L$24:$AX$24,0,_xlfn.AGGREGATE(15,3,(B42:AI42=$BZ$13)/(B42:AI42=$BZ$13)*COLUMN(B42:AI42)-COLUMN(B42),COLUMNS($BZ42:BZ42))+1+CD42),"HH:MM")&amp;" "&amp;A42&amp;": "&amp;$BZ$13),""),
                                                        IFERROR((TEXT(CG42,"HH:MM")&amp;" to "&amp;TEXT(INDEX(Lists!$L$24:$AX$24,0,_xlfn.AGGREGATE(15,3,(B42:AI42=$BZ$13)/(B42:AI42=$BZ$13)*COLUMN(B42:AI42)-COLUMN(B42),COLUMNS($BZ42:CA42))+1+CE42),"HH:MM")&amp;" "&amp;A42&amp;": "&amp;$BZ$13),""))</f>
        <v/>
      </c>
      <c r="CI42" s="133" t="str">
        <f t="shared" ca="1" si="6"/>
        <v>09:30 to 09:45 Prop Swap While Open 
13:00 to 13:30 Wipe down</v>
      </c>
    </row>
    <row r="43" spans="1:87" s="25" customFormat="1" ht="15" customHeight="1" x14ac:dyDescent="0.25">
      <c r="A43" s="7" t="s">
        <v>50</v>
      </c>
      <c r="B43" s="34"/>
      <c r="C43" s="34"/>
      <c r="D43" s="223"/>
      <c r="E43" s="223"/>
      <c r="F43" s="223"/>
      <c r="G43" s="57" t="s">
        <v>48</v>
      </c>
      <c r="H43" s="205"/>
      <c r="J43" s="3"/>
      <c r="K43" s="3"/>
      <c r="L43" s="3"/>
      <c r="M43" s="3"/>
      <c r="N43" s="16"/>
      <c r="O43" s="16"/>
      <c r="P43" s="16"/>
      <c r="Q43" s="16"/>
      <c r="R43" s="16"/>
      <c r="S43" s="16"/>
      <c r="T43" s="7"/>
      <c r="U43" s="7"/>
      <c r="V43" s="7"/>
      <c r="W43" s="7"/>
      <c r="X43" s="7"/>
      <c r="Y43" s="7"/>
      <c r="Z43" s="239" t="s">
        <v>94</v>
      </c>
      <c r="AA43" s="240"/>
      <c r="AB43" s="7"/>
      <c r="AC43" s="7"/>
      <c r="AD43" s="3"/>
      <c r="AE43" s="7"/>
      <c r="AF43" s="10"/>
      <c r="AG43" s="10"/>
      <c r="AH43" s="10"/>
      <c r="AI43" s="10"/>
      <c r="AJ43" s="21" t="s">
        <v>7</v>
      </c>
      <c r="AL43" s="55"/>
      <c r="AN43" s="55"/>
      <c r="AR43" s="54">
        <f t="shared" si="3"/>
        <v>0.40625</v>
      </c>
      <c r="AS43" s="25" cm="1">
        <f t="array" aca="1" ref="AS43" ca="1">IFERROR(MergedCellsCount(INDEX(B43:AI43,MATCH("Prop Swap Only",B43:AI43,0))),"")</f>
        <v>1</v>
      </c>
      <c r="AT43" s="55" cm="1">
        <f t="array" aca="1" ref="AT43" ca="1">IFERROR(INDEX($B$89:$AJ$89,(MATCH("Prop Swap Only",B43:AI43,0)+AS43)),"")</f>
        <v>0.41666666666666669</v>
      </c>
      <c r="AV43" s="25" t="str">
        <f t="shared" ca="1" si="7"/>
        <v xml:space="preserve">09:45 to 10:00 Prop Swap While Open </v>
      </c>
      <c r="AW43" s="51" t="str">
        <f t="shared" ca="1" si="8"/>
        <v>09:45 to 10:00 P2P &amp; STEMosphere: Prop Swap While Open</v>
      </c>
      <c r="AX43" s="51" t="str">
        <f t="shared" ca="1" si="1"/>
        <v xml:space="preserve">09:45 to 10:00 P2P &amp; STEMosphere: Prop Swap While Open
14:30 to 15:00 P2P &amp; STEMosphere: Wipe down </v>
      </c>
      <c r="AY43" s="55">
        <f t="shared" si="4"/>
        <v>0.60416666666666663</v>
      </c>
      <c r="AZ43" s="25" cm="1">
        <f t="array" aca="1" ref="AZ43" ca="1">IFERROR(MergedCellsCount(INDEX(B43:AI43,MATCH("Wipe down",B43:AI43,0))),"")</f>
        <v>2</v>
      </c>
      <c r="BA43" s="55" cm="1">
        <f t="array" aca="1" ref="BA43" ca="1">IFERROR(INDEX($B$89:$AJ$89,(MATCH("Wipe down",B43:AI43,0)+AZ43)),"")</f>
        <v>0.625</v>
      </c>
      <c r="BC43" s="25" t="str">
        <f t="shared" ca="1" si="5"/>
        <v>14:30 to 15:00 Wipe down</v>
      </c>
      <c r="BD43" s="25" t="str">
        <f t="shared" ca="1" si="2"/>
        <v xml:space="preserve">14:30 to 15:00 P2P &amp; STEMosphere: Wipe down </v>
      </c>
      <c r="BE43" s="50"/>
      <c r="BF43" s="25" t="e" cm="1">
        <f t="array" ref="BF43">_xlfn.SINGLE(INDEX(B43:AJ43,0, _xlfn.AGGREGATE(15, 3, (B43:AI43 = $BF$13)/(B43:AI43 = $BF$13)*COLUMN(B43:AI43)-COLUMN(B42),COLUMNS($BF43:BF43))))</f>
        <v>#NUM!</v>
      </c>
      <c r="BG43" s="25" t="str" cm="1">
        <f t="array" ref="BG43">IFERROR(_xlfn.AGGREGATE(15, 3, (B43:AI43 = $BF$13)/(B43:AI43 = $BF$13)*COLUMN(B43:AI43)-COLUMN(B42),COLUMNS($BG43:BG43)),"")</f>
        <v/>
      </c>
      <c r="BH43" s="74" t="str" cm="1">
        <f t="array" ref="BH43">IFERROR(_xlfn.AGGREGATE(15, 3, (E43:AK43 = $BF$13)/(E43:AK43 = $BF$13)*COLUMN(E43:AK43)-COLUMN(P43),COLUMNS($BG43:BH43)),"")</f>
        <v/>
      </c>
      <c r="BI43" s="25" t="str" cm="1">
        <f t="array" ref="BI43">_xlfn.TEXTJOIN(CHAR(10),TRUE, IFERROR((TEXT(BL43,"HH:MM")&amp;" to "&amp;TEXT(INDEX(Lists!$L$24:$AX$24,0,_xlfn.AGGREGATE(15,3,(B43:AI43=$BF$13)/(B43:AI43=$BF$13)*COLUMN(B43:AI43)-COLUMN(B42),COLUMNS($BG43:BG43))+1+BJ43),"HH:MM")&amp;" "&amp;$BF$13),""),
IFERROR((TEXT(BM43,"HH:MM")&amp;" to "&amp;TEXT(INDEX(Lists!$L$24:$AX$24,0,_xlfn.AGGREGATE(15,3,(B43:AI43=$BF$13)/(B43:AI43=$BF$13)*COLUMN(B43:AI43)-COLUMN(B42),COLUMNS($BG43:BH43))+1+BK43),"HH:MM")&amp;" "&amp;$BF$13),""))</f>
        <v/>
      </c>
      <c r="BJ43" s="25" t="str" cm="1">
        <f t="array" ref="BJ43">IFERROR(MergedCellsCount(INDEX(B43:AI43,_xlfn.AGGREGATE(15, 3, (B43:AI43 = $BF$13)/(B43:AI43 = $BF$13)*COLUMN(B43:AI43)-COLUMN(B42),COLUMNS($BG43:BG43))+1)),"")</f>
        <v/>
      </c>
      <c r="BK43" s="25" t="str" cm="1">
        <f t="array" ref="BK43">IFERROR(MergedCellsCount(INDEX(B43:AI43,_xlfn.AGGREGATE(15, 3, (B43:AI43 = $BF$13)/(B43:AI43 = $BF$13)*COLUMN(B43:AI43)-COLUMN(B42),COLUMNS($BG43:BH43))+1)),"")</f>
        <v/>
      </c>
      <c r="BL43" s="55" t="str" cm="1">
        <f t="array" ref="BL43">IFERROR(INDEX(Lists!$L$24:$AX$24,  0, _xlfn.AGGREGATE(15, 3, (B43:AI43 = $BF$13)/(B43:AI43 = $BF$13)*COLUMN(B43:AI43)-COLUMN(B42),COLUMNS($BG43:BG43))+1),"")</f>
        <v/>
      </c>
      <c r="BM43" s="55" t="str" cm="1">
        <f t="array" ref="BM43">IFERROR(INDEX(Lists!$L$24:$AX$24,  0, _xlfn.AGGREGATE(15, 3, (B43:AI43 = $BF$13)/(B43:AI43 = $BF$13)*COLUMN(B43:AI43)-COLUMN(B42),COLUMNS($BG43:BH43))+1),"")</f>
        <v/>
      </c>
      <c r="BN43" s="51"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25" t="e" cm="1">
        <f t="array" ref="BP43">_xlfn.SINGLE(INDEX(B43:AJ43,0, _xlfn.AGGREGATE(15, 3, (B43:AI43 = $BP$13)/(B43:AI43 = $BP$13)*COLUMN(B43:AI43)-COLUMN(B42),COLUMNS($BP43:BP43))))</f>
        <v>#NUM!</v>
      </c>
      <c r="BQ43" s="25" t="str" cm="1">
        <f t="array" ref="BQ43">IFERROR(_xlfn.AGGREGATE(15, 3, (B43:AI43 = $BP$13)/(B43:AI43 = $BP$13)*COLUMN(B43:AI43)-COLUMN(B42),COLUMNS($BP43:BQ43)),"")</f>
        <v/>
      </c>
      <c r="BR43" s="25" t="str" cm="1">
        <f t="array" ref="BR43">IFERROR(_xlfn.AGGREGATE(15, 3, (B43:AI43 = $BP$13)/(B43:AI43 = $BP$13)*COLUMN(B43:AI43)-COLUMN(B42),COLUMNS($BP43:BR43)),"")</f>
        <v/>
      </c>
      <c r="BS43" s="25" t="str" cm="1">
        <f t="array" ref="BS43">_xlfn.TEXTJOIN(CHAR(10),TRUE, IFERROR((TEXT(BV43,"HH:MM")&amp;" to "&amp;TEXT(INDEX(Lists!$L$24:$AX$24,0,_xlfn.AGGREGATE(15,3,(B43:AI43=$BP$13)/(B43:AI43=$BP$13)*COLUMN(B43:AI43)-COLUMN(B42),COLUMNS($BQ43:BQ43))+1+BT43),"HH:MM")&amp;" "&amp;$BP$13),""),
IFERROR((TEXT(BW43,"HH:MM")&amp;" to "&amp;TEXT(INDEX(Lists!$L$24:$AX$24,0,_xlfn.AGGREGATE(15,3,(B43:AI43=$BP$13)/(B43:AI43=$BP$13)*COLUMN(B43:AI43)-COLUMN(B42),COLUMNS($BQ43:BR43))+1+BU43),"HH:MM")&amp;" "&amp;$BP$13),""))</f>
        <v/>
      </c>
      <c r="BT43" s="25" t="str" cm="1">
        <f t="array" ref="BT43">IFERROR(MergedCellsCount(INDEX(B43:AI43,_xlfn.AGGREGATE(15, 3, (B43:AI43 = $BP$13)/(B43:AI43 = $BP$13)*COLUMN(B43:AI43)-COLUMN(B42),COLUMNS($BP43:BP43))+1)),"")</f>
        <v/>
      </c>
      <c r="BU43" s="25" t="str" cm="1">
        <f t="array" ref="BU43">IFERROR(MergedCellsCount(INDEX(B46:AI46,_xlfn.AGGREGATE(15, 3, (B46:AI46 = $BP$13)/(B46:AI46 = $BP$13)*COLUMN(B46:AI46)-COLUMN(B46),COLUMNS($BP46:BQ46))+1)),"")</f>
        <v/>
      </c>
      <c r="BV43" s="55" t="str" cm="1">
        <f t="array" ref="BV43">IFERROR(INDEX(Lists!$L$24:$AX$24,  0, _xlfn.AGGREGATE(15, 3, (B43:AI43 = $BP$13)/(B43:AI43 = $BP$13)*COLUMN(B43:AI43)-COLUMN(B42),COLUMNS($BP43:BP43))+1),"")</f>
        <v/>
      </c>
      <c r="BW43" s="55" t="str" cm="1">
        <f t="array" ref="BW43">IFERROR(INDEX(Lists!$L$24:$AX$24,  0, _xlfn.AGGREGATE(15, 3, (B43:AI43 = $BP$13)/(B43:AI43 = $BP$13)*COLUMN(B43:AI43)-COLUMN(B42),COLUMNS($BP43:BQ43))+1),"")</f>
        <v/>
      </c>
      <c r="BX43" s="25" t="str" cm="1">
        <f t="array" ref="BX43">_xlfn.TEXTJOIN(CHAR(10),TRUE, IFERROR((TEXT(BV43,"HH:MM")&amp;" to "&amp;TEXT(INDEX(Lists!$L$24:$AX$24,0,_xlfn.AGGREGATE(15,3,(B43:AI43=$BP$13)/(B43:AI43=$BP$13)*COLUMN(B43:AI43)-COLUMN(B42),COLUMNS($BQ43:BQ43))+1+BT43),"HH:MM")&amp;" "&amp;A43&amp;": "&amp;$BP$13),""),
IFERROR((TEXT(BW43,"HH:MM")&amp;" to "&amp;TEXT(INDEX(Lists!$L$24:$AX$24,0,_xlfn.AGGREGATE(15,3,(B43:AI43=$BP$13)/(B43:AI43=$BP$13)*COLUMN(B43:AI43)-COLUMN(B42),COLUMNS($BQ43:BR43))+1+BU43),"HH:MM")&amp;" "&amp;A43&amp;": "&amp;$BP$13),""))</f>
        <v/>
      </c>
      <c r="BY43" s="50"/>
      <c r="BZ43" s="25" t="e" cm="1">
        <f t="array" ref="BZ43">_xlfn.SINGLE(INDEX(B43:AJ43,0, _xlfn.AGGREGATE(15, 3, (B43:AI43 = $BZ$13)/(B43:AI43 = $BZ$13)*COLUMN(B43:AI43)-COLUMN(B42),COLUMNS($BZ43:BZ43))))</f>
        <v>#NUM!</v>
      </c>
      <c r="CA43" s="25" t="str" cm="1">
        <f t="array" ref="CA43">IFERROR(_xlfn.AGGREGATE(15, 3, (B43:AI43 = $BZ$13)/(B43:AI43 = $BZ$13)*COLUMN(B43:AI43)-COLUMN(B43),COLUMNS($BZ43:CA43)),"")</f>
        <v/>
      </c>
      <c r="CB43" s="25" t="str" cm="1">
        <f t="array" ref="CB43">IFERROR(_xlfn.AGGREGATE(15, 3, (B43:AI43 = $BZ$13)/(B43:AI43 = $BZ$13)*COLUMN(B43:AI43)-COLUMN(B43),COLUMNS($BZ43:CB43)),"")</f>
        <v/>
      </c>
      <c r="CC43" s="25" t="str" cm="1">
        <f t="array" ref="CC43">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
      </c>
      <c r="CD43" s="25" t="str" cm="1">
        <f t="array" ref="CD43">IFERROR(MergedCellsCount(INDEX(B43:AI43,_xlfn.AGGREGATE(15, 3, (B43:AI43 = $BZ$13)/(B43:AI43 = $BZ$13)*COLUMN(B43:AI43)-COLUMN(B43),COLUMNS($BZ43:BZ43))+1)),"")</f>
        <v/>
      </c>
      <c r="CE43" s="25" t="str" cm="1">
        <f t="array" ref="CE43">IFERROR(MergedCellsCount(INDEX(B43:AI43,_xlfn.AGGREGATE(15, 3, (B43:AI43 = $BZ$13)/(B43:AI43 = $BZ$13)*COLUMN(B43:AI43)-COLUMN(B43),COLUMNS($BZ43:CA43))+1)),"")</f>
        <v/>
      </c>
      <c r="CF43" s="55" t="str" cm="1">
        <f t="array" ref="CF43">IFERROR(INDEX(Lists!$L$24:$AX$24,  0, _xlfn.AGGREGATE(15, 3, (B43:AI43 = $BZ$13)/(B43:AI43 = $BZ$13)*COLUMN(B43:AI43)-COLUMN(B43),COLUMNS($BZ43:BZ43))+1),"")</f>
        <v/>
      </c>
      <c r="CG43" s="55" t="str" cm="1">
        <f t="array" ref="CG43">IFERROR(INDEX(Lists!$L$24:$AX$24,  0, _xlfn.AGGREGATE(15, 3, (B43:AI43 = $BZ$13)/(B43:AI43 = $BZ$13)*COLUMN(B43:AI43)-COLUMN(B43),COLUMNS($BZ43:CA43))+1),"")</f>
        <v/>
      </c>
      <c r="CH43" s="176" t="str" cm="1">
        <f t="array" ref="CH43">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
      </c>
      <c r="CI43" s="42" t="str">
        <f t="shared" ca="1" si="6"/>
        <v>09:45 to 10:00 Prop Swap While Open 
14:30 to 15:00 Wipe down</v>
      </c>
    </row>
    <row r="44" spans="1:87" s="25" customFormat="1" x14ac:dyDescent="0.25">
      <c r="A44" s="7" t="s">
        <v>51</v>
      </c>
      <c r="B44" s="128"/>
      <c r="C44" s="128"/>
      <c r="D44" s="128"/>
      <c r="E44" s="128"/>
      <c r="F44" s="128"/>
      <c r="G44" s="128"/>
      <c r="H44" s="7"/>
      <c r="I44" s="7"/>
      <c r="J44" s="7"/>
      <c r="K44" s="7"/>
      <c r="L44" s="9"/>
      <c r="M44" s="236" t="s">
        <v>42</v>
      </c>
      <c r="N44" s="236"/>
      <c r="O44" s="236"/>
      <c r="P44" s="16"/>
      <c r="Q44" s="16"/>
      <c r="R44" s="16"/>
      <c r="S44" s="16"/>
      <c r="T44" s="7"/>
      <c r="U44" s="7"/>
      <c r="V44" s="7"/>
      <c r="W44" s="239" t="s">
        <v>94</v>
      </c>
      <c r="X44" s="240"/>
      <c r="Y44" s="7"/>
      <c r="Z44" s="7"/>
      <c r="AA44" s="7"/>
      <c r="AB44" s="7"/>
      <c r="AC44" s="7"/>
      <c r="AD44" s="7"/>
      <c r="AE44" s="7"/>
      <c r="AF44" s="10"/>
      <c r="AG44" s="10"/>
      <c r="AH44" s="10"/>
      <c r="AI44" s="10"/>
      <c r="AJ44" s="21" t="s">
        <v>7</v>
      </c>
      <c r="AL44" s="55"/>
      <c r="AN44" s="55"/>
      <c r="AR44" s="54" t="str">
        <f t="shared" ref="AR44:AR83" si="29">IFERROR(INDEX($B$89:$AJ$89,MATCH("Prop Swap Only",B44:AI44,0)),"")</f>
        <v/>
      </c>
      <c r="AS44" s="25" t="str" cm="1">
        <f t="array" ref="AS44">IFERROR(MergedCellsCount(INDEX(B44:AI44,MATCH("Prop Swap Only",B44:AI44,0))),"")</f>
        <v/>
      </c>
      <c r="AT44" s="55" t="str" cm="1">
        <f t="array" ref="AT44">IFERROR(INDEX($B$89:$AJ$89,(MATCH("Prop Swap Only",B44:AI44,0)+AS44)),"")</f>
        <v/>
      </c>
      <c r="AV44" s="25" t="str">
        <f t="shared" si="7"/>
        <v/>
      </c>
      <c r="AW44" s="51" t="str">
        <f t="shared" si="8"/>
        <v/>
      </c>
      <c r="AX44" s="51" t="str">
        <f t="shared" ca="1" si="1"/>
        <v xml:space="preserve">11:15 to 12:00 Splash (UW - SS): Disinfect &amp; Prop Swap
13:45 to 14:15 Splash (UW - SS): Wipe down </v>
      </c>
      <c r="AY44" s="55">
        <f t="shared" si="4"/>
        <v>0.57291666666666663</v>
      </c>
      <c r="AZ44" s="25" cm="1">
        <f t="array" aca="1" ref="AZ44" ca="1">IFERROR(MergedCellsCount(INDEX(B44:AI44,MATCH("Wipe down",B44:AI44,0))),"")</f>
        <v>2</v>
      </c>
      <c r="BA44" s="55" cm="1">
        <f t="array" aca="1" ref="BA44" ca="1">IFERROR(INDEX($B$89:$AJ$89,(MATCH("Wipe down",B44:AI44,0)+AZ44)),"")</f>
        <v>0.59375</v>
      </c>
      <c r="BC44" s="25" t="str">
        <f t="shared" ca="1" si="5"/>
        <v>13:45 to 14:15 Wipe down</v>
      </c>
      <c r="BD44" s="25" t="str">
        <f t="shared" ca="1" si="2"/>
        <v xml:space="preserve">13:45 to 14:15 Splash (UW - SS): Wipe down </v>
      </c>
      <c r="BE44" s="50"/>
      <c r="BF44" s="25" cm="1">
        <f t="array" ref="BF44">_xlfn.SINGLE(INDEX(B44:AJ44,0, _xlfn.AGGREGATE(15, 3, (B44:AI44 = $BF$13)/(B44:AI44 = $BF$13)*COLUMN(B44:AI44)-COLUMN(B44),COLUMNS($BF44:BF44))))</f>
        <v>0</v>
      </c>
      <c r="BG44" s="25" cm="1">
        <f t="array" ref="BG44">IFERROR(_xlfn.AGGREGATE(15, 3, (B44:AI44 = $BF$13)/(B44:AI44 = $BF$13)*COLUMN(B44:AI44)-COLUMN(B44),COLUMNS($BG44:BG44)),"")</f>
        <v>11</v>
      </c>
      <c r="BH44" s="25" t="str" cm="1">
        <f t="array" ref="BH44">IFERROR(_xlfn.AGGREGATE(15, 3, (D44:AK44 = $BF$13)/(D44:AK44 = $BF$13)*COLUMN(D44:AK44)-COLUMN(D44),COLUMNS($BG44:BH44)),"")</f>
        <v/>
      </c>
      <c r="BI44" s="25" t="str" cm="1">
        <f t="array" aca="1" ref="BI44" ca="1">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11:15 to 12:00 Disinfect &amp; Prop Swap</v>
      </c>
      <c r="BJ44" s="25" cm="1">
        <f t="array" aca="1" ref="BJ44" ca="1">IFERROR(MergedCellsCount(INDEX(B44:AI44,_xlfn.AGGREGATE(15, 3, (B44:AI44 = $BF$13)/(B44:AI44 = $BF$13)*COLUMN(B44:AI44)-COLUMN(B44),COLUMNS($BG44:BG44))+1)),"")</f>
        <v>3</v>
      </c>
      <c r="BK44" s="25" t="str" cm="1">
        <f t="array" ref="BK44">IFERROR(MergedCellsCount(INDEX(B44:AI44,_xlfn.AGGREGATE(15, 3, (B44:AI44 = $BF$13)/(B44:AI44 = $BF$13)*COLUMN(B44:AI44)-COLUMN(B44),COLUMNS($BG44:BH44))+1)),"")</f>
        <v/>
      </c>
      <c r="BL44" s="55" cm="1">
        <f t="array" ref="BL44">IFERROR(INDEX(Lists!$L$24:$AX$24,  0, _xlfn.AGGREGATE(15, 3, (B44:AI44 = $BF$13)/(B44:AI44 = $BF$13)*COLUMN(B44:AI44)-COLUMN(B44),COLUMNS($BG44:BG44))+1),"")</f>
        <v>0.46875</v>
      </c>
      <c r="BM44" s="55" t="str" cm="1">
        <f t="array" ref="BM44">IFERROR(INDEX(Lists!$L$24:$AX$24,  0, _xlfn.AGGREGATE(15, 3, (B44:AI44 = $BF$13)/(B44:AI44 = $BF$13)*COLUMN(B44:AI44)-COLUMN(B44),COLUMNS($BG44:BH44))+1),"")</f>
        <v/>
      </c>
      <c r="BN44" s="51" t="str" cm="1">
        <f t="array" aca="1" ref="BN44" ca="1">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11:15 to 12:00 Splash (UW - SS): Disinfect &amp; Prop Swap</v>
      </c>
      <c r="BP44" s="25" t="e" cm="1">
        <f t="array" ref="BP44">_xlfn.SINGLE(INDEX(B44:AJ44,0, _xlfn.AGGREGATE(15, 3, (B44:AI44 = $BP$13)/(B44:AI44 = $BP$13)*COLUMN(B44:AI44)-COLUMN(B44),COLUMNS($BP44:BP44))))</f>
        <v>#NUM!</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ref="BS44">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
      </c>
      <c r="BT44" s="25" t="str" cm="1">
        <f t="array" ref="BT44">IFERROR(MergedCellsCount(INDEX(B44:AI44,_xlfn.AGGREGATE(15, 3, (B44:AI44 = $BP$13)/(B44:AI44 = $BP$13)*COLUMN(B44:AI44)-COLUMN(B44),COLUMNS($BP44:BP44))+1)),"")</f>
        <v/>
      </c>
      <c r="BU44" s="25" t="str" cm="1">
        <f t="array" ref="BU44">IFERROR(MergedCellsCount(INDEX(B47:AI47,_xlfn.AGGREGATE(15, 3, (B47:AI47 = $BP$13)/(B47:AI47 = $BP$13)*COLUMN(B47:AI47)-COLUMN(B47),COLUMNS($BP47:BQ47))+1)),"")</f>
        <v/>
      </c>
      <c r="BV44" s="55" t="str" cm="1">
        <f t="array" ref="BV44">IFERROR(INDEX(Lists!$L$24:$AX$24,  0, _xlfn.AGGREGATE(15, 3, (B44:AI44 = $BP$13)/(B44:AI44 = $BP$13)*COLUMN(B44:AI44)-COLUMN(B44),COLUMNS($BP44:BP44))+1),"")</f>
        <v/>
      </c>
      <c r="BW44" s="55" t="str" cm="1">
        <f t="array" ref="BW44">IFERROR(INDEX(Lists!$L$24:$AX$24,  0, _xlfn.AGGREGATE(15, 3, (B44:AI44 = $BP$13)/(B44:AI44 = $BP$13)*COLUMN(B44:AI44)-COLUMN(B44),COLUMNS($BP44:BQ44))+1),"")</f>
        <v/>
      </c>
      <c r="BX44" s="25" t="str" cm="1">
        <f t="array" ref="BX44">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
      </c>
      <c r="BY44" s="50"/>
      <c r="BZ44" s="25" t="e" cm="1">
        <f t="array" ref="BZ44">_xlfn.SINGLE(INDEX(B44:AJ44,0, _xlfn.AGGREGATE(15, 3, (B44:AI44 = $BZ$13)/(B44:AI44 = $BZ$13)*COLUMN(B44:AI44)-COLUMN(B44),COLUMNS($BZ44:BZ44))))</f>
        <v>#NUM!</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ref="CC44">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
      </c>
      <c r="CD44" s="25" t="str" cm="1">
        <f t="array" ref="CD44">IFERROR(MergedCellsCount(INDEX(B44:AI44,_xlfn.AGGREGATE(15, 3, (B44:AI44 = $BZ$13)/(B44:AI44 = $BZ$13)*COLUMN(B44:AI44)-COLUMN(B44),COLUMNS($BZ44:BZ44))+1)),"")</f>
        <v/>
      </c>
      <c r="CE44" s="25" t="str" cm="1">
        <f t="array" ref="CE44">IFERROR(MergedCellsCount(INDEX(B44:AI44,_xlfn.AGGREGATE(15, 3, (B44:AI44 = $BZ$13)/(B44:AI44 = $BZ$13)*COLUMN(B44:AI44)-COLUMN(B44),COLUMNS($BZ44:CA44))+1)),"")</f>
        <v/>
      </c>
      <c r="CF44" s="55" t="str" cm="1">
        <f t="array" ref="CF44">IFERROR(INDEX(Lists!$L$24:$AX$24,  0, _xlfn.AGGREGATE(15, 3, (B44:AI44 = $BZ$13)/(B44:AI44 = $BZ$13)*COLUMN(B44:AI44)-COLUMN(B44),COLUMNS($BZ44:BZ44))+1),"")</f>
        <v/>
      </c>
      <c r="CG44" s="55" t="str" cm="1">
        <f t="array" ref="CG44">IFERROR(INDEX(Lists!$L$24:$AX$24,  0, _xlfn.AGGREGATE(15, 3, (B44:AI44 = $BZ$13)/(B44:AI44 = $BZ$13)*COLUMN(B44:AI44)-COLUMN(B44),COLUMNS($BZ44:CA44))+1),"")</f>
        <v/>
      </c>
      <c r="CH44" s="176" t="str" cm="1">
        <f t="array" ref="CH44">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
      </c>
      <c r="CI44" s="42" t="str">
        <f t="shared" ca="1" si="6"/>
        <v>13:45 to 14:15 Wipe down
11:15 to 12:00 Disinfect &amp; Prop Swap</v>
      </c>
    </row>
    <row r="45" spans="1:87" s="25" customFormat="1" x14ac:dyDescent="0.25">
      <c r="A45" s="7" t="s">
        <v>57</v>
      </c>
      <c r="B45" s="34"/>
      <c r="C45" s="34"/>
      <c r="D45" s="34"/>
      <c r="E45" s="34"/>
      <c r="F45" s="34"/>
      <c r="G45" s="34"/>
      <c r="H45" s="10"/>
      <c r="I45" s="10"/>
      <c r="J45" s="10"/>
      <c r="K45" s="10"/>
      <c r="L45" s="7"/>
      <c r="M45" s="7"/>
      <c r="N45" s="7"/>
      <c r="O45" s="7"/>
      <c r="P45" s="236" t="s">
        <v>42</v>
      </c>
      <c r="Q45" s="236"/>
      <c r="R45" s="236"/>
      <c r="S45" s="16"/>
      <c r="T45" s="16"/>
      <c r="U45" s="16"/>
      <c r="V45" s="16"/>
      <c r="W45" s="7"/>
      <c r="X45" s="10"/>
      <c r="Y45" s="10"/>
      <c r="Z45" s="10"/>
      <c r="AA45" s="10"/>
      <c r="AB45" s="7"/>
      <c r="AC45" s="7"/>
      <c r="AD45" s="7"/>
      <c r="AE45" s="7"/>
      <c r="AF45" s="7"/>
      <c r="AG45" s="7"/>
      <c r="AH45" s="7"/>
      <c r="AI45" s="7"/>
      <c r="AJ45" s="21" t="s">
        <v>7</v>
      </c>
      <c r="AL45" s="55"/>
      <c r="AN45" s="55"/>
      <c r="AR45" s="54" t="str">
        <f t="shared" si="29"/>
        <v/>
      </c>
      <c r="AS45" s="25" t="str" cm="1">
        <f t="array" ref="AS45">IFERROR(MergedCellsCount(INDEX(B45:AI45,MATCH("Prop Swap Only",B45:AI45,0))),"")</f>
        <v/>
      </c>
      <c r="AT45" s="55" t="str" cm="1">
        <f t="array" ref="AT45">IFERROR(INDEX($B$89:$AJ$89,(MATCH("Prop Swap Only",B45:AI45,0)+AS45)),"")</f>
        <v/>
      </c>
      <c r="AV45" s="25" t="str">
        <f t="shared" si="7"/>
        <v/>
      </c>
      <c r="AW45" s="51" t="str">
        <f t="shared" si="8"/>
        <v/>
      </c>
      <c r="AX45" s="51" t="str">
        <f t="shared" ca="1" si="1"/>
        <v>12:00 to 12:45 HTT: Disinfect &amp; Prop Swap</v>
      </c>
      <c r="AY45" s="55" t="str">
        <f t="shared" si="4"/>
        <v/>
      </c>
      <c r="AZ45" s="25" t="str" cm="1">
        <f t="array" ref="AZ45">IFERROR(MergedCellsCount(INDEX(B45:AI45,MATCH("Wipe down",B45:AI45,0))),"")</f>
        <v/>
      </c>
      <c r="BA45" s="55" t="str" cm="1">
        <f t="array" ref="BA45">IFERROR(INDEX($B$89:$AJ$89,(MATCH("Wipe down",B45:AI45,0)+AZ45)),"")</f>
        <v/>
      </c>
      <c r="BC45" s="25" t="str">
        <f t="shared" si="5"/>
        <v/>
      </c>
      <c r="BD45" s="25" t="str">
        <f t="shared" si="2"/>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14</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12:00 to 12:45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12:00 to 12:45 HTT: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t="e" cm="1">
        <f t="array" ref="BZ45">_xlfn.SINGLE(INDEX(B45:AJ45,0, _xlfn.AGGREGATE(15, 3, (B45:AI45 = $BZ$13)/(B45:AI45 = $BZ$13)*COLUMN(B45:AI45)-COLUMN(B45),COLUMNS($BZ45:BZ45))))</f>
        <v>#NUM!</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ref="CC45">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
      </c>
      <c r="CD45" s="25" t="str" cm="1">
        <f t="array" ref="CD45">IFERROR(MergedCellsCount(INDEX(B45:AI45,_xlfn.AGGREGATE(15, 3, (B45:AI45 = $BZ$13)/(B45:AI45 = $BZ$13)*COLUMN(B45:AI45)-COLUMN(B45),COLUMNS($BZ45:BZ45))+1)),"")</f>
        <v/>
      </c>
      <c r="CE45" s="25" t="str" cm="1">
        <f t="array" ref="CE45">IFERROR(MergedCellsCount(INDEX(B45:AI45,_xlfn.AGGREGATE(15, 3, (B45:AI45 = $BZ$13)/(B45:AI45 = $BZ$13)*COLUMN(B45:AI45)-COLUMN(B45),COLUMNS($BZ45:CA45))+1)),"")</f>
        <v/>
      </c>
      <c r="CF45" s="55" t="str" cm="1">
        <f t="array" ref="CF45">IFERROR(INDEX(Lists!$L$24:$AX$24,  0, _xlfn.AGGREGATE(15, 3, (B45:AI45 = $BZ$13)/(B45:AI45 = $BZ$13)*COLUMN(B45:AI45)-COLUMN(B45),COLUMNS($BZ45:BZ45))+1),"")</f>
        <v/>
      </c>
      <c r="CG45" s="55" t="str" cm="1">
        <f t="array" ref="CG45">IFERROR(INDEX(Lists!$L$24:$AX$24,  0, _xlfn.AGGREGATE(15, 3, (B45:AI45 = $BZ$13)/(B45:AI45 = $BZ$13)*COLUMN(B45:AI45)-COLUMN(B45),COLUMNS($BZ45:CA45))+1),"")</f>
        <v/>
      </c>
      <c r="CH45" s="176" t="str" cm="1">
        <f t="array" ref="CH45">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
      </c>
      <c r="CI45" s="42" t="str">
        <f t="shared" ca="1" si="6"/>
        <v>12:00 to 12:45 Disinfect &amp; Prop Swap</v>
      </c>
    </row>
    <row r="46" spans="1:87" s="25" customFormat="1" x14ac:dyDescent="0.25">
      <c r="A46" s="7" t="s">
        <v>43</v>
      </c>
      <c r="B46" s="34"/>
      <c r="C46" s="34"/>
      <c r="D46" s="34"/>
      <c r="E46" s="34"/>
      <c r="F46" s="34"/>
      <c r="G46" s="34"/>
      <c r="H46" s="9"/>
      <c r="I46" s="9"/>
      <c r="J46" s="9"/>
      <c r="K46" s="9"/>
      <c r="L46" s="10"/>
      <c r="M46" s="10"/>
      <c r="N46" s="10"/>
      <c r="O46" s="10"/>
      <c r="P46" s="7"/>
      <c r="Q46" s="7"/>
      <c r="R46" s="7"/>
      <c r="S46" s="236" t="s">
        <v>42</v>
      </c>
      <c r="T46" s="236"/>
      <c r="U46" s="236"/>
      <c r="V46" s="3"/>
      <c r="W46" s="3"/>
      <c r="X46" s="3"/>
      <c r="Y46" s="7"/>
      <c r="Z46" s="7"/>
      <c r="AA46" s="7"/>
      <c r="AB46" s="10"/>
      <c r="AC46" s="10"/>
      <c r="AD46" s="10"/>
      <c r="AE46" s="10"/>
      <c r="AF46" s="7"/>
      <c r="AG46" s="7"/>
      <c r="AH46" s="7"/>
      <c r="AI46" s="7"/>
      <c r="AJ46" s="21" t="s">
        <v>7</v>
      </c>
      <c r="AL46" s="55"/>
      <c r="AN46" s="55"/>
      <c r="AR46" s="54" t="str">
        <f t="shared" si="29"/>
        <v/>
      </c>
      <c r="AS46" s="25" t="str" cm="1">
        <f t="array" ref="AS46">IFERROR(MergedCellsCount(INDEX(B46:AI46,MATCH("Prop Swap Only",B46:AI46,0))),"")</f>
        <v/>
      </c>
      <c r="AT46" s="55" t="str" cm="1">
        <f t="array" ref="AT46">IFERROR(INDEX($B$89:$AJ$89,(MATCH("Prop Swap Only",B46:AI46,0)+AS46)),"")</f>
        <v/>
      </c>
      <c r="AV46" s="25" t="str">
        <f t="shared" si="7"/>
        <v/>
      </c>
      <c r="AW46" s="51" t="str">
        <f t="shared" si="8"/>
        <v/>
      </c>
      <c r="AX46" s="51" t="str">
        <f t="shared" ca="1" si="1"/>
        <v>12:45 to 13:30 Around Town: Disinfect &amp; Prop Swap</v>
      </c>
      <c r="AY46" s="55" t="str">
        <f t="shared" si="4"/>
        <v/>
      </c>
      <c r="AZ46" s="25" t="str" cm="1">
        <f t="array" ref="AZ46">IFERROR(MergedCellsCount(INDEX(B46:AI46,MATCH("Wipe down",B46:AI46,0))),"")</f>
        <v/>
      </c>
      <c r="BA46" s="55" t="str" cm="1">
        <f t="array" ref="BA46">IFERROR(INDEX($B$89:$AJ$89,(MATCH("Wipe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17</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12:45 to 13:30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0.53125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12:45 to 13:30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176"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12:45 to 13:30 Disinfect &amp; Prop Swap</v>
      </c>
    </row>
    <row r="47" spans="1:87" s="25" customFormat="1" x14ac:dyDescent="0.25">
      <c r="A47" s="7" t="s">
        <v>40</v>
      </c>
      <c r="B47" s="34"/>
      <c r="C47" s="34"/>
      <c r="D47" s="34"/>
      <c r="E47" s="34"/>
      <c r="F47" s="34"/>
      <c r="G47" s="34"/>
      <c r="H47" s="10"/>
      <c r="I47" s="10"/>
      <c r="J47" s="10"/>
      <c r="K47" s="10"/>
      <c r="L47" s="7"/>
      <c r="M47" s="7"/>
      <c r="N47" s="7"/>
      <c r="O47" s="7"/>
      <c r="P47" s="7"/>
      <c r="Q47" s="7"/>
      <c r="R47" s="7"/>
      <c r="S47" s="7"/>
      <c r="T47" s="7"/>
      <c r="U47" s="7"/>
      <c r="V47" s="236" t="s">
        <v>42</v>
      </c>
      <c r="W47" s="236"/>
      <c r="X47" s="236"/>
      <c r="Y47" s="3"/>
      <c r="Z47" s="3"/>
      <c r="AA47" s="10"/>
      <c r="AB47" s="7"/>
      <c r="AC47" s="7"/>
      <c r="AD47" s="7"/>
      <c r="AE47" s="7"/>
      <c r="AF47" s="7"/>
      <c r="AG47" s="7"/>
      <c r="AH47" s="7"/>
      <c r="AI47" s="7"/>
      <c r="AJ47" s="21" t="s">
        <v>7</v>
      </c>
      <c r="AL47" s="55"/>
      <c r="AN47" s="55"/>
      <c r="AR47" s="54" t="str">
        <f t="shared" si="29"/>
        <v/>
      </c>
      <c r="AS47" s="25" t="str" cm="1">
        <f t="array" ref="AS47">IFERROR(MergedCellsCount(INDEX(B47:AI47,MATCH("Prop Swap Only",B47:AI47,0))),"")</f>
        <v/>
      </c>
      <c r="AT47" s="55" t="str" cm="1">
        <f t="array" ref="AT47">IFERROR(INDEX($B$89:$AJ$89,(MATCH("Prop Swap Only",B47:AI47,0)+AS47)),"")</f>
        <v/>
      </c>
      <c r="AV47" s="25" t="str">
        <f t="shared" si="7"/>
        <v/>
      </c>
      <c r="AW47" s="51" t="str">
        <f t="shared" si="8"/>
        <v/>
      </c>
      <c r="AX47" s="51" t="str">
        <f t="shared" ca="1" si="1"/>
        <v>13:30 to 14:15 Moneypalooza: Disinfect &amp; Prop Swap</v>
      </c>
      <c r="AY47" s="55" t="str">
        <f t="shared" si="4"/>
        <v/>
      </c>
      <c r="AZ47" s="25" t="str" cm="1">
        <f t="array" ref="AZ47">IFERROR(MergedCellsCount(INDEX(B47:AI47,MATCH("Wipe down",B47:AI47,0))),"")</f>
        <v/>
      </c>
      <c r="BA47" s="55" t="str" cm="1">
        <f t="array" ref="BA47">IFERROR(INDEX($B$89:$AJ$89,(MATCH("Wipe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20</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13:30 to 14:15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0.5625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13:30 to 14:15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176"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13:30 to 14:15 Disinfect &amp; Prop Swap</v>
      </c>
    </row>
    <row r="48" spans="1:87" s="25" customFormat="1" ht="15" customHeight="1" x14ac:dyDescent="0.25">
      <c r="A48" s="7" t="s">
        <v>53</v>
      </c>
      <c r="B48" s="221"/>
      <c r="C48" s="221"/>
      <c r="D48" s="221"/>
      <c r="E48" s="221"/>
      <c r="F48" s="221"/>
      <c r="G48" s="221"/>
      <c r="H48" s="9"/>
      <c r="I48" s="9"/>
      <c r="J48" s="9"/>
      <c r="K48" s="9"/>
      <c r="L48" s="10"/>
      <c r="M48" s="239" t="s">
        <v>94</v>
      </c>
      <c r="N48" s="240"/>
      <c r="O48" s="10"/>
      <c r="P48" s="7"/>
      <c r="Q48" s="7"/>
      <c r="R48" s="7"/>
      <c r="S48" s="7"/>
      <c r="T48" s="7"/>
      <c r="U48" s="7"/>
      <c r="V48" s="7"/>
      <c r="W48" s="7"/>
      <c r="X48" s="7"/>
      <c r="Y48" s="236" t="s">
        <v>42</v>
      </c>
      <c r="Z48" s="236"/>
      <c r="AA48" s="236"/>
      <c r="AB48" s="10"/>
      <c r="AC48" s="10"/>
      <c r="AD48" s="10"/>
      <c r="AE48" s="10"/>
      <c r="AF48" s="7"/>
      <c r="AG48" s="7"/>
      <c r="AH48" s="7"/>
      <c r="AI48" s="7"/>
      <c r="AJ48" s="21" t="s">
        <v>7</v>
      </c>
      <c r="AL48" s="55"/>
      <c r="AN48" s="55"/>
      <c r="AR48" s="54" t="str">
        <f t="shared" si="29"/>
        <v/>
      </c>
      <c r="AS48" s="25" t="str" cm="1">
        <f t="array" ref="AS48">IFERROR(MergedCellsCount(INDEX(B48:AI48,MATCH("Prop Swap Only",B48:AI48,0))),"")</f>
        <v/>
      </c>
      <c r="AT48" s="55" t="str" cm="1">
        <f t="array" ref="AT48">IFERROR(INDEX($B$89:$AJ$89,(MATCH("Prop Swap Only",B48:AI48,0)+AS48)),"")</f>
        <v/>
      </c>
      <c r="AV48" s="25" t="str">
        <f t="shared" si="7"/>
        <v/>
      </c>
      <c r="AW48" s="51" t="str">
        <f t="shared" si="8"/>
        <v/>
      </c>
      <c r="AX48" s="51" t="str">
        <f t="shared" ca="1" si="1"/>
        <v xml:space="preserve">14:15 to 15:00 Ideaworks &amp; Art Loft: Disinfect &amp; Prop Swap
11:15 to 11:45 Ideaworks &amp; Art Loft: Wipe down </v>
      </c>
      <c r="AY48" s="55">
        <f t="shared" si="4"/>
        <v>0.46875</v>
      </c>
      <c r="AZ48" s="25" cm="1">
        <f t="array" aca="1" ref="AZ48" ca="1">IFERROR(MergedCellsCount(INDEX(B48:AI48,MATCH("Wipe down",B48:AI48,0))),"")</f>
        <v>2</v>
      </c>
      <c r="BA48" s="55" cm="1">
        <f t="array" aca="1" ref="BA48" ca="1">IFERROR(INDEX($B$89:$AJ$89,(MATCH("Wipe down",B48:AI48,0)+AZ48)),"")</f>
        <v>0.48958333333333331</v>
      </c>
      <c r="BC48" s="25" t="str">
        <f t="shared" ca="1" si="5"/>
        <v>11:15 to 11:45 Wipe down</v>
      </c>
      <c r="BD48" s="25" t="str">
        <f t="shared" ca="1" si="2"/>
        <v xml:space="preserve">11:15 to 11:45 Ideaworks &amp; Art Loft: Wipe down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23</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14:15 to 15:00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0.59375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14:15 to 15:00 Ideaworks &amp; Art Loft: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176"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11:15 to 11:45 Wipe down
14:15 to 15:00 Disinfect &amp; Prop Swap</v>
      </c>
    </row>
    <row r="49" spans="1:87" s="25" customFormat="1" ht="15" customHeight="1" x14ac:dyDescent="0.25">
      <c r="A49" s="131" t="s">
        <v>54</v>
      </c>
      <c r="B49" s="179"/>
      <c r="C49" s="179"/>
      <c r="D49" s="179"/>
      <c r="E49" s="179"/>
      <c r="F49" s="179"/>
      <c r="G49" s="179"/>
      <c r="H49" s="157"/>
      <c r="I49" s="157"/>
      <c r="J49" s="157"/>
      <c r="K49" s="157"/>
      <c r="L49" s="129"/>
      <c r="M49" s="129"/>
      <c r="N49" s="129"/>
      <c r="O49" s="130"/>
      <c r="P49" s="130"/>
      <c r="Q49" s="267" t="s">
        <v>94</v>
      </c>
      <c r="R49" s="268"/>
      <c r="S49" s="131"/>
      <c r="T49" s="131"/>
      <c r="U49" s="131"/>
      <c r="V49" s="131"/>
      <c r="W49" s="131"/>
      <c r="X49" s="131"/>
      <c r="Y49" s="130"/>
      <c r="Z49" s="130"/>
      <c r="AA49" s="130"/>
      <c r="AB49" s="269" t="s">
        <v>42</v>
      </c>
      <c r="AC49" s="269"/>
      <c r="AD49" s="269"/>
      <c r="AE49" s="129"/>
      <c r="AF49" s="131"/>
      <c r="AG49" s="131"/>
      <c r="AH49" s="131"/>
      <c r="AI49" s="131"/>
      <c r="AJ49" s="160" t="s">
        <v>7</v>
      </c>
      <c r="AL49" s="55"/>
      <c r="AN49" s="55"/>
      <c r="AR49" s="54" t="str">
        <f t="shared" si="29"/>
        <v/>
      </c>
      <c r="AS49" s="25" t="str" cm="1">
        <f t="array" ref="AS49">IFERROR(MergedCellsCount(INDEX(B49:AI49,MATCH("Prop Swap Only",B49:AI49,0))),"")</f>
        <v/>
      </c>
      <c r="AT49" s="55" t="str" cm="1">
        <f t="array" ref="AT49">IFERROR(INDEX($B$89:$AJ$89,(MATCH("Prop Swap Only",B49:AI49,0)+AS49)),"")</f>
        <v/>
      </c>
      <c r="AV49" s="25" t="str">
        <f t="shared" si="7"/>
        <v/>
      </c>
      <c r="AW49" s="51" t="str">
        <f t="shared" si="8"/>
        <v/>
      </c>
      <c r="AX49" s="51" t="str">
        <f t="shared" ca="1" si="1"/>
        <v xml:space="preserve">15:00 to 15:45 TH &amp; PZ: Disinfect &amp; Prop Swap
12:15 to 12:45 TH &amp; PZ: Wipe down </v>
      </c>
      <c r="AY49" s="55">
        <f t="shared" si="4"/>
        <v>0.51041666666666663</v>
      </c>
      <c r="AZ49" s="25" cm="1">
        <f t="array" aca="1" ref="AZ49" ca="1">IFERROR(MergedCellsCount(INDEX(B49:AI49,MATCH("Wipe down",B49:AI49,0))),"")</f>
        <v>2</v>
      </c>
      <c r="BA49" s="55" cm="1">
        <f t="array" aca="1" ref="BA49" ca="1">IFERROR(INDEX($B$89:$AJ$89,(MATCH("Wipe down",B49:AI49,0)+AZ49)),"")</f>
        <v>0.53125</v>
      </c>
      <c r="BC49" s="25" t="str">
        <f t="shared" ca="1" si="5"/>
        <v>12:15 to 12:45 Wipe down</v>
      </c>
      <c r="BD49" s="25" t="str">
        <f t="shared" ca="1" si="2"/>
        <v xml:space="preserve">12:15 to 12:45 TH &amp; PZ: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26</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15:00 to 15:45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0.625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15:00 to 15:45 TH &amp; PZ: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176"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12:15 to 12:45 Wipe down
15:00 to 15:45 Disinfect &amp; Prop Swap</v>
      </c>
    </row>
    <row r="50" spans="1:87" s="74" customFormat="1" x14ac:dyDescent="0.25">
      <c r="A50" s="165"/>
      <c r="B50" s="165"/>
      <c r="C50" s="165"/>
      <c r="D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L50" s="75"/>
      <c r="AN50" s="75"/>
      <c r="AR50" s="73"/>
      <c r="AT50" s="75"/>
      <c r="AW50" s="76"/>
      <c r="AX50" s="76"/>
      <c r="AY50" s="75"/>
      <c r="BA50" s="75"/>
      <c r="BE50" s="134"/>
      <c r="BL50" s="75"/>
      <c r="BM50" s="75"/>
      <c r="BN50" s="76"/>
      <c r="BV50" s="75"/>
      <c r="BW50" s="75"/>
      <c r="BY50" s="134"/>
      <c r="CF50" s="75"/>
      <c r="CG50" s="75"/>
      <c r="CH50" s="177"/>
      <c r="CI50" s="133"/>
    </row>
    <row r="51" spans="1:87" x14ac:dyDescent="0.25">
      <c r="A51" s="139" t="s">
        <v>55</v>
      </c>
      <c r="B51" s="139"/>
      <c r="C51" s="139"/>
      <c r="D51" s="139"/>
      <c r="E51" s="139"/>
      <c r="F51" s="139"/>
      <c r="G51" s="139"/>
      <c r="H51" s="139"/>
      <c r="I51" s="139"/>
      <c r="J51" s="139"/>
      <c r="K51" s="139"/>
      <c r="L51" s="139"/>
      <c r="M51" s="254" t="s">
        <v>92</v>
      </c>
      <c r="N51" s="254"/>
      <c r="O51" s="254"/>
      <c r="P51" s="254"/>
      <c r="Q51" s="254"/>
      <c r="R51" s="254"/>
      <c r="S51" s="254"/>
      <c r="T51" s="254"/>
      <c r="U51" s="254"/>
      <c r="V51" s="170" t="s">
        <v>93</v>
      </c>
      <c r="W51" s="171"/>
      <c r="X51" s="171"/>
      <c r="Y51" s="171"/>
      <c r="Z51" s="171"/>
      <c r="AA51" s="171"/>
      <c r="AB51" s="171"/>
      <c r="AC51" s="171"/>
      <c r="AD51" s="172"/>
      <c r="AE51" s="173"/>
      <c r="AF51" s="139"/>
      <c r="AG51" s="139"/>
      <c r="AH51" s="139"/>
      <c r="AI51" s="139"/>
      <c r="AJ51" s="139"/>
      <c r="AL51" s="55"/>
      <c r="AM51" s="25"/>
      <c r="AN51" s="55"/>
      <c r="AO51" s="25"/>
      <c r="AP51" s="25"/>
      <c r="AQ51" s="25"/>
      <c r="AR51" s="54"/>
      <c r="AS51" s="25"/>
      <c r="AT51" s="55"/>
      <c r="AU51" s="25"/>
      <c r="AV51" s="25"/>
      <c r="AW51" s="51"/>
      <c r="AX51" s="51"/>
      <c r="AY51" s="55"/>
      <c r="AZ51" s="25"/>
      <c r="BA51" s="55"/>
      <c r="BB51" s="25"/>
      <c r="BC51" s="25"/>
      <c r="BD51" s="25"/>
      <c r="BE51" s="50"/>
      <c r="BF51" s="25"/>
      <c r="BG51" s="25"/>
      <c r="BH51" s="25"/>
      <c r="BI51" s="25"/>
      <c r="BJ51" s="25"/>
      <c r="BK51" s="25"/>
      <c r="BL51" s="55"/>
      <c r="BM51" s="55"/>
      <c r="BN51" s="51"/>
      <c r="BO51" s="25"/>
      <c r="BP51" s="25"/>
      <c r="BQ51" s="25"/>
      <c r="BR51" s="25"/>
      <c r="BS51" s="25"/>
      <c r="BT51" s="25"/>
      <c r="BU51" s="25"/>
      <c r="BV51" s="55"/>
      <c r="BW51" s="55"/>
      <c r="BX51" s="25"/>
      <c r="BY51" s="50"/>
      <c r="BZ51" s="25"/>
      <c r="CA51" s="25"/>
      <c r="CB51" s="25"/>
      <c r="CC51" s="25"/>
      <c r="CD51" s="25"/>
      <c r="CE51" s="25"/>
      <c r="CF51" s="55"/>
      <c r="CG51" s="55"/>
      <c r="CH51" s="176"/>
      <c r="CI51" s="42"/>
    </row>
    <row r="52" spans="1:87" x14ac:dyDescent="0.25">
      <c r="A52" s="132" t="s">
        <v>46</v>
      </c>
      <c r="B52" s="131" t="s">
        <v>14</v>
      </c>
      <c r="C52" s="132"/>
      <c r="D52" s="135" t="s">
        <v>15</v>
      </c>
      <c r="E52" s="135"/>
      <c r="F52" s="135" t="s">
        <v>16</v>
      </c>
      <c r="G52" s="135"/>
      <c r="H52" s="136" t="s">
        <v>17</v>
      </c>
      <c r="I52" s="136"/>
      <c r="J52" s="136" t="s">
        <v>18</v>
      </c>
      <c r="K52" s="136"/>
      <c r="L52" s="137" t="s">
        <v>19</v>
      </c>
      <c r="M52" s="137"/>
      <c r="N52" s="137" t="s">
        <v>20</v>
      </c>
      <c r="O52" s="137"/>
      <c r="P52" s="137" t="s">
        <v>21</v>
      </c>
      <c r="Q52" s="137"/>
      <c r="R52" s="137" t="s">
        <v>22</v>
      </c>
      <c r="S52" s="137"/>
      <c r="T52" s="137" t="s">
        <v>23</v>
      </c>
      <c r="U52" s="137"/>
      <c r="V52" s="137" t="s">
        <v>24</v>
      </c>
      <c r="W52" s="137"/>
      <c r="X52" s="137" t="s">
        <v>25</v>
      </c>
      <c r="Y52" s="137"/>
      <c r="Z52" s="137" t="s">
        <v>26</v>
      </c>
      <c r="AA52" s="137"/>
      <c r="AB52" s="137" t="s">
        <v>27</v>
      </c>
      <c r="AC52" s="137"/>
      <c r="AD52" s="137" t="s">
        <v>28</v>
      </c>
      <c r="AE52" s="137"/>
      <c r="AF52" s="137" t="s">
        <v>29</v>
      </c>
      <c r="AG52" s="137"/>
      <c r="AH52" s="137" t="s">
        <v>30</v>
      </c>
      <c r="AI52" s="137"/>
      <c r="AJ52" s="138" t="s">
        <v>31</v>
      </c>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176"/>
      <c r="CI52" s="42"/>
    </row>
    <row r="53" spans="1:87" s="74" customFormat="1" ht="15" customHeight="1" x14ac:dyDescent="0.25">
      <c r="A53" s="7" t="s">
        <v>57</v>
      </c>
      <c r="B53" s="128"/>
      <c r="C53" s="128"/>
      <c r="D53" s="128"/>
      <c r="E53" s="128"/>
      <c r="F53" s="220" t="s">
        <v>48</v>
      </c>
      <c r="G53" s="128"/>
      <c r="I53" s="16"/>
      <c r="J53" s="10"/>
      <c r="K53" s="10"/>
      <c r="L53" s="9"/>
      <c r="M53" s="9"/>
      <c r="N53" s="9"/>
      <c r="O53" s="9"/>
      <c r="P53" s="9"/>
      <c r="Q53" s="9"/>
      <c r="R53" s="9"/>
      <c r="S53" s="9"/>
      <c r="T53" s="239" t="s">
        <v>94</v>
      </c>
      <c r="U53" s="240"/>
      <c r="V53" s="7"/>
      <c r="W53" s="7"/>
      <c r="X53" s="3"/>
      <c r="Y53" s="3"/>
      <c r="Z53" s="7"/>
      <c r="AA53" s="7"/>
      <c r="AB53" s="7"/>
      <c r="AC53" s="7"/>
      <c r="AD53" s="7"/>
      <c r="AE53" s="7"/>
      <c r="AF53" s="7"/>
      <c r="AG53" s="7"/>
      <c r="AH53" s="7"/>
      <c r="AI53" s="7"/>
      <c r="AJ53" s="21" t="s">
        <v>7</v>
      </c>
      <c r="AL53" s="75"/>
      <c r="AN53" s="75"/>
      <c r="AR53" s="73">
        <f t="shared" si="29"/>
        <v>0.39583333333333331</v>
      </c>
      <c r="AS53" s="74" cm="1">
        <f t="array" aca="1" ref="AS53" ca="1">IFERROR(MergedCellsCount(INDEX(B53:AI53,MATCH("Prop Swap Only",B53:AI53,0))),"")</f>
        <v>1</v>
      </c>
      <c r="AT53" s="75" cm="1">
        <f t="array" aca="1" ref="AT53" ca="1">IFERROR(INDEX($B$89:$AJ$89,(MATCH("Prop Swap Only",B53:AI53,0)+AS53)),"")</f>
        <v>0.40625</v>
      </c>
      <c r="AV53" s="74" t="str">
        <f t="shared" ca="1" si="7"/>
        <v xml:space="preserve">09:30 to 09:45 Prop Swap While Open </v>
      </c>
      <c r="AW53" s="76" t="str">
        <f t="shared" ca="1" si="8"/>
        <v>09:30 to 09:45 HTT: Prop Swap While Open</v>
      </c>
      <c r="AX53" s="76" t="str">
        <f t="shared" ca="1" si="1"/>
        <v xml:space="preserve">09:30 to 09:45 HTT: Prop Swap While Open
13:00 to 13:30 HTT: Wipe down </v>
      </c>
      <c r="AY53" s="75">
        <f t="shared" si="4"/>
        <v>0.54166666666666663</v>
      </c>
      <c r="AZ53" s="74" cm="1">
        <f t="array" aca="1" ref="AZ53" ca="1">IFERROR(MergedCellsCount(INDEX(B53:AI53,MATCH("Wipe down",B53:AI53,0))),"")</f>
        <v>2</v>
      </c>
      <c r="BA53" s="75" cm="1">
        <f t="array" aca="1" ref="BA53" ca="1">IFERROR(INDEX($B$89:$AJ$89,(MATCH("Wipe down",B53:AI53,0)+AZ53)),"")</f>
        <v>0.5625</v>
      </c>
      <c r="BC53" s="74" t="str">
        <f t="shared" ca="1" si="5"/>
        <v>13:00 to 13:30 Wipe down</v>
      </c>
      <c r="BD53" s="74" t="str">
        <f t="shared" ca="1" si="2"/>
        <v xml:space="preserve">13:00 to 13:30 HTT: Wipe down </v>
      </c>
      <c r="BE53" s="134"/>
      <c r="BF53" s="74" t="e" cm="1">
        <f t="array" ref="BF53">_xlfn.SINGLE(INDEX(B53:AJ53,0, _xlfn.AGGREGATE(15, 3, (B53:AI53 = $BF$13)/(B53:AI53 = $BF$13)*COLUMN(B53:AI53)-COLUMN(B53),COLUMNS($BF53:BF53))))</f>
        <v>#NUM!</v>
      </c>
      <c r="BG53" s="74" t="str" cm="1">
        <f t="array" ref="BG53">IFERROR(_xlfn.AGGREGATE(15, 3, (B53:AI53 = $BF$13)/(B53:AI53 = $BF$13)*COLUMN(B53:AI53)-COLUMN(B53),COLUMNS($BG53:BG53)),"")</f>
        <v/>
      </c>
      <c r="BH53" s="74" t="str" cm="1">
        <f t="array" ref="BH53">IFERROR(_xlfn.AGGREGATE(15, 3, (D53:AK53 = $BF$13)/(D53:AK53 = $BF$13)*COLUMN(D53:AK53)-COLUMN(D53),COLUMNS($BG53:BH53)),"")</f>
        <v/>
      </c>
      <c r="BI53" s="74" t="str" cm="1">
        <f t="array" ref="BI53">_xlfn.TEXTJOIN(CHAR(10),TRUE, IFERROR((TEXT(BL53,"HH:MM")&amp;" to "&amp;TEXT(INDEX(Lists!$L$24:$AX$24,0,_xlfn.AGGREGATE(15,3,(B53:AI53=$BF$13)/(B53:AI53=$BF$13)*COLUMN(B53:AI53)-COLUMN(B53),COLUMNS($BG53:BG53))+1+BJ53),"HH:MM")&amp;" "&amp;$BF$13),""),
IFERROR((TEXT(BM53,"HH:MM")&amp;" to "&amp;TEXT(INDEX(Lists!$L$24:$AX$24,0,_xlfn.AGGREGATE(15,3,(B53:AI53=$BF$13)/(B53:AI53=$BF$13)*COLUMN(B53:AI53)-COLUMN(B53),COLUMNS($BG53:BH53))+1+BK53),"HH:MM")&amp;" "&amp;$BF$13),""))</f>
        <v/>
      </c>
      <c r="BJ53" s="74" t="str" cm="1">
        <f t="array" ref="BJ53">IFERROR(MergedCellsCount(INDEX(B53:AI53,_xlfn.AGGREGATE(15, 3, (B53:AI53 = $BF$13)/(B53:AI53 = $BF$13)*COLUMN(B53:AI53)-COLUMN(B53),COLUMNS($BG53:BG53))+1)),"")</f>
        <v/>
      </c>
      <c r="BK53" s="74" t="str" cm="1">
        <f t="array" ref="BK53">IFERROR(MergedCellsCount(INDEX(B53:AI53,_xlfn.AGGREGATE(15, 3, (B53:AI53 = $BF$13)/(B53:AI53 = $BF$13)*COLUMN(B53:AI53)-COLUMN(B53),COLUMNS($BG53:BH53))+1)),"")</f>
        <v/>
      </c>
      <c r="BL53" s="75" t="str" cm="1">
        <f t="array" ref="BL53">IFERROR(INDEX(Lists!$L$24:$AX$24,  0, _xlfn.AGGREGATE(15, 3, (B53:AI53 = $BF$13)/(B53:AI53 = $BF$13)*COLUMN(B53:AI53)-COLUMN(B53),COLUMNS($BG53:BG53))+1),"")</f>
        <v/>
      </c>
      <c r="BM53" s="75" t="str" cm="1">
        <f t="array" ref="BM53">IFERROR(INDEX(Lists!$L$24:$AX$24,  0, _xlfn.AGGREGATE(15, 3, (B53:AI53 = $BF$13)/(B53:AI53 = $BF$13)*COLUMN(B53:AI53)-COLUMN(B53),COLUMNS($BG53:BH53))+1),"")</f>
        <v/>
      </c>
      <c r="BN53" s="76" t="str" cm="1">
        <f t="array" ref="BN53">_xlfn.TEXTJOIN(CHAR(10),TRUE, IFERROR((TEXT(BL53,"HH:MM")&amp;" to "&amp;TEXT(INDEX(Lists!$L$24:$AX$24,0,_xlfn.AGGREGATE(15,3,(B53:AI53=$BF$13)/(B53:AI53=$BF$13)*COLUMN(B53:AI53)-COLUMN(B53),COLUMNS($BG53:BG53))+1+BJ53),"HH:MM")&amp;" "&amp;A53&amp;": "&amp;$BF$13),""),
IFERROR((TEXT(BM53,"HH:MM")&amp;" to "&amp;TEXT(INDEX(Lists!$L$24:$AX$24,0,_xlfn.AGGREGATE(15,3,(B53:AI53=$BF$13)/(B53:AI53=$BF$13)*COLUMN(B53:AI53)-COLUMN(B53),COLUMNS($BG53:BH53))+1+BK53),"HH:MM")&amp;" "&amp;A53&amp;": "&amp;$BF$13),""))</f>
        <v/>
      </c>
      <c r="BP53" s="74" t="e" cm="1">
        <f t="array" ref="BP53">_xlfn.SINGLE(INDEX(B53:AJ53,0, _xlfn.AGGREGATE(15, 3, (B53:AI53 = $BP$13)/(B53:AI53 = $BP$13)*COLUMN(B53:AI53)-COLUMN(B53),COLUMNS($BP53:BP53))))</f>
        <v>#NUM!</v>
      </c>
      <c r="BQ53" s="74" t="str" cm="1">
        <f t="array" ref="BQ53">IFERROR(_xlfn.AGGREGATE(15, 3, (B53:AI53 = $BP$13)/(B53:AI53 = $BP$13)*COLUMN(B53:AI53)-COLUMN(B53),COLUMNS($BP53:BQ53)),"")</f>
        <v/>
      </c>
      <c r="BR53" s="74" t="str" cm="1">
        <f t="array" ref="BR53">IFERROR(_xlfn.AGGREGATE(15, 3, (B53:AI53 = $BP$13)/(B53:AI53 = $BP$13)*COLUMN(B53:AI53)-COLUMN(B53),COLUMNS($BP53:BR53)),"")</f>
        <v/>
      </c>
      <c r="BS53" s="74" t="str" cm="1">
        <f t="array" ref="BS53">_xlfn.TEXTJOIN(CHAR(10),TRUE, IFERROR((TEXT(BV53,"HH:MM")&amp;" to "&amp;TEXT(INDEX(Lists!$L$24:$AX$24,0,_xlfn.AGGREGATE(15,3,(B53:AI53=$BP$13)/(B53:AI53=$BP$13)*COLUMN(B53:AI53)-COLUMN(B53),COLUMNS($BQ53:BQ53))+1+BT53),"HH:MM")&amp;" "&amp;$BP$13),""),
IFERROR((TEXT(BW53,"HH:MM")&amp;" to "&amp;TEXT(INDEX(Lists!$L$24:$AX$24,0,_xlfn.AGGREGATE(15,3,(B53:AI53=$BP$13)/(B53:AI53=$BP$13)*COLUMN(B53:AI53)-COLUMN(B53),COLUMNS($BQ53:BR53))+1+BU53),"HH:MM")&amp;" "&amp;$BP$13),""))</f>
        <v/>
      </c>
      <c r="BT53" s="74" t="str" cm="1">
        <f t="array" ref="BT53">IFERROR(MergedCellsCount(INDEX(B53:AI53,_xlfn.AGGREGATE(15, 3, (B53:AI53 = $BP$13)/(B53:AI53 = $BP$13)*COLUMN(B53:AI53)-COLUMN(B53),COLUMNS($BP53:BP53))+1)),"")</f>
        <v/>
      </c>
      <c r="BU53" s="74" t="str" cm="1">
        <f t="array" ref="BU53">IFERROR(MergedCellsCount(INDEX(B56:AI56,_xlfn.AGGREGATE(15, 3, (B56:AI56 = $BP$13)/(B56:AI56 = $BP$13)*COLUMN(B56:AI56)-COLUMN(B56),COLUMNS($BP56:BQ56))+1)),"")</f>
        <v/>
      </c>
      <c r="BV53" s="75" t="str" cm="1">
        <f t="array" ref="BV53">IFERROR(INDEX(Lists!$L$24:$AX$24,  0, _xlfn.AGGREGATE(15, 3, (B53:AI53 = $BP$13)/(B53:AI53 = $BP$13)*COLUMN(B53:AI53)-COLUMN(B53),COLUMNS($BP53:BP53))+1),"")</f>
        <v/>
      </c>
      <c r="BW53" s="75" t="str" cm="1">
        <f t="array" ref="BW53">IFERROR(INDEX(Lists!$L$24:$AX$24,  0, _xlfn.AGGREGATE(15, 3, (B53:AI53 = $BP$13)/(B53:AI53 = $BP$13)*COLUMN(B53:AI53)-COLUMN(B53),COLUMNS($BP53:BQ53))+1),"")</f>
        <v/>
      </c>
      <c r="BX53" s="74" t="str" cm="1">
        <f t="array" ref="BX53">_xlfn.TEXTJOIN(CHAR(10),TRUE, IFERROR((TEXT(BV53,"HH:MM")&amp;" to "&amp;TEXT(INDEX(Lists!$L$24:$AX$24,0,_xlfn.AGGREGATE(15,3,(B53:AI53=$BP$13)/(B53:AI53=$BP$13)*COLUMN(B53:AI53)-COLUMN(B53),COLUMNS($BQ53:BQ53))+1+BT53),"HH:MM")&amp;" "&amp;A53&amp;": "&amp;$BP$13),""),
IFERROR((TEXT(BW53,"HH:MM")&amp;" to "&amp;TEXT(INDEX(Lists!$L$24:$AX$24,0,_xlfn.AGGREGATE(15,3,(B53:AI53=$BP$13)/(B53:AI53=$BP$13)*COLUMN(B53:AI53)-COLUMN(B53),COLUMNS($BQ53:BR53))+1+BU53),"HH:MM")&amp;" "&amp;A53&amp;": "&amp;$BP$13),""))</f>
        <v/>
      </c>
      <c r="BY53" s="134"/>
      <c r="BZ53" s="74" t="e" cm="1">
        <f t="array" ref="BZ53">_xlfn.SINGLE(INDEX(B53:AJ53,0, _xlfn.AGGREGATE(15, 3, (B53:AI53 = $BZ$13)/(B53:AI53 = $BZ$13)*COLUMN(B53:AI53)-COLUMN(B53),COLUMNS($BZ53:BZ53))))</f>
        <v>#NUM!</v>
      </c>
      <c r="CA53" s="74" t="str" cm="1">
        <f t="array" ref="CA53">IFERROR(_xlfn.AGGREGATE(15, 3, (B53:AI53 = $BZ$13)/(B53:AI53 = $BZ$13)*COLUMN(B53:AI53)-COLUMN(B53),COLUMNS($BZ53:CA53)),"")</f>
        <v/>
      </c>
      <c r="CB53" s="74" t="str" cm="1">
        <f t="array" ref="CB53">IFERROR(_xlfn.AGGREGATE(15, 3, (B53:AI53 = $BZ$13)/(B53:AI53 = $BZ$13)*COLUMN(B53:AI53)-COLUMN(B53),COLUMNS($BZ53:CB53)),"")</f>
        <v/>
      </c>
      <c r="CC53" s="74" t="str" cm="1">
        <f t="array" ref="CC53">_xlfn.TEXTJOIN(CHAR(10),TRUE, IFERROR((TEXT(CF53,"HH:MM")&amp;" to "&amp;TEXT(INDEX(Lists!$L$24:$AX$24,0,_xlfn.AGGREGATE(15,3,(B53:AI53=$BZ$13)/(B53:AI53=$BZ$13)*COLUMN(B53:AI53)-COLUMN(B53),COLUMNS($BZ53:BZ53))+1+CD53),"HH:MM")&amp;" "&amp;$BZ$13),""),
                                                        IFERROR((TEXT(CG53,"HH:MM")&amp;" to "&amp;TEXT(INDEX(Lists!$L$24:$AX$24,0,_xlfn.AGGREGATE(15,3,(B53:AI53=$BZ$13)/(B53:AI53=$BZ$13)*COLUMN(B53:AI53)-COLUMN(B53),COLUMNS($BZ53:CA53))+1+CE53),"HH:MM")&amp;" "&amp;$BZ$13),""))</f>
        <v/>
      </c>
      <c r="CD53" s="74" t="str" cm="1">
        <f t="array" ref="CD53">IFERROR(MergedCellsCount(INDEX(B53:AI53,_xlfn.AGGREGATE(15, 3, (B53:AI53 = $BZ$13)/(B53:AI53 = $BZ$13)*COLUMN(B53:AI53)-COLUMN(B53),COLUMNS($BZ53:BZ53))+1)),"")</f>
        <v/>
      </c>
      <c r="CE53" s="74" t="str" cm="1">
        <f t="array" ref="CE53">IFERROR(MergedCellsCount(INDEX(B53:AI53,_xlfn.AGGREGATE(15, 3, (B53:AI53 = $BZ$13)/(B53:AI53 = $BZ$13)*COLUMN(B53:AI53)-COLUMN(B53),COLUMNS($BZ53:CA53))+1)),"")</f>
        <v/>
      </c>
      <c r="CF53" s="75" t="str" cm="1">
        <f t="array" ref="CF53">IFERROR(INDEX(Lists!$L$24:$AX$24,  0, _xlfn.AGGREGATE(15, 3, (B53:AI53 = $BZ$13)/(B53:AI53 = $BZ$13)*COLUMN(B53:AI53)-COLUMN(B53),COLUMNS($BZ53:BZ53))+1),"")</f>
        <v/>
      </c>
      <c r="CG53" s="75" t="str" cm="1">
        <f t="array" ref="CG53">IFERROR(INDEX(Lists!$L$24:$AX$24,  0, _xlfn.AGGREGATE(15, 3, (B53:AI53 = $BZ$13)/(B53:AI53 = $BZ$13)*COLUMN(B53:AI53)-COLUMN(B53),COLUMNS($BZ53:CA53))+1),"")</f>
        <v/>
      </c>
      <c r="CH53" s="177" t="str" cm="1">
        <f t="array" ref="CH53">_xlfn.TEXTJOIN(CHAR(10),TRUE, IFERROR((TEXT(CF53,"HH:MM")&amp;" to "&amp;TEXT(INDEX(Lists!$L$24:$AX$24,0,_xlfn.AGGREGATE(15,3,(B53:AI53=$BZ$13)/(B53:AI53=$BZ$13)*COLUMN(B53:AI53)-COLUMN(B53),COLUMNS($BZ53:BZ53))+1+CD53),"HH:MM")&amp;" "&amp;A53&amp;": "&amp;$BZ$13),""),
                                                        IFERROR((TEXT(CG53,"HH:MM")&amp;" to "&amp;TEXT(INDEX(Lists!$L$24:$AX$24,0,_xlfn.AGGREGATE(15,3,(B53:AI53=$BZ$13)/(B53:AI53=$BZ$13)*COLUMN(B53:AI53)-COLUMN(B53),COLUMNS($BZ53:CA53))+1+CE53),"HH:MM")&amp;" "&amp;A53&amp;": "&amp;$BZ$13),""))</f>
        <v/>
      </c>
      <c r="CI53" s="133" t="str">
        <f t="shared" ca="1" si="6"/>
        <v>09:30 to 09:45 Prop Swap While Open 
13:00 to 13:30 Wipe down</v>
      </c>
    </row>
    <row r="54" spans="1:87" s="25" customFormat="1" ht="15" customHeight="1" x14ac:dyDescent="0.25">
      <c r="A54" s="7" t="s">
        <v>51</v>
      </c>
      <c r="B54" s="34"/>
      <c r="C54" s="34"/>
      <c r="D54" s="127"/>
      <c r="E54" s="127"/>
      <c r="F54" s="169"/>
      <c r="G54" s="161" t="s">
        <v>48</v>
      </c>
      <c r="H54" s="205"/>
      <c r="I54" s="205"/>
      <c r="J54" s="3"/>
      <c r="K54" s="16"/>
      <c r="L54" s="192"/>
      <c r="M54" s="192"/>
      <c r="N54" s="192"/>
      <c r="O54" s="16"/>
      <c r="P54" s="16"/>
      <c r="Q54" s="16"/>
      <c r="R54" s="16"/>
      <c r="S54" s="16"/>
      <c r="T54" s="7"/>
      <c r="U54" s="7"/>
      <c r="V54" s="7"/>
      <c r="W54" s="7"/>
      <c r="X54" s="7"/>
      <c r="Y54" s="7"/>
      <c r="Z54" s="239" t="s">
        <v>94</v>
      </c>
      <c r="AA54" s="240"/>
      <c r="AB54" s="7"/>
      <c r="AC54" s="7"/>
      <c r="AD54" s="3"/>
      <c r="AE54" s="7"/>
      <c r="AF54" s="10"/>
      <c r="AG54" s="10"/>
      <c r="AH54" s="10"/>
      <c r="AI54" s="10"/>
      <c r="AJ54" s="21" t="s">
        <v>7</v>
      </c>
      <c r="AL54" s="55"/>
      <c r="AN54" s="55"/>
      <c r="AR54" s="54">
        <f t="shared" si="29"/>
        <v>0.40625</v>
      </c>
      <c r="AS54" s="25" cm="1">
        <f t="array" aca="1" ref="AS54" ca="1">IFERROR(MergedCellsCount(INDEX(B54:AI54,MATCH("Prop Swap Only",B54:AI54,0))),"")</f>
        <v>1</v>
      </c>
      <c r="AT54" s="55" cm="1">
        <f t="array" aca="1" ref="AT54" ca="1">IFERROR(INDEX($B$89:$AJ$89,(MATCH("Prop Swap Only",B54:AI54,0)+AS54)),"")</f>
        <v>0.41666666666666669</v>
      </c>
      <c r="AV54" s="25" t="str">
        <f t="shared" ca="1" si="7"/>
        <v xml:space="preserve">09:45 to 10:00 Prop Swap While Open </v>
      </c>
      <c r="AW54" s="51" t="str">
        <f t="shared" ca="1" si="8"/>
        <v>09:45 to 10:00 Splash (UW - SS): Prop Swap While Open</v>
      </c>
      <c r="AX54" s="51" t="str">
        <f t="shared" ca="1" si="1"/>
        <v xml:space="preserve">09:45 to 10:00 Splash (UW - SS): Prop Swap While Open
14:30 to 15:00 Splash (UW - SS): Wipe down </v>
      </c>
      <c r="AY54" s="55">
        <f t="shared" si="4"/>
        <v>0.60416666666666663</v>
      </c>
      <c r="AZ54" s="25" cm="1">
        <f t="array" aca="1" ref="AZ54" ca="1">IFERROR(MergedCellsCount(INDEX(B54:AI54,MATCH("Wipe down",B54:AI54,0))),"")</f>
        <v>2</v>
      </c>
      <c r="BA54" s="55" cm="1">
        <f t="array" aca="1" ref="BA54" ca="1">IFERROR(INDEX($B$89:$AJ$89,(MATCH("Wipe down",B54:AI54,0)+AZ54)),"")</f>
        <v>0.625</v>
      </c>
      <c r="BC54" s="25" t="str">
        <f t="shared" ca="1" si="5"/>
        <v>14:30 to 15:00 Wipe down</v>
      </c>
      <c r="BD54" s="25" t="str">
        <f t="shared" ca="1" si="2"/>
        <v xml:space="preserve">14:30 to 15:00 Splash (UW - SS): Wipe down </v>
      </c>
      <c r="BE54" s="50"/>
      <c r="BF54" s="25" t="e" cm="1">
        <f t="array" ref="BF54">_xlfn.SINGLE(INDEX(B54:AJ54,0, _xlfn.AGGREGATE(15, 3, (B54:AI54 = $BF$13)/(B54:AI54 = $BF$13)*COLUMN(B54:AI54)-COLUMN(B54),COLUMNS($BF54:BF54))))</f>
        <v>#NUM!</v>
      </c>
      <c r="BG54" s="25" t="str" cm="1">
        <f t="array" ref="BG54">IFERROR(_xlfn.AGGREGATE(15, 3, (B54:AI54 = $BF$13)/(B54:AI54 = $BF$13)*COLUMN(B54:AI54)-COLUMN(B54),COLUMNS($BG54:BG54)),"")</f>
        <v/>
      </c>
      <c r="BH54" s="25" t="str" cm="1">
        <f t="array" ref="BH54">IFERROR(_xlfn.AGGREGATE(15, 3, (H54:AK54 = $BF$13)/(H54:AK54 = $BF$13)*COLUMN(H54:AK54)-COLUMN(G54),COLUMNS($BG54:BH54)),"")</f>
        <v/>
      </c>
      <c r="BI54" s="25"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25" t="str" cm="1">
        <f t="array" ref="BJ54">IFERROR(MergedCellsCount(INDEX(B54:AI54,_xlfn.AGGREGATE(15, 3, (B54:AI54 = $BF$13)/(B54:AI54 = $BF$13)*COLUMN(B54:AI54)-COLUMN(B54),COLUMNS($BG54:BG54))+1)),"")</f>
        <v/>
      </c>
      <c r="BK54" s="25" t="str" cm="1">
        <f t="array" ref="BK54">IFERROR(MergedCellsCount(INDEX(B54:AI54,_xlfn.AGGREGATE(15, 3, (B54:AI54 = $BF$13)/(B54:AI54 = $BF$13)*COLUMN(B54:AI54)-COLUMN(B54),COLUMNS($BG54:BH54))+1)),"")</f>
        <v/>
      </c>
      <c r="BL54" s="55" t="str" cm="1">
        <f t="array" ref="BL54">IFERROR(INDEX(Lists!$L$24:$AX$24,  0, _xlfn.AGGREGATE(15, 3, (B54:AI54 = $BF$13)/(B54:AI54 = $BF$13)*COLUMN(B54:AI54)-COLUMN(B54),COLUMNS($BG54:BG54))+1),"")</f>
        <v/>
      </c>
      <c r="BM54" s="55" t="str" cm="1">
        <f t="array" ref="BM54">IFERROR(INDEX(Lists!$L$24:$AX$24,  0, _xlfn.AGGREGATE(15, 3, (B54:AI54 = $BF$13)/(B54:AI54 = $BF$13)*COLUMN(B54:AI54)-COLUMN(B54),COLUMNS($BG54:BH54))+1),"")</f>
        <v/>
      </c>
      <c r="BN54" s="51"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25" t="e" cm="1">
        <f t="array" ref="BP54">_xlfn.SINGLE(INDEX(B54:AJ54,0, _xlfn.AGGREGATE(15, 3, (B54:AI54 = $BP$13)/(B54:AI54 = $BP$13)*COLUMN(B54:AI54)-COLUMN(B54),COLUMNS($BP54:BP54))))</f>
        <v>#NUM!</v>
      </c>
      <c r="BQ54" s="25" t="str" cm="1">
        <f t="array" ref="BQ54">IFERROR(_xlfn.AGGREGATE(15, 3, (B54:AI54 = $BP$13)/(B54:AI54 = $BP$13)*COLUMN(B54:AI54)-COLUMN(B54),COLUMNS($BP54:BQ54)),"")</f>
        <v/>
      </c>
      <c r="BR54" s="25" t="str" cm="1">
        <f t="array" ref="BR54">IFERROR(_xlfn.AGGREGATE(15, 3, (B54:AI54 = $BP$13)/(B54:AI54 = $BP$13)*COLUMN(B54:AI54)-COLUMN(B54),COLUMNS($BP54:BR54)),"")</f>
        <v/>
      </c>
      <c r="BS54" s="25"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25" t="str" cm="1">
        <f t="array" ref="BT54">IFERROR(MergedCellsCount(INDEX(B54:AI54,_xlfn.AGGREGATE(15, 3, (B54:AI54 = $BP$13)/(B54:AI54 = $BP$13)*COLUMN(B54:AI54)-COLUMN(B54),COLUMNS($BP54:BP54))+1)),"")</f>
        <v/>
      </c>
      <c r="BU54" s="25" t="str" cm="1">
        <f t="array" ref="BU54">IFERROR(MergedCellsCount(INDEX(B57:AI57,_xlfn.AGGREGATE(15, 3, (B57:AI57 = $BP$13)/(B57:AI57 = $BP$13)*COLUMN(B57:AI57)-COLUMN(B57),COLUMNS($BP57:BQ57))+1)),"")</f>
        <v/>
      </c>
      <c r="BV54" s="55" t="str" cm="1">
        <f t="array" ref="BV54">IFERROR(INDEX(Lists!$L$24:$AX$24,  0, _xlfn.AGGREGATE(15, 3, (B54:AI54 = $BP$13)/(B54:AI54 = $BP$13)*COLUMN(B54:AI54)-COLUMN(B54),COLUMNS($BP54:BP54))+1),"")</f>
        <v/>
      </c>
      <c r="BW54" s="55" t="str" cm="1">
        <f t="array" ref="BW54">IFERROR(INDEX(Lists!$L$24:$AX$24,  0, _xlfn.AGGREGATE(15, 3, (B54:AI54 = $BP$13)/(B54:AI54 = $BP$13)*COLUMN(B54:AI54)-COLUMN(B54),COLUMNS($BP54:BQ54))+1),"")</f>
        <v/>
      </c>
      <c r="BX54" s="25"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50"/>
      <c r="BZ54" s="25" t="e" cm="1">
        <f t="array" ref="BZ54">_xlfn.SINGLE(INDEX(B54:AJ54,0, _xlfn.AGGREGATE(15, 3, (B54:AI54 = $BZ$13)/(B54:AI54 = $BZ$13)*COLUMN(B54:AI54)-COLUMN(B54),COLUMNS($BZ54:BZ54))))</f>
        <v>#NUM!</v>
      </c>
      <c r="CA54" s="25" t="str" cm="1">
        <f t="array" ref="CA54">IFERROR(_xlfn.AGGREGATE(15, 3, (B54:AI54 = $BZ$13)/(B54:AI54 = $BZ$13)*COLUMN(B54:AI54)-COLUMN(B54),COLUMNS($BZ54:CA54)),"")</f>
        <v/>
      </c>
      <c r="CB54" s="25" t="str" cm="1">
        <f t="array" ref="CB54">IFERROR(_xlfn.AGGREGATE(15, 3, (B54:AI54 = $BZ$13)/(B54:AI54 = $BZ$13)*COLUMN(B54:AI54)-COLUMN(B54),COLUMNS($BZ54:CB54)),"")</f>
        <v/>
      </c>
      <c r="CC54" s="25" t="str" cm="1">
        <f t="array" ref="CC54">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
      </c>
      <c r="CD54" s="25" t="str" cm="1">
        <f t="array" ref="CD54">IFERROR(MergedCellsCount(INDEX(B54:AI54,_xlfn.AGGREGATE(15, 3, (B54:AI54 = $BZ$13)/(B54:AI54 = $BZ$13)*COLUMN(B54:AI54)-COLUMN(B54),COLUMNS($BZ54:BZ54))+1)),"")</f>
        <v/>
      </c>
      <c r="CE54" s="25" t="str" cm="1">
        <f t="array" ref="CE54">IFERROR(MergedCellsCount(INDEX(B54:AI54,_xlfn.AGGREGATE(15, 3, (B54:AI54 = $BZ$13)/(B54:AI54 = $BZ$13)*COLUMN(B54:AI54)-COLUMN(B54),COLUMNS($BZ54:CA54))+1)),"")</f>
        <v/>
      </c>
      <c r="CF54" s="55" t="str" cm="1">
        <f t="array" ref="CF54">IFERROR(INDEX(Lists!$L$24:$AX$24,  0, _xlfn.AGGREGATE(15, 3, (B54:AI54 = $BZ$13)/(B54:AI54 = $BZ$13)*COLUMN(B54:AI54)-COLUMN(B54),COLUMNS($BZ54:BZ54))+1),"")</f>
        <v/>
      </c>
      <c r="CG54" s="55" t="str" cm="1">
        <f t="array" ref="CG54">IFERROR(INDEX(Lists!$L$24:$AX$24,  0, _xlfn.AGGREGATE(15, 3, (B54:AI54 = $BZ$13)/(B54:AI54 = $BZ$13)*COLUMN(B54:AI54)-COLUMN(B54),COLUMNS($BZ54:CA54))+1),"")</f>
        <v/>
      </c>
      <c r="CH54" s="176" t="str" cm="1">
        <f t="array" ref="CH54">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
      </c>
      <c r="CI54" s="42" t="str">
        <f t="shared" ca="1" si="6"/>
        <v>09:45 to 10:00 Prop Swap While Open 
14:30 to 15:00 Wipe down</v>
      </c>
    </row>
    <row r="55" spans="1:87" s="25" customFormat="1" x14ac:dyDescent="0.25">
      <c r="A55" s="7" t="s">
        <v>53</v>
      </c>
      <c r="B55" s="34"/>
      <c r="C55" s="34"/>
      <c r="D55" s="34"/>
      <c r="E55" s="34"/>
      <c r="F55" s="34"/>
      <c r="G55" s="34"/>
      <c r="H55" s="7"/>
      <c r="I55" s="7"/>
      <c r="J55" s="7"/>
      <c r="K55" s="7"/>
      <c r="L55" s="9"/>
      <c r="M55" s="236" t="s">
        <v>42</v>
      </c>
      <c r="N55" s="236"/>
      <c r="O55" s="236"/>
      <c r="P55" s="16"/>
      <c r="Q55" s="16"/>
      <c r="R55" s="16"/>
      <c r="S55" s="16"/>
      <c r="T55" s="7"/>
      <c r="U55" s="7"/>
      <c r="V55" s="7"/>
      <c r="W55" s="239" t="s">
        <v>94</v>
      </c>
      <c r="X55" s="240"/>
      <c r="Y55" s="7"/>
      <c r="Z55" s="7"/>
      <c r="AA55" s="7"/>
      <c r="AB55" s="7"/>
      <c r="AC55" s="7"/>
      <c r="AD55" s="7"/>
      <c r="AE55" s="7"/>
      <c r="AF55" s="10"/>
      <c r="AG55" s="10"/>
      <c r="AH55" s="10"/>
      <c r="AI55" s="10"/>
      <c r="AJ55" s="21" t="s">
        <v>7</v>
      </c>
      <c r="AL55" s="55"/>
      <c r="AN55" s="55"/>
      <c r="AR55" s="54" t="str">
        <f t="shared" si="29"/>
        <v/>
      </c>
      <c r="AS55" s="25" t="str" cm="1">
        <f t="array" ref="AS55">IFERROR(MergedCellsCount(INDEX(B55:AI55,MATCH("Prop Swap Only",B55:AI55,0))),"")</f>
        <v/>
      </c>
      <c r="AT55" s="55" t="str" cm="1">
        <f t="array" ref="AT55">IFERROR(INDEX($B$89:$AJ$89,(MATCH("Prop Swap Only",B55:AI55,0)+AS55)),"")</f>
        <v/>
      </c>
      <c r="AV55" s="25" t="str">
        <f t="shared" si="7"/>
        <v/>
      </c>
      <c r="AW55" s="51" t="str">
        <f t="shared" si="8"/>
        <v/>
      </c>
      <c r="AX55" s="51" t="str">
        <f t="shared" ca="1" si="1"/>
        <v xml:space="preserve">11:15 to 12:00 Ideaworks &amp; Art Loft: Disinfect &amp; Prop Swap
13:45 to 14:15 Ideaworks &amp; Art Loft: Wipe down </v>
      </c>
      <c r="AY55" s="55">
        <f t="shared" si="4"/>
        <v>0.57291666666666663</v>
      </c>
      <c r="AZ55" s="25" cm="1">
        <f t="array" aca="1" ref="AZ55" ca="1">IFERROR(MergedCellsCount(INDEX(B55:AI55,MATCH("Wipe down",B55:AI55,0))),"")</f>
        <v>2</v>
      </c>
      <c r="BA55" s="55" cm="1">
        <f t="array" aca="1" ref="BA55" ca="1">IFERROR(INDEX($B$89:$AJ$89,(MATCH("Wipe down",B55:AI55,0)+AZ55)),"")</f>
        <v>0.59375</v>
      </c>
      <c r="BC55" s="25" t="str">
        <f t="shared" ca="1" si="5"/>
        <v>13:45 to 14:15 Wipe down</v>
      </c>
      <c r="BD55" s="25" t="str">
        <f t="shared" ca="1" si="2"/>
        <v xml:space="preserve">13:45 to 14:15 Ideaworks &amp; Art Loft: Wipe down </v>
      </c>
      <c r="BE55" s="50"/>
      <c r="BF55" s="25" cm="1">
        <f t="array" ref="BF55">_xlfn.SINGLE(INDEX(B55:AJ55,0, _xlfn.AGGREGATE(15, 3, (B55:AI55 = $BF$13)/(B55:AI55 = $BF$13)*COLUMN(B55:AI55)-COLUMN(B55),COLUMNS($BF55:BF55))))</f>
        <v>0</v>
      </c>
      <c r="BG55" s="25" cm="1">
        <f t="array" ref="BG55">IFERROR(_xlfn.AGGREGATE(15, 3, (B55:AI55 = $BF$13)/(B55:AI55 = $BF$13)*COLUMN(B55:AI55)-COLUMN(B55),COLUMNS($BG55:BG55)),"")</f>
        <v>11</v>
      </c>
      <c r="BH55" s="25" t="str" cm="1">
        <f t="array" ref="BH55">IFERROR(_xlfn.AGGREGATE(15, 3, (D55:AK55 = $BF$13)/(D55:AK55 = $BF$13)*COLUMN(D55:AK55)-COLUMN(D55),COLUMNS($BG55:BH55)),"")</f>
        <v/>
      </c>
      <c r="BI55" s="25" t="str" cm="1">
        <f t="array" aca="1" ref="BI55" ca="1">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11:15 to 12:00 Disinfect &amp; Prop Swap</v>
      </c>
      <c r="BJ55" s="25" cm="1">
        <f t="array" aca="1" ref="BJ55" ca="1">IFERROR(MergedCellsCount(INDEX(B55:AI55,_xlfn.AGGREGATE(15, 3, (B55:AI55 = $BF$13)/(B55:AI55 = $BF$13)*COLUMN(B55:AI55)-COLUMN(B55),COLUMNS($BG55:BG55))+1)),"")</f>
        <v>3</v>
      </c>
      <c r="BK55" s="25" t="str" cm="1">
        <f t="array" ref="BK55">IFERROR(MergedCellsCount(INDEX(B55:AI55,_xlfn.AGGREGATE(15, 3, (B55:AI55 = $BF$13)/(B55:AI55 = $BF$13)*COLUMN(B55:AI55)-COLUMN(B55),COLUMNS($BG55:BH55))+1)),"")</f>
        <v/>
      </c>
      <c r="BL55" s="55" cm="1">
        <f t="array" ref="BL55">IFERROR(INDEX(Lists!$L$24:$AX$24,  0, _xlfn.AGGREGATE(15, 3, (B55:AI55 = $BF$13)/(B55:AI55 = $BF$13)*COLUMN(B55:AI55)-COLUMN(B55),COLUMNS($BG55:BG55))+1),"")</f>
        <v>0.46875</v>
      </c>
      <c r="BM55" s="55" t="str" cm="1">
        <f t="array" ref="BM55">IFERROR(INDEX(Lists!$L$24:$AX$24,  0, _xlfn.AGGREGATE(15, 3, (B55:AI55 = $BF$13)/(B55:AI55 = $BF$13)*COLUMN(B55:AI55)-COLUMN(B55),COLUMNS($BG55:BH55))+1),"")</f>
        <v/>
      </c>
      <c r="BN55" s="51" t="str" cm="1">
        <f t="array" aca="1" ref="BN55" ca="1">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11:15 to 12:00 Ideaworks &amp; Art Loft: Disinfect &amp; Prop Swap</v>
      </c>
      <c r="BP55" s="25" t="e" cm="1">
        <f t="array" ref="BP55">_xlfn.SINGLE(INDEX(B55:AJ55,0, _xlfn.AGGREGATE(15, 3, (B55:AI55 = $BP$13)/(B55:AI55 = $BP$13)*COLUMN(B55:AI55)-COLUMN(B55),COLUMNS($BP55:BP55))))</f>
        <v>#NUM!</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ref="BS55">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
      </c>
      <c r="BT55" s="25" t="str" cm="1">
        <f t="array" ref="BT55">IFERROR(MergedCellsCount(INDEX(B55:AI55,_xlfn.AGGREGATE(15, 3, (B55:AI55 = $BP$13)/(B55:AI55 = $BP$13)*COLUMN(B55:AI55)-COLUMN(B55),COLUMNS($BP55:BP55))+1)),"")</f>
        <v/>
      </c>
      <c r="BU55" s="25" t="str" cm="1">
        <f t="array" ref="BU55">IFERROR(MergedCellsCount(INDEX(B58:AI58,_xlfn.AGGREGATE(15, 3, (B58:AI58 = $BP$13)/(B58:AI58 = $BP$13)*COLUMN(B58:AI58)-COLUMN(B58),COLUMNS($BP58:BQ58))+1)),"")</f>
        <v/>
      </c>
      <c r="BV55" s="55" t="str" cm="1">
        <f t="array" ref="BV55">IFERROR(INDEX(Lists!$L$24:$AX$24,  0, _xlfn.AGGREGATE(15, 3, (B55:AI55 = $BP$13)/(B55:AI55 = $BP$13)*COLUMN(B55:AI55)-COLUMN(B55),COLUMNS($BP55:BP55))+1),"")</f>
        <v/>
      </c>
      <c r="BW55" s="55" t="str" cm="1">
        <f t="array" ref="BW55">IFERROR(INDEX(Lists!$L$24:$AX$24,  0, _xlfn.AGGREGATE(15, 3, (B55:AI55 = $BP$13)/(B55:AI55 = $BP$13)*COLUMN(B55:AI55)-COLUMN(B55),COLUMNS($BP55:BQ55))+1),"")</f>
        <v/>
      </c>
      <c r="BX55" s="25" t="str" cm="1">
        <f t="array" ref="BX55">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
      </c>
      <c r="BY55" s="50"/>
      <c r="BZ55" s="25" t="e" cm="1">
        <f t="array" ref="BZ55">_xlfn.SINGLE(INDEX(B55:AJ55,0, _xlfn.AGGREGATE(15, 3, (B55:AI55 = $BZ$13)/(B55:AI55 = $BZ$13)*COLUMN(B55:AI55)-COLUMN(B55),COLUMNS($BZ55:BZ55))))</f>
        <v>#NUM!</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ref="CC55">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
      </c>
      <c r="CD55" s="25" t="str" cm="1">
        <f t="array" ref="CD55">IFERROR(MergedCellsCount(INDEX(B55:AI55,_xlfn.AGGREGATE(15, 3, (B55:AI55 = $BZ$13)/(B55:AI55 = $BZ$13)*COLUMN(B55:AI55)-COLUMN(B55),COLUMNS($BZ55:BZ55))+1)),"")</f>
        <v/>
      </c>
      <c r="CE55" s="25" t="str" cm="1">
        <f t="array" ref="CE55">IFERROR(MergedCellsCount(INDEX(B55:AI55,_xlfn.AGGREGATE(15, 3, (B55:AI55 = $BZ$13)/(B55:AI55 = $BZ$13)*COLUMN(B55:AI55)-COLUMN(B55),COLUMNS($BZ55:CA55))+1)),"")</f>
        <v/>
      </c>
      <c r="CF55" s="55" t="str" cm="1">
        <f t="array" ref="CF55">IFERROR(INDEX(Lists!$L$24:$AX$24,  0, _xlfn.AGGREGATE(15, 3, (B55:AI55 = $BZ$13)/(B55:AI55 = $BZ$13)*COLUMN(B55:AI55)-COLUMN(B55),COLUMNS($BZ55:BZ55))+1),"")</f>
        <v/>
      </c>
      <c r="CG55" s="55" t="str" cm="1">
        <f t="array" ref="CG55">IFERROR(INDEX(Lists!$L$24:$AX$24,  0, _xlfn.AGGREGATE(15, 3, (B55:AI55 = $BZ$13)/(B55:AI55 = $BZ$13)*COLUMN(B55:AI55)-COLUMN(B55),COLUMNS($BZ55:CA55))+1),"")</f>
        <v/>
      </c>
      <c r="CH55" s="176" t="str" cm="1">
        <f t="array" ref="CH55">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
      </c>
      <c r="CI55" s="42" t="str">
        <f t="shared" ca="1" si="6"/>
        <v>13:45 to 14:15 Wipe down
11:15 to 12:00 Disinfect &amp; Prop Swap</v>
      </c>
    </row>
    <row r="56" spans="1:87" s="25" customFormat="1" x14ac:dyDescent="0.25">
      <c r="A56" s="7" t="s">
        <v>43</v>
      </c>
      <c r="B56" s="34"/>
      <c r="C56" s="34"/>
      <c r="D56" s="34"/>
      <c r="E56" s="34"/>
      <c r="F56" s="34"/>
      <c r="G56" s="34"/>
      <c r="H56" s="10"/>
      <c r="I56" s="10"/>
      <c r="J56" s="10"/>
      <c r="K56" s="10"/>
      <c r="L56" s="7"/>
      <c r="M56" s="7"/>
      <c r="N56" s="7"/>
      <c r="O56" s="7"/>
      <c r="P56" s="236" t="s">
        <v>42</v>
      </c>
      <c r="Q56" s="236"/>
      <c r="R56" s="236"/>
      <c r="S56" s="3"/>
      <c r="T56" s="3"/>
      <c r="U56" s="3"/>
      <c r="V56" s="7"/>
      <c r="W56" s="7"/>
      <c r="X56" s="10"/>
      <c r="Y56" s="10"/>
      <c r="Z56" s="10"/>
      <c r="AA56" s="10"/>
      <c r="AB56" s="7"/>
      <c r="AC56" s="7"/>
      <c r="AD56" s="7"/>
      <c r="AE56" s="7"/>
      <c r="AF56" s="7"/>
      <c r="AG56" s="7"/>
      <c r="AH56" s="7"/>
      <c r="AI56" s="7"/>
      <c r="AJ56" s="21" t="s">
        <v>7</v>
      </c>
      <c r="AL56" s="55"/>
      <c r="AN56" s="55"/>
      <c r="AR56" s="54" t="str">
        <f t="shared" si="29"/>
        <v/>
      </c>
      <c r="AS56" s="25" t="str" cm="1">
        <f t="array" ref="AS56">IFERROR(MergedCellsCount(INDEX(B56:AI56,MATCH("Prop Swap Only",B56:AI56,0))),"")</f>
        <v/>
      </c>
      <c r="AT56" s="55" t="str" cm="1">
        <f t="array" ref="AT56">IFERROR(INDEX($B$89:$AJ$89,(MATCH("Prop Swap Only",B56:AI56,0)+AS56)),"")</f>
        <v/>
      </c>
      <c r="AV56" s="25" t="str">
        <f t="shared" si="7"/>
        <v/>
      </c>
      <c r="AW56" s="51" t="str">
        <f t="shared" si="8"/>
        <v/>
      </c>
      <c r="AX56" s="51" t="str">
        <f t="shared" ca="1" si="1"/>
        <v>12:00 to 12:45 Around Town: Disinfect &amp; Prop Swap</v>
      </c>
      <c r="AY56" s="55" t="str">
        <f t="shared" si="4"/>
        <v/>
      </c>
      <c r="AZ56" s="25" t="str" cm="1">
        <f t="array" ref="AZ56">IFERROR(MergedCellsCount(INDEX(B56:AI56,MATCH("Wipe down",B56:AI56,0))),"")</f>
        <v/>
      </c>
      <c r="BA56" s="55" t="str" cm="1">
        <f t="array" ref="BA56">IFERROR(INDEX($B$89:$AJ$89,(MATCH("Wipe down",B56:AI56,0)+AZ56)),"")</f>
        <v/>
      </c>
      <c r="BC56" s="25" t="str">
        <f t="shared" si="5"/>
        <v/>
      </c>
      <c r="BD56" s="25" t="str">
        <f t="shared" si="2"/>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14</v>
      </c>
      <c r="BH56" s="25" t="str" cm="1">
        <f t="array" ref="BH56">IFERROR(_xlfn.AGGREGATE(15, 3, (D56:AK56 = $BF$13)/(D56:AK56 = $BF$13)*COLUMN(D56:AK56)-COLUMN(D56),COLUMNS($BG56:BH56)),"")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12:00 to 12:45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0.5</v>
      </c>
      <c r="BM56" s="55" t="str" cm="1">
        <f t="array" ref="BM56">IFERROR(INDEX(Lists!$L$24:$AX$24,  0, _xlfn.AGGREGATE(15, 3, (B56:AI56 = $BF$13)/(B56:AI56 = $BF$13)*COLUMN(B56:AI56)-COLUMN(B56),COLUMNS($BG56:BH56))+1),"")</f>
        <v/>
      </c>
      <c r="BN56" s="51" t="str" cm="1">
        <f t="array" aca="1" ref="BN56" ca="1">_xlfn.TEXTJOIN(CHAR(10),TRUE, IFERROR((TEXT(BL56,"HH:MM")&amp;" to "&amp;TEXT(INDEX(Lists!$L$24:$AX$24,0,_xlfn.AGGREGATE(15,3,(B56:AI56=$BF$13)/(B56:AI56=$BF$13)*COLUMN(B56:AI56)-COLUMN(B56),COLUMNS($BG56:BG56))+1+BJ56),"HH:MM")&amp;" "&amp;A56&amp;": "&amp;$BF$13),""),
IFERROR((TEXT(BM56,"HH:MM")&amp;" to "&amp;TEXT(INDEX(Lists!$L$24:$AX$24,0,_xlfn.AGGREGATE(15,3,(B56:AI56=$BF$13)/(B56:AI56=$BF$13)*COLUMN(B56:AI56)-COLUMN(B56),COLUMNS($BG56:BH56))+1+BK56),"HH:MM")&amp;" "&amp;A56&amp;": "&amp;$BF$13),""))</f>
        <v>12:00 to 12:45 Around Town: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"&amp;A56&amp;": "&amp;$BP$13),""),
IFERROR((TEXT(BW56,"HH:MM")&amp;" to "&amp;TEXT(INDEX(Lists!$L$24:$AX$24,0,_xlfn.AGGREGATE(15,3,(B56:AI56=$BP$13)/(B56:AI56=$BP$13)*COLUMN(B56:AI56)-COLUMN(B56),COLUMNS($BQ56:BR56))+1+BU56),"HH:MM")&amp;" "&amp;A56&amp;": "&amp;$BP$13),""))</f>
        <v/>
      </c>
      <c r="BY56" s="50"/>
      <c r="BZ56" s="25" t="e" cm="1">
        <f t="array" ref="BZ56">_xlfn.SINGLE(INDEX(B56:AJ56,0, _xlfn.AGGREGATE(15, 3, (B56:AI56 = $BZ$13)/(B56:AI56 = $BZ$13)*COLUMN(B56:AI56)-COLUMN(B56),COLUMNS($BZ56:BZ56))))</f>
        <v>#NUM!</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ref="CC56">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
      </c>
      <c r="CD56" s="25" t="str" cm="1">
        <f t="array" ref="CD56">IFERROR(MergedCellsCount(INDEX(B56:AI56,_xlfn.AGGREGATE(15, 3, (B56:AI56 = $BZ$13)/(B56:AI56 = $BZ$13)*COLUMN(B56:AI56)-COLUMN(B56),COLUMNS($BZ56:BZ56))+1)),"")</f>
        <v/>
      </c>
      <c r="CE56" s="25" t="str" cm="1">
        <f t="array" ref="CE56">IFERROR(MergedCellsCount(INDEX(B56:AI56,_xlfn.AGGREGATE(15, 3, (B56:AI56 = $BZ$13)/(B56:AI56 = $BZ$13)*COLUMN(B56:AI56)-COLUMN(B56),COLUMNS($BZ56:CA56))+1)),"")</f>
        <v/>
      </c>
      <c r="CF56" s="55" t="str" cm="1">
        <f t="array" ref="CF56">IFERROR(INDEX(Lists!$L$24:$AX$24,  0, _xlfn.AGGREGATE(15, 3, (B56:AI56 = $BZ$13)/(B56:AI56 = $BZ$13)*COLUMN(B56:AI56)-COLUMN(B56),COLUMNS($BZ56:BZ56))+1),"")</f>
        <v/>
      </c>
      <c r="CG56" s="55" t="str" cm="1">
        <f t="array" ref="CG56">IFERROR(INDEX(Lists!$L$24:$AX$24,  0, _xlfn.AGGREGATE(15, 3, (B56:AI56 = $BZ$13)/(B56:AI56 = $BZ$13)*COLUMN(B56:AI56)-COLUMN(B56),COLUMNS($BZ56:CA56))+1),"")</f>
        <v/>
      </c>
      <c r="CH56" s="176" t="str" cm="1">
        <f t="array" ref="CH56">_xlfn.TEXTJOIN(CHAR(10),TRUE, IFERROR((TEXT(CF56,"HH:MM")&amp;" to "&amp;TEXT(INDEX(Lists!$L$24:$AX$24,0,_xlfn.AGGREGATE(15,3,(B56:AI56=$BZ$13)/(B56:AI56=$BZ$13)*COLUMN(B56:AI56)-COLUMN(B56),COLUMNS($BZ56:BZ56))+1+CD56),"HH:MM")&amp;" "&amp;A56&amp;": "&amp;$BZ$13),""),
                                                        IFERROR((TEXT(CG56,"HH:MM")&amp;" to "&amp;TEXT(INDEX(Lists!$L$24:$AX$24,0,_xlfn.AGGREGATE(15,3,(B56:AI56=$BZ$13)/(B56:AI56=$BZ$13)*COLUMN(B56:AI56)-COLUMN(B56),COLUMNS($BZ56:CA56))+1+CE56),"HH:MM")&amp;" "&amp;A56&amp;": "&amp;$BZ$13),""))</f>
        <v/>
      </c>
      <c r="CI56" s="42" t="str">
        <f t="shared" ca="1" si="6"/>
        <v>12:00 to 12:45 Disinfect &amp; Prop Swap</v>
      </c>
    </row>
    <row r="57" spans="1:87" s="25" customFormat="1" x14ac:dyDescent="0.25">
      <c r="A57" s="7" t="s">
        <v>40</v>
      </c>
      <c r="B57" s="34"/>
      <c r="C57" s="34"/>
      <c r="D57" s="34"/>
      <c r="E57" s="34"/>
      <c r="F57" s="34"/>
      <c r="G57" s="34"/>
      <c r="H57" s="9"/>
      <c r="I57" s="9"/>
      <c r="J57" s="9"/>
      <c r="K57" s="9"/>
      <c r="L57" s="10"/>
      <c r="M57" s="10"/>
      <c r="N57" s="10"/>
      <c r="O57" s="10"/>
      <c r="P57" s="7"/>
      <c r="Q57" s="7"/>
      <c r="R57" s="7"/>
      <c r="S57" s="236" t="s">
        <v>42</v>
      </c>
      <c r="T57" s="236"/>
      <c r="U57" s="236"/>
      <c r="V57" s="3"/>
      <c r="W57" s="3"/>
      <c r="X57" s="3"/>
      <c r="Y57" s="7"/>
      <c r="Z57" s="7"/>
      <c r="AA57" s="7"/>
      <c r="AB57" s="10"/>
      <c r="AC57" s="10"/>
      <c r="AD57" s="10"/>
      <c r="AE57" s="10"/>
      <c r="AF57" s="7"/>
      <c r="AG57" s="7"/>
      <c r="AH57" s="7"/>
      <c r="AI57" s="7"/>
      <c r="AJ57" s="21" t="s">
        <v>7</v>
      </c>
      <c r="AL57" s="55"/>
      <c r="AN57" s="55"/>
      <c r="AR57" s="54" t="str">
        <f t="shared" si="29"/>
        <v/>
      </c>
      <c r="AS57" s="25" t="str" cm="1">
        <f t="array" ref="AS57">IFERROR(MergedCellsCount(INDEX(B57:AI57,MATCH("Prop Swap Only",B57:AI57,0))),"")</f>
        <v/>
      </c>
      <c r="AT57" s="55" t="str" cm="1">
        <f t="array" ref="AT57">IFERROR(INDEX($B$89:$AJ$89,(MATCH("Prop Swap Only",B57:AI57,0)+AS57)),"")</f>
        <v/>
      </c>
      <c r="AV57" s="25" t="str">
        <f t="shared" si="7"/>
        <v/>
      </c>
      <c r="AW57" s="51" t="str">
        <f t="shared" si="8"/>
        <v/>
      </c>
      <c r="AX57" s="51" t="str">
        <f t="shared" ca="1" si="1"/>
        <v>12:45 to 13:30 Moneypalooza: Disinfect &amp; Prop Swap</v>
      </c>
      <c r="AY57" s="55" t="str">
        <f t="shared" si="4"/>
        <v/>
      </c>
      <c r="AZ57" s="25" t="str" cm="1">
        <f t="array" ref="AZ57">IFERROR(MergedCellsCount(INDEX(B57:AI57,MATCH("Wipe down",B57:AI57,0))),"")</f>
        <v/>
      </c>
      <c r="BA57" s="55" t="str" cm="1">
        <f t="array" ref="BA57">IFERROR(INDEX($B$89:$AJ$89,(MATCH("Wipe down",B57:AI57,0)+AZ57)),"")</f>
        <v/>
      </c>
      <c r="BC57" s="25" t="str">
        <f t="shared" si="5"/>
        <v/>
      </c>
      <c r="BD57" s="25" t="str">
        <f t="shared" si="2"/>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17</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12:45 to 13:30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0.53125</v>
      </c>
      <c r="BM57" s="55" t="str" cm="1">
        <f t="array" ref="BM57">IFERROR(INDEX(Lists!$L$24:$AX$24,  0, _xlfn.AGGREGATE(15, 3, (B57:AI57 = $BF$13)/(B57:AI57 = $BF$13)*COLUMN(B57:AI57)-COLUMN(B57),COLUMNS($BG57:BH57))+1),"")</f>
        <v/>
      </c>
      <c r="BN57" s="51"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12:45 to 13:30 Moneypalooza: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"&amp;A57&amp;": "&amp;$BP$13),""),
IFERROR((TEXT(BW57,"HH:MM")&amp;" to "&amp;TEXT(INDEX(Lists!$L$24:$AX$24,0,_xlfn.AGGREGATE(15,3,(B57:AI57=$BP$13)/(B57:AI57=$BP$13)*COLUMN(B57:AI57)-COLUMN(B57),COLUMNS($BQ57:BR57))+1+BU57),"HH:MM")&amp;" "&amp;A57&amp;":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176"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12:45 to 13:30 Disinfect &amp; Prop Swap</v>
      </c>
    </row>
    <row r="58" spans="1:87" s="25" customFormat="1" x14ac:dyDescent="0.25">
      <c r="A58" s="7" t="s">
        <v>50</v>
      </c>
      <c r="B58" s="34"/>
      <c r="C58" s="34"/>
      <c r="D58" s="34"/>
      <c r="E58" s="34"/>
      <c r="F58" s="34"/>
      <c r="G58" s="34"/>
      <c r="H58" s="10"/>
      <c r="I58" s="10"/>
      <c r="J58" s="10"/>
      <c r="K58" s="10"/>
      <c r="L58" s="7"/>
      <c r="M58" s="7"/>
      <c r="N58" s="7"/>
      <c r="O58" s="7"/>
      <c r="P58" s="7"/>
      <c r="Q58" s="7"/>
      <c r="R58" s="7"/>
      <c r="S58" s="7"/>
      <c r="T58" s="7"/>
      <c r="U58" s="7"/>
      <c r="V58" s="236" t="s">
        <v>42</v>
      </c>
      <c r="W58" s="236"/>
      <c r="X58" s="236"/>
      <c r="Y58" s="3"/>
      <c r="Z58" s="3"/>
      <c r="AA58" s="10"/>
      <c r="AB58" s="7"/>
      <c r="AC58" s="7"/>
      <c r="AD58" s="7"/>
      <c r="AE58" s="7"/>
      <c r="AF58" s="7"/>
      <c r="AG58" s="7"/>
      <c r="AH58" s="7"/>
      <c r="AI58" s="7"/>
      <c r="AJ58" s="21" t="s">
        <v>7</v>
      </c>
      <c r="AL58" s="55"/>
      <c r="AN58" s="55"/>
      <c r="AR58" s="54" t="str">
        <f t="shared" si="29"/>
        <v/>
      </c>
      <c r="AS58" s="25" t="str" cm="1">
        <f t="array" ref="AS58">IFERROR(MergedCellsCount(INDEX(B58:AI58,MATCH("Prop Swap Only",B58:AI58,0))),"")</f>
        <v/>
      </c>
      <c r="AT58" s="55" t="str" cm="1">
        <f t="array" ref="AT58">IFERROR(INDEX($B$89:$AJ$89,(MATCH("Prop Swap Only",B58:AI58,0)+AS58)),"")</f>
        <v/>
      </c>
      <c r="AV58" s="25" t="str">
        <f t="shared" si="7"/>
        <v/>
      </c>
      <c r="AW58" s="51" t="str">
        <f t="shared" si="8"/>
        <v/>
      </c>
      <c r="AX58" s="51" t="str">
        <f t="shared" ca="1" si="1"/>
        <v>13:30 to 14:15 P2P &amp; STEMosphere: Disinfect &amp; Prop Swap</v>
      </c>
      <c r="AY58" s="55" t="str">
        <f t="shared" si="4"/>
        <v/>
      </c>
      <c r="AZ58" s="25" t="str" cm="1">
        <f t="array" ref="AZ58">IFERROR(MergedCellsCount(INDEX(B58:AI58,MATCH("Wipe down",B58:AI58,0))),"")</f>
        <v/>
      </c>
      <c r="BA58" s="55" t="str" cm="1">
        <f t="array" ref="BA58">IFERROR(INDEX($B$89:$AJ$89,(MATCH("Wipe down",B58:AI58,0)+AZ58)),"")</f>
        <v/>
      </c>
      <c r="BC58" s="25" t="str">
        <f t="shared" si="5"/>
        <v/>
      </c>
      <c r="BD58" s="25"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20</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13:30 to 14:15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0.5625</v>
      </c>
      <c r="BM58" s="55" t="str" cm="1">
        <f t="array" ref="BM58">IFERROR(INDEX(Lists!$L$24:$AX$24,  0, _xlfn.AGGREGATE(15, 3, (B58:AI58 = $BF$13)/(B58:AI58 = $BF$13)*COLUMN(B58:AI58)-COLUMN(B58),COLUMNS($BG58:BH58))+1),"")</f>
        <v/>
      </c>
      <c r="BN58" s="51"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13:30 to 14:15 P2P &amp; STEMosphere: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176"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13:30 to 14:15 Disinfect &amp; Prop Swap</v>
      </c>
    </row>
    <row r="59" spans="1:87" s="25" customFormat="1" ht="15" customHeight="1" x14ac:dyDescent="0.25">
      <c r="A59" s="7" t="s">
        <v>47</v>
      </c>
      <c r="B59" s="34"/>
      <c r="C59" s="34"/>
      <c r="D59" s="34"/>
      <c r="E59" s="34"/>
      <c r="F59" s="34"/>
      <c r="G59" s="34"/>
      <c r="H59" s="9"/>
      <c r="I59" s="9"/>
      <c r="J59" s="9"/>
      <c r="K59" s="9"/>
      <c r="L59" s="10"/>
      <c r="M59" s="239" t="s">
        <v>94</v>
      </c>
      <c r="N59" s="240"/>
      <c r="O59" s="10"/>
      <c r="P59" s="7"/>
      <c r="Q59" s="7"/>
      <c r="R59" s="7"/>
      <c r="S59" s="7"/>
      <c r="T59" s="7"/>
      <c r="U59" s="7"/>
      <c r="V59" s="7"/>
      <c r="W59" s="7"/>
      <c r="X59" s="7"/>
      <c r="Y59" s="236" t="s">
        <v>42</v>
      </c>
      <c r="Z59" s="236"/>
      <c r="AA59" s="236"/>
      <c r="AB59" s="10"/>
      <c r="AC59" s="10"/>
      <c r="AD59" s="10"/>
      <c r="AE59" s="10"/>
      <c r="AF59" s="7"/>
      <c r="AG59" s="7"/>
      <c r="AH59" s="7"/>
      <c r="AI59" s="7"/>
      <c r="AJ59" s="21" t="s">
        <v>7</v>
      </c>
      <c r="AL59" s="55"/>
      <c r="AN59" s="55"/>
      <c r="AR59" s="54" t="str">
        <f t="shared" si="29"/>
        <v/>
      </c>
      <c r="AS59" s="25" t="str" cm="1">
        <f t="array" ref="AS59">IFERROR(MergedCellsCount(INDEX(B59:AI59,MATCH("Prop Swap Only",B59:AI59,0))),"")</f>
        <v/>
      </c>
      <c r="AT59" s="55" t="str" cm="1">
        <f t="array" ref="AT59">IFERROR(INDEX($B$89:$AJ$89,(MATCH("Prop Swap Only",B59:AI59,0)+AS59)),"")</f>
        <v/>
      </c>
      <c r="AV59" s="25" t="str">
        <f t="shared" si="7"/>
        <v/>
      </c>
      <c r="AW59" s="51" t="str">
        <f t="shared" si="8"/>
        <v/>
      </c>
      <c r="AX59" s="51" t="str">
        <f t="shared" ca="1" si="1"/>
        <v xml:space="preserve">14:15 to 15:00 Kid Grid &amp; RPW: Disinfect &amp; Prop Swap
11:15 to 11:45 Kid Grid &amp; RPW: Wipe down </v>
      </c>
      <c r="AY59" s="55">
        <f t="shared" si="4"/>
        <v>0.46875</v>
      </c>
      <c r="AZ59" s="25" cm="1">
        <f t="array" aca="1" ref="AZ59" ca="1">IFERROR(MergedCellsCount(INDEX(B59:AI59,MATCH("Wipe down",B59:AI59,0))),"")</f>
        <v>2</v>
      </c>
      <c r="BA59" s="55" cm="1">
        <f t="array" aca="1" ref="BA59" ca="1">IFERROR(INDEX($B$89:$AJ$89,(MATCH("Wipe down",B59:AI59,0)+AZ59)),"")</f>
        <v>0.48958333333333331</v>
      </c>
      <c r="BC59" s="25" t="str">
        <f t="shared" ca="1" si="5"/>
        <v>11:15 to 11:45 Wipe down</v>
      </c>
      <c r="BD59" s="25" t="str">
        <f t="shared" ca="1" si="2"/>
        <v xml:space="preserve">11:15 to 11:45 Kid Grid &amp; RPW: Wipe down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23</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14:15 to 15:00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0.59375</v>
      </c>
      <c r="BM59" s="55" t="str" cm="1">
        <f t="array" ref="BM59">IFERROR(INDEX(Lists!$L$24:$AX$24,  0, _xlfn.AGGREGATE(15, 3, (B59:AI59 = $BF$13)/(B59:AI59 = $BF$13)*COLUMN(B59:AI59)-COLUMN(B59),COLUMNS($BG59:BH59))+1),"")</f>
        <v/>
      </c>
      <c r="BN59" s="51"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14:15 to 15:00 Kid Grid &amp; RPW: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176"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11:15 to 11:45 Wipe down
14:15 to 15:00 Disinfect &amp; Prop Swap</v>
      </c>
    </row>
    <row r="60" spans="1:87" s="25" customFormat="1" ht="15" customHeight="1" x14ac:dyDescent="0.25">
      <c r="A60" s="131" t="s">
        <v>54</v>
      </c>
      <c r="B60" s="179"/>
      <c r="C60" s="179"/>
      <c r="D60" s="179"/>
      <c r="E60" s="179"/>
      <c r="F60" s="179"/>
      <c r="G60" s="179"/>
      <c r="H60" s="157"/>
      <c r="I60" s="157"/>
      <c r="J60" s="157"/>
      <c r="K60" s="157"/>
      <c r="L60" s="129"/>
      <c r="M60" s="129"/>
      <c r="N60" s="129"/>
      <c r="O60" s="130"/>
      <c r="P60" s="130"/>
      <c r="Q60" s="267" t="s">
        <v>94</v>
      </c>
      <c r="R60" s="268"/>
      <c r="S60" s="131"/>
      <c r="T60" s="131"/>
      <c r="U60" s="131"/>
      <c r="V60" s="131"/>
      <c r="W60" s="131"/>
      <c r="X60" s="131"/>
      <c r="Y60" s="130"/>
      <c r="Z60" s="130"/>
      <c r="AA60" s="130"/>
      <c r="AB60" s="269" t="s">
        <v>42</v>
      </c>
      <c r="AC60" s="269"/>
      <c r="AD60" s="269"/>
      <c r="AE60" s="129"/>
      <c r="AF60" s="131"/>
      <c r="AG60" s="131"/>
      <c r="AH60" s="131"/>
      <c r="AI60" s="131"/>
      <c r="AJ60" s="160" t="s">
        <v>7</v>
      </c>
      <c r="AL60" s="55"/>
      <c r="AN60" s="55"/>
      <c r="AR60" s="54" t="str">
        <f t="shared" si="29"/>
        <v/>
      </c>
      <c r="AS60" s="25" t="str" cm="1">
        <f t="array" ref="AS60">IFERROR(MergedCellsCount(INDEX(B60:AI60,MATCH("Prop Swap Only",B60:AI60,0))),"")</f>
        <v/>
      </c>
      <c r="AT60" s="55" t="str" cm="1">
        <f t="array" ref="AT60">IFERROR(INDEX($B$89:$AJ$89,(MATCH("Prop Swap Only",B60:AI60,0)+AS60)),"")</f>
        <v/>
      </c>
      <c r="AV60" s="25" t="str">
        <f t="shared" si="7"/>
        <v/>
      </c>
      <c r="AW60" s="51" t="str">
        <f t="shared" si="8"/>
        <v/>
      </c>
      <c r="AX60" s="51" t="str">
        <f t="shared" ca="1" si="1"/>
        <v xml:space="preserve">15:00 to 15:45 TH &amp; PZ: Disinfect &amp; Prop Swap
12:15 to 12:45 TH &amp; PZ: Wipe down </v>
      </c>
      <c r="AY60" s="55">
        <f t="shared" si="4"/>
        <v>0.51041666666666663</v>
      </c>
      <c r="AZ60" s="25" cm="1">
        <f t="array" aca="1" ref="AZ60" ca="1">IFERROR(MergedCellsCount(INDEX(B60:AI60,MATCH("Wipe down",B60:AI60,0))),"")</f>
        <v>2</v>
      </c>
      <c r="BA60" s="55" cm="1">
        <f t="array" aca="1" ref="BA60" ca="1">IFERROR(INDEX($B$89:$AJ$89,(MATCH("Wipe down",B60:AI60,0)+AZ60)),"")</f>
        <v>0.53125</v>
      </c>
      <c r="BC60" s="25" t="str">
        <f t="shared" ca="1" si="5"/>
        <v>12:15 to 12:45 Wipe down</v>
      </c>
      <c r="BD60" s="25" t="str">
        <f t="shared" ca="1" si="2"/>
        <v xml:space="preserve">12:15 to 12:45 TH &amp; PZ: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26</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15:00 to 15:45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0.625</v>
      </c>
      <c r="BM60" s="55" t="str" cm="1">
        <f t="array" ref="BM60">IFERROR(INDEX(Lists!$L$24:$AX$24,  0, _xlfn.AGGREGATE(15, 3, (B60:AI60 = $BF$13)/(B60:AI60 = $BF$13)*COLUMN(B60:AI60)-COLUMN(B60),COLUMNS($BG60:BH60))+1),"")</f>
        <v/>
      </c>
      <c r="BN60" s="51" t="str" cm="1">
        <f t="array" aca="1" ref="BN60" ca="1">_xlfn.TEXTJOIN(CHAR(10),TRUE, IFERROR((TEXT(BL60,"HH:MM")&amp;" to "&amp;TEXT(INDEX(Lists!$L$24:$AX$24,0,_xlfn.AGGREGATE(15,3,(B60:AI60=$BF$13)/(B60:AI60=$BF$13)*COLUMN(B60:AI60)-COLUMN(B60),COLUMNS($BG60:BG60))+1+BJ60),"HH:MM")&amp;" "&amp;A60&amp;": "&amp;$BF$13),""),
IFERROR((TEXT(BM60,"HH:MM")&amp;" to "&amp;TEXT(INDEX(Lists!$L$24:$AX$24,0,_xlfn.AGGREGATE(15,3,(B60:AI60=$BF$13)/(B60:AI60=$BF$13)*COLUMN(B60:AI60)-COLUMN(B60),COLUMNS($BG60:BH60))+1+BK60),"HH:MM")&amp;" "&amp;A60&amp;": "&amp;$BF$13),""))</f>
        <v>15:00 to 15:45 TH &amp; PZ: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"&amp;A60&amp;": "&amp;$BP$13),""),
IFERROR((TEXT(BW60,"HH:MM")&amp;" to "&amp;TEXT(INDEX(Lists!$L$24:$AX$24,0,_xlfn.AGGREGATE(15,3,(B60:AI60=$BP$13)/(B60:AI60=$BP$13)*COLUMN(B60:AI60)-COLUMN(B60),COLUMNS($BQ60:BR60))+1+BU60),"HH:MM")&amp;" "&amp;A60&amp;": "&amp;$BP$13),""))</f>
        <v/>
      </c>
      <c r="BY60" s="50"/>
      <c r="BZ60" s="25" t="e" cm="1">
        <f t="array" ref="BZ60">_xlfn.SINGLE(INDEX(B60:AJ60,0, _xlfn.AGGREGATE(15, 3, (B60:AI60 = $BZ$13)/(B60:AI60 = $BZ$13)*COLUMN(B60:AI60)-COLUMN(B60),COLUMNS($BZ60:BZ60))))</f>
        <v>#NUM!</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ref="CC60">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
      </c>
      <c r="CD60" s="25" t="str" cm="1">
        <f t="array" ref="CD60">IFERROR(MergedCellsCount(INDEX(B60:AI60,_xlfn.AGGREGATE(15, 3, (B60:AI60 = $BZ$13)/(B60:AI60 = $BZ$13)*COLUMN(B60:AI60)-COLUMN(B60),COLUMNS($BZ60:BZ60))+1)),"")</f>
        <v/>
      </c>
      <c r="CE60" s="25" t="str" cm="1">
        <f t="array" ref="CE60">IFERROR(MergedCellsCount(INDEX(B60:AI60,_xlfn.AGGREGATE(15, 3, (B60:AI60 = $BZ$13)/(B60:AI60 = $BZ$13)*COLUMN(B60:AI60)-COLUMN(B60),COLUMNS($BZ60:CA60))+1)),"")</f>
        <v/>
      </c>
      <c r="CF60" s="55" t="str" cm="1">
        <f t="array" ref="CF60">IFERROR(INDEX(Lists!$L$24:$AX$24,  0, _xlfn.AGGREGATE(15, 3, (B60:AI60 = $BZ$13)/(B60:AI60 = $BZ$13)*COLUMN(B60:AI60)-COLUMN(B60),COLUMNS($BZ60:BZ60))+1),"")</f>
        <v/>
      </c>
      <c r="CG60" s="55" t="str" cm="1">
        <f t="array" ref="CG60">IFERROR(INDEX(Lists!$L$24:$AX$24,  0, _xlfn.AGGREGATE(15, 3, (B60:AI60 = $BZ$13)/(B60:AI60 = $BZ$13)*COLUMN(B60:AI60)-COLUMN(B60),COLUMNS($BZ60:CA60))+1),"")</f>
        <v/>
      </c>
      <c r="CH60" s="176" t="str" cm="1">
        <f t="array" ref="CH60">_xlfn.TEXTJOIN(CHAR(10),TRUE, IFERROR((TEXT(CF60,"HH:MM")&amp;" to "&amp;TEXT(INDEX(Lists!$L$24:$AX$24,0,_xlfn.AGGREGATE(15,3,(B60:AI60=$BZ$13)/(B60:AI60=$BZ$13)*COLUMN(B60:AI60)-COLUMN(B60),COLUMNS($BZ60:BZ60))+1+CD60),"HH:MM")&amp;" "&amp;A60&amp;": "&amp;$BZ$13),""),
                                                        IFERROR((TEXT(CG60,"HH:MM")&amp;" to "&amp;TEXT(INDEX(Lists!$L$24:$AX$24,0,_xlfn.AGGREGATE(15,3,(B60:AI60=$BZ$13)/(B60:AI60=$BZ$13)*COLUMN(B60:AI60)-COLUMN(B60),COLUMNS($BZ60:CA60))+1+CE60),"HH:MM")&amp;" "&amp;A60&amp;": "&amp;$BZ$13),""))</f>
        <v/>
      </c>
      <c r="CI60" s="42" t="str">
        <f t="shared" ca="1" si="6"/>
        <v>12:15 to 12:45 Wipe down
15:00 to 15:45 Disinfect &amp; Prop Swap</v>
      </c>
    </row>
    <row r="61" spans="1:87" s="74" customFormat="1" x14ac:dyDescent="0.25">
      <c r="A61" s="165"/>
      <c r="B61" s="165"/>
      <c r="C61" s="16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165"/>
      <c r="AB61" s="165"/>
      <c r="AC61" s="165"/>
      <c r="AD61" s="165"/>
      <c r="AE61" s="165"/>
      <c r="AF61" s="165"/>
      <c r="AG61" s="165"/>
      <c r="AH61" s="165"/>
      <c r="AI61" s="165"/>
      <c r="AJ61" s="165"/>
      <c r="AL61" s="75"/>
      <c r="AN61" s="75"/>
      <c r="AR61" s="73"/>
      <c r="AT61" s="75"/>
      <c r="AW61" s="76"/>
      <c r="AX61" s="76"/>
      <c r="AY61" s="75"/>
      <c r="BA61" s="75"/>
      <c r="BE61" s="134"/>
      <c r="BL61" s="75"/>
      <c r="BM61" s="75"/>
      <c r="BN61" s="76"/>
      <c r="BV61" s="75"/>
      <c r="BW61" s="75"/>
      <c r="BY61" s="134"/>
      <c r="CF61" s="75"/>
      <c r="CG61" s="75"/>
      <c r="CH61" s="177"/>
      <c r="CI61" s="133"/>
    </row>
    <row r="62" spans="1:87" x14ac:dyDescent="0.25">
      <c r="A62" s="139" t="s">
        <v>56</v>
      </c>
      <c r="B62" s="139"/>
      <c r="C62" s="139"/>
      <c r="D62" s="139"/>
      <c r="E62" s="139"/>
      <c r="F62" s="139"/>
      <c r="G62" s="139"/>
      <c r="H62" s="139"/>
      <c r="I62" s="139"/>
      <c r="J62" s="139"/>
      <c r="K62" s="139"/>
      <c r="L62" s="139"/>
      <c r="M62" s="254" t="s">
        <v>92</v>
      </c>
      <c r="N62" s="254"/>
      <c r="O62" s="254"/>
      <c r="P62" s="254"/>
      <c r="Q62" s="254"/>
      <c r="R62" s="254"/>
      <c r="S62" s="254"/>
      <c r="T62" s="254"/>
      <c r="U62" s="254"/>
      <c r="V62" s="170" t="s">
        <v>93</v>
      </c>
      <c r="W62" s="171"/>
      <c r="X62" s="171"/>
      <c r="Y62" s="171"/>
      <c r="Z62" s="171"/>
      <c r="AA62" s="171"/>
      <c r="AB62" s="171"/>
      <c r="AC62" s="171"/>
      <c r="AD62" s="172"/>
      <c r="AE62" s="139"/>
      <c r="AF62" s="139"/>
      <c r="AG62" s="139"/>
      <c r="AH62" s="139"/>
      <c r="AI62" s="139"/>
      <c r="AJ62" s="139"/>
      <c r="AL62" s="55"/>
      <c r="AM62" s="25"/>
      <c r="AN62" s="55"/>
      <c r="AO62" s="25"/>
      <c r="AP62" s="25"/>
      <c r="AQ62" s="25"/>
      <c r="AR62" s="54"/>
      <c r="AS62" s="25"/>
      <c r="AT62" s="55"/>
      <c r="AU62" s="25"/>
      <c r="AV62" s="25"/>
      <c r="AW62" s="51"/>
      <c r="AX62" s="51"/>
      <c r="AY62" s="55"/>
      <c r="AZ62" s="25"/>
      <c r="BA62" s="55"/>
      <c r="BB62" s="25"/>
      <c r="BC62" s="25"/>
      <c r="BD62" s="25"/>
      <c r="BE62" s="50"/>
      <c r="BF62" s="25"/>
      <c r="BG62" s="25"/>
      <c r="BH62" s="25"/>
      <c r="BI62" s="25"/>
      <c r="BJ62" s="25"/>
      <c r="BK62" s="25"/>
      <c r="BL62" s="55"/>
      <c r="BM62" s="55"/>
      <c r="BN62" s="51"/>
      <c r="BO62" s="25"/>
      <c r="BP62" s="25"/>
      <c r="BQ62" s="25"/>
      <c r="BR62" s="25"/>
      <c r="BS62" s="25"/>
      <c r="BT62" s="25"/>
      <c r="BU62" s="25"/>
      <c r="BV62" s="55"/>
      <c r="BW62" s="55"/>
      <c r="BX62" s="25"/>
      <c r="BY62" s="50"/>
      <c r="BZ62" s="25"/>
      <c r="CA62" s="25"/>
      <c r="CB62" s="25"/>
      <c r="CC62" s="25"/>
      <c r="CD62" s="25"/>
      <c r="CE62" s="25"/>
      <c r="CF62" s="55"/>
      <c r="CG62" s="55"/>
      <c r="CH62" s="176"/>
      <c r="CI62" s="42"/>
    </row>
    <row r="63" spans="1:87" x14ac:dyDescent="0.25">
      <c r="A63" s="132" t="s">
        <v>46</v>
      </c>
      <c r="B63" s="131" t="s">
        <v>14</v>
      </c>
      <c r="C63" s="132"/>
      <c r="D63" s="135" t="s">
        <v>15</v>
      </c>
      <c r="E63" s="135"/>
      <c r="F63" s="135" t="s">
        <v>16</v>
      </c>
      <c r="G63" s="135"/>
      <c r="H63" s="136" t="s">
        <v>17</v>
      </c>
      <c r="I63" s="136"/>
      <c r="J63" s="136" t="s">
        <v>18</v>
      </c>
      <c r="K63" s="136"/>
      <c r="L63" s="137" t="s">
        <v>19</v>
      </c>
      <c r="M63" s="137"/>
      <c r="N63" s="137" t="s">
        <v>20</v>
      </c>
      <c r="O63" s="137"/>
      <c r="P63" s="137" t="s">
        <v>21</v>
      </c>
      <c r="Q63" s="137"/>
      <c r="R63" s="137" t="s">
        <v>22</v>
      </c>
      <c r="S63" s="137"/>
      <c r="T63" s="137" t="s">
        <v>23</v>
      </c>
      <c r="U63" s="137"/>
      <c r="V63" s="137" t="s">
        <v>24</v>
      </c>
      <c r="W63" s="137"/>
      <c r="X63" s="137" t="s">
        <v>25</v>
      </c>
      <c r="Y63" s="137"/>
      <c r="Z63" s="137" t="s">
        <v>26</v>
      </c>
      <c r="AA63" s="137"/>
      <c r="AB63" s="137" t="s">
        <v>27</v>
      </c>
      <c r="AC63" s="137"/>
      <c r="AD63" s="137" t="s">
        <v>28</v>
      </c>
      <c r="AE63" s="137"/>
      <c r="AF63" s="137" t="s">
        <v>29</v>
      </c>
      <c r="AG63" s="137"/>
      <c r="AH63" s="137" t="s">
        <v>30</v>
      </c>
      <c r="AI63" s="137"/>
      <c r="AJ63" s="138" t="s">
        <v>31</v>
      </c>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176"/>
      <c r="CI63" s="42"/>
    </row>
    <row r="64" spans="1:87" s="74" customFormat="1" ht="15" customHeight="1" x14ac:dyDescent="0.25">
      <c r="A64" s="7" t="s">
        <v>51</v>
      </c>
      <c r="B64" s="128"/>
      <c r="C64" s="128"/>
      <c r="D64" s="128"/>
      <c r="E64" s="128"/>
      <c r="F64" s="220" t="s">
        <v>48</v>
      </c>
      <c r="G64" s="128"/>
      <c r="I64" s="16"/>
      <c r="J64" s="10"/>
      <c r="K64" s="10"/>
      <c r="L64" s="9"/>
      <c r="M64" s="9"/>
      <c r="N64" s="9"/>
      <c r="O64" s="9"/>
      <c r="P64" s="9"/>
      <c r="Q64" s="9"/>
      <c r="R64" s="9"/>
      <c r="S64" s="9"/>
      <c r="T64" s="239" t="s">
        <v>94</v>
      </c>
      <c r="U64" s="240"/>
      <c r="V64" s="7"/>
      <c r="W64" s="7"/>
      <c r="X64" s="3"/>
      <c r="Y64" s="3"/>
      <c r="Z64" s="7"/>
      <c r="AA64" s="7"/>
      <c r="AB64" s="7"/>
      <c r="AC64" s="7"/>
      <c r="AD64" s="7"/>
      <c r="AE64" s="7"/>
      <c r="AF64" s="7"/>
      <c r="AG64" s="7"/>
      <c r="AH64" s="7"/>
      <c r="AI64" s="7"/>
      <c r="AJ64" s="21" t="s">
        <v>7</v>
      </c>
      <c r="AL64" s="75"/>
      <c r="AN64" s="75"/>
      <c r="AR64" s="73">
        <f t="shared" si="29"/>
        <v>0.39583333333333331</v>
      </c>
      <c r="AS64" s="74" cm="1">
        <f t="array" aca="1" ref="AS64" ca="1">IFERROR(MergedCellsCount(INDEX(B64:AI64,MATCH("Prop Swap Only",B64:AI64,0))),"")</f>
        <v>1</v>
      </c>
      <c r="AT64" s="75" cm="1">
        <f t="array" aca="1" ref="AT64" ca="1">IFERROR(INDEX($B$89:$AJ$89,(MATCH("Prop Swap Only",B64:AI64,0)+AS64)),"")</f>
        <v>0.40625</v>
      </c>
      <c r="AV64" s="74" t="str">
        <f t="shared" ca="1" si="7"/>
        <v xml:space="preserve">09:30 to 09:45 Prop Swap While Open </v>
      </c>
      <c r="AW64" s="76" t="str">
        <f t="shared" ca="1" si="8"/>
        <v>09:30 to 09:45 Splash (UW - SS): Prop Swap While Open</v>
      </c>
      <c r="AX64" s="76" t="str">
        <f t="shared" ca="1" si="1"/>
        <v xml:space="preserve">09:30 to 09:45 Splash (UW - SS): Prop Swap While Open
13:00 to 13:30 Splash (UW - SS): Wipe down </v>
      </c>
      <c r="AY64" s="75">
        <f t="shared" si="4"/>
        <v>0.54166666666666663</v>
      </c>
      <c r="AZ64" s="74" cm="1">
        <f t="array" aca="1" ref="AZ64" ca="1">IFERROR(MergedCellsCount(INDEX(B64:AI64,MATCH("Wipe down",B64:AI64,0))),"")</f>
        <v>2</v>
      </c>
      <c r="BA64" s="75" cm="1">
        <f t="array" aca="1" ref="BA64" ca="1">IFERROR(INDEX($B$89:$AJ$89,(MATCH("Wipe down",B64:AI64,0)+AZ64)),"")</f>
        <v>0.5625</v>
      </c>
      <c r="BC64" s="74" t="str">
        <f t="shared" ca="1" si="5"/>
        <v>13:00 to 13:30 Wipe down</v>
      </c>
      <c r="BD64" s="74" t="str">
        <f t="shared" ca="1" si="2"/>
        <v xml:space="preserve">13:00 to 13:30 Splash (UW - SS): Wipe down </v>
      </c>
      <c r="BE64" s="134"/>
      <c r="BF64" s="74" t="e" cm="1">
        <f t="array" ref="BF64">_xlfn.SINGLE(INDEX(B64:AJ64,0, _xlfn.AGGREGATE(15, 3, (B64:AI64 = $BF$13)/(B64:AI64 = $BF$13)*COLUMN(B64:AI64)-COLUMN(B64),COLUMNS($BF64:BF64))))</f>
        <v>#NUM!</v>
      </c>
      <c r="BG64" s="74" t="str" cm="1">
        <f t="array" ref="BG64">IFERROR(_xlfn.AGGREGATE(15, 3, (B64:AI64 = $BF$13)/(B64:AI64 = $BF$13)*COLUMN(B64:AI64)-COLUMN(B64),COLUMNS($BG64:BG64)),"")</f>
        <v/>
      </c>
      <c r="BH64" s="74" t="str" cm="1">
        <f t="array" ref="BH64">IFERROR(_xlfn.AGGREGATE(15, 3, (D64:AK64 = $BF$13)/(D64:AK64 = $BF$13)*COLUMN(D64:AK64)-COLUMN(D64),COLUMNS($BG64:BH64)),"")</f>
        <v/>
      </c>
      <c r="BI64" s="74" t="str" cm="1">
        <f t="array" ref="BI64">_xlfn.TEXTJOIN(CHAR(10),TRUE, IFERROR((TEXT(BL64,"HH:MM")&amp;" to "&amp;TEXT(INDEX(Lists!$L$24:$AX$24,0,_xlfn.AGGREGATE(15,3,(B64:AI64=$BF$13)/(B64:AI64=$BF$13)*COLUMN(B64:AI64)-COLUMN(B64),COLUMNS($BG64:BG64))+1+BJ64),"HH:MM")&amp;" "&amp;$BF$13),""),
IFERROR((TEXT(BM64,"HH:MM")&amp;" to "&amp;TEXT(INDEX(Lists!$L$24:$AX$24,0,_xlfn.AGGREGATE(15,3,(B64:AI64=$BF$13)/(B64:AI64=$BF$13)*COLUMN(B64:AI64)-COLUMN(B64),COLUMNS($BG64:BH64))+1+BK64),"HH:MM")&amp;" "&amp;$BF$13),""))</f>
        <v/>
      </c>
      <c r="BJ64" s="74" t="str" cm="1">
        <f t="array" ref="BJ64">IFERROR(MergedCellsCount(INDEX(B64:AI64,_xlfn.AGGREGATE(15, 3, (B64:AI64 = $BF$13)/(B64:AI64 = $BF$13)*COLUMN(B64:AI64)-COLUMN(B64),COLUMNS($BG64:BG64))+1)),"")</f>
        <v/>
      </c>
      <c r="BK64" s="74" t="str" cm="1">
        <f t="array" ref="BK64">IFERROR(MergedCellsCount(INDEX(B64:AI64,_xlfn.AGGREGATE(15, 3, (B64:AI64 = $BF$13)/(B64:AI64 = $BF$13)*COLUMN(B64:AI64)-COLUMN(B64),COLUMNS($BG64:BH64))+1)),"")</f>
        <v/>
      </c>
      <c r="BL64" s="75" t="str" cm="1">
        <f t="array" ref="BL64">IFERROR(INDEX(Lists!$L$24:$AX$24,  0, _xlfn.AGGREGATE(15, 3, (B64:AI64 = $BF$13)/(B64:AI64 = $BF$13)*COLUMN(B64:AI64)-COLUMN(B64),COLUMNS($BG64:BG64))+1),"")</f>
        <v/>
      </c>
      <c r="BM64" s="75" t="str" cm="1">
        <f t="array" ref="BM64">IFERROR(INDEX(Lists!$L$24:$AX$24,  0, _xlfn.AGGREGATE(15, 3, (B64:AI64 = $BF$13)/(B64:AI64 = $BF$13)*COLUMN(B64:AI64)-COLUMN(B64),COLUMNS($BG64:BH64))+1),"")</f>
        <v/>
      </c>
      <c r="BN64" s="76" t="str" cm="1">
        <f t="array" ref="BN64">_xlfn.TEXTJOIN(CHAR(10),TRUE, IFERROR((TEXT(BL64,"HH:MM")&amp;" to "&amp;TEXT(INDEX(Lists!$L$24:$AX$24,0,_xlfn.AGGREGATE(15,3,(B64:AI64=$BF$13)/(B64:AI64=$BF$13)*COLUMN(B64:AI64)-COLUMN(B64),COLUMNS($BG64:BG64))+1+BJ64),"HH:MM")&amp;" "&amp;A64&amp;": "&amp;$BF$13),""),
IFERROR((TEXT(BM64,"HH:MM")&amp;" to "&amp;TEXT(INDEX(Lists!$L$24:$AX$24,0,_xlfn.AGGREGATE(15,3,(B64:AI64=$BF$13)/(B64:AI64=$BF$13)*COLUMN(B64:AI64)-COLUMN(B64),COLUMNS($BG64:BH64))+1+BK64),"HH:MM")&amp;" "&amp;A64&amp;": "&amp;$BF$13),""))</f>
        <v/>
      </c>
      <c r="BP64" s="74" t="e" cm="1">
        <f t="array" ref="BP64">_xlfn.SINGLE(INDEX(B64:AJ64,0, _xlfn.AGGREGATE(15, 3, (B64:AI64 = $BP$13)/(B64:AI64 = $BP$13)*COLUMN(B64:AI64)-COLUMN(B64),COLUMNS($BP64:BP64))))</f>
        <v>#NUM!</v>
      </c>
      <c r="BQ64" s="74" t="str" cm="1">
        <f t="array" ref="BQ64">IFERROR(_xlfn.AGGREGATE(15, 3, (B64:AI64 = $BP$13)/(B64:AI64 = $BP$13)*COLUMN(B64:AI64)-COLUMN(B64),COLUMNS($BP64:BQ64)),"")</f>
        <v/>
      </c>
      <c r="BR64" s="74" t="str" cm="1">
        <f t="array" ref="BR64">IFERROR(_xlfn.AGGREGATE(15, 3, (B64:AI64 = $BP$13)/(B64:AI64 = $BP$13)*COLUMN(B64:AI64)-COLUMN(B64),COLUMNS($BP64:BR64)),"")</f>
        <v/>
      </c>
      <c r="BS64" s="74" t="str" cm="1">
        <f t="array" ref="BS64">_xlfn.TEXTJOIN(CHAR(10),TRUE, IFERROR((TEXT(BV64,"HH:MM")&amp;" to "&amp;TEXT(INDEX(Lists!$L$24:$AX$24,0,_xlfn.AGGREGATE(15,3,(B64:AI64=$BP$13)/(B64:AI64=$BP$13)*COLUMN(B64:AI64)-COLUMN(B64),COLUMNS($BQ64:BQ64))+1+BT64),"HH:MM")&amp;" "&amp;$BP$13),""),
IFERROR((TEXT(BW64,"HH:MM")&amp;" to "&amp;TEXT(INDEX(Lists!$L$24:$AX$24,0,_xlfn.AGGREGATE(15,3,(B64:AI64=$BP$13)/(B64:AI64=$BP$13)*COLUMN(B64:AI64)-COLUMN(B64),COLUMNS($BQ64:BR64))+1+BU64),"HH:MM")&amp;" "&amp;$BP$13),""))</f>
        <v/>
      </c>
      <c r="BT64" s="74" t="str" cm="1">
        <f t="array" ref="BT64">IFERROR(MergedCellsCount(INDEX(B64:AI64,_xlfn.AGGREGATE(15, 3, (B64:AI64 = $BP$13)/(B64:AI64 = $BP$13)*COLUMN(B64:AI64)-COLUMN(B64),COLUMNS($BP64:BP64))+1)),"")</f>
        <v/>
      </c>
      <c r="BU64" s="74" t="str" cm="1">
        <f t="array" ref="BU64">IFERROR(MergedCellsCount(INDEX(B67:AI67,_xlfn.AGGREGATE(15, 3, (B67:AI67 = $BP$13)/(B67:AI67 = $BP$13)*COLUMN(B67:AI67)-COLUMN(B67),COLUMNS($BP67:BQ67))+1)),"")</f>
        <v/>
      </c>
      <c r="BV64" s="75" t="str" cm="1">
        <f t="array" ref="BV64">IFERROR(INDEX(Lists!$L$24:$AX$24,  0, _xlfn.AGGREGATE(15, 3, (B64:AI64 = $BP$13)/(B64:AI64 = $BP$13)*COLUMN(B64:AI64)-COLUMN(B64),COLUMNS($BP64:BP64))+1),"")</f>
        <v/>
      </c>
      <c r="BW64" s="75" t="str" cm="1">
        <f t="array" ref="BW64">IFERROR(INDEX(Lists!$L$24:$AX$24,  0, _xlfn.AGGREGATE(15, 3, (B64:AI64 = $BP$13)/(B64:AI64 = $BP$13)*COLUMN(B64:AI64)-COLUMN(B64),COLUMNS($BP64:BQ64))+1),"")</f>
        <v/>
      </c>
      <c r="BX64" s="74" t="str" cm="1">
        <f t="array" ref="BX64">_xlfn.TEXTJOIN(CHAR(10),TRUE, IFERROR((TEXT(BV64,"HH:MM")&amp;" to "&amp;TEXT(INDEX(Lists!$L$24:$AX$24,0,_xlfn.AGGREGATE(15,3,(B64:AI64=$BP$13)/(B64:AI64=$BP$13)*COLUMN(B64:AI64)-COLUMN(B64),COLUMNS($BQ64:BQ64))+1+BT64),"HH:MM")&amp;" "&amp;A64&amp;": "&amp;$BP$13),""),
IFERROR((TEXT(BW64,"HH:MM")&amp;" to "&amp;TEXT(INDEX(Lists!$L$24:$AX$24,0,_xlfn.AGGREGATE(15,3,(B64:AI64=$BP$13)/(B64:AI64=$BP$13)*COLUMN(B64:AI64)-COLUMN(B64),COLUMNS($BQ64:BR64))+1+BU64),"HH:MM")&amp;" "&amp;A64&amp;": "&amp;$BP$13),""))</f>
        <v/>
      </c>
      <c r="BY64" s="134"/>
      <c r="BZ64" s="74" t="e" cm="1">
        <f t="array" ref="BZ64">_xlfn.SINGLE(INDEX(B64:AJ64,0, _xlfn.AGGREGATE(15, 3, (B64:AI64 = $BZ$13)/(B64:AI64 = $BZ$13)*COLUMN(B64:AI64)-COLUMN(B64),COLUMNS($BZ64:BZ64))))</f>
        <v>#NUM!</v>
      </c>
      <c r="CA64" s="74" t="str" cm="1">
        <f t="array" ref="CA64">IFERROR(_xlfn.AGGREGATE(15, 3, (B64:AI64 = $BZ$13)/(B64:AI64 = $BZ$13)*COLUMN(B64:AI64)-COLUMN(B64),COLUMNS($BZ64:CA64)),"")</f>
        <v/>
      </c>
      <c r="CB64" s="74" t="str" cm="1">
        <f t="array" ref="CB64">IFERROR(_xlfn.AGGREGATE(15, 3, (B64:AI64 = $BZ$13)/(B64:AI64 = $BZ$13)*COLUMN(B64:AI64)-COLUMN(B64),COLUMNS($BZ64:CB64)),"")</f>
        <v/>
      </c>
      <c r="CC64" s="74" t="str" cm="1">
        <f t="array" ref="CC64">_xlfn.TEXTJOIN(CHAR(10),TRUE, IFERROR((TEXT(CF64,"HH:MM")&amp;" to "&amp;TEXT(INDEX(Lists!$L$24:$AX$24,0,_xlfn.AGGREGATE(15,3,(B64:AI64=$BZ$13)/(B64:AI64=$BZ$13)*COLUMN(B64:AI64)-COLUMN(B64),COLUMNS($BZ64:BZ64))+1+CD64),"HH:MM")&amp;" "&amp;$BZ$13),""),
                                                        IFERROR((TEXT(CG64,"HH:MM")&amp;" to "&amp;TEXT(INDEX(Lists!$L$24:$AX$24,0,_xlfn.AGGREGATE(15,3,(B64:AI64=$BZ$13)/(B64:AI64=$BZ$13)*COLUMN(B64:AI64)-COLUMN(B64),COLUMNS($BZ64:CA64))+1+CE64),"HH:MM")&amp;" "&amp;$BZ$13),""))</f>
        <v/>
      </c>
      <c r="CD64" s="74" t="str" cm="1">
        <f t="array" ref="CD64">IFERROR(MergedCellsCount(INDEX(B64:AI64,_xlfn.AGGREGATE(15, 3, (B64:AI64 = $BZ$13)/(B64:AI64 = $BZ$13)*COLUMN(B64:AI64)-COLUMN(B64),COLUMNS($BZ64:BZ64))+1)),"")</f>
        <v/>
      </c>
      <c r="CE64" s="74" t="str" cm="1">
        <f t="array" ref="CE64">IFERROR(MergedCellsCount(INDEX(B64:AI64,_xlfn.AGGREGATE(15, 3, (B64:AI64 = $BZ$13)/(B64:AI64 = $BZ$13)*COLUMN(B64:AI64)-COLUMN(B64),COLUMNS($BZ64:CA64))+1)),"")</f>
        <v/>
      </c>
      <c r="CF64" s="75" t="str" cm="1">
        <f t="array" ref="CF64">IFERROR(INDEX(Lists!$L$24:$AX$24,  0, _xlfn.AGGREGATE(15, 3, (B64:AI64 = $BZ$13)/(B64:AI64 = $BZ$13)*COLUMN(B64:AI64)-COLUMN(B64),COLUMNS($BZ64:BZ64))+1),"")</f>
        <v/>
      </c>
      <c r="CG64" s="75" t="str" cm="1">
        <f t="array" ref="CG64">IFERROR(INDEX(Lists!$L$24:$AX$24,  0, _xlfn.AGGREGATE(15, 3, (B64:AI64 = $BZ$13)/(B64:AI64 = $BZ$13)*COLUMN(B64:AI64)-COLUMN(B64),COLUMNS($BZ64:CA64))+1),"")</f>
        <v/>
      </c>
      <c r="CH64" s="177" t="str" cm="1">
        <f t="array" ref="CH64">_xlfn.TEXTJOIN(CHAR(10),TRUE, IFERROR((TEXT(CF64,"HH:MM")&amp;" to "&amp;TEXT(INDEX(Lists!$L$24:$AX$24,0,_xlfn.AGGREGATE(15,3,(B64:AI64=$BZ$13)/(B64:AI64=$BZ$13)*COLUMN(B64:AI64)-COLUMN(B64),COLUMNS($BZ64:BZ64))+1+CD64),"HH:MM")&amp;" "&amp;A64&amp;": "&amp;$BZ$13),""),
                                                        IFERROR((TEXT(CG64,"HH:MM")&amp;" to "&amp;TEXT(INDEX(Lists!$L$24:$AX$24,0,_xlfn.AGGREGATE(15,3,(B64:AI64=$BZ$13)/(B64:AI64=$BZ$13)*COLUMN(B64:AI64)-COLUMN(B64),COLUMNS($BZ64:CA64))+1+CE64),"HH:MM")&amp;" "&amp;A64&amp;": "&amp;$BZ$13),""))</f>
        <v/>
      </c>
      <c r="CI64" s="133" t="str">
        <f t="shared" ca="1" si="6"/>
        <v>09:30 to 09:45 Prop Swap While Open 
13:00 to 13:30 Wipe down</v>
      </c>
    </row>
    <row r="65" spans="1:87" s="25" customFormat="1" ht="15" customHeight="1" x14ac:dyDescent="0.25">
      <c r="A65" s="7" t="s">
        <v>53</v>
      </c>
      <c r="B65" s="34"/>
      <c r="C65" s="212"/>
      <c r="D65" s="128"/>
      <c r="E65" s="128"/>
      <c r="F65" s="128"/>
      <c r="G65" s="201" t="s">
        <v>48</v>
      </c>
      <c r="H65" s="205"/>
      <c r="J65" s="192"/>
      <c r="K65" s="16"/>
      <c r="L65" s="192"/>
      <c r="M65" s="192"/>
      <c r="N65" s="192"/>
      <c r="O65" s="16"/>
      <c r="P65" s="16"/>
      <c r="Q65" s="16"/>
      <c r="R65" s="16"/>
      <c r="S65" s="16"/>
      <c r="T65" s="7"/>
      <c r="U65" s="7"/>
      <c r="V65" s="203"/>
      <c r="W65" s="3"/>
      <c r="X65" s="3"/>
      <c r="Y65" s="202"/>
      <c r="Z65" s="239" t="s">
        <v>94</v>
      </c>
      <c r="AA65" s="240"/>
      <c r="AB65" s="7"/>
      <c r="AC65" s="7"/>
      <c r="AD65" s="3"/>
      <c r="AE65" s="7"/>
      <c r="AF65" s="10"/>
      <c r="AG65" s="10"/>
      <c r="AH65" s="10"/>
      <c r="AI65" s="10"/>
      <c r="AJ65" s="21" t="s">
        <v>7</v>
      </c>
      <c r="AL65" s="55"/>
      <c r="AN65" s="55"/>
      <c r="AR65" s="54">
        <f t="shared" si="29"/>
        <v>0.40625</v>
      </c>
      <c r="AS65" s="25" cm="1">
        <f t="array" aca="1" ref="AS65" ca="1">IFERROR(MergedCellsCount(INDEX(B65:AI65,MATCH("Prop Swap Only",B65:AI65,0))),"")</f>
        <v>1</v>
      </c>
      <c r="AT65" s="55" cm="1">
        <f t="array" aca="1" ref="AT65" ca="1">IFERROR(INDEX($B$89:$AJ$89,(MATCH("Prop Swap Only",B65:AI65,0)+AS65)),"")</f>
        <v>0.41666666666666669</v>
      </c>
      <c r="AV65" s="25" t="str">
        <f t="shared" ca="1" si="7"/>
        <v xml:space="preserve">09:45 to 10:00 Prop Swap While Open </v>
      </c>
      <c r="AW65" s="76" t="str">
        <f t="shared" ca="1" si="8"/>
        <v>09:45 to 10:00 Ideaworks &amp; Art Loft: Prop Swap While Open</v>
      </c>
      <c r="AX65" s="51" t="str">
        <f t="shared" ca="1" si="1"/>
        <v xml:space="preserve">09:45 to 10:00 Ideaworks &amp; Art Loft: Prop Swap While Open
14:30 to 15:00 Ideaworks &amp; Art Loft: Wipe down </v>
      </c>
      <c r="AY65" s="55">
        <f t="shared" si="4"/>
        <v>0.60416666666666663</v>
      </c>
      <c r="AZ65" s="25" cm="1">
        <f t="array" aca="1" ref="AZ65" ca="1">IFERROR(MergedCellsCount(INDEX(B65:AI65,MATCH("Wipe down",B65:AI65,0))),"")</f>
        <v>2</v>
      </c>
      <c r="BA65" s="55" cm="1">
        <f t="array" aca="1" ref="BA65" ca="1">IFERROR(INDEX($B$89:$AJ$89,(MATCH("Wipe down",B65:AI65,0)+AZ65)),"")</f>
        <v>0.625</v>
      </c>
      <c r="BC65" s="25" t="str">
        <f t="shared" ca="1" si="5"/>
        <v>14:30 to 15:00 Wipe down</v>
      </c>
      <c r="BD65" s="74" t="str">
        <f t="shared" ca="1" si="2"/>
        <v xml:space="preserve">14:30 to 15:00 Ideaworks &amp; Art Loft: Wipe down </v>
      </c>
      <c r="BE65" s="50"/>
      <c r="BF65" s="25" t="e" cm="1">
        <f t="array" ref="BF65">_xlfn.SINGLE(INDEX(B65:AJ65,0, _xlfn.AGGREGATE(15, 3, (B65:AI65 = $BF$13)/(B65:AI65 = $BF$13)*COLUMN(B65:AI65)-COLUMN(B65),COLUMNS($BF65:BF65))))</f>
        <v>#NUM!</v>
      </c>
      <c r="BG65" s="25" t="str" cm="1">
        <f t="array" ref="BG65">IFERROR(_xlfn.AGGREGATE(15, 3, (B65:AI65 = $BF$13)/(B65:AI65 = $BF$13)*COLUMN(B65:AI65)-COLUMN(B65),COLUMNS($BG65:BG65)),"")</f>
        <v/>
      </c>
      <c r="BH65" s="25" t="str" cm="1">
        <f t="array" ref="BH65">IFERROR(_xlfn.AGGREGATE(15, 3, (H65:AK65 = $BF$13)/(H65:AK65 = $BF$13)*COLUMN(H65:AK65)-COLUMN(G65),COLUMNS($BG65:BH65)),"")</f>
        <v/>
      </c>
      <c r="BI65" s="25" t="str" cm="1">
        <f t="array" ref="BI65">_xlfn.TEXTJOIN(CHAR(10),TRUE, IFERROR((TEXT(BL65,"HH:MM")&amp;" to "&amp;TEXT(INDEX(Lists!$L$24:$AX$24,0,_xlfn.AGGREGATE(15,3,(B65:AI65=$BF$13)/(B65:AI65=$BF$13)*COLUMN(B65:AI65)-COLUMN(B65),COLUMNS($BG65:BG65))+1+BJ65),"HH:MM")&amp;" "&amp;$BF$13),""),
IFERROR((TEXT(BM65,"HH:MM")&amp;" to "&amp;TEXT(INDEX(Lists!$L$24:$AX$24,0,_xlfn.AGGREGATE(15,3,(B65:AI65=$BF$13)/(B65:AI65=$BF$13)*COLUMN(B65:AI65)-COLUMN(B65),COLUMNS($BG65:BH65))+1+BK65),"HH:MM")&amp;" "&amp;$BF$13),""))</f>
        <v/>
      </c>
      <c r="BJ65" s="25" t="str" cm="1">
        <f t="array" ref="BJ65">IFERROR(MergedCellsCount(INDEX(B65:AI65,_xlfn.AGGREGATE(15, 3, (B65:AI65 = $BF$13)/(B65:AI65 = $BF$13)*COLUMN(B65:AI65)-COLUMN(B65),COLUMNS($BG65:BG65))+1)),"")</f>
        <v/>
      </c>
      <c r="BK65" s="25" t="str" cm="1">
        <f t="array" ref="BK65">IFERROR(MergedCellsCount(INDEX(B65:AI65,_xlfn.AGGREGATE(15, 3, (B65:AI65 = $BF$13)/(B65:AI65 = $BF$13)*COLUMN(B65:AI65)-COLUMN(B65),COLUMNS($BG65:BH65))+1)),"")</f>
        <v/>
      </c>
      <c r="BL65" s="55" t="str" cm="1">
        <f t="array" ref="BL65">IFERROR(INDEX(Lists!$L$24:$AX$24,  0, _xlfn.AGGREGATE(15, 3, (B65:AI65 = $BF$13)/(B65:AI65 = $BF$13)*COLUMN(B65:AI65)-COLUMN(B65),COLUMNS($BG65:BG65))+1),"")</f>
        <v/>
      </c>
      <c r="BM65" s="55" t="str" cm="1">
        <f t="array" ref="BM65">IFERROR(INDEX(Lists!$L$24:$AX$24,  0, _xlfn.AGGREGATE(15, 3, (B65:AI65 = $BF$13)/(B65:AI65 = $BF$13)*COLUMN(B65:AI65)-COLUMN(B65),COLUMNS($BG65:BH65))+1),"")</f>
        <v/>
      </c>
      <c r="BN65" s="25" t="str" cm="1">
        <f t="array" ref="BN65">_xlfn.TEXTJOIN(CHAR(10),TRUE, IFERROR((TEXT(BL65,"HH:MM")&amp;" to "&amp;TEXT(INDEX(Lists!$L$24:$AX$24,0,_xlfn.AGGREGATE(15,3,(B65:AI65=$BF$13)/(B65:AI65=$BF$13)*COLUMN(B65:AI65)-COLUMN(B65),COLUMNS($BG65:BG65))+1+BJ65),"HH:MM")&amp;" "&amp;A65&amp;": "&amp;$BF$13),""),
IFERROR((TEXT(BM65,"HH:MM")&amp;" to "&amp;TEXT(INDEX(Lists!$L$24:$AX$24,0,_xlfn.AGGREGATE(15,3,(B65:AI65=$BF$13)/(B65:AI65=$BF$13)*COLUMN(B65:AI65)-COLUMN(B65),COLUMNS($BG65:BH65))+1+BK65),"HH:MM")&amp;" "&amp;A65&amp;": "&amp;$BF$13),""))</f>
        <v/>
      </c>
      <c r="BP65" s="25" t="e" cm="1">
        <f t="array" ref="BP65">_xlfn.SINGLE(INDEX(B65:AJ65,0, _xlfn.AGGREGATE(15, 3, (B65:AI65 = $BP$13)/(B65:AI65 = $BP$13)*COLUMN(B65:AI65)-COLUMN(B65),COLUMNS($BP65:BP65))))</f>
        <v>#NUM!</v>
      </c>
      <c r="BQ65" s="25" t="str" cm="1">
        <f t="array" ref="BQ65">IFERROR(_xlfn.AGGREGATE(15, 3, (B65:AI65 = $BP$13)/(B65:AI65 = $BP$13)*COLUMN(B65:AI65)-COLUMN(B65),COLUMNS($BP65:BQ65)),"")</f>
        <v/>
      </c>
      <c r="BR65" s="25" t="str" cm="1">
        <f t="array" ref="BR65">IFERROR(_xlfn.AGGREGATE(15, 3, (B65:AI65 = $BP$13)/(B65:AI65 = $BP$13)*COLUMN(B65:AI65)-COLUMN(B65),COLUMNS($BP65:BR65)),"")</f>
        <v/>
      </c>
      <c r="BS65" s="25" t="str" cm="1">
        <f t="array" ref="BS65">_xlfn.TEXTJOIN(CHAR(10),TRUE, IFERROR((TEXT(BV65,"HH:MM")&amp;" to "&amp;TEXT(INDEX(Lists!$L$24:$AX$24,0,_xlfn.AGGREGATE(15,3,(B65:AI65=$BP$13)/(B65:AI65=$BP$13)*COLUMN(B65:AI65)-COLUMN(B65),COLUMNS($BQ65:BQ65))+1+BT65),"HH:MM")&amp;" "&amp;$BP$13),""),
IFERROR((TEXT(BW65,"HH:MM")&amp;" to "&amp;TEXT(INDEX(Lists!$L$24:$AX$24,0,_xlfn.AGGREGATE(15,3,(B65:AI65=$BP$13)/(B65:AI65=$BP$13)*COLUMN(B65:AI65)-COLUMN(B65),COLUMNS($BQ65:BR65))+1+BU65),"HH:MM")&amp;" "&amp;$BP$13),""))</f>
        <v/>
      </c>
      <c r="BT65" s="25" t="str" cm="1">
        <f t="array" ref="BT65">IFERROR(MergedCellsCount(INDEX(B65:AI65,_xlfn.AGGREGATE(15, 3, (B65:AI65 = $BP$13)/(B65:AI65 = $BP$13)*COLUMN(B65:AI65)-COLUMN(B65),COLUMNS($BP65:BP65))+1)),"")</f>
        <v/>
      </c>
      <c r="BU65" s="25" t="str" cm="1">
        <f t="array" ref="BU65">IFERROR(MergedCellsCount(INDEX(B68:AI68,_xlfn.AGGREGATE(15, 3, (B68:AI68 = $BP$13)/(B68:AI68 = $BP$13)*COLUMN(B68:AI68)-COLUMN(B68),COLUMNS($BP68:BQ68))+1)),"")</f>
        <v/>
      </c>
      <c r="BV65" s="55" t="str" cm="1">
        <f t="array" ref="BV65">IFERROR(INDEX(Lists!$L$24:$AX$24,  0, _xlfn.AGGREGATE(15, 3, (B65:AI65 = $BP$13)/(B65:AI65 = $BP$13)*COLUMN(B65:AI65)-COLUMN(B65),COLUMNS($BP65:BP65))+1),"")</f>
        <v/>
      </c>
      <c r="BW65" s="55" t="str" cm="1">
        <f t="array" ref="BW65">IFERROR(INDEX(Lists!$L$24:$AX$24,  0, _xlfn.AGGREGATE(15, 3, (B65:AI65 = $BP$13)/(B65:AI65 = $BP$13)*COLUMN(B65:AI65)-COLUMN(B65),COLUMNS($BP65:BQ65))+1),"")</f>
        <v/>
      </c>
      <c r="BX65" s="25" t="str" cm="1">
        <f t="array" ref="BX65">_xlfn.TEXTJOIN(CHAR(10),TRUE, IFERROR((TEXT(BV65,"HH:MM")&amp;" to "&amp;TEXT(INDEX(Lists!$L$24:$AX$24,0,_xlfn.AGGREGATE(15,3,(B65:AI65=$BP$13)/(B65:AI65=$BP$13)*COLUMN(B65:AI65)-COLUMN(B65),COLUMNS($BQ65:BQ65))+1+BT65),"HH:MM")&amp;" "&amp;A65&amp;": "&amp;$BP$13),""),
IFERROR((TEXT(BW65,"HH:MM")&amp;" to "&amp;TEXT(INDEX(Lists!$L$24:$AX$24,0,_xlfn.AGGREGATE(15,3,(B65:AI65=$BP$13)/(B65:AI65=$BP$13)*COLUMN(B65:AI65)-COLUMN(B65),COLUMNS($BQ65:BR65))+1+BU65),"HH:MM")&amp;" "&amp;A65&amp;": "&amp;$BP$13),""))</f>
        <v/>
      </c>
      <c r="BY65" s="50"/>
      <c r="BZ65" s="25" t="e" cm="1">
        <f t="array" ref="BZ65">_xlfn.SINGLE(INDEX(B65:AJ65,0, _xlfn.AGGREGATE(15, 3, (B65:AI65 = $BZ$13)/(B65:AI65 = $BZ$13)*COLUMN(B65:AI65)-COLUMN(B65),COLUMNS($BZ65:BZ65))))</f>
        <v>#NUM!</v>
      </c>
      <c r="CA65" s="25" t="str" cm="1">
        <f t="array" ref="CA65">IFERROR(_xlfn.AGGREGATE(15, 3, (B65:AI65 = $BZ$13)/(B65:AI65 = $BZ$13)*COLUMN(B65:AI65)-COLUMN(B65),COLUMNS($BZ65:CA65)),"")</f>
        <v/>
      </c>
      <c r="CB65" s="25" t="str" cm="1">
        <f t="array" ref="CB65">IFERROR(_xlfn.AGGREGATE(15, 3, (B65:AI65 = $BZ$13)/(B65:AI65 = $BZ$13)*COLUMN(B65:AI65)-COLUMN(B65),COLUMNS($BZ65:CB65)),"")</f>
        <v/>
      </c>
      <c r="CC65" s="25" t="str" cm="1">
        <f t="array" ref="CC65">_xlfn.TEXTJOIN(CHAR(10),TRUE, IFERROR((TEXT(CF65,"HH:MM")&amp;" to "&amp;TEXT(INDEX(Lists!$L$24:$AX$24,0,_xlfn.AGGREGATE(15,3,(B65:AI65=$BZ$13)/(B65:AI65=$BZ$13)*COLUMN(B65:AI65)-COLUMN(B65),COLUMNS($BZ65:BZ65))+1+CD65),"HH:MM")&amp;" "&amp;$BZ$13),""),
                                                        IFERROR((TEXT(CG65,"HH:MM")&amp;" to "&amp;TEXT(INDEX(Lists!$L$24:$AX$24,0,_xlfn.AGGREGATE(15,3,(B65:AI65=$BZ$13)/(B65:AI65=$BZ$13)*COLUMN(B65:AI65)-COLUMN(B65),COLUMNS($BZ65:CA65))+1+CE65),"HH:MM")&amp;" "&amp;$BZ$13),""))</f>
        <v/>
      </c>
      <c r="CD65" s="25" t="str" cm="1">
        <f t="array" ref="CD65">IFERROR(MergedCellsCount(INDEX(B65:AI65,_xlfn.AGGREGATE(15, 3, (B65:AI65 = $BZ$13)/(B65:AI65 = $BZ$13)*COLUMN(B65:AI65)-COLUMN(B65),COLUMNS($BZ65:BZ65))+1)),"")</f>
        <v/>
      </c>
      <c r="CE65" s="25" t="str" cm="1">
        <f t="array" ref="CE65">IFERROR(MergedCellsCount(INDEX(B65:AI65,_xlfn.AGGREGATE(15, 3, (B65:AI65 = $BZ$13)/(B65:AI65 = $BZ$13)*COLUMN(B65:AI65)-COLUMN(B65),COLUMNS($BZ65:CA65))+1)),"")</f>
        <v/>
      </c>
      <c r="CF65" s="55" t="str" cm="1">
        <f t="array" ref="CF65">IFERROR(INDEX(Lists!$L$24:$AX$24,  0, _xlfn.AGGREGATE(15, 3, (B65:AI65 = $BZ$13)/(B65:AI65 = $BZ$13)*COLUMN(B65:AI65)-COLUMN(B65),COLUMNS($BZ65:BZ65))+1),"")</f>
        <v/>
      </c>
      <c r="CG65" s="55" t="str" cm="1">
        <f t="array" ref="CG65">IFERROR(INDEX(Lists!$L$24:$AX$24,  0, _xlfn.AGGREGATE(15, 3, (B65:AI65 = $BZ$13)/(B65:AI65 = $BZ$13)*COLUMN(B65:AI65)-COLUMN(B65),COLUMNS($BZ65:CA65))+1),"")</f>
        <v/>
      </c>
      <c r="CH65" s="176" t="str" cm="1">
        <f t="array" ref="CH65">_xlfn.TEXTJOIN(CHAR(10),TRUE, IFERROR((TEXT(CF65,"HH:MM")&amp;" to "&amp;TEXT(INDEX(Lists!$L$24:$AX$24,0,_xlfn.AGGREGATE(15,3,(B65:AI65=$BZ$13)/(B65:AI65=$BZ$13)*COLUMN(B65:AI65)-COLUMN(B65),COLUMNS($BZ65:BZ65))+1+CD65),"HH:MM")&amp;" "&amp;A65&amp;": "&amp;$BZ$13),""),
                                                        IFERROR((TEXT(CG65,"HH:MM")&amp;" to "&amp;TEXT(INDEX(Lists!$L$24:$AX$24,0,_xlfn.AGGREGATE(15,3,(B65:AI65=$BZ$13)/(B65:AI65=$BZ$13)*COLUMN(B65:AI65)-COLUMN(B65),COLUMNS($BZ65:CA65))+1+CE65),"HH:MM")&amp;" "&amp;A65&amp;": "&amp;$BZ$13),""))</f>
        <v/>
      </c>
      <c r="CI65" s="42" t="str">
        <f t="shared" ca="1" si="6"/>
        <v>09:45 to 10:00 Prop Swap While Open 
14:30 to 15:00 Wipe down</v>
      </c>
    </row>
    <row r="66" spans="1:87" s="25" customFormat="1" x14ac:dyDescent="0.25">
      <c r="A66" s="7" t="s">
        <v>47</v>
      </c>
      <c r="B66" s="34"/>
      <c r="C66" s="212"/>
      <c r="D66" s="127"/>
      <c r="E66" s="127"/>
      <c r="F66" s="127"/>
      <c r="G66" s="127"/>
      <c r="H66" s="202"/>
      <c r="I66" s="7"/>
      <c r="J66" s="7"/>
      <c r="K66" s="164"/>
      <c r="L66" s="9"/>
      <c r="M66" s="236" t="s">
        <v>42</v>
      </c>
      <c r="N66" s="236"/>
      <c r="O66" s="236"/>
      <c r="P66" s="16"/>
      <c r="Q66" s="16"/>
      <c r="R66" s="16"/>
      <c r="S66" s="16"/>
      <c r="T66" s="16"/>
      <c r="U66" s="16"/>
      <c r="V66" s="16"/>
      <c r="W66" s="239" t="s">
        <v>94</v>
      </c>
      <c r="X66" s="240"/>
      <c r="Z66" s="3"/>
      <c r="AA66" s="3"/>
      <c r="AB66" s="3"/>
      <c r="AC66" s="3"/>
      <c r="AD66" s="7"/>
      <c r="AE66" s="7"/>
      <c r="AF66" s="10"/>
      <c r="AG66" s="10"/>
      <c r="AH66" s="10"/>
      <c r="AI66" s="10"/>
      <c r="AJ66" s="21" t="s">
        <v>7</v>
      </c>
      <c r="AL66" s="55"/>
      <c r="AN66" s="55"/>
      <c r="AR66" s="54" t="str">
        <f t="shared" si="29"/>
        <v/>
      </c>
      <c r="AS66" s="25" t="str" cm="1">
        <f t="array" ref="AS66">IFERROR(MergedCellsCount(INDEX(B66:AI66,MATCH("Prop Swap Only",B66:AI66,0))),"")</f>
        <v/>
      </c>
      <c r="AT66" s="55" t="str" cm="1">
        <f t="array" ref="AT66">IFERROR(INDEX($B$89:$AJ$89,(MATCH("Prop Swap Only",B66:AI66,0)+AS66)),"")</f>
        <v/>
      </c>
      <c r="AV66" s="25" t="str">
        <f t="shared" si="7"/>
        <v/>
      </c>
      <c r="AW66" s="76" t="str">
        <f t="shared" si="8"/>
        <v/>
      </c>
      <c r="AX66" s="51" t="str">
        <f t="shared" ca="1" si="1"/>
        <v xml:space="preserve">11:15 to 12:00 Kid Grid &amp; RPW: Disinfect &amp; Prop Swap
13:45 to 14:15 Kid Grid &amp; RPW: Wipe down </v>
      </c>
      <c r="AY66" s="55">
        <f t="shared" si="4"/>
        <v>0.57291666666666663</v>
      </c>
      <c r="AZ66" s="25" cm="1">
        <f t="array" aca="1" ref="AZ66" ca="1">IFERROR(MergedCellsCount(INDEX(B66:AI66,MATCH("Wipe down",B66:AI66,0))),"")</f>
        <v>2</v>
      </c>
      <c r="BA66" s="55" cm="1">
        <f t="array" aca="1" ref="BA66" ca="1">IFERROR(INDEX($B$89:$AJ$89,(MATCH("Wipe down",B66:AI66,0)+AZ66)),"")</f>
        <v>0.59375</v>
      </c>
      <c r="BC66" s="25" t="str">
        <f t="shared" ca="1" si="5"/>
        <v>13:45 to 14:15 Wipe down</v>
      </c>
      <c r="BD66" s="74" t="str">
        <f t="shared" ca="1" si="2"/>
        <v xml:space="preserve">13:45 to 14:15 Kid Grid &amp; RPW: Wipe down </v>
      </c>
      <c r="BE66" s="50"/>
      <c r="BF66" s="25" cm="1">
        <f t="array" ref="BF66">_xlfn.SINGLE(INDEX(B66:AJ66,0, _xlfn.AGGREGATE(15, 3, (B66:AI66 = $BF$13)/(B66:AI66 = $BF$13)*COLUMN(B66:AI66)-COLUMN(B66),COLUMNS($BF66:BF66))))</f>
        <v>0</v>
      </c>
      <c r="BG66" s="25" cm="1">
        <f t="array" ref="BG66">IFERROR(_xlfn.AGGREGATE(15, 3, (B66:AI66 = $BF$13)/(B66:AI66 = $BF$13)*COLUMN(B66:AI66)-COLUMN(B66),COLUMNS($BG66:BG66)),"")</f>
        <v>11</v>
      </c>
      <c r="BH66" s="25" t="str" cm="1">
        <f t="array" ref="BH66">IFERROR(_xlfn.AGGREGATE(15, 3, (H66:AK66 = $BF$13)/(H66:AK66 = $BF$13)*COLUMN(H66:AK66)-COLUMN(#REF!),COLUMNS($BG66:BH66)),"")</f>
        <v/>
      </c>
      <c r="BI66" s="25"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11:15 to 12:00 Disinfect &amp; Prop Swap</v>
      </c>
      <c r="BJ66" s="25" cm="1">
        <f t="array" aca="1" ref="BJ66" ca="1">IFERROR(MergedCellsCount(INDEX(B66:AI66,_xlfn.AGGREGATE(15, 3, (B66:AI66 = $BF$13)/(B66:AI66 = $BF$13)*COLUMN(B66:AI66)-COLUMN(B66),COLUMNS($BG66:BG66))+1)),"")</f>
        <v>3</v>
      </c>
      <c r="BK66" s="25" t="str" cm="1">
        <f t="array" ref="BK66">IFERROR(MergedCellsCount(INDEX(B66:AI66,_xlfn.AGGREGATE(15, 3, (B66:AI66 = $BF$13)/(B66:AI66 = $BF$13)*COLUMN(B66:AI66)-COLUMN(B66),COLUMNS($BG66:BH66))+1)),"")</f>
        <v/>
      </c>
      <c r="BL66" s="55" cm="1">
        <f t="array" ref="BL66">IFERROR(INDEX(Lists!$L$24:$AX$24,  0, _xlfn.AGGREGATE(15, 3, (B66:AI66 = $BF$13)/(B66:AI66 = $BF$13)*COLUMN(B66:AI66)-COLUMN(B66),COLUMNS($BG66:BG66))+1),"")</f>
        <v>0.46875</v>
      </c>
      <c r="BM66" s="55" t="str" cm="1">
        <f t="array" ref="BM66">IFERROR(INDEX(Lists!$L$24:$AX$24,  0, _xlfn.AGGREGATE(15, 3, (B66:AI66 = $BF$13)/(B66:AI66 = $BF$13)*COLUMN(B66:AI66)-COLUMN(B66),COLUMNS($BG66:BH66))+1),"")</f>
        <v/>
      </c>
      <c r="BN66" s="25"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11:15 to 12:00 Kid Grid &amp; RPW: Disinfect &amp; Prop Swap</v>
      </c>
      <c r="BP66" s="25" t="e" cm="1">
        <f t="array" ref="BP66">_xlfn.SINGLE(INDEX(B66:AJ66,0, _xlfn.AGGREGATE(15, 3, (B66:AI66 = $BP$13)/(B66:AI66 = $BP$13)*COLUMN(B66:AI66)-COLUMN(B66),COLUMNS($BP66:BP66))))</f>
        <v>#NUM!</v>
      </c>
      <c r="BQ66" s="25" t="str" cm="1">
        <f t="array" ref="BQ66">IFERROR(_xlfn.AGGREGATE(15, 3, (B66:AI66 = $BP$13)/(B66:AI66 = $BP$13)*COLUMN(B66:AI66)-COLUMN(B66),COLUMNS($BP66:BQ66)),"")</f>
        <v/>
      </c>
      <c r="BR66" s="25" t="str" cm="1">
        <f t="array" ref="BR66">IFERROR(_xlfn.AGGREGATE(15, 3, (B66:AI66 = $BP$13)/(B66:AI66 = $BP$13)*COLUMN(B66:AI66)-COLUMN(B66),COLUMNS($BP66:BR66)),"")</f>
        <v/>
      </c>
      <c r="BS66" s="25"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25" t="str" cm="1">
        <f t="array" ref="BT66">IFERROR(MergedCellsCount(INDEX(B66:AI66,_xlfn.AGGREGATE(15, 3, (B66:AI66 = $BP$13)/(B66:AI66 = $BP$13)*COLUMN(B66:AI66)-COLUMN(B66),COLUMNS($BP66:BP66))+1)),"")</f>
        <v/>
      </c>
      <c r="BU66" s="25" t="str" cm="1">
        <f t="array" ref="BU66">IFERROR(MergedCellsCount(INDEX(B69:AI69,_xlfn.AGGREGATE(15, 3, (B69:AI69 = $BP$13)/(B69:AI69 = $BP$13)*COLUMN(B69:AI69)-COLUMN(B69),COLUMNS($BP69:BQ69))+1)),"")</f>
        <v/>
      </c>
      <c r="BV66" s="55" t="str" cm="1">
        <f t="array" ref="BV66">IFERROR(INDEX(Lists!$L$24:$AX$24,  0, _xlfn.AGGREGATE(15, 3, (B66:AI66 = $BP$13)/(B66:AI66 = $BP$13)*COLUMN(B66:AI66)-COLUMN(B66),COLUMNS($BP66:BP66))+1),"")</f>
        <v/>
      </c>
      <c r="BW66" s="55" t="str" cm="1">
        <f t="array" ref="BW66">IFERROR(INDEX(Lists!$L$24:$AX$24,  0, _xlfn.AGGREGATE(15, 3, (B66:AI66 = $BP$13)/(B66:AI66 = $BP$13)*COLUMN(B66:AI66)-COLUMN(B66),COLUMNS($BP66:BQ66))+1),"")</f>
        <v/>
      </c>
      <c r="BX66" s="25"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50"/>
      <c r="BZ66" s="25" t="e" cm="1">
        <f t="array" ref="BZ66">_xlfn.SINGLE(INDEX(B66:AJ66,0, _xlfn.AGGREGATE(15, 3, (B66:AI66 = $BZ$13)/(B66:AI66 = $BZ$13)*COLUMN(B66:AI66)-COLUMN(B66),COLUMNS($BZ66:BZ66))))</f>
        <v>#NUM!</v>
      </c>
      <c r="CA66" s="25" t="str" cm="1">
        <f t="array" ref="CA66">IFERROR(_xlfn.AGGREGATE(15, 3, (B66:AI66 = $BZ$13)/(B66:AI66 = $BZ$13)*COLUMN(B66:AI66)-COLUMN(B66),COLUMNS($BZ66:CA66)),"")</f>
        <v/>
      </c>
      <c r="CB66" s="25" t="str" cm="1">
        <f t="array" ref="CB66">IFERROR(_xlfn.AGGREGATE(15, 3, (B66:AI66 = $BZ$13)/(B66:AI66 = $BZ$13)*COLUMN(B66:AI66)-COLUMN(B66),COLUMNS($BZ66:CB66)),"")</f>
        <v/>
      </c>
      <c r="CC66" s="25"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25" t="str" cm="1">
        <f t="array" ref="CD66">IFERROR(MergedCellsCount(INDEX(B66:AI66,_xlfn.AGGREGATE(15, 3, (B66:AI66 = $BZ$13)/(B66:AI66 = $BZ$13)*COLUMN(B66:AI66)-COLUMN(B66),COLUMNS($BZ66:BZ66))+1)),"")</f>
        <v/>
      </c>
      <c r="CE66" s="25" t="str" cm="1">
        <f t="array" ref="CE66">IFERROR(MergedCellsCount(INDEX(B66:AI66,_xlfn.AGGREGATE(15, 3, (B66:AI66 = $BZ$13)/(B66:AI66 = $BZ$13)*COLUMN(B66:AI66)-COLUMN(B66),COLUMNS($BZ66:CA66))+1)),"")</f>
        <v/>
      </c>
      <c r="CF66" s="55" t="str" cm="1">
        <f t="array" ref="CF66">IFERROR(INDEX(Lists!$L$24:$AX$24,  0, _xlfn.AGGREGATE(15, 3, (B66:AI66 = $BZ$13)/(B66:AI66 = $BZ$13)*COLUMN(B66:AI66)-COLUMN(B66),COLUMNS($BZ66:BZ66))+1),"")</f>
        <v/>
      </c>
      <c r="CG66" s="55" t="str" cm="1">
        <f t="array" ref="CG66">IFERROR(INDEX(Lists!$L$24:$AX$24,  0, _xlfn.AGGREGATE(15, 3, (B66:AI66 = $BZ$13)/(B66:AI66 = $BZ$13)*COLUMN(B66:AI66)-COLUMN(B66),COLUMNS($BZ66:CA66))+1),"")</f>
        <v/>
      </c>
      <c r="CH66" s="176"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42" t="str">
        <f t="shared" ca="1" si="6"/>
        <v>13:45 to 14:15 Wipe down
11:15 to 12:00 Disinfect &amp; Prop Swap</v>
      </c>
    </row>
    <row r="67" spans="1:87" s="25" customFormat="1" x14ac:dyDescent="0.25">
      <c r="A67" s="162" t="s">
        <v>57</v>
      </c>
      <c r="B67" s="34"/>
      <c r="C67" s="34"/>
      <c r="D67" s="34"/>
      <c r="E67" s="34"/>
      <c r="F67" s="34"/>
      <c r="G67" s="34"/>
      <c r="H67" s="10"/>
      <c r="I67" s="10"/>
      <c r="J67" s="10"/>
      <c r="K67" s="10"/>
      <c r="L67" s="163"/>
      <c r="M67" s="3"/>
      <c r="N67" s="7"/>
      <c r="O67" s="7"/>
      <c r="P67" s="236" t="s">
        <v>42</v>
      </c>
      <c r="Q67" s="236"/>
      <c r="R67" s="236"/>
      <c r="S67" s="3"/>
      <c r="T67" s="3"/>
      <c r="U67" s="3"/>
      <c r="V67" s="7"/>
      <c r="W67" s="7"/>
      <c r="X67" s="10"/>
      <c r="Y67" s="10"/>
      <c r="Z67" s="10"/>
      <c r="AA67" s="10"/>
      <c r="AB67" s="7"/>
      <c r="AC67" s="7"/>
      <c r="AD67" s="7"/>
      <c r="AE67" s="7"/>
      <c r="AF67" s="7"/>
      <c r="AG67" s="7"/>
      <c r="AH67" s="7"/>
      <c r="AI67" s="7"/>
      <c r="AJ67" s="21" t="s">
        <v>7</v>
      </c>
      <c r="AL67" s="55"/>
      <c r="AN67" s="55"/>
      <c r="AR67" s="54" t="str">
        <f t="shared" si="29"/>
        <v/>
      </c>
      <c r="AS67" s="25" t="str" cm="1">
        <f t="array" ref="AS67">IFERROR(MergedCellsCount(INDEX(B67:AI67,MATCH("Prop Swap Only",B67:AI67,0))),"")</f>
        <v/>
      </c>
      <c r="AT67" s="55" t="str" cm="1">
        <f t="array" ref="AT67">IFERROR(INDEX($B$89:$AJ$89,(MATCH("Prop Swap Only",B67:AI67,0)+AS67)),"")</f>
        <v/>
      </c>
      <c r="AV67" s="25" t="str">
        <f t="shared" si="7"/>
        <v/>
      </c>
      <c r="AW67" s="76" t="str">
        <f t="shared" si="8"/>
        <v/>
      </c>
      <c r="AX67" s="51" t="str">
        <f t="shared" ca="1" si="1"/>
        <v>12:00 to 12:45 HTT: Disinfect &amp; Prop Swap</v>
      </c>
      <c r="AY67" s="55" t="str">
        <f t="shared" si="4"/>
        <v/>
      </c>
      <c r="AZ67" s="25" t="str" cm="1">
        <f t="array" ref="AZ67">IFERROR(MergedCellsCount(INDEX(B67:AI67,MATCH("Wipe down",B67:AI67,0))),"")</f>
        <v/>
      </c>
      <c r="BA67" s="55" t="str" cm="1">
        <f t="array" ref="BA67">IFERROR(INDEX($B$89:$AJ$89,(MATCH("Wipe down",B67:AI67,0)+AZ67)),"")</f>
        <v/>
      </c>
      <c r="BC67" s="25" t="str">
        <f t="shared" si="5"/>
        <v/>
      </c>
      <c r="BD67" s="74" t="str">
        <f t="shared" si="2"/>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14</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12:00 to 12:45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0.5</v>
      </c>
      <c r="BM67" s="55" t="str" cm="1">
        <f t="array" ref="BM67">IFERROR(INDEX(Lists!$L$24:$AX$24,  0, _xlfn.AGGREGATE(15, 3, (B67:AI67 = $BF$13)/(B67:AI67 = $BF$13)*COLUMN(B67:AI67)-COLUMN(B67),COLUMNS($BG67:BH67))+1),"")</f>
        <v/>
      </c>
      <c r="BN67" s="25"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12:00 to 12:45 HTT: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176"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12:00 to 12:45 Disinfect &amp; Prop Swap</v>
      </c>
    </row>
    <row r="68" spans="1:87" s="25" customFormat="1" x14ac:dyDescent="0.25">
      <c r="A68" s="7" t="s">
        <v>43</v>
      </c>
      <c r="B68" s="34"/>
      <c r="C68" s="34"/>
      <c r="D68" s="34"/>
      <c r="E68" s="34"/>
      <c r="F68" s="34"/>
      <c r="G68" s="34"/>
      <c r="H68" s="9"/>
      <c r="I68" s="9"/>
      <c r="J68" s="9"/>
      <c r="K68" s="9"/>
      <c r="L68" s="163"/>
      <c r="M68" s="3"/>
      <c r="N68" s="3"/>
      <c r="O68" s="3"/>
      <c r="P68" s="7"/>
      <c r="Q68" s="7"/>
      <c r="R68" s="7"/>
      <c r="S68" s="236" t="s">
        <v>42</v>
      </c>
      <c r="T68" s="236"/>
      <c r="U68" s="236"/>
      <c r="V68" s="3"/>
      <c r="W68" s="3"/>
      <c r="X68" s="3"/>
      <c r="Y68" s="7"/>
      <c r="Z68" s="7"/>
      <c r="AA68" s="7"/>
      <c r="AB68" s="10"/>
      <c r="AC68" s="10"/>
      <c r="AD68" s="10"/>
      <c r="AE68" s="10"/>
      <c r="AF68" s="7"/>
      <c r="AG68" s="7"/>
      <c r="AH68" s="7"/>
      <c r="AI68" s="7"/>
      <c r="AJ68" s="21" t="s">
        <v>7</v>
      </c>
      <c r="AL68" s="55"/>
      <c r="AN68" s="55"/>
      <c r="AR68" s="54" t="str">
        <f t="shared" si="29"/>
        <v/>
      </c>
      <c r="AS68" s="25" t="str" cm="1">
        <f t="array" ref="AS68">IFERROR(MergedCellsCount(INDEX(B68:AI68,MATCH("Prop Swap Only",B68:AI68,0))),"")</f>
        <v/>
      </c>
      <c r="AT68" s="55" t="str" cm="1">
        <f t="array" ref="AT68">IFERROR(INDEX($B$89:$AJ$89,(MATCH("Prop Swap Only",B68:AI68,0)+AS68)),"")</f>
        <v/>
      </c>
      <c r="AV68" s="25" t="str">
        <f t="shared" si="7"/>
        <v/>
      </c>
      <c r="AW68" s="76" t="str">
        <f t="shared" si="8"/>
        <v/>
      </c>
      <c r="AX68" s="51" t="str">
        <f t="shared" ca="1" si="1"/>
        <v>12:45 to 13:30 Around Town: Disinfect &amp; Prop Swap</v>
      </c>
      <c r="AY68" s="55" t="str">
        <f t="shared" si="4"/>
        <v/>
      </c>
      <c r="AZ68" s="25" t="str" cm="1">
        <f t="array" ref="AZ68">IFERROR(MergedCellsCount(INDEX(B68:AI68,MATCH("Wipe down",B68:AI68,0))),"")</f>
        <v/>
      </c>
      <c r="BA68" s="55" t="str" cm="1">
        <f t="array" ref="BA68">IFERROR(INDEX($B$89:$AJ$89,(MATCH("Wipe down",B68:AI68,0)+AZ68)),"")</f>
        <v/>
      </c>
      <c r="BC68" s="25" t="str">
        <f t="shared" si="5"/>
        <v/>
      </c>
      <c r="BD68" s="74"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17</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12:45 to 13:30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0.53125</v>
      </c>
      <c r="BM68" s="55" t="str" cm="1">
        <f t="array" ref="BM68">IFERROR(INDEX(Lists!$L$24:$AX$24,  0, _xlfn.AGGREGATE(15, 3, (B68:AI68 = $BF$13)/(B68:AI68 = $BF$13)*COLUMN(B68:AI68)-COLUMN(B68),COLUMNS($BG68:BH68))+1),"")</f>
        <v/>
      </c>
      <c r="BN68" s="25"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12:45 to 13:30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176"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12:45 to 13:30 Disinfect &amp; Prop Swap</v>
      </c>
    </row>
    <row r="69" spans="1:87" s="25" customFormat="1" x14ac:dyDescent="0.25">
      <c r="A69" s="7" t="s">
        <v>40</v>
      </c>
      <c r="B69" s="34"/>
      <c r="C69" s="34"/>
      <c r="D69" s="34"/>
      <c r="E69" s="34"/>
      <c r="F69" s="34"/>
      <c r="G69" s="34"/>
      <c r="H69" s="10"/>
      <c r="I69" s="10"/>
      <c r="J69" s="10"/>
      <c r="K69" s="10"/>
      <c r="L69" s="7"/>
      <c r="M69" s="7"/>
      <c r="N69" s="7"/>
      <c r="O69" s="7"/>
      <c r="P69" s="7"/>
      <c r="Q69" s="7"/>
      <c r="R69" s="7"/>
      <c r="S69" s="7"/>
      <c r="T69" s="7"/>
      <c r="U69" s="7"/>
      <c r="V69" s="236" t="s">
        <v>42</v>
      </c>
      <c r="W69" s="236"/>
      <c r="X69" s="236"/>
      <c r="Y69" s="3"/>
      <c r="Z69" s="3"/>
      <c r="AA69" s="10"/>
      <c r="AB69" s="7"/>
      <c r="AC69" s="7"/>
      <c r="AD69" s="7"/>
      <c r="AE69" s="7"/>
      <c r="AF69" s="7"/>
      <c r="AG69" s="7"/>
      <c r="AH69" s="7"/>
      <c r="AI69" s="7"/>
      <c r="AJ69" s="21" t="s">
        <v>7</v>
      </c>
      <c r="AL69" s="55"/>
      <c r="AN69" s="55"/>
      <c r="AR69" s="54" t="str">
        <f t="shared" si="29"/>
        <v/>
      </c>
      <c r="AS69" s="25" t="str" cm="1">
        <f t="array" ref="AS69">IFERROR(MergedCellsCount(INDEX(B69:AI69,MATCH("Prop Swap Only",B69:AI69,0))),"")</f>
        <v/>
      </c>
      <c r="AT69" s="55" t="str" cm="1">
        <f t="array" ref="AT69">IFERROR(INDEX($B$89:$AJ$89,(MATCH("Prop Swap Only",B69:AI69,0)+AS69)),"")</f>
        <v/>
      </c>
      <c r="AV69" s="25" t="str">
        <f t="shared" si="7"/>
        <v/>
      </c>
      <c r="AW69" s="76" t="str">
        <f t="shared" si="8"/>
        <v/>
      </c>
      <c r="AX69" s="51" t="str">
        <f t="shared" ca="1" si="1"/>
        <v>13:30 to 14:15 Moneypalooza: Disinfect &amp; Prop Swap</v>
      </c>
      <c r="AY69" s="55" t="str">
        <f t="shared" si="4"/>
        <v/>
      </c>
      <c r="AZ69" s="25" t="str" cm="1">
        <f t="array" ref="AZ69">IFERROR(MergedCellsCount(INDEX(B69:AI69,MATCH("Wipe down",B69:AI69,0))),"")</f>
        <v/>
      </c>
      <c r="BA69" s="55" t="str" cm="1">
        <f t="array" ref="BA69">IFERROR(INDEX($B$89:$AJ$89,(MATCH("Wipe down",B69:AI69,0)+AZ69)),"")</f>
        <v/>
      </c>
      <c r="BC69" s="25" t="str">
        <f t="shared" si="5"/>
        <v/>
      </c>
      <c r="BD69" s="74"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20</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13:30 to 14:15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0.5625</v>
      </c>
      <c r="BM69" s="55" t="str" cm="1">
        <f t="array" ref="BM69">IFERROR(INDEX(Lists!$L$24:$AX$24,  0, _xlfn.AGGREGATE(15, 3, (B69:AI69 = $BF$13)/(B69:AI69 = $BF$13)*COLUMN(B69:AI69)-COLUMN(B69),COLUMNS($BG69:BH69))+1),"")</f>
        <v/>
      </c>
      <c r="BN69" s="25"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13:30 to 14:15 Moneypalooza: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176"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42" t="str">
        <f t="shared" ca="1" si="6"/>
        <v>13:30 to 14:15 Disinfect &amp; Prop Swap</v>
      </c>
    </row>
    <row r="70" spans="1:87" s="25" customFormat="1" ht="15" customHeight="1" x14ac:dyDescent="0.25">
      <c r="A70" s="7" t="s">
        <v>50</v>
      </c>
      <c r="B70" s="221"/>
      <c r="C70" s="221"/>
      <c r="D70" s="221"/>
      <c r="E70" s="221"/>
      <c r="F70" s="221"/>
      <c r="G70" s="221"/>
      <c r="H70" s="9"/>
      <c r="I70" s="9"/>
      <c r="J70" s="9"/>
      <c r="K70" s="9"/>
      <c r="L70" s="10"/>
      <c r="M70" s="267" t="s">
        <v>94</v>
      </c>
      <c r="N70" s="268"/>
      <c r="O70" s="3"/>
      <c r="P70" s="7"/>
      <c r="Q70" s="7"/>
      <c r="R70" s="7"/>
      <c r="S70" s="7"/>
      <c r="T70" s="7"/>
      <c r="U70" s="7"/>
      <c r="V70" s="7"/>
      <c r="W70" s="7"/>
      <c r="X70" s="7"/>
      <c r="Y70" s="236" t="s">
        <v>42</v>
      </c>
      <c r="Z70" s="236"/>
      <c r="AA70" s="236"/>
      <c r="AB70" s="10"/>
      <c r="AC70" s="10"/>
      <c r="AD70" s="10"/>
      <c r="AE70" s="10"/>
      <c r="AF70" s="7"/>
      <c r="AG70" s="7"/>
      <c r="AH70" s="7"/>
      <c r="AI70" s="7"/>
      <c r="AJ70" s="21" t="s">
        <v>7</v>
      </c>
      <c r="AL70" s="55"/>
      <c r="AN70" s="55"/>
      <c r="AR70" s="54" t="str">
        <f t="shared" si="29"/>
        <v/>
      </c>
      <c r="AS70" s="25" t="str" cm="1">
        <f t="array" ref="AS70">IFERROR(MergedCellsCount(INDEX(B70:AI70,MATCH("Prop Swap Only",B70:AI70,0))),"")</f>
        <v/>
      </c>
      <c r="AT70" s="55" t="str" cm="1">
        <f t="array" ref="AT70">IFERROR(INDEX($B$89:$AJ$89,(MATCH("Prop Swap Only",B70:AI70,0)+AS70)),"")</f>
        <v/>
      </c>
      <c r="AV70" s="25" t="str">
        <f t="shared" si="7"/>
        <v/>
      </c>
      <c r="AW70" s="76" t="str">
        <f t="shared" si="8"/>
        <v/>
      </c>
      <c r="AX70" s="51" t="str">
        <f t="shared" ca="1" si="1"/>
        <v xml:space="preserve">14:15 to 15:00 P2P &amp; STEMosphere: Disinfect &amp; Prop Swap
11:15 to 11:45 P2P &amp; STEMosphere: Wipe down </v>
      </c>
      <c r="AY70" s="55">
        <f t="shared" si="4"/>
        <v>0.46875</v>
      </c>
      <c r="AZ70" s="25" cm="1">
        <f t="array" aca="1" ref="AZ70" ca="1">IFERROR(MergedCellsCount(INDEX(B70:AI70,MATCH("Wipe down",B70:AI70,0))),"")</f>
        <v>2</v>
      </c>
      <c r="BA70" s="55" cm="1">
        <f t="array" aca="1" ref="BA70" ca="1">IFERROR(INDEX($B$89:$AJ$89,(MATCH("Wipe down",B70:AI70,0)+AZ70)),"")</f>
        <v>0.48958333333333331</v>
      </c>
      <c r="BC70" s="25" t="str">
        <f t="shared" ca="1" si="5"/>
        <v>11:15 to 11:45 Wipe down</v>
      </c>
      <c r="BD70" s="74" t="str">
        <f t="shared" ca="1" si="2"/>
        <v xml:space="preserve">11:15 to 11:45 P2P &amp; STEMosphere: Wipe down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23</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14:15 to 15:00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0.59375</v>
      </c>
      <c r="BM70" s="55" t="str" cm="1">
        <f t="array" ref="BM70">IFERROR(INDEX(Lists!$L$24:$AX$24,  0, _xlfn.AGGREGATE(15, 3, (B70:AI70 = $BF$13)/(B70:AI70 = $BF$13)*COLUMN(B70:AI70)-COLUMN(B70),COLUMNS($BG70:BH70))+1),"")</f>
        <v/>
      </c>
      <c r="BN70" s="25"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14:15 to 15:00 P2P &amp; STEMosphere: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176"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11:15 to 11:45 Wipe down
14:15 to 15:00 Disinfect &amp; Prop Swap</v>
      </c>
    </row>
    <row r="71" spans="1:87" s="25" customFormat="1" ht="15" customHeight="1" x14ac:dyDescent="0.25">
      <c r="A71" s="180" t="s">
        <v>54</v>
      </c>
      <c r="B71" s="179"/>
      <c r="C71" s="179"/>
      <c r="D71" s="179"/>
      <c r="E71" s="179"/>
      <c r="F71" s="179"/>
      <c r="G71" s="179"/>
      <c r="H71" s="157"/>
      <c r="I71" s="157"/>
      <c r="J71" s="157"/>
      <c r="K71" s="157"/>
      <c r="L71" s="129"/>
      <c r="M71" s="129"/>
      <c r="N71" s="129"/>
      <c r="O71" s="130"/>
      <c r="P71" s="130"/>
      <c r="Q71" s="267" t="s">
        <v>94</v>
      </c>
      <c r="R71" s="268"/>
      <c r="S71" s="131"/>
      <c r="T71" s="131"/>
      <c r="U71" s="131"/>
      <c r="V71" s="131"/>
      <c r="W71" s="131"/>
      <c r="X71" s="131"/>
      <c r="Y71" s="130"/>
      <c r="Z71" s="130"/>
      <c r="AA71" s="130"/>
      <c r="AB71" s="269" t="s">
        <v>42</v>
      </c>
      <c r="AC71" s="269"/>
      <c r="AD71" s="269"/>
      <c r="AE71" s="129"/>
      <c r="AF71" s="131"/>
      <c r="AG71" s="131"/>
      <c r="AH71" s="131"/>
      <c r="AI71" s="131"/>
      <c r="AJ71" s="160" t="s">
        <v>7</v>
      </c>
      <c r="AL71" s="55"/>
      <c r="AN71" s="55"/>
      <c r="AR71" s="54" t="str">
        <f t="shared" si="29"/>
        <v/>
      </c>
      <c r="AS71" s="25" t="str" cm="1">
        <f t="array" ref="AS71">IFERROR(MergedCellsCount(INDEX(B71:AI71,MATCH("Prop Swap Only",B71:AI71,0))),"")</f>
        <v/>
      </c>
      <c r="AT71" s="55" t="str" cm="1">
        <f t="array" ref="AT71">IFERROR(INDEX($B$89:$AJ$89,(MATCH("Prop Swap Only",B71:AI71,0)+AS71)),"")</f>
        <v/>
      </c>
      <c r="AV71" s="25" t="str">
        <f t="shared" si="7"/>
        <v/>
      </c>
      <c r="AW71" s="76" t="str">
        <f t="shared" si="8"/>
        <v/>
      </c>
      <c r="AX71" s="51" t="str">
        <f t="shared" ca="1" si="1"/>
        <v xml:space="preserve">15:00 to 15:45 TH &amp; PZ: Disinfect &amp; Prop Swap
12:15 to 12:45 TH &amp; PZ: Wipe down </v>
      </c>
      <c r="AY71" s="55">
        <f t="shared" si="4"/>
        <v>0.51041666666666663</v>
      </c>
      <c r="AZ71" s="25" cm="1">
        <f t="array" aca="1" ref="AZ71" ca="1">IFERROR(MergedCellsCount(INDEX(B71:AI71,MATCH("Wipe down",B71:AI71,0))),"")</f>
        <v>2</v>
      </c>
      <c r="BA71" s="55" cm="1">
        <f t="array" aca="1" ref="BA71" ca="1">IFERROR(INDEX($B$89:$AJ$89,(MATCH("Wipe down",B71:AI71,0)+AZ71)),"")</f>
        <v>0.53125</v>
      </c>
      <c r="BC71" s="25" t="str">
        <f t="shared" ca="1" si="5"/>
        <v>12:15 to 12:45 Wipe down</v>
      </c>
      <c r="BD71" s="74" t="str">
        <f t="shared" ca="1" si="2"/>
        <v xml:space="preserve">12:15 to 12:45 TH &amp; PZ: Wipe down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26</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15:00 to 15:45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0.625</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15:00 to 15:45 TH &amp; PZ: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176"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12:15 to 12:45 Wipe down
15:00 to 15:45 Disinfect &amp; Prop Swap</v>
      </c>
    </row>
    <row r="72" spans="1:87" s="74" customFormat="1" ht="9.75" customHeight="1" x14ac:dyDescent="0.25">
      <c r="B72" s="181"/>
      <c r="C72" s="181"/>
      <c r="D72" s="182"/>
      <c r="E72" s="182"/>
      <c r="F72" s="182"/>
      <c r="G72" s="182"/>
      <c r="H72" s="165"/>
      <c r="I72" s="165"/>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82"/>
      <c r="AL72" s="75"/>
      <c r="AN72" s="75"/>
      <c r="AR72" s="73"/>
      <c r="AT72" s="75"/>
      <c r="AW72" s="76"/>
      <c r="AX72" s="76"/>
      <c r="AY72" s="75"/>
      <c r="BA72" s="75"/>
      <c r="BE72" s="134"/>
      <c r="BL72" s="75"/>
      <c r="BM72" s="75"/>
      <c r="BN72" s="76"/>
      <c r="BV72" s="75"/>
      <c r="BW72" s="75"/>
      <c r="BY72" s="134"/>
      <c r="CF72" s="75"/>
      <c r="CG72" s="75"/>
      <c r="CH72" s="177"/>
      <c r="CI72" s="133"/>
    </row>
    <row r="73" spans="1:87" ht="8.25" customHeight="1" x14ac:dyDescent="0.25">
      <c r="A73" s="1"/>
      <c r="B73" s="1"/>
      <c r="C73" s="1"/>
      <c r="D73" s="1"/>
      <c r="E73" s="1"/>
      <c r="AG73" s="1"/>
      <c r="AH73" s="1"/>
      <c r="AI73" s="1"/>
      <c r="AJ73" s="1"/>
      <c r="AL73" s="55"/>
      <c r="AM73" s="25"/>
      <c r="AN73" s="55"/>
      <c r="AO73" s="25"/>
      <c r="AP73" s="25"/>
      <c r="AQ73" s="25"/>
      <c r="AR73" s="54"/>
      <c r="AS73" s="25"/>
      <c r="AT73" s="55"/>
      <c r="AU73" s="25"/>
      <c r="AV73" s="25"/>
      <c r="AW73" s="51"/>
      <c r="AX73" s="51"/>
      <c r="AY73" s="55"/>
      <c r="AZ73" s="25"/>
      <c r="BA73" s="55"/>
      <c r="BB73" s="25"/>
      <c r="BC73" s="25"/>
      <c r="BD73" s="25"/>
      <c r="BE73" s="50"/>
      <c r="BF73" s="25"/>
      <c r="BG73" s="25"/>
      <c r="BH73" s="25"/>
      <c r="BI73" s="25"/>
      <c r="BJ73" s="25"/>
      <c r="BK73" s="25"/>
      <c r="BL73" s="55"/>
      <c r="BM73" s="55"/>
      <c r="BN73" s="51"/>
      <c r="BO73" s="25"/>
      <c r="BP73" s="25"/>
      <c r="BQ73" s="25"/>
      <c r="BR73" s="25"/>
      <c r="BS73" s="25"/>
      <c r="BT73" s="25"/>
      <c r="BU73" s="25"/>
      <c r="BV73" s="55"/>
      <c r="BW73" s="55"/>
      <c r="BX73" s="25"/>
      <c r="BY73" s="50"/>
      <c r="BZ73" s="25"/>
      <c r="CA73" s="25"/>
      <c r="CB73" s="25"/>
      <c r="CC73" s="25"/>
      <c r="CD73" s="25"/>
      <c r="CE73" s="25"/>
      <c r="CF73" s="55"/>
      <c r="CG73" s="55"/>
      <c r="CH73" s="176"/>
      <c r="CI73" s="42"/>
    </row>
    <row r="74" spans="1:87" x14ac:dyDescent="0.25">
      <c r="A74" s="140" t="s">
        <v>58</v>
      </c>
      <c r="B74" s="141"/>
      <c r="C74" s="141"/>
      <c r="D74" s="141"/>
      <c r="E74" s="141"/>
      <c r="F74" s="141"/>
      <c r="G74" s="141"/>
      <c r="H74" s="254" t="s">
        <v>95</v>
      </c>
      <c r="I74" s="254"/>
      <c r="J74" s="254"/>
      <c r="K74" s="254"/>
      <c r="L74" s="254"/>
      <c r="M74" s="254"/>
      <c r="N74" s="254"/>
      <c r="O74" s="254"/>
      <c r="P74" s="254"/>
      <c r="Q74" s="254"/>
      <c r="R74" s="254"/>
      <c r="S74" s="254"/>
      <c r="T74" s="247" t="s">
        <v>96</v>
      </c>
      <c r="U74" s="247"/>
      <c r="V74" s="247"/>
      <c r="W74" s="247"/>
      <c r="X74" s="247"/>
      <c r="Y74" s="247"/>
      <c r="Z74" s="247"/>
      <c r="AA74" s="247"/>
      <c r="AB74" s="247"/>
      <c r="AC74" s="247"/>
      <c r="AD74" s="247"/>
      <c r="AE74" s="247"/>
      <c r="AF74" s="141"/>
      <c r="AG74" s="141"/>
      <c r="AH74" s="141"/>
      <c r="AI74" s="141"/>
      <c r="AJ74" s="148"/>
      <c r="AL74" s="55"/>
      <c r="AM74" s="25"/>
      <c r="AN74" s="55"/>
      <c r="AO74" s="25"/>
      <c r="AP74" s="25"/>
      <c r="AQ74" s="25"/>
      <c r="AR74" s="54"/>
      <c r="AS74" s="25"/>
      <c r="AT74" s="55"/>
      <c r="AU74" s="25"/>
      <c r="AV74" s="25"/>
      <c r="AW74" s="51"/>
      <c r="AX74" s="51"/>
      <c r="AY74" s="55"/>
      <c r="AZ74" s="25"/>
      <c r="BA74" s="55"/>
      <c r="BB74" s="25"/>
      <c r="BC74" s="25"/>
      <c r="BD74" s="25"/>
      <c r="BE74" s="50"/>
      <c r="BF74" s="25"/>
      <c r="BG74" s="25"/>
      <c r="BH74" s="25"/>
      <c r="BI74" s="25"/>
      <c r="BJ74" s="25"/>
      <c r="BK74" s="25"/>
      <c r="BL74" s="55"/>
      <c r="BM74" s="55"/>
      <c r="BN74" s="51"/>
      <c r="BO74" s="25"/>
      <c r="BP74" s="25"/>
      <c r="BQ74" s="25"/>
      <c r="BR74" s="25"/>
      <c r="BS74" s="25"/>
      <c r="BT74" s="25"/>
      <c r="BU74" s="25"/>
      <c r="BV74" s="55"/>
      <c r="BW74" s="55"/>
      <c r="BX74" s="25"/>
      <c r="BY74" s="50"/>
      <c r="BZ74" s="25"/>
      <c r="CA74" s="25"/>
      <c r="CB74" s="25"/>
      <c r="CC74" s="25"/>
      <c r="CD74" s="25"/>
      <c r="CE74" s="25"/>
      <c r="CF74" s="55"/>
      <c r="CG74" s="55"/>
      <c r="CH74" s="176"/>
      <c r="CI74" s="42"/>
    </row>
    <row r="75" spans="1:87" x14ac:dyDescent="0.25">
      <c r="A75" s="132" t="s">
        <v>46</v>
      </c>
      <c r="B75" s="37">
        <v>0.35416666666666669</v>
      </c>
      <c r="C75" s="37">
        <v>0.36458333333333331</v>
      </c>
      <c r="D75" s="37">
        <v>0.375</v>
      </c>
      <c r="E75" s="37">
        <v>0.38541666666666669</v>
      </c>
      <c r="F75" s="37">
        <v>0.39583333333333331</v>
      </c>
      <c r="G75" s="37">
        <v>0.40625</v>
      </c>
      <c r="H75" s="37">
        <v>0.41666666666666669</v>
      </c>
      <c r="I75" s="37">
        <v>0.42708333333333331</v>
      </c>
      <c r="J75" s="37">
        <v>0.4375</v>
      </c>
      <c r="K75" s="37">
        <v>0.44791666666666669</v>
      </c>
      <c r="L75" s="37">
        <v>0.45833333333333331</v>
      </c>
      <c r="M75" s="37">
        <v>0.46875</v>
      </c>
      <c r="N75" s="33">
        <v>0.47916666666666669</v>
      </c>
      <c r="O75" s="49">
        <v>0.48958333333333331</v>
      </c>
      <c r="P75" s="39">
        <v>0.5</v>
      </c>
      <c r="Q75" s="39">
        <v>0.51041666666666663</v>
      </c>
      <c r="R75" s="39">
        <v>0.52083333333333337</v>
      </c>
      <c r="S75" s="38">
        <v>0.53125</v>
      </c>
      <c r="T75" s="37">
        <v>0.54166666666666663</v>
      </c>
      <c r="U75" s="37">
        <v>0.55208333333333337</v>
      </c>
      <c r="V75" s="37">
        <v>0.5625</v>
      </c>
      <c r="W75" s="37">
        <v>0.57291666666666663</v>
      </c>
      <c r="X75" s="37">
        <v>0.58333333333333337</v>
      </c>
      <c r="Y75" s="37">
        <v>0.59375</v>
      </c>
      <c r="Z75" s="37">
        <v>0.60416666666666663</v>
      </c>
      <c r="AA75" s="37">
        <v>0.61458333333333337</v>
      </c>
      <c r="AB75" s="37">
        <v>0.625</v>
      </c>
      <c r="AC75" s="37">
        <v>0.63541666666666663</v>
      </c>
      <c r="AD75" s="37">
        <v>0.64583333333333337</v>
      </c>
      <c r="AE75" s="37">
        <v>0.65625</v>
      </c>
      <c r="AF75" s="37">
        <v>0.66666666666666663</v>
      </c>
      <c r="AG75" s="37">
        <v>0.67708333333333337</v>
      </c>
      <c r="AH75" s="37">
        <v>0.6875</v>
      </c>
      <c r="AI75" s="37">
        <v>0.69791666666666663</v>
      </c>
      <c r="AJ75" s="183">
        <v>0.70833333333333337</v>
      </c>
      <c r="AL75" s="55"/>
      <c r="AM75" s="25"/>
      <c r="AN75" s="55"/>
      <c r="AO75" s="25"/>
      <c r="AP75" s="25"/>
      <c r="AQ75" s="25"/>
      <c r="AR75" s="54"/>
      <c r="AS75" s="25"/>
      <c r="AT75" s="55"/>
      <c r="AU75" s="25"/>
      <c r="AV75" s="25"/>
      <c r="AW75" s="51"/>
      <c r="AX75" s="51"/>
      <c r="AY75" s="55"/>
      <c r="AZ75" s="25"/>
      <c r="BA75" s="55"/>
      <c r="BB75" s="25"/>
      <c r="BC75" s="25"/>
      <c r="BD75" s="25"/>
      <c r="BE75" s="50"/>
      <c r="BF75" s="25"/>
      <c r="BG75" s="25"/>
      <c r="BH75" s="25"/>
      <c r="BI75" s="25"/>
      <c r="BJ75" s="25"/>
      <c r="BK75" s="25"/>
      <c r="BL75" s="55"/>
      <c r="BM75" s="55"/>
      <c r="BN75" s="51"/>
      <c r="BO75" s="25"/>
      <c r="BP75" s="25"/>
      <c r="BQ75" s="25"/>
      <c r="BR75" s="25"/>
      <c r="BS75" s="25"/>
      <c r="BT75" s="25"/>
      <c r="BU75" s="25"/>
      <c r="BV75" s="55"/>
      <c r="BW75" s="55"/>
      <c r="BX75" s="25"/>
      <c r="BY75" s="50"/>
      <c r="BZ75" s="25"/>
      <c r="CA75" s="25"/>
      <c r="CB75" s="25"/>
      <c r="CC75" s="25"/>
      <c r="CD75" s="25"/>
      <c r="CE75" s="25"/>
      <c r="CF75" s="55"/>
      <c r="CG75" s="55"/>
      <c r="CH75" s="176"/>
      <c r="CI75" s="42"/>
    </row>
    <row r="76" spans="1:87" s="74" customFormat="1" ht="15" customHeight="1" x14ac:dyDescent="0.25">
      <c r="A76" s="7" t="s">
        <v>57</v>
      </c>
      <c r="B76" s="7"/>
      <c r="C76" s="7"/>
      <c r="D76" s="270" t="s">
        <v>60</v>
      </c>
      <c r="E76" s="271"/>
      <c r="F76" s="271"/>
      <c r="G76" s="272"/>
      <c r="H76" s="284" t="s">
        <v>42</v>
      </c>
      <c r="I76" s="285"/>
      <c r="J76" s="286"/>
      <c r="K76" s="9"/>
      <c r="L76" s="9"/>
      <c r="M76" s="9"/>
      <c r="N76" s="9"/>
      <c r="O76" s="9"/>
      <c r="P76" s="9"/>
      <c r="Q76" s="9"/>
      <c r="R76" s="9"/>
      <c r="S76" s="10"/>
      <c r="T76" s="10"/>
      <c r="U76" s="282" t="s">
        <v>94</v>
      </c>
      <c r="V76" s="283"/>
      <c r="W76" s="3"/>
      <c r="X76" s="3"/>
      <c r="Y76" s="7"/>
      <c r="Z76" s="7"/>
      <c r="AA76" s="7"/>
      <c r="AB76" s="7"/>
      <c r="AC76" s="7"/>
      <c r="AD76" s="7"/>
      <c r="AE76" s="7"/>
      <c r="AF76" s="7"/>
      <c r="AG76" s="7"/>
      <c r="AH76" s="7"/>
      <c r="AI76" s="7"/>
      <c r="AJ76" s="21" t="s">
        <v>7</v>
      </c>
      <c r="AL76" s="75"/>
      <c r="AN76" s="75"/>
      <c r="AR76" s="73" t="str">
        <f t="shared" si="29"/>
        <v/>
      </c>
      <c r="AS76" s="74" t="str" cm="1">
        <f t="array" ref="AS76">IFERROR(MergedCellsCount(INDEX(B76:AI76,MATCH("Prop Swap Only",B76:AI76,0))),"")</f>
        <v/>
      </c>
      <c r="AT76" s="75" t="str" cm="1">
        <f t="array" ref="AT76">IFERROR(INDEX($B$89:$AJ$89,(MATCH("Prop Swap Only",B76:AI76,0)+AS76)),"")</f>
        <v/>
      </c>
      <c r="AV76" s="74" t="str">
        <f t="shared" si="7"/>
        <v/>
      </c>
      <c r="AW76" s="76" t="str">
        <f t="shared" si="8"/>
        <v/>
      </c>
      <c r="AX76" s="76" t="str">
        <f t="shared" ca="1" si="1"/>
        <v xml:space="preserve">10:00 to 10:45 HTT: Disinfect &amp; Prop Swap
13:15 to 13:45 HTT: Wipe down </v>
      </c>
      <c r="AY76" s="75">
        <f t="shared" si="4"/>
        <v>0.55208333333333337</v>
      </c>
      <c r="AZ76" s="74" cm="1">
        <f t="array" aca="1" ref="AZ76" ca="1">IFERROR(MergedCellsCount(INDEX(B76:AI76,MATCH("Wipe down",B76:AI76,0))),"")</f>
        <v>2</v>
      </c>
      <c r="BA76" s="75" cm="1">
        <f t="array" aca="1" ref="BA76" ca="1">IFERROR(INDEX($B$89:$AJ$89,(MATCH("Wipe down",B76:AI76,0)+AZ76)),"")</f>
        <v>0.57291666666666663</v>
      </c>
      <c r="BC76" s="74" t="str">
        <f t="shared" ca="1" si="5"/>
        <v>13:15 to 13:45 Wipe down</v>
      </c>
      <c r="BD76" s="74" t="str">
        <f t="shared" ca="1" si="2"/>
        <v xml:space="preserve">13:15 to 13:45 HTT: Wipe down </v>
      </c>
      <c r="BE76" s="134"/>
      <c r="BF76" s="74" cm="1">
        <f t="array" ref="BF76">_xlfn.SINGLE(INDEX(B76:AJ76,0, _xlfn.AGGREGATE(15, 3, (B76:AI76 = $BF$13)/(B76:AI76 = $BF$13)*COLUMN(B76:AI76)-COLUMN(B76),COLUMNS($BF76:BF76))))</f>
        <v>0</v>
      </c>
      <c r="BG76" s="74" cm="1">
        <f t="array" ref="BG76">IFERROR(_xlfn.AGGREGATE(15, 3, (B76:AI76 = $BF$13)/(B76:AI76 = $BF$13)*COLUMN(B76:AI76)-COLUMN(B76),COLUMNS($BG76:BG76)),"")</f>
        <v>6</v>
      </c>
      <c r="BH76" s="74" t="str" cm="1">
        <f t="array" ref="BH76">IFERROR(_xlfn.AGGREGATE(15, 3, (D76:AK76 = $BF$13)/(D76:AK76 = $BF$13)*COLUMN(D76:AK76)-COLUMN(D76),COLUMNS($BG76:BH76)),"")</f>
        <v/>
      </c>
      <c r="BI76" s="74" t="str" cm="1">
        <f t="array" aca="1" ref="BI76" ca="1">_xlfn.TEXTJOIN(CHAR(10),TRUE, IFERROR((TEXT(BL76,"HH:MM")&amp;" to "&amp;TEXT(INDEX(Lists!$L$24:$AX$24,0,_xlfn.AGGREGATE(15,3,(B76:AI76=$BF$13)/(B76:AI76=$BF$13)*COLUMN(B76:AI76)-COLUMN(B76),COLUMNS($BG76:BG76))+1+BJ76),"HH:MM")&amp;" "&amp;$BF$13),""),
IFERROR((TEXT(BM76,"HH:MM")&amp;" to "&amp;TEXT(INDEX(Lists!$L$24:$AX$24,0,_xlfn.AGGREGATE(15,3,(B76:AI76=$BF$13)/(B76:AI76=$BF$13)*COLUMN(B76:AI76)-COLUMN(B76),COLUMNS($BG76:BH76))+1+BK76),"HH:MM")&amp;" "&amp;$BF$13),""))</f>
        <v>10:00 to 10:45 Disinfect &amp; Prop Swap</v>
      </c>
      <c r="BJ76" s="74" cm="1">
        <f t="array" aca="1" ref="BJ76" ca="1">IFERROR(MergedCellsCount(INDEX(B76:AI76,_xlfn.AGGREGATE(15, 3, (B76:AI76 = $BF$13)/(B76:AI76 = $BF$13)*COLUMN(B76:AI76)-COLUMN(B76),COLUMNS($BG76:BG76))+1)),"")</f>
        <v>3</v>
      </c>
      <c r="BK76" s="74" t="str" cm="1">
        <f t="array" ref="BK76">IFERROR(MergedCellsCount(INDEX(B76:AI76,_xlfn.AGGREGATE(15, 3, (B76:AI76 = $BF$13)/(B76:AI76 = $BF$13)*COLUMN(B76:AI76)-COLUMN(B76),COLUMNS($BG76:BH76))+1)),"")</f>
        <v/>
      </c>
      <c r="BL76" s="75" cm="1">
        <f t="array" ref="BL76">IFERROR(INDEX(Lists!$L$24:$AX$24,  0, _xlfn.AGGREGATE(15, 3, (B76:AI76 = $BF$13)/(B76:AI76 = $BF$13)*COLUMN(B76:AI76)-COLUMN(B76),COLUMNS($BG76:BG76))+1),"")</f>
        <v>0.41666666666666669</v>
      </c>
      <c r="BM76" s="75" t="str" cm="1">
        <f t="array" ref="BM76">IFERROR(INDEX(Lists!$L$24:$AX$24,  0, _xlfn.AGGREGATE(15, 3, (B76:AI76 = $BF$13)/(B76:AI76 = $BF$13)*COLUMN(B76:AI76)-COLUMN(B76),COLUMNS($BG76:BH76))+1),"")</f>
        <v/>
      </c>
      <c r="BN76" s="76" t="str" cm="1">
        <f t="array" aca="1" ref="BN76" ca="1">_xlfn.TEXTJOIN(CHAR(10),TRUE, IFERROR((TEXT(BL76,"HH:MM")&amp;" to "&amp;TEXT(INDEX(Lists!$L$24:$AX$24,0,_xlfn.AGGREGATE(15,3,(B76:AI76=$BF$13)/(B76:AI76=$BF$13)*COLUMN(B76:AI76)-COLUMN(B76),COLUMNS($BG76:BG76))+1+BJ76),"HH:MM")&amp;" "&amp;A76&amp;": "&amp;$BF$13),""),
IFERROR((TEXT(BM76,"HH:MM")&amp;" to "&amp;TEXT(INDEX(Lists!$L$24:$AX$24,0,_xlfn.AGGREGATE(15,3,(B76:AI76=$BF$13)/(B76:AI76=$BF$13)*COLUMN(B76:AI76)-COLUMN(B76),COLUMNS($BG76:BH76))+1+BK76),"HH:MM")&amp;" "&amp;A76&amp;": "&amp;$BF$13),""))</f>
        <v>10:00 to 10:45 HTT: Disinfect &amp; Prop Swap</v>
      </c>
      <c r="BP76" s="74" t="e" cm="1">
        <f t="array" ref="BP76">_xlfn.SINGLE(INDEX(B76:AJ76,0, _xlfn.AGGREGATE(15, 3, (B76:AI76 = $BP$13)/(B76:AI76 = $BP$13)*COLUMN(B76:AI76)-COLUMN(B76),COLUMNS($BP76:BP76))))</f>
        <v>#NUM!</v>
      </c>
      <c r="BQ76" s="74" t="str" cm="1">
        <f t="array" ref="BQ76">IFERROR(_xlfn.AGGREGATE(15, 3, (B76:AI76 = $BP$13)/(B76:AI76 = $BP$13)*COLUMN(B76:AI76)-COLUMN(B76),COLUMNS($BP76:BQ76)),"")</f>
        <v/>
      </c>
      <c r="BR76" s="74" t="str" cm="1">
        <f t="array" ref="BR76">IFERROR(_xlfn.AGGREGATE(15, 3, (B76:AI76 = $BP$13)/(B76:AI76 = $BP$13)*COLUMN(B76:AI76)-COLUMN(B76),COLUMNS($BP76:BR76)),"")</f>
        <v/>
      </c>
      <c r="BS76" s="74" t="str" cm="1">
        <f t="array" ref="BS76">_xlfn.TEXTJOIN(CHAR(10),TRUE, IFERROR((TEXT(BV76,"HH:MM")&amp;" to "&amp;TEXT(INDEX(Lists!$L$24:$AX$24,0,_xlfn.AGGREGATE(15,3,(B76:AI76=$BP$13)/(B76:AI76=$BP$13)*COLUMN(B76:AI76)-COLUMN(B76),COLUMNS($BQ76:BQ76))+1+BT76),"HH:MM")&amp;" "&amp;$BP$13),""),
IFERROR((TEXT(BW76,"HH:MM")&amp;" to "&amp;TEXT(INDEX(Lists!$L$24:$AX$24,0,_xlfn.AGGREGATE(15,3,(B76:AI76=$BP$13)/(B76:AI76=$BP$13)*COLUMN(B76:AI76)-COLUMN(B76),COLUMNS($BQ76:BR76))+1+BU76),"HH:MM")&amp;" "&amp;$BP$13),""))</f>
        <v/>
      </c>
      <c r="BT76" s="74" t="str" cm="1">
        <f t="array" ref="BT76">IFERROR(MergedCellsCount(INDEX(B76:AI76,_xlfn.AGGREGATE(15, 3, (B76:AI76 = $BP$13)/(B76:AI76 = $BP$13)*COLUMN(B76:AI76)-COLUMN(B76),COLUMNS($BP76:BP76))+1)),"")</f>
        <v/>
      </c>
      <c r="BU76" s="74" t="str" cm="1">
        <f t="array" ref="BU76">IFERROR(MergedCellsCount(INDEX(B79:AI79,_xlfn.AGGREGATE(15, 3, (B79:AI79 = $BP$13)/(B79:AI79 = $BP$13)*COLUMN(B79:AI79)-COLUMN(B79),COLUMNS($BP79:BQ79))+1)),"")</f>
        <v/>
      </c>
      <c r="BV76" s="75" t="str" cm="1">
        <f t="array" ref="BV76">IFERROR(INDEX(Lists!$L$24:$AX$24,  0, _xlfn.AGGREGATE(15, 3, (B76:AI76 = $BP$13)/(B76:AI76 = $BP$13)*COLUMN(B76:AI76)-COLUMN(B76),COLUMNS($BP76:BP76))+1),"")</f>
        <v/>
      </c>
      <c r="BW76" s="75" t="str" cm="1">
        <f t="array" ref="BW76">IFERROR(INDEX(Lists!$L$24:$AX$24,  0, _xlfn.AGGREGATE(15, 3, (B76:AI76 = $BP$13)/(B76:AI76 = $BP$13)*COLUMN(B76:AI76)-COLUMN(B76),COLUMNS($BP76:BQ76))+1),"")</f>
        <v/>
      </c>
      <c r="BX76" s="74" t="str" cm="1">
        <f t="array" ref="BX76">_xlfn.TEXTJOIN(CHAR(10),TRUE, IFERROR((TEXT(BV76,"HH:MM")&amp;" to "&amp;TEXT(INDEX(Lists!$L$24:$AX$24,0,_xlfn.AGGREGATE(15,3,(B76:AI76=$BP$13)/(B76:AI76=$BP$13)*COLUMN(B76:AI76)-COLUMN(B76),COLUMNS($BQ76:BQ76))+1+BT76),"HH:MM")&amp;" "&amp;A76&amp;": "&amp;$BP$13),""),
IFERROR((TEXT(BW76,"HH:MM")&amp;" to "&amp;TEXT(INDEX(Lists!$L$24:$AX$24,0,_xlfn.AGGREGATE(15,3,(B76:AI76=$BP$13)/(B76:AI76=$BP$13)*COLUMN(B76:AI76)-COLUMN(B76),COLUMNS($BQ76:BR76))+1+BU76),"HH:MM")&amp;" "&amp;A76&amp;": "&amp;$BP$13),""))</f>
        <v/>
      </c>
      <c r="BY76" s="134"/>
      <c r="BZ76" s="74" t="e" cm="1">
        <f t="array" ref="BZ76">_xlfn.SINGLE(INDEX(B76:AJ76,0, _xlfn.AGGREGATE(15, 3, (B76:AI76 = $BZ$13)/(B76:AI76 = $BZ$13)*COLUMN(B76:AI76)-COLUMN(B76),COLUMNS($BZ76:BZ76))))</f>
        <v>#NUM!</v>
      </c>
      <c r="CA76" s="74" t="str" cm="1">
        <f t="array" ref="CA76">IFERROR(_xlfn.AGGREGATE(15, 3, (B76:AI76 = $BZ$13)/(B76:AI76 = $BZ$13)*COLUMN(B76:AI76)-COLUMN(B76),COLUMNS($BZ76:CA76)),"")</f>
        <v/>
      </c>
      <c r="CB76" s="74" t="str" cm="1">
        <f t="array" ref="CB76">IFERROR(_xlfn.AGGREGATE(15, 3, (B76:AI76 = $BZ$13)/(B76:AI76 = $BZ$13)*COLUMN(B76:AI76)-COLUMN(B76),COLUMNS($BZ76:CB76)),"")</f>
        <v/>
      </c>
      <c r="CC76" s="74" t="str" cm="1">
        <f t="array" ref="CC76">_xlfn.TEXTJOIN(CHAR(10),TRUE, IFERROR((TEXT(CF76,"HH:MM")&amp;" to "&amp;TEXT(INDEX(Lists!$L$24:$AX$24,0,_xlfn.AGGREGATE(15,3,(B76:AI76=$BZ$13)/(B76:AI76=$BZ$13)*COLUMN(B76:AI76)-COLUMN(B76),COLUMNS($BZ76:BZ76))+1+CD76),"HH:MM")&amp;" "&amp;$BZ$13),""),
                                                        IFERROR((TEXT(CG76,"HH:MM")&amp;" to "&amp;TEXT(INDEX(Lists!$L$24:$AX$24,0,_xlfn.AGGREGATE(15,3,(B76:AI76=$BZ$13)/(B76:AI76=$BZ$13)*COLUMN(B76:AI76)-COLUMN(B76),COLUMNS($BZ76:CA76))+1+CE76),"HH:MM")&amp;" "&amp;$BZ$13),""))</f>
        <v/>
      </c>
      <c r="CD76" s="74" t="str" cm="1">
        <f t="array" ref="CD76">IFERROR(MergedCellsCount(INDEX(B76:AI76,_xlfn.AGGREGATE(15, 3, (B76:AI76 = $BZ$13)/(B76:AI76 = $BZ$13)*COLUMN(B76:AI76)-COLUMN(B76),COLUMNS($BZ76:BZ76))+1)),"")</f>
        <v/>
      </c>
      <c r="CE76" s="74" t="str" cm="1">
        <f t="array" ref="CE76">IFERROR(MergedCellsCount(INDEX(B76:AI76,_xlfn.AGGREGATE(15, 3, (B76:AI76 = $BZ$13)/(B76:AI76 = $BZ$13)*COLUMN(B76:AI76)-COLUMN(B76),COLUMNS($BZ76:CA76))+1)),"")</f>
        <v/>
      </c>
      <c r="CF76" s="75" t="str" cm="1">
        <f t="array" ref="CF76">IFERROR(INDEX(Lists!$L$24:$AX$24,  0, _xlfn.AGGREGATE(15, 3, (B76:AI76 = $BZ$13)/(B76:AI76 = $BZ$13)*COLUMN(B76:AI76)-COLUMN(B76),COLUMNS($BZ76:BZ76))+1),"")</f>
        <v/>
      </c>
      <c r="CG76" s="75" t="str" cm="1">
        <f t="array" ref="CG76">IFERROR(INDEX(Lists!$L$24:$AX$24,  0, _xlfn.AGGREGATE(15, 3, (B76:AI76 = $BZ$13)/(B76:AI76 = $BZ$13)*COLUMN(B76:AI76)-COLUMN(B76),COLUMNS($BZ76:CA76))+1),"")</f>
        <v/>
      </c>
      <c r="CH76" s="177" t="str" cm="1">
        <f t="array" ref="CH76">_xlfn.TEXTJOIN(CHAR(10),TRUE, IFERROR((TEXT(CF76,"HH:MM")&amp;" to "&amp;TEXT(INDEX(Lists!$L$24:$AX$24,0,_xlfn.AGGREGATE(15,3,(B76:AI76=$BZ$13)/(B76:AI76=$BZ$13)*COLUMN(B76:AI76)-COLUMN(B76),COLUMNS($BZ76:BZ76))+1+CD76),"HH:MM")&amp;" "&amp;A76&amp;": "&amp;$BZ$13),""),
                                                        IFERROR((TEXT(CG76,"HH:MM")&amp;" to "&amp;TEXT(INDEX(Lists!$L$24:$AX$24,0,_xlfn.AGGREGATE(15,3,(B76:AI76=$BZ$13)/(B76:AI76=$BZ$13)*COLUMN(B76:AI76)-COLUMN(B76),COLUMNS($BZ76:CA76))+1+CE76),"HH:MM")&amp;" "&amp;A76&amp;": "&amp;$BZ$13),""))</f>
        <v/>
      </c>
      <c r="CI76" s="133" t="str">
        <f t="shared" ca="1" si="6"/>
        <v>13:15 to 13:45 Wipe down
10:00 to 10:45 Disinfect &amp; Prop Swap</v>
      </c>
    </row>
    <row r="77" spans="1:87" s="25" customFormat="1" ht="15" customHeight="1" x14ac:dyDescent="0.25">
      <c r="A77" s="7" t="s">
        <v>54</v>
      </c>
      <c r="B77" s="7"/>
      <c r="C77" s="7"/>
      <c r="D77" s="273"/>
      <c r="E77" s="274"/>
      <c r="F77" s="274"/>
      <c r="G77" s="275"/>
      <c r="H77" s="3"/>
      <c r="I77" s="3"/>
      <c r="J77" s="3"/>
      <c r="K77" s="284" t="s">
        <v>42</v>
      </c>
      <c r="L77" s="285"/>
      <c r="M77" s="286"/>
      <c r="N77" s="14"/>
      <c r="O77" s="10"/>
      <c r="P77" s="10"/>
      <c r="Q77" s="10"/>
      <c r="R77" s="10"/>
      <c r="S77" s="7"/>
      <c r="T77" s="7"/>
      <c r="U77" s="7"/>
      <c r="V77" s="7"/>
      <c r="W77" s="7"/>
      <c r="X77" s="7"/>
      <c r="Y77" s="282" t="s">
        <v>94</v>
      </c>
      <c r="Z77" s="283"/>
      <c r="AA77" s="7"/>
      <c r="AB77" s="7"/>
      <c r="AC77" s="3"/>
      <c r="AD77" s="7"/>
      <c r="AE77" s="10"/>
      <c r="AF77" s="10"/>
      <c r="AG77" s="10"/>
      <c r="AH77" s="10"/>
      <c r="AI77" s="10"/>
      <c r="AJ77" s="21" t="s">
        <v>7</v>
      </c>
      <c r="AL77" s="55"/>
      <c r="AN77" s="55"/>
      <c r="AR77" s="54" t="str">
        <f t="shared" si="29"/>
        <v/>
      </c>
      <c r="AS77" s="25" t="str" cm="1">
        <f t="array" ref="AS77">IFERROR(MergedCellsCount(INDEX(B77:AI77,MATCH("Prop Swap Only",B77:AI77,0))),"")</f>
        <v/>
      </c>
      <c r="AT77" s="55" t="str" cm="1">
        <f t="array" ref="AT77">IFERROR(INDEX($B$89:$AJ$89,(MATCH("Prop Swap Only",B77:AI77,0)+AS77)),"")</f>
        <v/>
      </c>
      <c r="AV77" s="25" t="str">
        <f t="shared" si="7"/>
        <v/>
      </c>
      <c r="AW77" s="51" t="str">
        <f t="shared" si="8"/>
        <v/>
      </c>
      <c r="AX77" s="51" t="str">
        <f t="shared" ca="1" si="1"/>
        <v xml:space="preserve">10:45 to 11:30 TH &amp; PZ: Disinfect &amp; Prop Swap
14:15 to 14:45 TH &amp; PZ: Wipe down </v>
      </c>
      <c r="AY77" s="55">
        <f t="shared" si="4"/>
        <v>0.59375</v>
      </c>
      <c r="AZ77" s="25" cm="1">
        <f t="array" aca="1" ref="AZ77" ca="1">IFERROR(MergedCellsCount(INDEX(B77:AI77,MATCH("Wipe down",B77:AI77,0))),"")</f>
        <v>2</v>
      </c>
      <c r="BA77" s="55" cm="1">
        <f t="array" aca="1" ref="BA77" ca="1">IFERROR(INDEX($B$89:$AJ$89,(MATCH("Wipe down",B77:AI77,0)+AZ77)),"")</f>
        <v>0.61458333333333337</v>
      </c>
      <c r="BC77" s="25" t="str">
        <f t="shared" ca="1" si="5"/>
        <v>14:15 to 14:45 Wipe down</v>
      </c>
      <c r="BD77" s="25" t="str">
        <f t="shared" ca="1" si="2"/>
        <v xml:space="preserve">14:15 to 14:45 TH &amp; PZ: Wipe down </v>
      </c>
      <c r="BE77" s="50"/>
      <c r="BF77" s="25" cm="1">
        <f t="array" ref="BF77">_xlfn.SINGLE(INDEX(B77:AJ77,0, _xlfn.AGGREGATE(15, 3, (B77:AI77 = $BF$13)/(B77:AI77 = $BF$13)*COLUMN(B77:AI77)-COLUMN(B77),COLUMNS($BF77:BF77))))</f>
        <v>0</v>
      </c>
      <c r="BG77" s="25" cm="1">
        <f t="array" ref="BG77">IFERROR(_xlfn.AGGREGATE(15, 3, (B77:AI77 = $BF$13)/(B77:AI77 = $BF$13)*COLUMN(B77:AI77)-COLUMN(B77),COLUMNS($BG77:BG77)),"")</f>
        <v>9</v>
      </c>
      <c r="BH77" s="25" t="str" cm="1">
        <f t="array" ref="BH77">IFERROR(_xlfn.AGGREGATE(15, 3, (D77:AK77 = $BF$13)/(D77:AK77 = $BF$13)*COLUMN(D77:AK77)-COLUMN(D77),COLUMNS($BG77:BH77)),"")</f>
        <v/>
      </c>
      <c r="BI77" s="25" t="str" cm="1">
        <f t="array" aca="1" ref="BI77" ca="1">_xlfn.TEXTJOIN(CHAR(10),TRUE, IFERROR((TEXT(BL77,"HH:MM")&amp;" to "&amp;TEXT(INDEX(Lists!$L$24:$AX$24,0,_xlfn.AGGREGATE(15,3,(B77:AI77=$BF$13)/(B77:AI77=$BF$13)*COLUMN(B77:AI77)-COLUMN(B77),COLUMNS($BG77:BG77))+1+BJ77),"HH:MM")&amp;" "&amp;$BF$13),""),
IFERROR((TEXT(BM77,"HH:MM")&amp;" to "&amp;TEXT(INDEX(Lists!$L$24:$AX$24,0,_xlfn.AGGREGATE(15,3,(B77:AI77=$BF$13)/(B77:AI77=$BF$13)*COLUMN(B77:AI77)-COLUMN(B77),COLUMNS($BG77:BH77))+1+BK77),"HH:MM")&amp;" "&amp;$BF$13),""))</f>
        <v>10:45 to 11:30 Disinfect &amp; Prop Swap</v>
      </c>
      <c r="BJ77" s="25" cm="1">
        <f t="array" aca="1" ref="BJ77" ca="1">IFERROR(MergedCellsCount(INDEX(B77:AI77,_xlfn.AGGREGATE(15, 3, (B77:AI77 = $BF$13)/(B77:AI77 = $BF$13)*COLUMN(B77:AI77)-COLUMN(B77),COLUMNS($BG77:BG77))+1)),"")</f>
        <v>3</v>
      </c>
      <c r="BK77" s="25" t="str" cm="1">
        <f t="array" ref="BK77">IFERROR(MergedCellsCount(INDEX(B77:AI77,_xlfn.AGGREGATE(15, 3, (B77:AI77 = $BF$13)/(B77:AI77 = $BF$13)*COLUMN(B77:AI77)-COLUMN(B77),COLUMNS($BG77:BH77))+1)),"")</f>
        <v/>
      </c>
      <c r="BL77" s="55" cm="1">
        <f t="array" ref="BL77">IFERROR(INDEX(Lists!$L$24:$AX$24,  0, _xlfn.AGGREGATE(15, 3, (B77:AI77 = $BF$13)/(B77:AI77 = $BF$13)*COLUMN(B77:AI77)-COLUMN(B77),COLUMNS($BG77:BG77))+1),"")</f>
        <v>0.44791666666666669</v>
      </c>
      <c r="BM77" s="55" t="str" cm="1">
        <f t="array" ref="BM77">IFERROR(INDEX(Lists!$L$24:$AX$24,  0, _xlfn.AGGREGATE(15, 3, (B77:AI77 = $BF$13)/(B77:AI77 = $BF$13)*COLUMN(B77:AI77)-COLUMN(B77),COLUMNS($BG77:BH77))+1),"")</f>
        <v/>
      </c>
      <c r="BN77" s="51" t="str" cm="1">
        <f t="array" aca="1" ref="BN77" ca="1">_xlfn.TEXTJOIN(CHAR(10),TRUE, IFERROR((TEXT(BL77,"HH:MM")&amp;" to "&amp;TEXT(INDEX(Lists!$L$24:$AX$24,0,_xlfn.AGGREGATE(15,3,(B77:AI77=$BF$13)/(B77:AI77=$BF$13)*COLUMN(B77:AI77)-COLUMN(B77),COLUMNS($BG77:BG77))+1+BJ77),"HH:MM")&amp;" "&amp;A77&amp;": "&amp;$BF$13),""),
IFERROR((TEXT(BM77,"HH:MM")&amp;" to "&amp;TEXT(INDEX(Lists!$L$24:$AX$24,0,_xlfn.AGGREGATE(15,3,(B77:AI77=$BF$13)/(B77:AI77=$BF$13)*COLUMN(B77:AI77)-COLUMN(B77),COLUMNS($BG77:BH77))+1+BK77),"HH:MM")&amp;" "&amp;A77&amp;": "&amp;$BF$13),""))</f>
        <v>10:45 to 11:30 TH &amp; PZ: Disinfect &amp; Prop Swap</v>
      </c>
      <c r="BP77" s="25" t="e" cm="1">
        <f t="array" ref="BP77">_xlfn.SINGLE(INDEX(B77:AJ77,0, _xlfn.AGGREGATE(15, 3, (B77:AI77 = $BP$13)/(B77:AI77 = $BP$13)*COLUMN(B77:AI77)-COLUMN(B77),COLUMNS($BP77:BP77))))</f>
        <v>#NUM!</v>
      </c>
      <c r="BQ77" s="25" t="str" cm="1">
        <f t="array" ref="BQ77">IFERROR(_xlfn.AGGREGATE(15, 3, (B77:AI77 = $BP$13)/(B77:AI77 = $BP$13)*COLUMN(B77:AI77)-COLUMN(B77),COLUMNS($BP77:BQ77)),"")</f>
        <v/>
      </c>
      <c r="BR77" s="25" t="str" cm="1">
        <f t="array" ref="BR77">IFERROR(_xlfn.AGGREGATE(15, 3, (B77:AI77 = $BP$13)/(B77:AI77 = $BP$13)*COLUMN(B77:AI77)-COLUMN(B77),COLUMNS($BP77:BR77)),"")</f>
        <v/>
      </c>
      <c r="BS77" s="25" t="str" cm="1">
        <f t="array" ref="BS77">_xlfn.TEXTJOIN(CHAR(10),TRUE, IFERROR((TEXT(BV77,"HH:MM")&amp;" to "&amp;TEXT(INDEX(Lists!$L$24:$AX$24,0,_xlfn.AGGREGATE(15,3,(B77:AI77=$BP$13)/(B77:AI77=$BP$13)*COLUMN(B77:AI77)-COLUMN(B77),COLUMNS($BQ77:BQ77))+1+BT77),"HH:MM")&amp;" "&amp;$BP$13),""),
IFERROR((TEXT(BW77,"HH:MM")&amp;" to "&amp;TEXT(INDEX(Lists!$L$24:$AX$24,0,_xlfn.AGGREGATE(15,3,(B77:AI77=$BP$13)/(B77:AI77=$BP$13)*COLUMN(B77:AI77)-COLUMN(B77),COLUMNS($BQ77:BR77))+1+BU77),"HH:MM")&amp;" "&amp;$BP$13),""))</f>
        <v/>
      </c>
      <c r="BT77" s="25" t="str" cm="1">
        <f t="array" ref="BT77">IFERROR(MergedCellsCount(INDEX(B77:AI77,_xlfn.AGGREGATE(15, 3, (B77:AI77 = $BP$13)/(B77:AI77 = $BP$13)*COLUMN(B77:AI77)-COLUMN(B77),COLUMNS($BP77:BP77))+1)),"")</f>
        <v/>
      </c>
      <c r="BU77" s="25" t="str" cm="1">
        <f t="array" ref="BU77">IFERROR(MergedCellsCount(INDEX(B80:AI80,_xlfn.AGGREGATE(15, 3, (B80:AI80 = $BP$13)/(B80:AI80 = $BP$13)*COLUMN(B80:AI80)-COLUMN(B80),COLUMNS($BP80:BQ80))+1)),"")</f>
        <v/>
      </c>
      <c r="BV77" s="55" t="str" cm="1">
        <f t="array" ref="BV77">IFERROR(INDEX(Lists!$L$24:$AX$24,  0, _xlfn.AGGREGATE(15, 3, (B77:AI77 = $BP$13)/(B77:AI77 = $BP$13)*COLUMN(B77:AI77)-COLUMN(B77),COLUMNS($BP77:BP77))+1),"")</f>
        <v/>
      </c>
      <c r="BW77" s="55" t="str" cm="1">
        <f t="array" ref="BW77">IFERROR(INDEX(Lists!$L$24:$AX$24,  0, _xlfn.AGGREGATE(15, 3, (B77:AI77 = $BP$13)/(B77:AI77 = $BP$13)*COLUMN(B77:AI77)-COLUMN(B77),COLUMNS($BP77:BQ77))+1),"")</f>
        <v/>
      </c>
      <c r="BX77" s="25" t="str" cm="1">
        <f t="array" ref="BX77">_xlfn.TEXTJOIN(CHAR(10),TRUE, IFERROR((TEXT(BV77,"HH:MM")&amp;" to "&amp;TEXT(INDEX(Lists!$L$24:$AX$24,0,_xlfn.AGGREGATE(15,3,(B77:AI77=$BP$13)/(B77:AI77=$BP$13)*COLUMN(B77:AI77)-COLUMN(B77),COLUMNS($BQ77:BQ77))+1+BT77),"HH:MM")&amp;" "&amp;A77&amp;": "&amp;$BP$13),""),
IFERROR((TEXT(BW77,"HH:MM")&amp;" to "&amp;TEXT(INDEX(Lists!$L$24:$AX$24,0,_xlfn.AGGREGATE(15,3,(B77:AI77=$BP$13)/(B77:AI77=$BP$13)*COLUMN(B77:AI77)-COLUMN(B77),COLUMNS($BQ77:BR77))+1+BU77),"HH:MM")&amp;" "&amp;A77&amp;": "&amp;$BP$13),""))</f>
        <v/>
      </c>
      <c r="BY77" s="50"/>
      <c r="BZ77" s="25" t="e" cm="1">
        <f t="array" ref="BZ77">_xlfn.SINGLE(INDEX(B77:AJ77,0, _xlfn.AGGREGATE(15, 3, (B77:AI77 = $BZ$13)/(B77:AI77 = $BZ$13)*COLUMN(B77:AI77)-COLUMN(B77),COLUMNS($BZ77:BZ77))))</f>
        <v>#NUM!</v>
      </c>
      <c r="CA77" s="25" t="str" cm="1">
        <f t="array" ref="CA77">IFERROR(_xlfn.AGGREGATE(15, 3, (B77:AI77 = $BZ$13)/(B77:AI77 = $BZ$13)*COLUMN(B77:AI77)-COLUMN(B77),COLUMNS($BZ77:CA77)),"")</f>
        <v/>
      </c>
      <c r="CB77" s="25" t="str" cm="1">
        <f t="array" ref="CB77">IFERROR(_xlfn.AGGREGATE(15, 3, (B77:AI77 = $BZ$13)/(B77:AI77 = $BZ$13)*COLUMN(B77:AI77)-COLUMN(B77),COLUMNS($BZ77:CB77)),"")</f>
        <v/>
      </c>
      <c r="CC77" s="25" t="str" cm="1">
        <f t="array" ref="CC77">_xlfn.TEXTJOIN(CHAR(10),TRUE, IFERROR((TEXT(CF77,"HH:MM")&amp;" to "&amp;TEXT(INDEX(Lists!$L$24:$AX$24,0,_xlfn.AGGREGATE(15,3,(B77:AI77=$BZ$13)/(B77:AI77=$BZ$13)*COLUMN(B77:AI77)-COLUMN(B77),COLUMNS($BZ77:BZ77))+1+CD77),"HH:MM")&amp;" "&amp;$BZ$13),""),
                                                        IFERROR((TEXT(CG77,"HH:MM")&amp;" to "&amp;TEXT(INDEX(Lists!$L$24:$AX$24,0,_xlfn.AGGREGATE(15,3,(B77:AI77=$BZ$13)/(B77:AI77=$BZ$13)*COLUMN(B77:AI77)-COLUMN(B77),COLUMNS($BZ77:CA77))+1+CE77),"HH:MM")&amp;" "&amp;$BZ$13),""))</f>
        <v/>
      </c>
      <c r="CD77" s="25" t="str" cm="1">
        <f t="array" ref="CD77">IFERROR(MergedCellsCount(INDEX(B77:AI77,_xlfn.AGGREGATE(15, 3, (B77:AI77 = $BZ$13)/(B77:AI77 = $BZ$13)*COLUMN(B77:AI77)-COLUMN(B77),COLUMNS($BZ77:BZ77))+1)),"")</f>
        <v/>
      </c>
      <c r="CE77" s="25" t="str" cm="1">
        <f t="array" ref="CE77">IFERROR(MergedCellsCount(INDEX(B77:AI77,_xlfn.AGGREGATE(15, 3, (B77:AI77 = $BZ$13)/(B77:AI77 = $BZ$13)*COLUMN(B77:AI77)-COLUMN(B77),COLUMNS($BZ77:CA77))+1)),"")</f>
        <v/>
      </c>
      <c r="CF77" s="55" t="str" cm="1">
        <f t="array" ref="CF77">IFERROR(INDEX(Lists!$L$24:$AX$24,  0, _xlfn.AGGREGATE(15, 3, (B77:AI77 = $BZ$13)/(B77:AI77 = $BZ$13)*COLUMN(B77:AI77)-COLUMN(B77),COLUMNS($BZ77:BZ77))+1),"")</f>
        <v/>
      </c>
      <c r="CG77" s="55" t="str" cm="1">
        <f t="array" ref="CG77">IFERROR(INDEX(Lists!$L$24:$AX$24,  0, _xlfn.AGGREGATE(15, 3, (B77:AI77 = $BZ$13)/(B77:AI77 = $BZ$13)*COLUMN(B77:AI77)-COLUMN(B77),COLUMNS($BZ77:CA77))+1),"")</f>
        <v/>
      </c>
      <c r="CH77" s="176" t="str" cm="1">
        <f t="array" ref="CH77">_xlfn.TEXTJOIN(CHAR(10),TRUE, IFERROR((TEXT(CF77,"HH:MM")&amp;" to "&amp;TEXT(INDEX(Lists!$L$24:$AX$24,0,_xlfn.AGGREGATE(15,3,(B77:AI77=$BZ$13)/(B77:AI77=$BZ$13)*COLUMN(B77:AI77)-COLUMN(B77),COLUMNS($BZ77:BZ77))+1+CD77),"HH:MM")&amp;" "&amp;A77&amp;": "&amp;$BZ$13),""),
                                                        IFERROR((TEXT(CG77,"HH:MM")&amp;" to "&amp;TEXT(INDEX(Lists!$L$24:$AX$24,0,_xlfn.AGGREGATE(15,3,(B77:AI77=$BZ$13)/(B77:AI77=$BZ$13)*COLUMN(B77:AI77)-COLUMN(B77),COLUMNS($BZ77:CA77))+1+CE77),"HH:MM")&amp;" "&amp;A77&amp;": "&amp;$BZ$13),""))</f>
        <v/>
      </c>
      <c r="CI77" s="42" t="str">
        <f t="shared" ca="1" si="6"/>
        <v>14:15 to 14:45 Wipe down
10:45 to 11:30 Disinfect &amp; Prop Swap</v>
      </c>
    </row>
    <row r="78" spans="1:87" s="25" customFormat="1" x14ac:dyDescent="0.25">
      <c r="A78" s="131" t="s">
        <v>43</v>
      </c>
      <c r="B78" s="131"/>
      <c r="C78" s="131"/>
      <c r="D78" s="273"/>
      <c r="E78" s="274"/>
      <c r="F78" s="274"/>
      <c r="G78" s="275"/>
      <c r="H78" s="131"/>
      <c r="I78" s="131"/>
      <c r="J78" s="131"/>
      <c r="K78" s="157"/>
      <c r="L78" s="158"/>
      <c r="M78" s="158"/>
      <c r="N78" s="279" t="s">
        <v>42</v>
      </c>
      <c r="O78" s="280"/>
      <c r="P78" s="281"/>
      <c r="Q78" s="159"/>
      <c r="R78" s="159"/>
      <c r="S78" s="159"/>
      <c r="T78" s="159"/>
      <c r="U78" s="131"/>
      <c r="V78" s="131"/>
      <c r="W78" s="131"/>
      <c r="X78" s="131"/>
      <c r="Y78" s="131"/>
      <c r="Z78" s="131"/>
      <c r="AA78" s="131"/>
      <c r="AB78" s="131"/>
      <c r="AC78" s="131"/>
      <c r="AD78" s="131"/>
      <c r="AE78" s="131"/>
      <c r="AF78" s="131"/>
      <c r="AG78" s="129"/>
      <c r="AH78" s="129"/>
      <c r="AI78" s="129"/>
      <c r="AJ78" s="160" t="s">
        <v>7</v>
      </c>
      <c r="AL78" s="55"/>
      <c r="AN78" s="55"/>
      <c r="AR78" s="54" t="str">
        <f t="shared" si="29"/>
        <v/>
      </c>
      <c r="AS78" s="25" t="str" cm="1">
        <f t="array" ref="AS78">IFERROR(MergedCellsCount(INDEX(B78:AI78,MATCH("Prop Swap Only",B78:AI78,0))),"")</f>
        <v/>
      </c>
      <c r="AT78" s="55" t="str" cm="1">
        <f t="array" ref="AT78">IFERROR(INDEX($B$89:$AJ$89,(MATCH("Prop Swap Only",B78:AI78,0)+AS78)),"")</f>
        <v/>
      </c>
      <c r="AV78" s="25" t="str">
        <f t="shared" si="7"/>
        <v/>
      </c>
      <c r="AW78" s="51" t="str">
        <f t="shared" si="8"/>
        <v/>
      </c>
      <c r="AX78" s="51" t="str">
        <f t="shared" ca="1" si="1"/>
        <v>11:30 to 12:15 Around Town: Disinfect &amp; Prop Swap</v>
      </c>
      <c r="AY78" s="55" t="str">
        <f t="shared" si="4"/>
        <v/>
      </c>
      <c r="AZ78" s="25" t="str" cm="1">
        <f t="array" ref="AZ78">IFERROR(MergedCellsCount(INDEX(B78:AI78,MATCH("Wipe down",B78:AI78,0))),"")</f>
        <v/>
      </c>
      <c r="BA78" s="55" t="str" cm="1">
        <f t="array" ref="BA78">IFERROR(INDEX($B$89:$AJ$89,(MATCH("Wipe down",B78:AI78,0)+AZ78)),"")</f>
        <v/>
      </c>
      <c r="BC78" s="25" t="str">
        <f t="shared" si="5"/>
        <v/>
      </c>
      <c r="BD78" s="25" t="str">
        <f t="shared" si="2"/>
        <v/>
      </c>
      <c r="BE78" s="50"/>
      <c r="BF78" s="25" cm="1">
        <f t="array" ref="BF78">_xlfn.SINGLE(INDEX(B78:AJ78,0, _xlfn.AGGREGATE(15, 3, (B78:AI78 = $BF$13)/(B78:AI78 = $BF$13)*COLUMN(B78:AI78)-COLUMN(B78),COLUMNS($BF78:BF78))))</f>
        <v>0</v>
      </c>
      <c r="BG78" s="25" cm="1">
        <f t="array" ref="BG78">IFERROR(_xlfn.AGGREGATE(15, 3, (B78:AI78 = $BF$13)/(B78:AI78 = $BF$13)*COLUMN(B78:AI78)-COLUMN(B78),COLUMNS($BG78:BG78)),"")</f>
        <v>12</v>
      </c>
      <c r="BH78" s="25" t="str" cm="1">
        <f t="array" ref="BH78">IFERROR(_xlfn.AGGREGATE(15, 3, (D78:AK78 = $BF$13)/(D78:AK78 = $BF$13)*COLUMN(D78:AK78)-COLUMN(D78),COLUMNS($BG78:BH78)),"")</f>
        <v/>
      </c>
      <c r="BI78" s="25" t="str" cm="1">
        <f t="array" aca="1" ref="BI78" ca="1">_xlfn.TEXTJOIN(CHAR(10),TRUE, IFERROR((TEXT(BL78,"HH:MM")&amp;" to "&amp;TEXT(INDEX(Lists!$L$24:$AX$24,0,_xlfn.AGGREGATE(15,3,(B78:AI78=$BF$13)/(B78:AI78=$BF$13)*COLUMN(B78:AI78)-COLUMN(B78),COLUMNS($BG78:BG78))+1+BJ78),"HH:MM")&amp;" "&amp;$BF$13),""),
IFERROR((TEXT(BM78,"HH:MM")&amp;" to "&amp;TEXT(INDEX(Lists!$L$24:$AX$24,0,_xlfn.AGGREGATE(15,3,(B78:AI78=$BF$13)/(B78:AI78=$BF$13)*COLUMN(B78:AI78)-COLUMN(B78),COLUMNS($BG78:BH78))+1+BK78),"HH:MM")&amp;" "&amp;$BF$13),""))</f>
        <v>11:30 to 12:15 Disinfect &amp; Prop Swap</v>
      </c>
      <c r="BJ78" s="25" cm="1">
        <f t="array" aca="1" ref="BJ78" ca="1">IFERROR(MergedCellsCount(INDEX(B78:AI78,_xlfn.AGGREGATE(15, 3, (B78:AI78 = $BF$13)/(B78:AI78 = $BF$13)*COLUMN(B78:AI78)-COLUMN(B78),COLUMNS($BG78:BG78))+1)),"")</f>
        <v>3</v>
      </c>
      <c r="BK78" s="25" t="str" cm="1">
        <f t="array" ref="BK78">IFERROR(MergedCellsCount(INDEX(B78:AI78,_xlfn.AGGREGATE(15, 3, (B78:AI78 = $BF$13)/(B78:AI78 = $BF$13)*COLUMN(B78:AI78)-COLUMN(B78),COLUMNS($BG78:BH78))+1)),"")</f>
        <v/>
      </c>
      <c r="BL78" s="55" cm="1">
        <f t="array" ref="BL78">IFERROR(INDEX(Lists!$L$24:$AX$24,  0, _xlfn.AGGREGATE(15, 3, (B78:AI78 = $BF$13)/(B78:AI78 = $BF$13)*COLUMN(B78:AI78)-COLUMN(B78),COLUMNS($BG78:BG78))+1),"")</f>
        <v>0.47916666666666669</v>
      </c>
      <c r="BM78" s="55" t="str" cm="1">
        <f t="array" ref="BM78">IFERROR(INDEX(Lists!$L$24:$AX$24,  0, _xlfn.AGGREGATE(15, 3, (B78:AI78 = $BF$13)/(B78:AI78 = $BF$13)*COLUMN(B78:AI78)-COLUMN(B78),COLUMNS($BG78:BH78))+1),"")</f>
        <v/>
      </c>
      <c r="BN78" s="51" t="str" cm="1">
        <f t="array" aca="1" ref="BN78" ca="1">_xlfn.TEXTJOIN(CHAR(10),TRUE, IFERROR((TEXT(BL78,"HH:MM")&amp;" to "&amp;TEXT(INDEX(Lists!$L$24:$AX$24,0,_xlfn.AGGREGATE(15,3,(B78:AI78=$BF$13)/(B78:AI78=$BF$13)*COLUMN(B78:AI78)-COLUMN(B78),COLUMNS($BG78:BG78))+1+BJ78),"HH:MM")&amp;" "&amp;A78&amp;": "&amp;$BF$13),""),
IFERROR((TEXT(BM78,"HH:MM")&amp;" to "&amp;TEXT(INDEX(Lists!$L$24:$AX$24,0,_xlfn.AGGREGATE(15,3,(B78:AI78=$BF$13)/(B78:AI78=$BF$13)*COLUMN(B78:AI78)-COLUMN(B78),COLUMNS($BG78:BH78))+1+BK78),"HH:MM")&amp;" "&amp;A78&amp;": "&amp;$BF$13),""))</f>
        <v>11:30 to 12:15 Around Town: Disinfect &amp; Prop Swap</v>
      </c>
      <c r="BP78" s="25" t="e" cm="1">
        <f t="array" ref="BP78">_xlfn.SINGLE(INDEX(B78:AJ78,0, _xlfn.AGGREGATE(15, 3, (B78:AI78 = $BP$13)/(B78:AI78 = $BP$13)*COLUMN(B78:AI78)-COLUMN(B78),COLUMNS($BP78:BP78))))</f>
        <v>#NUM!</v>
      </c>
      <c r="BQ78" s="25" t="str" cm="1">
        <f t="array" ref="BQ78">IFERROR(_xlfn.AGGREGATE(15, 3, (B78:AI78 = $BP$13)/(B78:AI78 = $BP$13)*COLUMN(B78:AI78)-COLUMN(B78),COLUMNS($BP78:BQ78)),"")</f>
        <v/>
      </c>
      <c r="BR78" s="25" t="str" cm="1">
        <f t="array" ref="BR78">IFERROR(_xlfn.AGGREGATE(15, 3, (B78:AI78 = $BP$13)/(B78:AI78 = $BP$13)*COLUMN(B78:AI78)-COLUMN(B78),COLUMNS($BP78:BR78)),"")</f>
        <v/>
      </c>
      <c r="BS78" s="25" t="str" cm="1">
        <f t="array" ref="BS78">_xlfn.TEXTJOIN(CHAR(10),TRUE, IFERROR((TEXT(BV78,"HH:MM")&amp;" to "&amp;TEXT(INDEX(Lists!$L$24:$AX$24,0,_xlfn.AGGREGATE(15,3,(B78:AI78=$BP$13)/(B78:AI78=$BP$13)*COLUMN(B78:AI78)-COLUMN(B78),COLUMNS($BQ78:BQ78))+1+BT78),"HH:MM")&amp;" "&amp;$BP$13),""),
IFERROR((TEXT(BW78,"HH:MM")&amp;" to "&amp;TEXT(INDEX(Lists!$L$24:$AX$24,0,_xlfn.AGGREGATE(15,3,(B78:AI78=$BP$13)/(B78:AI78=$BP$13)*COLUMN(B78:AI78)-COLUMN(B78),COLUMNS($BQ78:BR78))+1+BU78),"HH:MM")&amp;" "&amp;$BP$13),""))</f>
        <v/>
      </c>
      <c r="BT78" s="25" t="str" cm="1">
        <f t="array" ref="BT78">IFERROR(MergedCellsCount(INDEX(B78:AI78,_xlfn.AGGREGATE(15, 3, (B78:AI78 = $BP$13)/(B78:AI78 = $BP$13)*COLUMN(B78:AI78)-COLUMN(B78),COLUMNS($BP78:BP78))+1)),"")</f>
        <v/>
      </c>
      <c r="BU78" s="25" t="str" cm="1">
        <f t="array" ref="BU78">IFERROR(MergedCellsCount(INDEX(B81:AI81,_xlfn.AGGREGATE(15, 3, (B81:AI81 = $BP$13)/(B81:AI81 = $BP$13)*COLUMN(B81:AI81)-COLUMN(B81),COLUMNS($BP81:BQ81))+1)),"")</f>
        <v/>
      </c>
      <c r="BV78" s="55" t="str" cm="1">
        <f t="array" ref="BV78">IFERROR(INDEX(Lists!$L$24:$AX$24,  0, _xlfn.AGGREGATE(15, 3, (B78:AI78 = $BP$13)/(B78:AI78 = $BP$13)*COLUMN(B78:AI78)-COLUMN(B78),COLUMNS($BP78:BP78))+1),"")</f>
        <v/>
      </c>
      <c r="BW78" s="55" t="str" cm="1">
        <f t="array" ref="BW78">IFERROR(INDEX(Lists!$L$24:$AX$24,  0, _xlfn.AGGREGATE(15, 3, (B78:AI78 = $BP$13)/(B78:AI78 = $BP$13)*COLUMN(B78:AI78)-COLUMN(B78),COLUMNS($BP78:BQ78))+1),"")</f>
        <v/>
      </c>
      <c r="BX78" s="25" t="str" cm="1">
        <f t="array" ref="BX78">_xlfn.TEXTJOIN(CHAR(10),TRUE, IFERROR((TEXT(BV78,"HH:MM")&amp;" to "&amp;TEXT(INDEX(Lists!$L$24:$AX$24,0,_xlfn.AGGREGATE(15,3,(B78:AI78=$BP$13)/(B78:AI78=$BP$13)*COLUMN(B78:AI78)-COLUMN(B78),COLUMNS($BQ78:BQ78))+1+BT78),"HH:MM")&amp;" "&amp;A78&amp;": "&amp;$BP$13),""),
IFERROR((TEXT(BW78,"HH:MM")&amp;" to "&amp;TEXT(INDEX(Lists!$L$24:$AX$24,0,_xlfn.AGGREGATE(15,3,(B78:AI78=$BP$13)/(B78:AI78=$BP$13)*COLUMN(B78:AI78)-COLUMN(B78),COLUMNS($BQ78:BR78))+1+BU78),"HH:MM")&amp;" "&amp;A78&amp;": "&amp;$BP$13),""))</f>
        <v/>
      </c>
      <c r="BY78" s="50"/>
      <c r="BZ78" s="25" t="e" cm="1">
        <f t="array" ref="BZ78">_xlfn.SINGLE(INDEX(B78:AJ78,0, _xlfn.AGGREGATE(15, 3, (B78:AI78 = $BZ$13)/(B78:AI78 = $BZ$13)*COLUMN(B78:AI78)-COLUMN(B78),COLUMNS($BZ78:BZ78))))</f>
        <v>#NUM!</v>
      </c>
      <c r="CA78" s="25" t="str" cm="1">
        <f t="array" ref="CA78">IFERROR(_xlfn.AGGREGATE(15, 3, (B78:AI78 = $BZ$13)/(B78:AI78 = $BZ$13)*COLUMN(B78:AI78)-COLUMN(B78),COLUMNS($BZ78:CA78)),"")</f>
        <v/>
      </c>
      <c r="CB78" s="25" t="str" cm="1">
        <f t="array" ref="CB78">IFERROR(_xlfn.AGGREGATE(15, 3, (B78:AI78 = $BZ$13)/(B78:AI78 = $BZ$13)*COLUMN(B78:AI78)-COLUMN(B78),COLUMNS($BZ78:CB78)),"")</f>
        <v/>
      </c>
      <c r="CC78" s="25" t="str" cm="1">
        <f t="array" ref="CC78">_xlfn.TEXTJOIN(CHAR(10),TRUE, IFERROR((TEXT(CF78,"HH:MM")&amp;" to "&amp;TEXT(INDEX(Lists!$L$24:$AX$24,0,_xlfn.AGGREGATE(15,3,(B78:AI78=$BZ$13)/(B78:AI78=$BZ$13)*COLUMN(B78:AI78)-COLUMN(B78),COLUMNS($BZ78:BZ78))+1+CD78),"HH:MM")&amp;" "&amp;$BZ$13),""),
                                                        IFERROR((TEXT(CG78,"HH:MM")&amp;" to "&amp;TEXT(INDEX(Lists!$L$24:$AX$24,0,_xlfn.AGGREGATE(15,3,(B78:AI78=$BZ$13)/(B78:AI78=$BZ$13)*COLUMN(B78:AI78)-COLUMN(B78),COLUMNS($BZ78:CA78))+1+CE78),"HH:MM")&amp;" "&amp;$BZ$13),""))</f>
        <v/>
      </c>
      <c r="CD78" s="25" t="str" cm="1">
        <f t="array" ref="CD78">IFERROR(MergedCellsCount(INDEX(B78:AI78,_xlfn.AGGREGATE(15, 3, (B78:AI78 = $BZ$13)/(B78:AI78 = $BZ$13)*COLUMN(B78:AI78)-COLUMN(B78),COLUMNS($BZ78:BZ78))+1)),"")</f>
        <v/>
      </c>
      <c r="CE78" s="25" t="str" cm="1">
        <f t="array" ref="CE78">IFERROR(MergedCellsCount(INDEX(B78:AI78,_xlfn.AGGREGATE(15, 3, (B78:AI78 = $BZ$13)/(B78:AI78 = $BZ$13)*COLUMN(B78:AI78)-COLUMN(B78),COLUMNS($BZ78:CA78))+1)),"")</f>
        <v/>
      </c>
      <c r="CF78" s="55" t="str" cm="1">
        <f t="array" ref="CF78">IFERROR(INDEX(Lists!$L$24:$AX$24,  0, _xlfn.AGGREGATE(15, 3, (B78:AI78 = $BZ$13)/(B78:AI78 = $BZ$13)*COLUMN(B78:AI78)-COLUMN(B78),COLUMNS($BZ78:BZ78))+1),"")</f>
        <v/>
      </c>
      <c r="CG78" s="55" t="str" cm="1">
        <f t="array" ref="CG78">IFERROR(INDEX(Lists!$L$24:$AX$24,  0, _xlfn.AGGREGATE(15, 3, (B78:AI78 = $BZ$13)/(B78:AI78 = $BZ$13)*COLUMN(B78:AI78)-COLUMN(B78),COLUMNS($BZ78:CA78))+1),"")</f>
        <v/>
      </c>
      <c r="CH78" s="176" t="str" cm="1">
        <f t="array" ref="CH78">_xlfn.TEXTJOIN(CHAR(10),TRUE, IFERROR((TEXT(CF78,"HH:MM")&amp;" to "&amp;TEXT(INDEX(Lists!$L$24:$AX$24,0,_xlfn.AGGREGATE(15,3,(B78:AI78=$BZ$13)/(B78:AI78=$BZ$13)*COLUMN(B78:AI78)-COLUMN(B78),COLUMNS($BZ78:BZ78))+1+CD78),"HH:MM")&amp;" "&amp;A78&amp;": "&amp;$BZ$13),""),
                                                        IFERROR((TEXT(CG78,"HH:MM")&amp;" to "&amp;TEXT(INDEX(Lists!$L$24:$AX$24,0,_xlfn.AGGREGATE(15,3,(B78:AI78=$BZ$13)/(B78:AI78=$BZ$13)*COLUMN(B78:AI78)-COLUMN(B78),COLUMNS($BZ78:CA78))+1+CE78),"HH:MM")&amp;" "&amp;A78&amp;": "&amp;$BZ$13),""))</f>
        <v/>
      </c>
      <c r="CI78" s="42" t="str">
        <f t="shared" ca="1" si="6"/>
        <v>11:30 to 12:15 Disinfect &amp; Prop Swap</v>
      </c>
    </row>
    <row r="79" spans="1:87" s="25" customFormat="1" x14ac:dyDescent="0.25">
      <c r="A79" s="7" t="s">
        <v>61</v>
      </c>
      <c r="B79" s="7"/>
      <c r="C79" s="7"/>
      <c r="D79" s="273"/>
      <c r="E79" s="274"/>
      <c r="F79" s="274"/>
      <c r="G79" s="275"/>
      <c r="H79" s="10"/>
      <c r="I79" s="10"/>
      <c r="J79" s="10"/>
      <c r="K79" s="7"/>
      <c r="L79" s="14"/>
      <c r="M79" s="14"/>
      <c r="N79" s="7"/>
      <c r="O79" s="7"/>
      <c r="P79" s="7"/>
      <c r="Q79" s="236" t="s">
        <v>42</v>
      </c>
      <c r="R79" s="236"/>
      <c r="S79" s="236"/>
      <c r="T79" s="3"/>
      <c r="U79" s="3"/>
      <c r="V79" s="3"/>
      <c r="W79" s="7"/>
      <c r="X79" s="7"/>
      <c r="Y79" s="10"/>
      <c r="Z79" s="10"/>
      <c r="AA79" s="10"/>
      <c r="AB79" s="10"/>
      <c r="AC79" s="7"/>
      <c r="AD79" s="7"/>
      <c r="AE79" s="7"/>
      <c r="AF79" s="7"/>
      <c r="AG79" s="7"/>
      <c r="AH79" s="7"/>
      <c r="AI79" s="7"/>
      <c r="AJ79" s="21" t="s">
        <v>7</v>
      </c>
      <c r="AL79" s="55"/>
      <c r="AN79" s="55"/>
      <c r="AR79" s="54" t="str">
        <f t="shared" si="29"/>
        <v/>
      </c>
      <c r="AS79" s="25" t="str" cm="1">
        <f t="array" ref="AS79">IFERROR(MergedCellsCount(INDEX(B79:AI79,MATCH("Prop Swap Only",B79:AI79,0))),"")</f>
        <v/>
      </c>
      <c r="AT79" s="55" t="str" cm="1">
        <f t="array" ref="AT79">IFERROR(INDEX($B$89:$AJ$89,(MATCH("Prop Swap Only",B79:AI79,0)+AS79)),"")</f>
        <v/>
      </c>
      <c r="AV79" s="25" t="str">
        <f t="shared" si="7"/>
        <v/>
      </c>
      <c r="AW79" s="51" t="str">
        <f t="shared" si="8"/>
        <v/>
      </c>
      <c r="AX79" s="25" t="str">
        <f t="shared" ca="1" si="1"/>
        <v>12:15 to 13:00 Splash (TT - SS): Disinfect &amp; Prop Swap</v>
      </c>
      <c r="AY79" s="55" t="str">
        <f t="shared" si="4"/>
        <v/>
      </c>
      <c r="AZ79" s="25" t="str" cm="1">
        <f t="array" ref="AZ79">IFERROR(MergedCellsCount(INDEX(B79:AI79,MATCH("Wipe down",B79:AI79,0))),"")</f>
        <v/>
      </c>
      <c r="BA79" s="55" t="str" cm="1">
        <f t="array" ref="BA79">IFERROR(INDEX($B$89:$AJ$89,(MATCH("Wipe down",B79:AI79,0)+AZ79)),"")</f>
        <v/>
      </c>
      <c r="BC79" s="25" t="str">
        <f t="shared" si="5"/>
        <v/>
      </c>
      <c r="BD79" s="25" t="str">
        <f t="shared" si="2"/>
        <v/>
      </c>
      <c r="BE79" s="50"/>
      <c r="BF79" s="25" cm="1">
        <f t="array" ref="BF79">_xlfn.SINGLE(INDEX(B79:AJ79,0, _xlfn.AGGREGATE(15, 3, (B79:AI79 = $BF$13)/(B79:AI79 = $BF$13)*COLUMN(B79:AI79)-COLUMN(B79),COLUMNS($BF79:BF79))))</f>
        <v>0</v>
      </c>
      <c r="BG79" s="25" cm="1">
        <f t="array" ref="BG79">IFERROR(_xlfn.AGGREGATE(15, 3, (B79:AI79 = $BF$13)/(B79:AI79 = $BF$13)*COLUMN(B79:AI79)-COLUMN(B79),COLUMNS($BG79:BG79)),"")</f>
        <v>15</v>
      </c>
      <c r="BH79" s="25" t="str" cm="1">
        <f t="array" ref="BH79">IFERROR(_xlfn.AGGREGATE(15, 3, (D79:AK79 = $BF$13)/(D79:AK79 = $BF$13)*COLUMN(D79:AK79)-COLUMN(D79),COLUMNS($BG79:BH79)),"")</f>
        <v/>
      </c>
      <c r="BI79" s="25" t="str" cm="1">
        <f t="array" aca="1" ref="BI79" ca="1">_xlfn.TEXTJOIN(CHAR(10),TRUE, IFERROR((TEXT(BL79,"HH:MM")&amp;" to "&amp;TEXT(INDEX(Lists!$L$24:$AX$24,0,_xlfn.AGGREGATE(15,3,(B79:AI79=$BF$13)/(B79:AI79=$BF$13)*COLUMN(B79:AI79)-COLUMN(B79),COLUMNS($BG79:BG79))+1+BJ79),"HH:MM")&amp;" "&amp;$BF$13),""),
IFERROR((TEXT(BM79,"HH:MM")&amp;" to "&amp;TEXT(INDEX(Lists!$L$24:$AX$24,0,_xlfn.AGGREGATE(15,3,(B79:AI79=$BF$13)/(B79:AI79=$BF$13)*COLUMN(B79:AI79)-COLUMN(B79),COLUMNS($BG79:BH79))+1+BK79),"HH:MM")&amp;" "&amp;$BF$13),""))</f>
        <v>12:15 to 13:00 Disinfect &amp; Prop Swap</v>
      </c>
      <c r="BJ79" s="25" cm="1">
        <f t="array" aca="1" ref="BJ79" ca="1">IFERROR(MergedCellsCount(INDEX(B79:AI79,_xlfn.AGGREGATE(15, 3, (B79:AI79 = $BF$13)/(B79:AI79 = $BF$13)*COLUMN(B79:AI79)-COLUMN(B79),COLUMNS($BG79:BG79))+1)),"")</f>
        <v>3</v>
      </c>
      <c r="BK79" s="25" t="str" cm="1">
        <f t="array" ref="BK79">IFERROR(MergedCellsCount(INDEX(B79:AI79,_xlfn.AGGREGATE(15, 3, (B79:AI79 = $BF$13)/(B79:AI79 = $BF$13)*COLUMN(B79:AI79)-COLUMN(B79),COLUMNS($BG79:BH79))+1)),"")</f>
        <v/>
      </c>
      <c r="BL79" s="55" cm="1">
        <f t="array" ref="BL79">IFERROR(INDEX(Lists!$L$24:$AX$24,  0, _xlfn.AGGREGATE(15, 3, (B79:AI79 = $BF$13)/(B79:AI79 = $BF$13)*COLUMN(B79:AI79)-COLUMN(B79),COLUMNS($BG79:BG79))+1),"")</f>
        <v>0.51041666666666663</v>
      </c>
      <c r="BM79" s="55" t="str" cm="1">
        <f t="array" ref="BM79">IFERROR(INDEX(Lists!$L$24:$AX$24,  0, _xlfn.AGGREGATE(15, 3, (B79:AI79 = $BF$13)/(B79:AI79 = $BF$13)*COLUMN(B79:AI79)-COLUMN(B79),COLUMNS($BG79:BH79))+1),"")</f>
        <v/>
      </c>
      <c r="BN79" s="51" t="str" cm="1">
        <f t="array" aca="1" ref="BN79" ca="1">_xlfn.TEXTJOIN(CHAR(10),TRUE, IFERROR((TEXT(BL79,"HH:MM")&amp;" to "&amp;TEXT(INDEX(Lists!$L$24:$AX$24,0,_xlfn.AGGREGATE(15,3,(B79:AI79=$BF$13)/(B79:AI79=$BF$13)*COLUMN(B79:AI79)-COLUMN(B79),COLUMNS($BG79:BG79))+1+BJ79),"HH:MM")&amp;" "&amp;A79&amp;": "&amp;$BF$13),""),
IFERROR((TEXT(BM79,"HH:MM")&amp;" to "&amp;TEXT(INDEX(Lists!$L$24:$AX$24,0,_xlfn.AGGREGATE(15,3,(B79:AI79=$BF$13)/(B79:AI79=$BF$13)*COLUMN(B79:AI79)-COLUMN(B79),COLUMNS($BG79:BH79))+1+BK79),"HH:MM")&amp;" "&amp;A79&amp;": "&amp;$BF$13),""))</f>
        <v>12:15 to 13:00 Splash (TT - SS): Disinfect &amp; Prop Swap</v>
      </c>
      <c r="BP79" s="25" t="e" cm="1">
        <f t="array" ref="BP79">_xlfn.SINGLE(INDEX(B79:AJ79,0, _xlfn.AGGREGATE(15, 3, (B79:AI79 = $BP$13)/(B79:AI79 = $BP$13)*COLUMN(B79:AI79)-COLUMN(B79),COLUMNS($BP79:BP79))))</f>
        <v>#NUM!</v>
      </c>
      <c r="BQ79" s="25" t="str" cm="1">
        <f t="array" ref="BQ79">IFERROR(_xlfn.AGGREGATE(15, 3, (B79:AI79 = $BP$13)/(B79:AI79 = $BP$13)*COLUMN(B79:AI79)-COLUMN(B79),COLUMNS($BP79:BQ79)),"")</f>
        <v/>
      </c>
      <c r="BR79" s="25" t="str" cm="1">
        <f t="array" ref="BR79">IFERROR(_xlfn.AGGREGATE(15, 3, (B79:AI79 = $BP$13)/(B79:AI79 = $BP$13)*COLUMN(B79:AI79)-COLUMN(B79),COLUMNS($BP79:BR79)),"")</f>
        <v/>
      </c>
      <c r="BS79" s="25" t="str" cm="1">
        <f t="array" ref="BS79">_xlfn.TEXTJOIN(CHAR(10),TRUE, IFERROR((TEXT(BV79,"HH:MM")&amp;" to "&amp;TEXT(INDEX(Lists!$L$24:$AX$24,0,_xlfn.AGGREGATE(15,3,(B79:AI79=$BP$13)/(B79:AI79=$BP$13)*COLUMN(B79:AI79)-COLUMN(B79),COLUMNS($BQ79:BQ79))+1+BT79),"HH:MM")&amp;" "&amp;$BP$13),""),
IFERROR((TEXT(BW79,"HH:MM")&amp;" to "&amp;TEXT(INDEX(Lists!$L$24:$AX$24,0,_xlfn.AGGREGATE(15,3,(B79:AI79=$BP$13)/(B79:AI79=$BP$13)*COLUMN(B79:AI79)-COLUMN(B79),COLUMNS($BQ79:BR79))+1+BU79),"HH:MM")&amp;" "&amp;$BP$13),""))</f>
        <v/>
      </c>
      <c r="BT79" s="25" t="str" cm="1">
        <f t="array" ref="BT79">IFERROR(MergedCellsCount(INDEX(B79:AI79,_xlfn.AGGREGATE(15, 3, (B79:AI79 = $BP$13)/(B79:AI79 = $BP$13)*COLUMN(B79:AI79)-COLUMN(B79),COLUMNS($BP79:BP79))+1)),"")</f>
        <v/>
      </c>
      <c r="BU79" s="25" t="str" cm="1">
        <f t="array" ref="BU79">IFERROR(MergedCellsCount(INDEX(B82:AI82,_xlfn.AGGREGATE(15, 3, (B82:AI82 = $BP$13)/(B82:AI82 = $BP$13)*COLUMN(B82:AI82)-COLUMN(B82),COLUMNS($BP82:BQ82))+1)),"")</f>
        <v/>
      </c>
      <c r="BV79" s="55" t="str" cm="1">
        <f t="array" ref="BV79">IFERROR(INDEX(Lists!$L$24:$AX$24,  0, _xlfn.AGGREGATE(15, 3, (B79:AI79 = $BP$13)/(B79:AI79 = $BP$13)*COLUMN(B79:AI79)-COLUMN(B79),COLUMNS($BP79:BP79))+1),"")</f>
        <v/>
      </c>
      <c r="BW79" s="55" t="str" cm="1">
        <f t="array" ref="BW79">IFERROR(INDEX(Lists!$L$24:$AX$24,  0, _xlfn.AGGREGATE(15, 3, (B79:AI79 = $BP$13)/(B79:AI79 = $BP$13)*COLUMN(B79:AI79)-COLUMN(B79),COLUMNS($BP79:BQ79))+1),"")</f>
        <v/>
      </c>
      <c r="BX79" s="25" t="str" cm="1">
        <f t="array" ref="BX79">_xlfn.TEXTJOIN(CHAR(10),TRUE, IFERROR((TEXT(BV79,"HH:MM")&amp;" to "&amp;TEXT(INDEX(Lists!$L$24:$AX$24,0,_xlfn.AGGREGATE(15,3,(B79:AI79=$BP$13)/(B79:AI79=$BP$13)*COLUMN(B79:AI79)-COLUMN(B79),COLUMNS($BQ79:BQ79))+1+BT79),"HH:MM")&amp;" "&amp;A79&amp;": "&amp;$BP$13),""),
IFERROR((TEXT(BW79,"HH:MM")&amp;" to "&amp;TEXT(INDEX(Lists!$L$24:$AX$24,0,_xlfn.AGGREGATE(15,3,(B79:AI79=$BP$13)/(B79:AI79=$BP$13)*COLUMN(B79:AI79)-COLUMN(B79),COLUMNS($BQ79:BR79))+1+BU79),"HH:MM")&amp;" "&amp;A79&amp;": "&amp;$BP$13),""))</f>
        <v/>
      </c>
      <c r="BY79" s="50"/>
      <c r="BZ79" s="25" t="e" cm="1">
        <f t="array" ref="BZ79">_xlfn.SINGLE(INDEX(B79:AJ79,0, _xlfn.AGGREGATE(15, 3, (B79:AI79 = $BZ$13)/(B79:AI79 = $BZ$13)*COLUMN(B79:AI79)-COLUMN(B79),COLUMNS($BZ79:BZ79))))</f>
        <v>#NUM!</v>
      </c>
      <c r="CA79" s="25" t="str" cm="1">
        <f t="array" ref="CA79">IFERROR(_xlfn.AGGREGATE(15, 3, (B79:AI79 = $BZ$13)/(B79:AI79 = $BZ$13)*COLUMN(B79:AI79)-COLUMN(B79),COLUMNS($BZ79:CA79)),"")</f>
        <v/>
      </c>
      <c r="CB79" s="25" t="str" cm="1">
        <f t="array" ref="CB79">IFERROR(_xlfn.AGGREGATE(15, 3, (B79:AI79 = $BZ$13)/(B79:AI79 = $BZ$13)*COLUMN(B79:AI79)-COLUMN(B79),COLUMNS($BZ79:CB79)),"")</f>
        <v/>
      </c>
      <c r="CC79" s="25" t="str" cm="1">
        <f t="array" ref="CC79">_xlfn.TEXTJOIN(CHAR(10),TRUE, IFERROR((TEXT(CF79,"HH:MM")&amp;" to "&amp;TEXT(INDEX(Lists!$L$24:$AX$24,0,_xlfn.AGGREGATE(15,3,(B79:AI79=$BZ$13)/(B79:AI79=$BZ$13)*COLUMN(B79:AI79)-COLUMN(B79),COLUMNS($BZ79:BZ79))+1+CD79),"HH:MM")&amp;" "&amp;$BZ$13),""),
                                                        IFERROR((TEXT(CG79,"HH:MM")&amp;" to "&amp;TEXT(INDEX(Lists!$L$24:$AX$24,0,_xlfn.AGGREGATE(15,3,(B79:AI79=$BZ$13)/(B79:AI79=$BZ$13)*COLUMN(B79:AI79)-COLUMN(B79),COLUMNS($BZ79:CA79))+1+CE79),"HH:MM")&amp;" "&amp;$BZ$13),""))</f>
        <v/>
      </c>
      <c r="CD79" s="25" t="str" cm="1">
        <f t="array" ref="CD79">IFERROR(MergedCellsCount(INDEX(B79:AI79,_xlfn.AGGREGATE(15, 3, (B79:AI79 = $BZ$13)/(B79:AI79 = $BZ$13)*COLUMN(B79:AI79)-COLUMN(B79),COLUMNS($BZ79:BZ79))+1)),"")</f>
        <v/>
      </c>
      <c r="CE79" s="25" t="str" cm="1">
        <f t="array" ref="CE79">IFERROR(MergedCellsCount(INDEX(B79:AI79,_xlfn.AGGREGATE(15, 3, (B79:AI79 = $BZ$13)/(B79:AI79 = $BZ$13)*COLUMN(B79:AI79)-COLUMN(B79),COLUMNS($BZ79:CA79))+1)),"")</f>
        <v/>
      </c>
      <c r="CF79" s="55" t="str" cm="1">
        <f t="array" ref="CF79">IFERROR(INDEX(Lists!$L$24:$AX$24,  0, _xlfn.AGGREGATE(15, 3, (B79:AI79 = $BZ$13)/(B79:AI79 = $BZ$13)*COLUMN(B79:AI79)-COLUMN(B79),COLUMNS($BZ79:BZ79))+1),"")</f>
        <v/>
      </c>
      <c r="CG79" s="55" t="str" cm="1">
        <f t="array" ref="CG79">IFERROR(INDEX(Lists!$L$24:$AX$24,  0, _xlfn.AGGREGATE(15, 3, (B79:AI79 = $BZ$13)/(B79:AI79 = $BZ$13)*COLUMN(B79:AI79)-COLUMN(B79),COLUMNS($BZ79:CA79))+1),"")</f>
        <v/>
      </c>
      <c r="CH79" s="176" t="str" cm="1">
        <f t="array" ref="CH79">_xlfn.TEXTJOIN(CHAR(10),TRUE, IFERROR((TEXT(CF79,"HH:MM")&amp;" to "&amp;TEXT(INDEX(Lists!$L$24:$AX$24,0,_xlfn.AGGREGATE(15,3,(B79:AI79=$BZ$13)/(B79:AI79=$BZ$13)*COLUMN(B79:AI79)-COLUMN(B79),COLUMNS($BZ79:BZ79))+1+CD79),"HH:MM")&amp;" "&amp;A79&amp;": "&amp;$BZ$13),""),
                                                        IFERROR((TEXT(CG79,"HH:MM")&amp;" to "&amp;TEXT(INDEX(Lists!$L$24:$AX$24,0,_xlfn.AGGREGATE(15,3,(B79:AI79=$BZ$13)/(B79:AI79=$BZ$13)*COLUMN(B79:AI79)-COLUMN(B79),COLUMNS($BZ79:CA79))+1+CE79),"HH:MM")&amp;" "&amp;A79&amp;": "&amp;$BZ$13),""))</f>
        <v/>
      </c>
      <c r="CI79" s="25" t="str">
        <f t="shared" ca="1" si="6"/>
        <v>12:15 to 13:00 Disinfect &amp; Prop Swap</v>
      </c>
    </row>
    <row r="80" spans="1:87" s="25" customFormat="1" x14ac:dyDescent="0.25">
      <c r="A80" s="149" t="s">
        <v>40</v>
      </c>
      <c r="B80" s="149"/>
      <c r="C80" s="149"/>
      <c r="D80" s="273"/>
      <c r="E80" s="274"/>
      <c r="F80" s="274"/>
      <c r="G80" s="275"/>
      <c r="H80" s="150"/>
      <c r="I80" s="150"/>
      <c r="J80" s="150"/>
      <c r="K80" s="151"/>
      <c r="L80" s="152"/>
      <c r="M80" s="152"/>
      <c r="N80" s="151"/>
      <c r="O80" s="151"/>
      <c r="P80" s="151"/>
      <c r="Q80" s="149"/>
      <c r="R80" s="149"/>
      <c r="S80" s="149"/>
      <c r="T80" s="287" t="s">
        <v>42</v>
      </c>
      <c r="U80" s="288"/>
      <c r="V80" s="289"/>
      <c r="W80" s="153"/>
      <c r="X80" s="153"/>
      <c r="Y80" s="153"/>
      <c r="Z80" s="149"/>
      <c r="AA80" s="149"/>
      <c r="AB80" s="149"/>
      <c r="AC80" s="151"/>
      <c r="AD80" s="151"/>
      <c r="AE80" s="151"/>
      <c r="AF80" s="151"/>
      <c r="AG80" s="149"/>
      <c r="AH80" s="149"/>
      <c r="AI80" s="149"/>
      <c r="AJ80" s="154" t="s">
        <v>7</v>
      </c>
      <c r="AL80" s="55"/>
      <c r="AN80" s="55"/>
      <c r="AR80" s="54" t="str">
        <f t="shared" si="29"/>
        <v/>
      </c>
      <c r="AS80" s="25" t="str" cm="1">
        <f t="array" ref="AS80">IFERROR(MergedCellsCount(INDEX(B80:AI80,MATCH("Prop Swap Only",B80:AI80,0))),"")</f>
        <v/>
      </c>
      <c r="AT80" s="55" t="str" cm="1">
        <f t="array" ref="AT80">IFERROR(INDEX($B$89:$AJ$89,(MATCH("Prop Swap Only",B80:AI80,0)+AS80)),"")</f>
        <v/>
      </c>
      <c r="AV80" s="25" t="str">
        <f t="shared" si="7"/>
        <v/>
      </c>
      <c r="AW80" s="51" t="str">
        <f t="shared" si="8"/>
        <v/>
      </c>
      <c r="AX80" s="51" t="str">
        <f t="shared" ca="1" si="1"/>
        <v>13:00 to 13:45 Moneypalooza: Disinfect &amp; Prop Swap</v>
      </c>
      <c r="AY80" s="55" t="str">
        <f t="shared" si="4"/>
        <v/>
      </c>
      <c r="AZ80" s="25" t="str" cm="1">
        <f t="array" ref="AZ80">IFERROR(MergedCellsCount(INDEX(B80:AI80,MATCH("Wipe down",B80:AI80,0))),"")</f>
        <v/>
      </c>
      <c r="BA80" s="55" t="str" cm="1">
        <f t="array" ref="BA80">IFERROR(INDEX($B$89:$AJ$89,(MATCH("Wipe down",B80:AI80,0)+AZ80)),"")</f>
        <v/>
      </c>
      <c r="BC80" s="25" t="str">
        <f t="shared" si="5"/>
        <v/>
      </c>
      <c r="BD80" s="25" t="str">
        <f t="shared" si="2"/>
        <v/>
      </c>
      <c r="BE80" s="50"/>
      <c r="BF80" s="25" cm="1">
        <f t="array" ref="BF80">_xlfn.SINGLE(INDEX(B80:AJ80,0, _xlfn.AGGREGATE(15, 3, (B80:AI80 = $BF$13)/(B80:AI80 = $BF$13)*COLUMN(B80:AI80)-COLUMN(B80),COLUMNS($BF80:BF80))))</f>
        <v>0</v>
      </c>
      <c r="BG80" s="25" cm="1">
        <f t="array" ref="BG80">IFERROR(_xlfn.AGGREGATE(15, 3, (B80:AI80 = $BF$13)/(B80:AI80 = $BF$13)*COLUMN(B80:AI80)-COLUMN(B80),COLUMNS($BG80:BG80)),"")</f>
        <v>18</v>
      </c>
      <c r="BH80" s="25" t="str" cm="1">
        <f t="array" ref="BH80">IFERROR(_xlfn.AGGREGATE(15, 3, (D80:AK80 = $BF$13)/(D80:AK80 = $BF$13)*COLUMN(D80:AK80)-COLUMN(D80),COLUMNS($BG80:BH80)),"")</f>
        <v/>
      </c>
      <c r="BI80" s="25" t="str" cm="1">
        <f t="array" aca="1" ref="BI80" ca="1">_xlfn.TEXTJOIN(CHAR(10),TRUE, IFERROR((TEXT(BL80,"HH:MM")&amp;" to "&amp;TEXT(INDEX(Lists!$L$24:$AX$24,0,_xlfn.AGGREGATE(15,3,(B80:AI80=$BF$13)/(B80:AI80=$BF$13)*COLUMN(B80:AI80)-COLUMN(B80),COLUMNS($BG80:BG80))+1+BJ80),"HH:MM")&amp;" "&amp;$BF$13),""),
IFERROR((TEXT(BM80,"HH:MM")&amp;" to "&amp;TEXT(INDEX(Lists!$L$24:$AX$24,0,_xlfn.AGGREGATE(15,3,(B80:AI80=$BF$13)/(B80:AI80=$BF$13)*COLUMN(B80:AI80)-COLUMN(B80),COLUMNS($BG80:BH80))+1+BK80),"HH:MM")&amp;" "&amp;$BF$13),""))</f>
        <v>13:00 to 13:45 Disinfect &amp; Prop Swap</v>
      </c>
      <c r="BJ80" s="25" cm="1">
        <f t="array" aca="1" ref="BJ80" ca="1">IFERROR(MergedCellsCount(INDEX(B80:AI80,_xlfn.AGGREGATE(15, 3, (B80:AI80 = $BF$13)/(B80:AI80 = $BF$13)*COLUMN(B80:AI80)-COLUMN(B80),COLUMNS($BG80:BG80))+1)),"")</f>
        <v>3</v>
      </c>
      <c r="BK80" s="25" t="str" cm="1">
        <f t="array" ref="BK80">IFERROR(MergedCellsCount(INDEX(B80:AI80,_xlfn.AGGREGATE(15, 3, (B80:AI80 = $BF$13)/(B80:AI80 = $BF$13)*COLUMN(B80:AI80)-COLUMN(B80),COLUMNS($BG80:BH80))+1)),"")</f>
        <v/>
      </c>
      <c r="BL80" s="55" cm="1">
        <f t="array" ref="BL80">IFERROR(INDEX(Lists!$L$24:$AX$24,  0, _xlfn.AGGREGATE(15, 3, (B80:AI80 = $BF$13)/(B80:AI80 = $BF$13)*COLUMN(B80:AI80)-COLUMN(B80),COLUMNS($BG80:BG80))+1),"")</f>
        <v>0.54166666666666663</v>
      </c>
      <c r="BM80" s="55" t="str" cm="1">
        <f t="array" ref="BM80">IFERROR(INDEX(Lists!$L$24:$AX$24,  0, _xlfn.AGGREGATE(15, 3, (B80:AI80 = $BF$13)/(B80:AI80 = $BF$13)*COLUMN(B80:AI80)-COLUMN(B80),COLUMNS($BG80:BH80))+1),"")</f>
        <v/>
      </c>
      <c r="BN80" s="51" t="str" cm="1">
        <f t="array" aca="1" ref="BN80" ca="1">_xlfn.TEXTJOIN(CHAR(10),TRUE, IFERROR((TEXT(BL80,"HH:MM")&amp;" to "&amp;TEXT(INDEX(Lists!$L$24:$AX$24,0,_xlfn.AGGREGATE(15,3,(B80:AI80=$BF$13)/(B80:AI80=$BF$13)*COLUMN(B80:AI80)-COLUMN(B80),COLUMNS($BG80:BG80))+1+BJ80),"HH:MM")&amp;" "&amp;A80&amp;": "&amp;$BF$13),""),
IFERROR((TEXT(BM80,"HH:MM")&amp;" to "&amp;TEXT(INDEX(Lists!$L$24:$AX$24,0,_xlfn.AGGREGATE(15,3,(B80:AI80=$BF$13)/(B80:AI80=$BF$13)*COLUMN(B80:AI80)-COLUMN(B80),COLUMNS($BG80:BH80))+1+BK80),"HH:MM")&amp;" "&amp;A80&amp;": "&amp;$BF$13),""))</f>
        <v>13:00 to 13:45 Moneypalooza: Disinfect &amp; Prop Swap</v>
      </c>
      <c r="BP80" s="25" t="e" cm="1">
        <f t="array" ref="BP80">_xlfn.SINGLE(INDEX(B80:AJ80,0, _xlfn.AGGREGATE(15, 3, (B80:AI80 = $BP$13)/(B80:AI80 = $BP$13)*COLUMN(B80:AI80)-COLUMN(B80),COLUMNS($BP80:BP80))))</f>
        <v>#NUM!</v>
      </c>
      <c r="BQ80" s="25" t="str" cm="1">
        <f t="array" ref="BQ80">IFERROR(_xlfn.AGGREGATE(15, 3, (B80:AI80 = $BP$13)/(B80:AI80 = $BP$13)*COLUMN(B80:AI80)-COLUMN(B80),COLUMNS($BP80:BQ80)),"")</f>
        <v/>
      </c>
      <c r="BR80" s="25" t="str" cm="1">
        <f t="array" ref="BR80">IFERROR(_xlfn.AGGREGATE(15, 3, (B80:AI80 = $BP$13)/(B80:AI80 = $BP$13)*COLUMN(B80:AI80)-COLUMN(B80),COLUMNS($BP80:BR80)),"")</f>
        <v/>
      </c>
      <c r="BS80" s="25" t="str" cm="1">
        <f t="array" ref="BS80">_xlfn.TEXTJOIN(CHAR(10),TRUE, IFERROR((TEXT(BV80,"HH:MM")&amp;" to "&amp;TEXT(INDEX(Lists!$L$24:$AX$24,0,_xlfn.AGGREGATE(15,3,(B80:AI80=$BP$13)/(B80:AI80=$BP$13)*COLUMN(B80:AI80)-COLUMN(B80),COLUMNS($BQ80:BQ80))+1+BT80),"HH:MM")&amp;" "&amp;$BP$13),""),
IFERROR((TEXT(BW80,"HH:MM")&amp;" to "&amp;TEXT(INDEX(Lists!$L$24:$AX$24,0,_xlfn.AGGREGATE(15,3,(B80:AI80=$BP$13)/(B80:AI80=$BP$13)*COLUMN(B80:AI80)-COLUMN(B80),COLUMNS($BQ80:BR80))+1+BU80),"HH:MM")&amp;" "&amp;$BP$13),""))</f>
        <v/>
      </c>
      <c r="BT80" s="25" t="str" cm="1">
        <f t="array" ref="BT80">IFERROR(MergedCellsCount(INDEX(B80:AI80,_xlfn.AGGREGATE(15, 3, (B80:AI80 = $BP$13)/(B80:AI80 = $BP$13)*COLUMN(B80:AI80)-COLUMN(B80),COLUMNS($BP80:BP80))+1)),"")</f>
        <v/>
      </c>
      <c r="BU80" s="25" t="str" cm="1">
        <f t="array" ref="BU80">IFERROR(MergedCellsCount(INDEX(B83:AI83,_xlfn.AGGREGATE(15, 3, (B83:AI83 = $BP$13)/(B83:AI83 = $BP$13)*COLUMN(B83:AI83)-COLUMN(B83),COLUMNS($BP83:BQ83))+1)),"")</f>
        <v/>
      </c>
      <c r="BV80" s="55" t="str" cm="1">
        <f t="array" ref="BV80">IFERROR(INDEX(Lists!$L$24:$AX$24,  0, _xlfn.AGGREGATE(15, 3, (B80:AI80 = $BP$13)/(B80:AI80 = $BP$13)*COLUMN(B80:AI80)-COLUMN(B80),COLUMNS($BP80:BP80))+1),"")</f>
        <v/>
      </c>
      <c r="BW80" s="55" t="str" cm="1">
        <f t="array" ref="BW80">IFERROR(INDEX(Lists!$L$24:$AX$24,  0, _xlfn.AGGREGATE(15, 3, (B80:AI80 = $BP$13)/(B80:AI80 = $BP$13)*COLUMN(B80:AI80)-COLUMN(B80),COLUMNS($BP80:BQ80))+1),"")</f>
        <v/>
      </c>
      <c r="BX80" s="25" t="str" cm="1">
        <f t="array" ref="BX80">_xlfn.TEXTJOIN(CHAR(10),TRUE, IFERROR((TEXT(BV80,"HH:MM")&amp;" to "&amp;TEXT(INDEX(Lists!$L$24:$AX$24,0,_xlfn.AGGREGATE(15,3,(B80:AI80=$BP$13)/(B80:AI80=$BP$13)*COLUMN(B80:AI80)-COLUMN(B80),COLUMNS($BQ80:BQ80))+1+BT80),"HH:MM")&amp;" "&amp;A80&amp;": "&amp;$BP$13),""),
IFERROR((TEXT(BW80,"HH:MM")&amp;" to "&amp;TEXT(INDEX(Lists!$L$24:$AX$24,0,_xlfn.AGGREGATE(15,3,(B80:AI80=$BP$13)/(B80:AI80=$BP$13)*COLUMN(B80:AI80)-COLUMN(B80),COLUMNS($BQ80:BR80))+1+BU80),"HH:MM")&amp;" "&amp;A80&amp;": "&amp;$BP$13),""))</f>
        <v/>
      </c>
      <c r="BY80" s="50"/>
      <c r="BZ80" s="25" t="e" cm="1">
        <f t="array" ref="BZ80">_xlfn.SINGLE(INDEX(B80:AJ80,0, _xlfn.AGGREGATE(15, 3, (B80:AI80 = $BZ$13)/(B80:AI80 = $BZ$13)*COLUMN(B80:AI80)-COLUMN(B80),COLUMNS($BZ80:BZ80))))</f>
        <v>#NUM!</v>
      </c>
      <c r="CA80" s="25" t="str" cm="1">
        <f t="array" ref="CA80">IFERROR(_xlfn.AGGREGATE(15, 3, (B80:AI80 = $BZ$13)/(B80:AI80 = $BZ$13)*COLUMN(B80:AI80)-COLUMN(B80),COLUMNS($BZ80:CA80)),"")</f>
        <v/>
      </c>
      <c r="CB80" s="25" t="str" cm="1">
        <f t="array" ref="CB80">IFERROR(_xlfn.AGGREGATE(15, 3, (B80:AI80 = $BZ$13)/(B80:AI80 = $BZ$13)*COLUMN(B80:AI80)-COLUMN(B80),COLUMNS($BZ80:CB80)),"")</f>
        <v/>
      </c>
      <c r="CC80" s="25" t="str" cm="1">
        <f t="array" ref="CC80">_xlfn.TEXTJOIN(CHAR(10),TRUE, IFERROR((TEXT(CF80,"HH:MM")&amp;" to "&amp;TEXT(INDEX(Lists!$L$24:$AX$24,0,_xlfn.AGGREGATE(15,3,(B80:AI80=$BZ$13)/(B80:AI80=$BZ$13)*COLUMN(B80:AI80)-COLUMN(B80),COLUMNS($BZ80:BZ80))+1+CD80),"HH:MM")&amp;" "&amp;$BZ$13),""),
                                                        IFERROR((TEXT(CG80,"HH:MM")&amp;" to "&amp;TEXT(INDEX(Lists!$L$24:$AX$24,0,_xlfn.AGGREGATE(15,3,(B80:AI80=$BZ$13)/(B80:AI80=$BZ$13)*COLUMN(B80:AI80)-COLUMN(B80),COLUMNS($BZ80:CA80))+1+CE80),"HH:MM")&amp;" "&amp;$BZ$13),""))</f>
        <v/>
      </c>
      <c r="CD80" s="25" t="str" cm="1">
        <f t="array" ref="CD80">IFERROR(MergedCellsCount(INDEX(B80:AI80,_xlfn.AGGREGATE(15, 3, (B80:AI80 = $BZ$13)/(B80:AI80 = $BZ$13)*COLUMN(B80:AI80)-COLUMN(B80),COLUMNS($BZ80:BZ80))+1)),"")</f>
        <v/>
      </c>
      <c r="CE80" s="25" t="str" cm="1">
        <f t="array" ref="CE80">IFERROR(MergedCellsCount(INDEX(B80:AI80,_xlfn.AGGREGATE(15, 3, (B80:AI80 = $BZ$13)/(B80:AI80 = $BZ$13)*COLUMN(B80:AI80)-COLUMN(B80),COLUMNS($BZ80:CA80))+1)),"")</f>
        <v/>
      </c>
      <c r="CF80" s="55" t="str" cm="1">
        <f t="array" ref="CF80">IFERROR(INDEX(Lists!$L$24:$AX$24,  0, _xlfn.AGGREGATE(15, 3, (B80:AI80 = $BZ$13)/(B80:AI80 = $BZ$13)*COLUMN(B80:AI80)-COLUMN(B80),COLUMNS($BZ80:BZ80))+1),"")</f>
        <v/>
      </c>
      <c r="CG80" s="55" t="str" cm="1">
        <f t="array" ref="CG80">IFERROR(INDEX(Lists!$L$24:$AX$24,  0, _xlfn.AGGREGATE(15, 3, (B80:AI80 = $BZ$13)/(B80:AI80 = $BZ$13)*COLUMN(B80:AI80)-COLUMN(B80),COLUMNS($BZ80:CA80))+1),"")</f>
        <v/>
      </c>
      <c r="CH80" s="176" t="str" cm="1">
        <f t="array" ref="CH80">_xlfn.TEXTJOIN(CHAR(10),TRUE, IFERROR((TEXT(CF80,"HH:MM")&amp;" to "&amp;TEXT(INDEX(Lists!$L$24:$AX$24,0,_xlfn.AGGREGATE(15,3,(B80:AI80=$BZ$13)/(B80:AI80=$BZ$13)*COLUMN(B80:AI80)-COLUMN(B80),COLUMNS($BZ80:BZ80))+1+CD80),"HH:MM")&amp;" "&amp;A80&amp;": "&amp;$BZ$13),""),
                                                        IFERROR((TEXT(CG80,"HH:MM")&amp;" to "&amp;TEXT(INDEX(Lists!$L$24:$AX$24,0,_xlfn.AGGREGATE(15,3,(B80:AI80=$BZ$13)/(B80:AI80=$BZ$13)*COLUMN(B80:AI80)-COLUMN(B80),COLUMNS($BZ80:CA80))+1+CE80),"HH:MM")&amp;" "&amp;A80&amp;": "&amp;$BZ$13),""))</f>
        <v/>
      </c>
      <c r="CI80" s="42" t="str">
        <f t="shared" ca="1" si="6"/>
        <v>13:00 to 13:45 Disinfect &amp; Prop Swap</v>
      </c>
    </row>
    <row r="81" spans="1:87" s="25" customFormat="1" x14ac:dyDescent="0.25">
      <c r="A81" s="7" t="s">
        <v>53</v>
      </c>
      <c r="B81" s="7"/>
      <c r="C81" s="7"/>
      <c r="D81" s="273"/>
      <c r="E81" s="274"/>
      <c r="F81" s="274"/>
      <c r="G81" s="275"/>
      <c r="H81" s="10"/>
      <c r="I81" s="10"/>
      <c r="J81" s="10"/>
      <c r="K81" s="7"/>
      <c r="L81" s="14"/>
      <c r="M81" s="14"/>
      <c r="N81" s="7"/>
      <c r="O81" s="7"/>
      <c r="P81" s="7"/>
      <c r="Q81" s="7"/>
      <c r="R81" s="7"/>
      <c r="S81" s="7"/>
      <c r="T81" s="7"/>
      <c r="U81" s="7"/>
      <c r="V81" s="7"/>
      <c r="W81" s="284" t="s">
        <v>42</v>
      </c>
      <c r="X81" s="285"/>
      <c r="Y81" s="286"/>
      <c r="Z81" s="3"/>
      <c r="AA81" s="3"/>
      <c r="AB81" s="10"/>
      <c r="AC81" s="7"/>
      <c r="AD81" s="7"/>
      <c r="AE81" s="7"/>
      <c r="AF81" s="7"/>
      <c r="AG81" s="7"/>
      <c r="AH81" s="7"/>
      <c r="AI81" s="7"/>
      <c r="AJ81" s="21" t="s">
        <v>7</v>
      </c>
      <c r="AL81" s="55"/>
      <c r="AN81" s="55"/>
      <c r="AR81" s="54" t="str">
        <f t="shared" si="29"/>
        <v/>
      </c>
      <c r="AS81" s="25" t="str" cm="1">
        <f t="array" ref="AS81">IFERROR(MergedCellsCount(INDEX(B81:AI81,MATCH("Prop Swap Only",B81:AI81,0))),"")</f>
        <v/>
      </c>
      <c r="AT81" s="55" t="str" cm="1">
        <f t="array" ref="AT81">IFERROR(INDEX($B$89:$AJ$89,(MATCH("Prop Swap Only",B81:AI81,0)+AS81)),"")</f>
        <v/>
      </c>
      <c r="AV81" s="25" t="str">
        <f t="shared" si="7"/>
        <v/>
      </c>
      <c r="AW81" s="51" t="str">
        <f t="shared" si="8"/>
        <v/>
      </c>
      <c r="AX81" s="51" t="str">
        <f t="shared" ca="1" si="1"/>
        <v>13:45 to 14:30 Ideaworks &amp; Art Loft: Disinfect &amp; Prop Swap</v>
      </c>
      <c r="AY81" s="55" t="str">
        <f t="shared" si="4"/>
        <v/>
      </c>
      <c r="AZ81" s="25" t="str" cm="1">
        <f t="array" ref="AZ81">IFERROR(MergedCellsCount(INDEX(B81:AI81,MATCH("Wipe down",B81:AI81,0))),"")</f>
        <v/>
      </c>
      <c r="BA81" s="55" t="str" cm="1">
        <f t="array" ref="BA81">IFERROR(INDEX($B$89:$AJ$89,(MATCH("Wipe down",B81:AI81,0)+AZ81)),"")</f>
        <v/>
      </c>
      <c r="BC81" s="25" t="str">
        <f t="shared" si="5"/>
        <v/>
      </c>
      <c r="BD81" s="25" t="str">
        <f t="shared" si="2"/>
        <v/>
      </c>
      <c r="BE81" s="50"/>
      <c r="BF81" s="25" cm="1">
        <f t="array" ref="BF81">_xlfn.SINGLE(INDEX(B81:AJ81,0, _xlfn.AGGREGATE(15, 3, (B81:AI81 = $BF$13)/(B81:AI81 = $BF$13)*COLUMN(B81:AI81)-COLUMN(B81),COLUMNS($BF81:BF81))))</f>
        <v>0</v>
      </c>
      <c r="BG81" s="25" cm="1">
        <f t="array" ref="BG81">IFERROR(_xlfn.AGGREGATE(15, 3, (B81:AI81 = $BF$13)/(B81:AI81 = $BF$13)*COLUMN(B81:AI81)-COLUMN(B81),COLUMNS($BG81:BG81)),"")</f>
        <v>21</v>
      </c>
      <c r="BH81" s="25" t="str" cm="1">
        <f t="array" ref="BH81">IFERROR(_xlfn.AGGREGATE(15, 3, (D81:AK81 = $BF$13)/(D81:AK81 = $BF$13)*COLUMN(D81:AK81)-COLUMN(D81),COLUMNS($BG81:BH81)),"")</f>
        <v/>
      </c>
      <c r="BI81" s="25" t="str" cm="1">
        <f t="array" aca="1" ref="BI81" ca="1">_xlfn.TEXTJOIN(CHAR(10),TRUE, IFERROR((TEXT(BL81,"HH:MM")&amp;" to "&amp;TEXT(INDEX(Lists!$L$24:$AX$24,0,_xlfn.AGGREGATE(15,3,(B81:AI81=$BF$13)/(B81:AI81=$BF$13)*COLUMN(B81:AI81)-COLUMN(B81),COLUMNS($BG81:BG81))+1+BJ81),"HH:MM")&amp;" "&amp;$BF$13),""),
IFERROR((TEXT(BM81,"HH:MM")&amp;" to "&amp;TEXT(INDEX(Lists!$L$24:$AX$24,0,_xlfn.AGGREGATE(15,3,(B81:AI81=$BF$13)/(B81:AI81=$BF$13)*COLUMN(B81:AI81)-COLUMN(B81),COLUMNS($BG81:BH81))+1+BK81),"HH:MM")&amp;" "&amp;$BF$13),""))</f>
        <v>13:45 to 14:30 Disinfect &amp; Prop Swap</v>
      </c>
      <c r="BJ81" s="25" cm="1">
        <f t="array" aca="1" ref="BJ81" ca="1">IFERROR(MergedCellsCount(INDEX(B81:AI81,_xlfn.AGGREGATE(15, 3, (B81:AI81 = $BF$13)/(B81:AI81 = $BF$13)*COLUMN(B81:AI81)-COLUMN(B81),COLUMNS($BG81:BG81))+1)),"")</f>
        <v>3</v>
      </c>
      <c r="BK81" s="25" t="str" cm="1">
        <f t="array" ref="BK81">IFERROR(MergedCellsCount(INDEX(B81:AI81,_xlfn.AGGREGATE(15, 3, (B81:AI81 = $BF$13)/(B81:AI81 = $BF$13)*COLUMN(B81:AI81)-COLUMN(B81),COLUMNS($BG81:BH81))+1)),"")</f>
        <v/>
      </c>
      <c r="BL81" s="55" cm="1">
        <f t="array" ref="BL81">IFERROR(INDEX(Lists!$L$24:$AX$24,  0, _xlfn.AGGREGATE(15, 3, (B81:AI81 = $BF$13)/(B81:AI81 = $BF$13)*COLUMN(B81:AI81)-COLUMN(B81),COLUMNS($BG81:BG81))+1),"")</f>
        <v>0.57291666666666663</v>
      </c>
      <c r="BM81" s="55" t="str" cm="1">
        <f t="array" ref="BM81">IFERROR(INDEX(Lists!$L$24:$AX$24,  0, _xlfn.AGGREGATE(15, 3, (B81:AI81 = $BF$13)/(B81:AI81 = $BF$13)*COLUMN(B81:AI81)-COLUMN(B81),COLUMNS($BG81:BH81))+1),"")</f>
        <v/>
      </c>
      <c r="BN81" s="51" t="str" cm="1">
        <f t="array" aca="1" ref="BN81" ca="1">_xlfn.TEXTJOIN(CHAR(10),TRUE, IFERROR((TEXT(BL81,"HH:MM")&amp;" to "&amp;TEXT(INDEX(Lists!$L$24:$AX$24,0,_xlfn.AGGREGATE(15,3,(B81:AI81=$BF$13)/(B81:AI81=$BF$13)*COLUMN(B81:AI81)-COLUMN(B81),COLUMNS($BG81:BG81))+1+BJ81),"HH:MM")&amp;" "&amp;A81&amp;": "&amp;$BF$13),""),
IFERROR((TEXT(BM81,"HH:MM")&amp;" to "&amp;TEXT(INDEX(Lists!$L$24:$AX$24,0,_xlfn.AGGREGATE(15,3,(B81:AI81=$BF$13)/(B81:AI81=$BF$13)*COLUMN(B81:AI81)-COLUMN(B81),COLUMNS($BG81:BH81))+1+BK81),"HH:MM")&amp;" "&amp;A81&amp;": "&amp;$BF$13),""))</f>
        <v>13:45 to 14:30 Ideaworks &amp; Art Loft: Disinfect &amp; Prop Swap</v>
      </c>
      <c r="BP81" s="25" t="e" cm="1">
        <f t="array" ref="BP81">_xlfn.SINGLE(INDEX(B81:AJ81,0, _xlfn.AGGREGATE(15, 3, (B81:AI81 = $BP$13)/(B81:AI81 = $BP$13)*COLUMN(B81:AI81)-COLUMN(B81),COLUMNS($BP81:BP81))))</f>
        <v>#NUM!</v>
      </c>
      <c r="BQ81" s="25" t="str" cm="1">
        <f t="array" ref="BQ81">IFERROR(_xlfn.AGGREGATE(15, 3, (B81:AI81 = $BP$13)/(B81:AI81 = $BP$13)*COLUMN(B81:AI81)-COLUMN(B81),COLUMNS($BP81:BQ81)),"")</f>
        <v/>
      </c>
      <c r="BR81" s="25" t="str" cm="1">
        <f t="array" ref="BR81">IFERROR(_xlfn.AGGREGATE(15, 3, (B81:AI81 = $BP$13)/(B81:AI81 = $BP$13)*COLUMN(B81:AI81)-COLUMN(B81),COLUMNS($BP81:BR81)),"")</f>
        <v/>
      </c>
      <c r="BS81" s="25" t="str" cm="1">
        <f t="array" ref="BS81">_xlfn.TEXTJOIN(CHAR(10),TRUE, IFERROR((TEXT(BV81,"HH:MM")&amp;" to "&amp;TEXT(INDEX(Lists!$L$24:$AX$24,0,_xlfn.AGGREGATE(15,3,(B81:AI81=$BP$13)/(B81:AI81=$BP$13)*COLUMN(B81:AI81)-COLUMN(B81),COLUMNS($BQ81:BQ81))+1+BT81),"HH:MM")&amp;" "&amp;$BP$13),""),
IFERROR((TEXT(BW81,"HH:MM")&amp;" to "&amp;TEXT(INDEX(Lists!$L$24:$AX$24,0,_xlfn.AGGREGATE(15,3,(B81:AI81=$BP$13)/(B81:AI81=$BP$13)*COLUMN(B81:AI81)-COLUMN(B81),COLUMNS($BQ81:BR81))+1+BU81),"HH:MM")&amp;" "&amp;$BP$13),""))</f>
        <v/>
      </c>
      <c r="BT81" s="25" t="str" cm="1">
        <f t="array" ref="BT81">IFERROR(MergedCellsCount(INDEX(B81:AI81,_xlfn.AGGREGATE(15, 3, (B81:AI81 = $BP$13)/(B81:AI81 = $BP$13)*COLUMN(B81:AI81)-COLUMN(B81),COLUMNS($BP81:BP81))+1)),"")</f>
        <v/>
      </c>
      <c r="BU81" s="25" t="str" cm="1">
        <f t="array" ref="BU81">IFERROR(MergedCellsCount(INDEX(B84:AI84,_xlfn.AGGREGATE(15, 3, (B84:AI84 = $BP$13)/(B84:AI84 = $BP$13)*COLUMN(B84:AI84)-COLUMN(B84),COLUMNS($BP84:BQ84))+1)),"")</f>
        <v/>
      </c>
      <c r="BV81" s="55" t="str" cm="1">
        <f t="array" ref="BV81">IFERROR(INDEX(Lists!$L$24:$AX$24,  0, _xlfn.AGGREGATE(15, 3, (B81:AI81 = $BP$13)/(B81:AI81 = $BP$13)*COLUMN(B81:AI81)-COLUMN(B81),COLUMNS($BP81:BP81))+1),"")</f>
        <v/>
      </c>
      <c r="BW81" s="55" t="str" cm="1">
        <f t="array" ref="BW81">IFERROR(INDEX(Lists!$L$24:$AX$24,  0, _xlfn.AGGREGATE(15, 3, (B81:AI81 = $BP$13)/(B81:AI81 = $BP$13)*COLUMN(B81:AI81)-COLUMN(B81),COLUMNS($BP81:BQ81))+1),"")</f>
        <v/>
      </c>
      <c r="BX81" s="25" t="str" cm="1">
        <f t="array" ref="BX81">_xlfn.TEXTJOIN(CHAR(10),TRUE, IFERROR((TEXT(BV81,"HH:MM")&amp;" to "&amp;TEXT(INDEX(Lists!$L$24:$AX$24,0,_xlfn.AGGREGATE(15,3,(B81:AI81=$BP$13)/(B81:AI81=$BP$13)*COLUMN(B81:AI81)-COLUMN(B81),COLUMNS($BQ81:BQ81))+1+BT81),"HH:MM")&amp;" "&amp;A81&amp;": "&amp;$BP$13),""),
IFERROR((TEXT(BW81,"HH:MM")&amp;" to "&amp;TEXT(INDEX(Lists!$L$24:$AX$24,0,_xlfn.AGGREGATE(15,3,(B81:AI81=$BP$13)/(B81:AI81=$BP$13)*COLUMN(B81:AI81)-COLUMN(B81),COLUMNS($BQ81:BR81))+1+BU81),"HH:MM")&amp;" "&amp;A81&amp;": "&amp;$BP$13),""))</f>
        <v/>
      </c>
      <c r="BY81" s="50"/>
      <c r="BZ81" s="25" t="e" cm="1">
        <f t="array" ref="BZ81">_xlfn.SINGLE(INDEX(B81:AJ81,0, _xlfn.AGGREGATE(15, 3, (B81:AI81 = $BZ$13)/(B81:AI81 = $BZ$13)*COLUMN(B81:AI81)-COLUMN(B81),COLUMNS($BZ81:BZ81))))</f>
        <v>#NUM!</v>
      </c>
      <c r="CA81" s="25" t="str" cm="1">
        <f t="array" ref="CA81">IFERROR(_xlfn.AGGREGATE(15, 3, (B81:AI81 = $BZ$13)/(B81:AI81 = $BZ$13)*COLUMN(B81:AI81)-COLUMN(B81),COLUMNS($BZ81:CA81)),"")</f>
        <v/>
      </c>
      <c r="CB81" s="25" t="str" cm="1">
        <f t="array" ref="CB81">IFERROR(_xlfn.AGGREGATE(15, 3, (B81:AI81 = $BZ$13)/(B81:AI81 = $BZ$13)*COLUMN(B81:AI81)-COLUMN(B81),COLUMNS($BZ81:CB81)),"")</f>
        <v/>
      </c>
      <c r="CC81" s="25" t="str" cm="1">
        <f t="array" ref="CC81">_xlfn.TEXTJOIN(CHAR(10),TRUE, IFERROR((TEXT(CF81,"HH:MM")&amp;" to "&amp;TEXT(INDEX(Lists!$L$24:$AX$24,0,_xlfn.AGGREGATE(15,3,(B81:AI81=$BZ$13)/(B81:AI81=$BZ$13)*COLUMN(B81:AI81)-COLUMN(B81),COLUMNS($BZ81:BZ81))+1+CD81),"HH:MM")&amp;" "&amp;$BZ$13),""),
                                                        IFERROR((TEXT(CG81,"HH:MM")&amp;" to "&amp;TEXT(INDEX(Lists!$L$24:$AX$24,0,_xlfn.AGGREGATE(15,3,(B81:AI81=$BZ$13)/(B81:AI81=$BZ$13)*COLUMN(B81:AI81)-COLUMN(B81),COLUMNS($BZ81:CA81))+1+CE81),"HH:MM")&amp;" "&amp;$BZ$13),""))</f>
        <v/>
      </c>
      <c r="CD81" s="25" t="str" cm="1">
        <f t="array" ref="CD81">IFERROR(MergedCellsCount(INDEX(B81:AI81,_xlfn.AGGREGATE(15, 3, (B81:AI81 = $BZ$13)/(B81:AI81 = $BZ$13)*COLUMN(B81:AI81)-COLUMN(B81),COLUMNS($BZ81:BZ81))+1)),"")</f>
        <v/>
      </c>
      <c r="CE81" s="25" t="str" cm="1">
        <f t="array" ref="CE81">IFERROR(MergedCellsCount(INDEX(B81:AI81,_xlfn.AGGREGATE(15, 3, (B81:AI81 = $BZ$13)/(B81:AI81 = $BZ$13)*COLUMN(B81:AI81)-COLUMN(B81),COLUMNS($BZ81:CA81))+1)),"")</f>
        <v/>
      </c>
      <c r="CF81" s="55" t="str" cm="1">
        <f t="array" ref="CF81">IFERROR(INDEX(Lists!$L$24:$AX$24,  0, _xlfn.AGGREGATE(15, 3, (B81:AI81 = $BZ$13)/(B81:AI81 = $BZ$13)*COLUMN(B81:AI81)-COLUMN(B81),COLUMNS($BZ81:BZ81))+1),"")</f>
        <v/>
      </c>
      <c r="CG81" s="55" t="str" cm="1">
        <f t="array" ref="CG81">IFERROR(INDEX(Lists!$L$24:$AX$24,  0, _xlfn.AGGREGATE(15, 3, (B81:AI81 = $BZ$13)/(B81:AI81 = $BZ$13)*COLUMN(B81:AI81)-COLUMN(B81),COLUMNS($BZ81:CA81))+1),"")</f>
        <v/>
      </c>
      <c r="CH81" s="176" t="str" cm="1">
        <f t="array" ref="CH81">_xlfn.TEXTJOIN(CHAR(10),TRUE, IFERROR((TEXT(CF81,"HH:MM")&amp;" to "&amp;TEXT(INDEX(Lists!$L$24:$AX$24,0,_xlfn.AGGREGATE(15,3,(B81:AI81=$BZ$13)/(B81:AI81=$BZ$13)*COLUMN(B81:AI81)-COLUMN(B81),COLUMNS($BZ81:BZ81))+1+CD81),"HH:MM")&amp;" "&amp;A81&amp;": "&amp;$BZ$13),""),
                                                        IFERROR((TEXT(CG81,"HH:MM")&amp;" to "&amp;TEXT(INDEX(Lists!$L$24:$AX$24,0,_xlfn.AGGREGATE(15,3,(B81:AI81=$BZ$13)/(B81:AI81=$BZ$13)*COLUMN(B81:AI81)-COLUMN(B81),COLUMNS($BZ81:CA81))+1+CE81),"HH:MM")&amp;" "&amp;A81&amp;": "&amp;$BZ$13),""))</f>
        <v/>
      </c>
      <c r="CI81" s="42" t="str">
        <f t="shared" ca="1" si="6"/>
        <v>13:45 to 14:30 Disinfect &amp; Prop Swap</v>
      </c>
    </row>
    <row r="82" spans="1:87" s="25" customFormat="1" ht="15" customHeight="1" x14ac:dyDescent="0.25">
      <c r="A82" s="7" t="s">
        <v>50</v>
      </c>
      <c r="B82" s="7"/>
      <c r="C82" s="7"/>
      <c r="D82" s="273"/>
      <c r="E82" s="274"/>
      <c r="F82" s="274"/>
      <c r="G82" s="275"/>
      <c r="H82" s="9"/>
      <c r="I82" s="9"/>
      <c r="J82" s="9"/>
      <c r="K82" s="10"/>
      <c r="L82" s="35"/>
      <c r="M82" s="36"/>
      <c r="N82" s="282" t="s">
        <v>94</v>
      </c>
      <c r="O82" s="283"/>
      <c r="P82" s="10"/>
      <c r="Q82" s="7"/>
      <c r="R82" s="7"/>
      <c r="S82" s="7"/>
      <c r="T82" s="7"/>
      <c r="U82" s="7"/>
      <c r="V82" s="7"/>
      <c r="W82" s="7"/>
      <c r="X82" s="7"/>
      <c r="Y82" s="7"/>
      <c r="Z82" s="284" t="s">
        <v>42</v>
      </c>
      <c r="AA82" s="285"/>
      <c r="AB82" s="286"/>
      <c r="AC82" s="10"/>
      <c r="AD82" s="10"/>
      <c r="AE82" s="10"/>
      <c r="AF82" s="10"/>
      <c r="AG82" s="7"/>
      <c r="AH82" s="7"/>
      <c r="AI82" s="7"/>
      <c r="AJ82" s="21" t="s">
        <v>7</v>
      </c>
      <c r="AL82" s="55"/>
      <c r="AN82" s="55"/>
      <c r="AR82" s="54" t="str">
        <f t="shared" si="29"/>
        <v/>
      </c>
      <c r="AS82" s="25" t="str" cm="1">
        <f t="array" ref="AS82">IFERROR(MergedCellsCount(INDEX(B82:AI82,MATCH("Prop Swap Only",B82:AI82,0))),"")</f>
        <v/>
      </c>
      <c r="AT82" s="55" t="str" cm="1">
        <f t="array" ref="AT82">IFERROR(INDEX($B$89:$AJ$89,(MATCH("Prop Swap Only",B82:AI82,0)+AS82)),"")</f>
        <v/>
      </c>
      <c r="AV82" s="25" t="str">
        <f t="shared" si="7"/>
        <v/>
      </c>
      <c r="AW82" s="51" t="str">
        <f t="shared" si="8"/>
        <v/>
      </c>
      <c r="AX82" s="51" t="str">
        <f t="shared" ca="1" si="1"/>
        <v xml:space="preserve">14:30 to 15:15 P2P &amp; STEMosphere: Disinfect &amp; Prop Swap
11:30 to 12:00 P2P &amp; STEMosphere: Wipe down </v>
      </c>
      <c r="AY82" s="55">
        <f t="shared" si="4"/>
        <v>0.47916666666666669</v>
      </c>
      <c r="AZ82" s="25" cm="1">
        <f t="array" aca="1" ref="AZ82" ca="1">IFERROR(MergedCellsCount(INDEX(B82:AI82,MATCH("Wipe down",B82:AI82,0))),"")</f>
        <v>2</v>
      </c>
      <c r="BA82" s="55" cm="1">
        <f t="array" aca="1" ref="BA82" ca="1">IFERROR(INDEX($B$89:$AJ$89,(MATCH("Wipe down",B82:AI82,0)+AZ82)),"")</f>
        <v>0.5</v>
      </c>
      <c r="BC82" s="25" t="str">
        <f t="shared" ca="1" si="5"/>
        <v>11:30 to 12:00 Wipe down</v>
      </c>
      <c r="BD82" s="25" t="str">
        <f t="shared" ca="1" si="2"/>
        <v xml:space="preserve">11:30 to 12:00 P2P &amp; STEMosphere: Wipe down </v>
      </c>
      <c r="BE82" s="50"/>
      <c r="BF82" s="25" cm="1">
        <f t="array" ref="BF82">_xlfn.SINGLE(INDEX(B82:AJ82,0, _xlfn.AGGREGATE(15, 3, (B82:AI82 = $BF$13)/(B82:AI82 = $BF$13)*COLUMN(B82:AI82)-COLUMN(B82),COLUMNS($BF82:BF82))))</f>
        <v>0</v>
      </c>
      <c r="BG82" s="25" cm="1">
        <f t="array" ref="BG82">IFERROR(_xlfn.AGGREGATE(15, 3, (B82:AI82 = $BF$13)/(B82:AI82 = $BF$13)*COLUMN(B82:AI82)-COLUMN(B82),COLUMNS($BG82:BG82)),"")</f>
        <v>24</v>
      </c>
      <c r="BH82" s="25" t="str" cm="1">
        <f t="array" ref="BH82">IFERROR(_xlfn.AGGREGATE(15, 3, (D82:AK82 = $BF$13)/(D82:AK82 = $BF$13)*COLUMN(D82:AK82)-COLUMN(D82),COLUMNS($BG82:BH82)),"")</f>
        <v/>
      </c>
      <c r="BI82" s="25" t="str" cm="1">
        <f t="array" aca="1" ref="BI82" ca="1">_xlfn.TEXTJOIN(CHAR(10),TRUE, IFERROR((TEXT(BL82,"HH:MM")&amp;" to "&amp;TEXT(INDEX(Lists!$L$24:$AX$24,0,_xlfn.AGGREGATE(15,3,(B82:AI82=$BF$13)/(B82:AI82=$BF$13)*COLUMN(B82:AI82)-COLUMN(B82),COLUMNS($BG82:BG82))+1+BJ82),"HH:MM")&amp;" "&amp;$BF$13),""),
IFERROR((TEXT(BM82,"HH:MM")&amp;" to "&amp;TEXT(INDEX(Lists!$L$24:$AX$24,0,_xlfn.AGGREGATE(15,3,(B82:AI82=$BF$13)/(B82:AI82=$BF$13)*COLUMN(B82:AI82)-COLUMN(B82),COLUMNS($BG82:BH82))+1+BK82),"HH:MM")&amp;" "&amp;$BF$13),""))</f>
        <v>14:30 to 15:15 Disinfect &amp; Prop Swap</v>
      </c>
      <c r="BJ82" s="25" cm="1">
        <f t="array" aca="1" ref="BJ82" ca="1">IFERROR(MergedCellsCount(INDEX(B82:AI82,_xlfn.AGGREGATE(15, 3, (B82:AI82 = $BF$13)/(B82:AI82 = $BF$13)*COLUMN(B82:AI82)-COLUMN(B82),COLUMNS($BG82:BG82))+1)),"")</f>
        <v>3</v>
      </c>
      <c r="BK82" s="25" t="str" cm="1">
        <f t="array" ref="BK82">IFERROR(MergedCellsCount(INDEX(B82:AI82,_xlfn.AGGREGATE(15, 3, (B82:AI82 = $BF$13)/(B82:AI82 = $BF$13)*COLUMN(B82:AI82)-COLUMN(B82),COLUMNS($BG82:BH82))+1)),"")</f>
        <v/>
      </c>
      <c r="BL82" s="55" cm="1">
        <f t="array" ref="BL82">IFERROR(INDEX(Lists!$L$24:$AX$24,  0, _xlfn.AGGREGATE(15, 3, (B82:AI82 = $BF$13)/(B82:AI82 = $BF$13)*COLUMN(B82:AI82)-COLUMN(B82),COLUMNS($BG82:BG82))+1),"")</f>
        <v>0.60416666666666663</v>
      </c>
      <c r="BM82" s="55" t="str" cm="1">
        <f t="array" ref="BM82">IFERROR(INDEX(Lists!$L$24:$AX$24,  0, _xlfn.AGGREGATE(15, 3, (B82:AI82 = $BF$13)/(B82:AI82 = $BF$13)*COLUMN(B82:AI82)-COLUMN(B82),COLUMNS($BG82:BH82))+1),"")</f>
        <v/>
      </c>
      <c r="BN82" s="51" t="str" cm="1">
        <f t="array" aca="1" ref="BN82" ca="1">_xlfn.TEXTJOIN(CHAR(10),TRUE, IFERROR((TEXT(BL82,"HH:MM")&amp;" to "&amp;TEXT(INDEX(Lists!$L$24:$AX$24,0,_xlfn.AGGREGATE(15,3,(B82:AI82=$BF$13)/(B82:AI82=$BF$13)*COLUMN(B82:AI82)-COLUMN(B82),COLUMNS($BG82:BG82))+1+BJ82),"HH:MM")&amp;" "&amp;A82&amp;": "&amp;$BF$13),""),
IFERROR((TEXT(BM82,"HH:MM")&amp;" to "&amp;TEXT(INDEX(Lists!$L$24:$AX$24,0,_xlfn.AGGREGATE(15,3,(B82:AI82=$BF$13)/(B82:AI82=$BF$13)*COLUMN(B82:AI82)-COLUMN(B82),COLUMNS($BG82:BH82))+1+BK82),"HH:MM")&amp;" "&amp;A82&amp;": "&amp;$BF$13),""))</f>
        <v>14:30 to 15:15 P2P &amp; STEMosphere: Disinfect &amp; Prop Swap</v>
      </c>
      <c r="BP82" s="25" t="e" cm="1">
        <f t="array" ref="BP82">_xlfn.SINGLE(INDEX(B82:AJ82,0, _xlfn.AGGREGATE(15, 3, (B82:AI82 = $BP$13)/(B82:AI82 = $BP$13)*COLUMN(B82:AI82)-COLUMN(B82),COLUMNS($BP82:BP82))))</f>
        <v>#NUM!</v>
      </c>
      <c r="BQ82" s="25" t="str" cm="1">
        <f t="array" ref="BQ82">IFERROR(_xlfn.AGGREGATE(15, 3, (B82:AI82 = $BP$13)/(B82:AI82 = $BP$13)*COLUMN(B82:AI82)-COLUMN(B82),COLUMNS($BP82:BQ82)),"")</f>
        <v/>
      </c>
      <c r="BR82" s="25" t="str" cm="1">
        <f t="array" ref="BR82">IFERROR(_xlfn.AGGREGATE(15, 3, (B82:AI82 = $BP$13)/(B82:AI82 = $BP$13)*COLUMN(B82:AI82)-COLUMN(B82),COLUMNS($BP82:BR82)),"")</f>
        <v/>
      </c>
      <c r="BS82" s="25" t="str" cm="1">
        <f t="array" ref="BS82">_xlfn.TEXTJOIN(CHAR(10),TRUE, IFERROR((TEXT(BV82,"HH:MM")&amp;" to "&amp;TEXT(INDEX(Lists!$L$24:$AX$24,0,_xlfn.AGGREGATE(15,3,(B82:AI82=$BP$13)/(B82:AI82=$BP$13)*COLUMN(B82:AI82)-COLUMN(B82),COLUMNS($BQ82:BQ82))+1+BT82),"HH:MM")&amp;" "&amp;$BP$13),""),
IFERROR((TEXT(BW82,"HH:MM")&amp;" to "&amp;TEXT(INDEX(Lists!$L$24:$AX$24,0,_xlfn.AGGREGATE(15,3,(B82:AI82=$BP$13)/(B82:AI82=$BP$13)*COLUMN(B82:AI82)-COLUMN(B82),COLUMNS($BQ82:BR82))+1+BU82),"HH:MM")&amp;" "&amp;$BP$13),""))</f>
        <v/>
      </c>
      <c r="BT82" s="25" t="str" cm="1">
        <f t="array" ref="BT82">IFERROR(MergedCellsCount(INDEX(B82:AI82,_xlfn.AGGREGATE(15, 3, (B82:AI82 = $BP$13)/(B82:AI82 = $BP$13)*COLUMN(B82:AI82)-COLUMN(B82),COLUMNS($BP82:BP82))+1)),"")</f>
        <v/>
      </c>
      <c r="BU82" s="25" t="str" cm="1">
        <f t="array" ref="BU82">IFERROR(MergedCellsCount(INDEX(B85:AI85,_xlfn.AGGREGATE(15, 3, (B85:AI85 = $BP$13)/(B85:AI85 = $BP$13)*COLUMN(B85:AI85)-COLUMN(B85),COLUMNS($BP85:BQ85))+1)),"")</f>
        <v/>
      </c>
      <c r="BV82" s="55" t="str" cm="1">
        <f t="array" ref="BV82">IFERROR(INDEX(Lists!$L$24:$AX$24,  0, _xlfn.AGGREGATE(15, 3, (B82:AI82 = $BP$13)/(B82:AI82 = $BP$13)*COLUMN(B82:AI82)-COLUMN(B82),COLUMNS($BP82:BP82))+1),"")</f>
        <v/>
      </c>
      <c r="BW82" s="55" t="str" cm="1">
        <f t="array" ref="BW82">IFERROR(INDEX(Lists!$L$24:$AX$24,  0, _xlfn.AGGREGATE(15, 3, (B82:AI82 = $BP$13)/(B82:AI82 = $BP$13)*COLUMN(B82:AI82)-COLUMN(B82),COLUMNS($BP82:BQ82))+1),"")</f>
        <v/>
      </c>
      <c r="BX82" s="25" t="str" cm="1">
        <f t="array" ref="BX82">_xlfn.TEXTJOIN(CHAR(10),TRUE, IFERROR((TEXT(BV82,"HH:MM")&amp;" to "&amp;TEXT(INDEX(Lists!$L$24:$AX$24,0,_xlfn.AGGREGATE(15,3,(B82:AI82=$BP$13)/(B82:AI82=$BP$13)*COLUMN(B82:AI82)-COLUMN(B82),COLUMNS($BQ82:BQ82))+1+BT82),"HH:MM")&amp;" "&amp;A82&amp;": "&amp;$BP$13),""),
IFERROR((TEXT(BW82,"HH:MM")&amp;" to "&amp;TEXT(INDEX(Lists!$L$24:$AX$24,0,_xlfn.AGGREGATE(15,3,(B82:AI82=$BP$13)/(B82:AI82=$BP$13)*COLUMN(B82:AI82)-COLUMN(B82),COLUMNS($BQ82:BR82))+1+BU82),"HH:MM")&amp;" "&amp;A82&amp;": "&amp;$BP$13),""))</f>
        <v/>
      </c>
      <c r="BY82" s="50"/>
      <c r="BZ82" s="25" t="e" cm="1">
        <f t="array" ref="BZ82">_xlfn.SINGLE(INDEX(B82:AJ82,0, _xlfn.AGGREGATE(15, 3, (B82:AI82 = $BZ$13)/(B82:AI82 = $BZ$13)*COLUMN(B82:AI82)-COLUMN(B82),COLUMNS($BZ82:BZ82))))</f>
        <v>#NUM!</v>
      </c>
      <c r="CA82" s="25" t="str" cm="1">
        <f t="array" ref="CA82">IFERROR(_xlfn.AGGREGATE(15, 3, (B82:AI82 = $BZ$13)/(B82:AI82 = $BZ$13)*COLUMN(B82:AI82)-COLUMN(B82),COLUMNS($BZ82:CA82)),"")</f>
        <v/>
      </c>
      <c r="CB82" s="25" t="str" cm="1">
        <f t="array" ref="CB82">IFERROR(_xlfn.AGGREGATE(15, 3, (B82:AI82 = $BZ$13)/(B82:AI82 = $BZ$13)*COLUMN(B82:AI82)-COLUMN(B82),COLUMNS($BZ82:CB82)),"")</f>
        <v/>
      </c>
      <c r="CC82" s="25" t="str" cm="1">
        <f t="array" ref="CC82">_xlfn.TEXTJOIN(CHAR(10),TRUE, IFERROR((TEXT(CF82,"HH:MM")&amp;" to "&amp;TEXT(INDEX(Lists!$L$24:$AX$24,0,_xlfn.AGGREGATE(15,3,(B82:AI82=$BZ$13)/(B82:AI82=$BZ$13)*COLUMN(B82:AI82)-COLUMN(B82),COLUMNS($BZ82:BZ82))+1+CD82),"HH:MM")&amp;" "&amp;$BZ$13),""),
                                                        IFERROR((TEXT(CG82,"HH:MM")&amp;" to "&amp;TEXT(INDEX(Lists!$L$24:$AX$24,0,_xlfn.AGGREGATE(15,3,(B82:AI82=$BZ$13)/(B82:AI82=$BZ$13)*COLUMN(B82:AI82)-COLUMN(B82),COLUMNS($BZ82:CA82))+1+CE82),"HH:MM")&amp;" "&amp;$BZ$13),""))</f>
        <v/>
      </c>
      <c r="CD82" s="25" t="str" cm="1">
        <f t="array" ref="CD82">IFERROR(MergedCellsCount(INDEX(B82:AI82,_xlfn.AGGREGATE(15, 3, (B82:AI82 = $BZ$13)/(B82:AI82 = $BZ$13)*COLUMN(B82:AI82)-COLUMN(B82),COLUMNS($BZ82:BZ82))+1)),"")</f>
        <v/>
      </c>
      <c r="CE82" s="25" t="str" cm="1">
        <f t="array" ref="CE82">IFERROR(MergedCellsCount(INDEX(B82:AI82,_xlfn.AGGREGATE(15, 3, (B82:AI82 = $BZ$13)/(B82:AI82 = $BZ$13)*COLUMN(B82:AI82)-COLUMN(B82),COLUMNS($BZ82:CA82))+1)),"")</f>
        <v/>
      </c>
      <c r="CF82" s="55" t="str" cm="1">
        <f t="array" ref="CF82">IFERROR(INDEX(Lists!$L$24:$AX$24,  0, _xlfn.AGGREGATE(15, 3, (B82:AI82 = $BZ$13)/(B82:AI82 = $BZ$13)*COLUMN(B82:AI82)-COLUMN(B82),COLUMNS($BZ82:BZ82))+1),"")</f>
        <v/>
      </c>
      <c r="CG82" s="55" t="str" cm="1">
        <f t="array" ref="CG82">IFERROR(INDEX(Lists!$L$24:$AX$24,  0, _xlfn.AGGREGATE(15, 3, (B82:AI82 = $BZ$13)/(B82:AI82 = $BZ$13)*COLUMN(B82:AI82)-COLUMN(B82),COLUMNS($BZ82:CA82))+1),"")</f>
        <v/>
      </c>
      <c r="CH82" s="176" t="str" cm="1">
        <f t="array" ref="CH82">_xlfn.TEXTJOIN(CHAR(10),TRUE, IFERROR((TEXT(CF82,"HH:MM")&amp;" to "&amp;TEXT(INDEX(Lists!$L$24:$AX$24,0,_xlfn.AGGREGATE(15,3,(B82:AI82=$BZ$13)/(B82:AI82=$BZ$13)*COLUMN(B82:AI82)-COLUMN(B82),COLUMNS($BZ82:BZ82))+1+CD82),"HH:MM")&amp;" "&amp;A82&amp;": "&amp;$BZ$13),""),
                                                        IFERROR((TEXT(CG82,"HH:MM")&amp;" to "&amp;TEXT(INDEX(Lists!$L$24:$AX$24,0,_xlfn.AGGREGATE(15,3,(B82:AI82=$BZ$13)/(B82:AI82=$BZ$13)*COLUMN(B82:AI82)-COLUMN(B82),COLUMNS($BZ82:CA82))+1+CE82),"HH:MM")&amp;" "&amp;A82&amp;": "&amp;$BZ$13),""))</f>
        <v/>
      </c>
      <c r="CI82" s="42" t="str">
        <f t="shared" ca="1" si="6"/>
        <v>11:30 to 12:00 Wipe down
14:30 to 15:15 Disinfect &amp; Prop Swap</v>
      </c>
    </row>
    <row r="83" spans="1:87" s="25" customFormat="1" ht="15" customHeight="1" thickBot="1" x14ac:dyDescent="0.3">
      <c r="A83" s="131" t="s">
        <v>47</v>
      </c>
      <c r="B83" s="131"/>
      <c r="C83" s="131"/>
      <c r="D83" s="276"/>
      <c r="E83" s="277"/>
      <c r="F83" s="277"/>
      <c r="G83" s="278"/>
      <c r="H83" s="157"/>
      <c r="I83" s="157"/>
      <c r="J83" s="157"/>
      <c r="K83" s="129"/>
      <c r="L83" s="129"/>
      <c r="M83" s="129"/>
      <c r="N83" s="129"/>
      <c r="O83" s="129"/>
      <c r="P83" s="130"/>
      <c r="Q83" s="130"/>
      <c r="R83" s="290" t="s">
        <v>94</v>
      </c>
      <c r="S83" s="291"/>
      <c r="T83" s="131"/>
      <c r="U83" s="131"/>
      <c r="V83" s="131"/>
      <c r="W83" s="131"/>
      <c r="X83" s="131"/>
      <c r="Y83" s="131"/>
      <c r="Z83" s="130"/>
      <c r="AA83" s="130"/>
      <c r="AB83" s="130"/>
      <c r="AC83" s="279" t="s">
        <v>42</v>
      </c>
      <c r="AD83" s="280"/>
      <c r="AE83" s="281"/>
      <c r="AF83" s="158"/>
      <c r="AG83" s="131"/>
      <c r="AH83" s="131"/>
      <c r="AI83" s="131"/>
      <c r="AJ83" s="160" t="s">
        <v>7</v>
      </c>
      <c r="AL83" s="55"/>
      <c r="AN83" s="55"/>
      <c r="AR83" s="54" t="str">
        <f t="shared" si="29"/>
        <v/>
      </c>
      <c r="AS83" s="25" t="str" cm="1">
        <f t="array" ref="AS83">IFERROR(MergedCellsCount(INDEX(B83:AI83,MATCH("Prop Swap Only",B83:AI83,0))),"")</f>
        <v/>
      </c>
      <c r="AT83" s="55" t="str" cm="1">
        <f t="array" ref="AT83">IFERROR(INDEX($B$89:$AJ$89,(MATCH("Prop Swap Only",B83:AI83,0)+AS83)),"")</f>
        <v/>
      </c>
      <c r="AV83" s="25" t="str">
        <f t="shared" si="7"/>
        <v/>
      </c>
      <c r="AW83" s="51" t="str">
        <f t="shared" si="8"/>
        <v/>
      </c>
      <c r="AX83" s="51" t="str">
        <f t="shared" ca="1" si="1"/>
        <v xml:space="preserve">15:15 to 16:00 Kid Grid &amp; RPW: Disinfect &amp; Prop Swap
12:30 to 13:00 Kid Grid &amp; RPW: Wipe down </v>
      </c>
      <c r="AY83" s="55">
        <f t="shared" si="4"/>
        <v>0.52083333333333337</v>
      </c>
      <c r="AZ83" s="25" cm="1">
        <f t="array" aca="1" ref="AZ83" ca="1">IFERROR(MergedCellsCount(INDEX(B83:AI83,MATCH("Wipe down",B83:AI83,0))),"")</f>
        <v>2</v>
      </c>
      <c r="BA83" s="55" cm="1">
        <f t="array" aca="1" ref="BA83" ca="1">IFERROR(INDEX($B$89:$AJ$89,(MATCH("Wipe down",B83:AI83,0)+AZ83)),"")</f>
        <v>0.54166666666666663</v>
      </c>
      <c r="BC83" s="25" t="str">
        <f t="shared" ca="1" si="5"/>
        <v>12:30 to 13:00 Wipe down</v>
      </c>
      <c r="BD83" s="25" t="str">
        <f t="shared" ca="1" si="2"/>
        <v xml:space="preserve">12:30 to 13:00 Kid Grid &amp; RPW: Wipe down </v>
      </c>
      <c r="BE83" s="185"/>
      <c r="BF83" s="155" cm="1">
        <f t="array" ref="BF83">_xlfn.SINGLE(INDEX(B83:AJ83,0, _xlfn.AGGREGATE(15, 3, (B83:AI83 = $BF$13)/(B83:AI83 = $BF$13)*COLUMN(B83:AI83)-COLUMN(B83),COLUMNS($BF83:BF83))))</f>
        <v>0</v>
      </c>
      <c r="BG83" s="155" cm="1">
        <f t="array" ref="BG83">IFERROR(_xlfn.AGGREGATE(15, 3, (B83:AI83 = $BF$13)/(B83:AI83 = $BF$13)*COLUMN(B83:AI83)-COLUMN(B83),COLUMNS($BG83:BG83)),"")</f>
        <v>27</v>
      </c>
      <c r="BH83" s="155" t="str" cm="1">
        <f t="array" ref="BH83">IFERROR(_xlfn.AGGREGATE(15, 3, (D83:AK83 = $BF$13)/(D83:AK83 = $BF$13)*COLUMN(D83:AK83)-COLUMN(D83),COLUMNS($BG83:BH83)),"")</f>
        <v/>
      </c>
      <c r="BI83" s="155" t="str" cm="1">
        <f t="array" aca="1" ref="BI83" ca="1">_xlfn.TEXTJOIN(CHAR(10),TRUE, IFERROR((TEXT(BL83,"HH:MM")&amp;" to "&amp;TEXT(INDEX(Lists!$L$24:$AX$24,0,_xlfn.AGGREGATE(15,3,(B83:AI83=$BF$13)/(B83:AI83=$BF$13)*COLUMN(B83:AI83)-COLUMN(B83),COLUMNS($BG83:BG83))+1+BJ83),"HH:MM")&amp;" "&amp;$BF$13),""),
IFERROR((TEXT(BM83,"HH:MM")&amp;" to "&amp;TEXT(INDEX(Lists!$L$24:$AX$24,0,_xlfn.AGGREGATE(15,3,(B83:AI83=$BF$13)/(B83:AI83=$BF$13)*COLUMN(B83:AI83)-COLUMN(B83),COLUMNS($BG83:BH83))+1+BK83),"HH:MM")&amp;" "&amp;$BF$13),""))</f>
        <v>15:15 to 16:00 Disinfect &amp; Prop Swap</v>
      </c>
      <c r="BJ83" s="155" cm="1">
        <f t="array" aca="1" ref="BJ83" ca="1">IFERROR(MergedCellsCount(INDEX(B83:AI83,_xlfn.AGGREGATE(15, 3, (B83:AI83 = $BF$13)/(B83:AI83 = $BF$13)*COLUMN(B83:AI83)-COLUMN(B83),COLUMNS($BG83:BG83))+1)),"")</f>
        <v>3</v>
      </c>
      <c r="BK83" s="155" t="str" cm="1">
        <f t="array" ref="BK83">IFERROR(MergedCellsCount(INDEX(B83:AI83,_xlfn.AGGREGATE(15, 3, (B83:AI83 = $BF$13)/(B83:AI83 = $BF$13)*COLUMN(B83:AI83)-COLUMN(B83),COLUMNS($BG83:BH83))+1)),"")</f>
        <v/>
      </c>
      <c r="BL83" s="56" cm="1">
        <f t="array" ref="BL83">IFERROR(INDEX(Lists!$L$24:$AX$24,  0, _xlfn.AGGREGATE(15, 3, (B83:AI83 = $BF$13)/(B83:AI83 = $BF$13)*COLUMN(B83:AI83)-COLUMN(B83),COLUMNS($BG83:BG83))+1),"")</f>
        <v>0.63541666666666663</v>
      </c>
      <c r="BM83" s="56" t="str" cm="1">
        <f t="array" ref="BM83">IFERROR(INDEX(Lists!$L$24:$AX$24,  0, _xlfn.AGGREGATE(15, 3, (B83:AI83 = $BF$13)/(B83:AI83 = $BF$13)*COLUMN(B83:AI83)-COLUMN(B83),COLUMNS($BG83:BH83))+1),"")</f>
        <v/>
      </c>
      <c r="BN83" s="156" t="str" cm="1">
        <f t="array" aca="1" ref="BN83" ca="1">_xlfn.TEXTJOIN(CHAR(10),TRUE, IFERROR((TEXT(BL83,"HH:MM")&amp;" to "&amp;TEXT(INDEX(Lists!$L$24:$AX$24,0,_xlfn.AGGREGATE(15,3,(B83:AI83=$BF$13)/(B83:AI83=$BF$13)*COLUMN(B83:AI83)-COLUMN(B83),COLUMNS($BG83:BG83))+1+BJ83),"HH:MM")&amp;" "&amp;A83&amp;": "&amp;$BF$13),""),
IFERROR((TEXT(BM83,"HH:MM")&amp;" to "&amp;TEXT(INDEX(Lists!$L$24:$AX$24,0,_xlfn.AGGREGATE(15,3,(B83:AI83=$BF$13)/(B83:AI83=$BF$13)*COLUMN(B83:AI83)-COLUMN(B83),COLUMNS($BG83:BH83))+1+BK83),"HH:MM")&amp;" "&amp;A83&amp;": "&amp;$BF$13),""))</f>
        <v>15:15 to 16:00 Kid Grid &amp; RPW: Disinfect &amp; Prop Swap</v>
      </c>
      <c r="BP83" s="25" t="e" cm="1">
        <f t="array" ref="BP83">_xlfn.SINGLE(INDEX(B83:AJ83,0, _xlfn.AGGREGATE(15, 3, (B83:AI83 = $BP$13)/(B83:AI83 = $BP$13)*COLUMN(B83:AI83)-COLUMN(B83),COLUMNS($BP83:BP83))))</f>
        <v>#NUM!</v>
      </c>
      <c r="BQ83" s="25" t="str" cm="1">
        <f t="array" ref="BQ83">IFERROR(_xlfn.AGGREGATE(15, 3, (B83:AI83 = $BP$13)/(B83:AI83 = $BP$13)*COLUMN(B83:AI83)-COLUMN(B83),COLUMNS($BP83:BQ83)),"")</f>
        <v/>
      </c>
      <c r="BR83" s="25" t="str" cm="1">
        <f t="array" ref="BR83">IFERROR(_xlfn.AGGREGATE(15, 3, (B83:AI83 = $BP$13)/(B83:AI83 = $BP$13)*COLUMN(B83:AI83)-COLUMN(B83),COLUMNS($BP83:BR83)),"")</f>
        <v/>
      </c>
      <c r="BS83" s="25" t="str" cm="1">
        <f t="array" ref="BS83">_xlfn.TEXTJOIN(CHAR(10),TRUE, IFERROR((TEXT(BV83,"HH:MM")&amp;" to "&amp;TEXT(INDEX(Lists!$L$24:$AX$24,0,_xlfn.AGGREGATE(15,3,(B83:AI83=$BP$13)/(B83:AI83=$BP$13)*COLUMN(B83:AI83)-COLUMN(B83),COLUMNS($BQ83:BQ83))+1+BT83),"HH:MM")&amp;" "&amp;$BP$13),""),
IFERROR((TEXT(BW83,"HH:MM")&amp;" to "&amp;TEXT(INDEX(Lists!$L$24:$AX$24,0,_xlfn.AGGREGATE(15,3,(B83:AI83=$BP$13)/(B83:AI83=$BP$13)*COLUMN(B83:AI83)-COLUMN(B83),COLUMNS($BQ83:BR83))+1+BU83),"HH:MM")&amp;" "&amp;$BP$13),""))</f>
        <v/>
      </c>
      <c r="BT83" s="25" t="str" cm="1">
        <f t="array" ref="BT83">IFERROR(MergedCellsCount(INDEX(B83:AI83,_xlfn.AGGREGATE(15, 3, (B83:AI83 = $BP$13)/(B83:AI83 = $BP$13)*COLUMN(B83:AI83)-COLUMN(B83),COLUMNS($BP83:BP83))+1)),"")</f>
        <v/>
      </c>
      <c r="BU83" s="25" t="str" cm="1">
        <f t="array" ref="BU83">IFERROR(MergedCellsCount(INDEX(B86:AI86,_xlfn.AGGREGATE(15, 3, (B86:AI86 = $BP$13)/(B86:AI86 = $BP$13)*COLUMN(B86:AI86)-COLUMN(B86),COLUMNS($BP86:BQ86))+1)),"")</f>
        <v/>
      </c>
      <c r="BV83" s="55" t="str" cm="1">
        <f t="array" ref="BV83">IFERROR(INDEX(Lists!$L$24:$AX$24,  0, _xlfn.AGGREGATE(15, 3, (B83:AI83 = $BP$13)/(B83:AI83 = $BP$13)*COLUMN(B83:AI83)-COLUMN(B83),COLUMNS($BP83:BP83))+1),"")</f>
        <v/>
      </c>
      <c r="BW83" s="55" t="str" cm="1">
        <f t="array" ref="BW83">IFERROR(INDEX(Lists!$L$24:$AX$24,  0, _xlfn.AGGREGATE(15, 3, (B83:AI83 = $BP$13)/(B83:AI83 = $BP$13)*COLUMN(B83:AI83)-COLUMN(B83),COLUMNS($BP83:BQ83))+1),"")</f>
        <v/>
      </c>
      <c r="BX83" s="25" t="str" cm="1">
        <f t="array" ref="BX83">_xlfn.TEXTJOIN(CHAR(10),TRUE, IFERROR((TEXT(BV83,"HH:MM")&amp;" to "&amp;TEXT(INDEX(Lists!$L$24:$AX$24,0,_xlfn.AGGREGATE(15,3,(B83:AI83=$BP$13)/(B83:AI83=$BP$13)*COLUMN(B83:AI83)-COLUMN(B83),COLUMNS($BQ83:BQ83))+1+BT83),"HH:MM")&amp;" "&amp;A83&amp;": "&amp;$BP$13),""),
IFERROR((TEXT(BW83,"HH:MM")&amp;" to "&amp;TEXT(INDEX(Lists!$L$24:$AX$24,0,_xlfn.AGGREGATE(15,3,(B83:AI83=$BP$13)/(B83:AI83=$BP$13)*COLUMN(B83:AI83)-COLUMN(B83),COLUMNS($BQ83:BR83))+1+BU83),"HH:MM")&amp;" "&amp;A83&amp;": "&amp;$BP$13),""))</f>
        <v/>
      </c>
      <c r="BY83" s="185"/>
      <c r="BZ83" s="155" t="e" cm="1">
        <f t="array" ref="BZ83">_xlfn.SINGLE(INDEX(B83:AJ83,0, _xlfn.AGGREGATE(15, 3, (B83:AI83 = $BZ$13)/(B83:AI83 = $BZ$13)*COLUMN(B83:AI83)-COLUMN(B83),COLUMNS($BZ83:BZ83))))</f>
        <v>#NUM!</v>
      </c>
      <c r="CA83" s="155" t="str" cm="1">
        <f t="array" ref="CA83">IFERROR(_xlfn.AGGREGATE(15, 3, (B83:AI83 = $BZ$13)/(B83:AI83 = $BZ$13)*COLUMN(B83:AI83)-COLUMN(B83),COLUMNS($BZ83:CA83)),"")</f>
        <v/>
      </c>
      <c r="CB83" s="155" t="str" cm="1">
        <f t="array" ref="CB83">IFERROR(_xlfn.AGGREGATE(15, 3, (B83:AI83 = $BZ$13)/(B83:AI83 = $BZ$13)*COLUMN(B83:AI83)-COLUMN(B83),COLUMNS($BZ83:CB83)),"")</f>
        <v/>
      </c>
      <c r="CC83" s="155" t="str" cm="1">
        <f t="array" ref="CC83">_xlfn.TEXTJOIN(CHAR(10),TRUE, IFERROR((TEXT(CF83,"HH:MM")&amp;" to "&amp;TEXT(INDEX(Lists!$L$24:$AX$24,0,_xlfn.AGGREGATE(15,3,(B83:AI83=$BZ$13)/(B83:AI83=$BZ$13)*COLUMN(B83:AI83)-COLUMN(B83),COLUMNS($BZ83:BZ83))+1+CD83),"HH:MM")&amp;" "&amp;$BZ$13),""),
                                                        IFERROR((TEXT(CG83,"HH:MM")&amp;" to "&amp;TEXT(INDEX(Lists!$L$24:$AX$24,0,_xlfn.AGGREGATE(15,3,(B83:AI83=$BZ$13)/(B83:AI83=$BZ$13)*COLUMN(B83:AI83)-COLUMN(B83),COLUMNS($BZ83:CA83))+1+CE83),"HH:MM")&amp;" "&amp;$BZ$13),""))</f>
        <v/>
      </c>
      <c r="CD83" s="155" t="str" cm="1">
        <f t="array" ref="CD83">IFERROR(MergedCellsCount(INDEX(B83:AI83,_xlfn.AGGREGATE(15, 3, (B83:AI83 = $BZ$13)/(B83:AI83 = $BZ$13)*COLUMN(B83:AI83)-COLUMN(B83),COLUMNS($BZ83:BZ83))+1)),"")</f>
        <v/>
      </c>
      <c r="CE83" s="155" t="str" cm="1">
        <f t="array" ref="CE83">IFERROR(MergedCellsCount(INDEX(B83:AI83,_xlfn.AGGREGATE(15, 3, (B83:AI83 = $BZ$13)/(B83:AI83 = $BZ$13)*COLUMN(B83:AI83)-COLUMN(B83),COLUMNS($BZ83:CA83))+1)),"")</f>
        <v/>
      </c>
      <c r="CF83" s="56" t="str" cm="1">
        <f t="array" ref="CF83">IFERROR(INDEX(Lists!$L$24:$AX$24,  0, _xlfn.AGGREGATE(15, 3, (B83:AI83 = $BZ$13)/(B83:AI83 = $BZ$13)*COLUMN(B83:AI83)-COLUMN(B83),COLUMNS($BZ83:BZ83))+1),"")</f>
        <v/>
      </c>
      <c r="CG83" s="56" t="str" cm="1">
        <f t="array" ref="CG83">IFERROR(INDEX(Lists!$L$24:$AX$24,  0, _xlfn.AGGREGATE(15, 3, (B83:AI83 = $BZ$13)/(B83:AI83 = $BZ$13)*COLUMN(B83:AI83)-COLUMN(B83),COLUMNS($BZ83:CA83))+1),"")</f>
        <v/>
      </c>
      <c r="CH83" s="186" t="str" cm="1">
        <f t="array" ref="CH83">_xlfn.TEXTJOIN(CHAR(10),TRUE, IFERROR((TEXT(CF83,"HH:MM")&amp;" to "&amp;TEXT(INDEX(Lists!$L$24:$AX$24,0,_xlfn.AGGREGATE(15,3,(B83:AI83=$BZ$13)/(B83:AI83=$BZ$13)*COLUMN(B83:AI83)-COLUMN(B83),COLUMNS($BZ83:BZ83))+1+CD83),"HH:MM")&amp;" "&amp;A83&amp;": "&amp;$BZ$13),""),
                                                        IFERROR((TEXT(CG83,"HH:MM")&amp;" to "&amp;TEXT(INDEX(Lists!$L$24:$AX$24,0,_xlfn.AGGREGATE(15,3,(B83:AI83=$BZ$13)/(B83:AI83=$BZ$13)*COLUMN(B83:AI83)-COLUMN(B83),COLUMNS($BZ83:CA83))+1+CE83),"HH:MM")&amp;" "&amp;A83&amp;": "&amp;$BZ$13),""))</f>
        <v/>
      </c>
      <c r="CI83" s="42" t="str">
        <f t="shared" ca="1" si="6"/>
        <v>12:30 to 13:00 Wipe down
15:15 to 16:00 Disinfect &amp; Prop Swap</v>
      </c>
    </row>
    <row r="84" spans="1:87" s="74" customFormat="1" x14ac:dyDescent="0.25">
      <c r="A84" s="184"/>
      <c r="B84" s="184"/>
      <c r="C84" s="184"/>
      <c r="D84" s="184"/>
      <c r="E84" s="184"/>
      <c r="F84" s="184"/>
      <c r="G84" s="184"/>
      <c r="H84" s="184"/>
      <c r="I84" s="184"/>
      <c r="J84" s="184"/>
      <c r="K84" s="184"/>
      <c r="L84" s="184"/>
      <c r="M84" s="184"/>
      <c r="N84" s="184"/>
      <c r="O84" s="184"/>
      <c r="P84" s="184"/>
      <c r="Q84" s="184"/>
      <c r="R84" s="184"/>
      <c r="S84" s="184"/>
      <c r="T84" s="184"/>
      <c r="U84" s="184"/>
      <c r="V84" s="184"/>
      <c r="W84" s="184"/>
      <c r="X84" s="184"/>
      <c r="Y84" s="184"/>
      <c r="Z84" s="184"/>
      <c r="AA84" s="184"/>
      <c r="AB84" s="184"/>
      <c r="AC84" s="184"/>
      <c r="AD84" s="184"/>
      <c r="AE84" s="184"/>
      <c r="AF84" s="184"/>
      <c r="AG84" s="184"/>
      <c r="AH84" s="184"/>
      <c r="AI84" s="184"/>
      <c r="AJ84" s="184"/>
      <c r="BE84" s="25"/>
      <c r="BF84" s="25"/>
      <c r="BG84" s="25"/>
      <c r="BH84" s="25"/>
      <c r="BI84" s="25"/>
      <c r="BJ84" s="25"/>
      <c r="BK84" s="25"/>
      <c r="BL84" s="25"/>
      <c r="BM84" s="25"/>
      <c r="BN84" s="25"/>
      <c r="BY84" s="25"/>
      <c r="BZ84" s="25"/>
      <c r="CA84" s="25"/>
      <c r="CB84" s="25"/>
      <c r="CC84" s="25"/>
      <c r="CD84" s="25"/>
      <c r="CE84" s="25"/>
      <c r="CF84" s="25"/>
      <c r="CG84" s="25"/>
      <c r="CH84" s="25"/>
    </row>
    <row r="85" spans="1:87" s="25" customFormat="1" x14ac:dyDescent="0.25">
      <c r="A85" s="13"/>
      <c r="B85" s="13"/>
      <c r="C85" s="13"/>
      <c r="D85" s="23"/>
      <c r="E85" s="23"/>
      <c r="F85" s="23"/>
      <c r="G85" s="23"/>
      <c r="H85" s="24"/>
      <c r="I85" s="24"/>
      <c r="J85" s="24"/>
      <c r="K85" s="24"/>
      <c r="L85" s="24"/>
      <c r="M85" s="24"/>
      <c r="N85" s="24"/>
      <c r="O85" s="24"/>
      <c r="P85" s="24"/>
      <c r="Q85" s="24"/>
      <c r="R85" s="24"/>
      <c r="S85" s="24"/>
      <c r="T85" s="24"/>
      <c r="U85" s="24"/>
      <c r="V85" s="24"/>
      <c r="W85" s="24"/>
      <c r="X85" s="24"/>
      <c r="Y85" s="24"/>
      <c r="Z85" s="24"/>
      <c r="AA85" s="24"/>
      <c r="AB85" s="24"/>
      <c r="AC85" s="24"/>
      <c r="AD85" s="24"/>
      <c r="AE85" s="24"/>
      <c r="AF85" s="24"/>
      <c r="AG85" s="24"/>
      <c r="AH85" s="24"/>
      <c r="AI85" s="24"/>
      <c r="AJ85" s="23"/>
    </row>
    <row r="86" spans="1:87" s="25" customFormat="1" x14ac:dyDescent="0.25">
      <c r="A86" s="17"/>
      <c r="B86" s="17"/>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row>
    <row r="87" spans="1:87" s="25" customFormat="1" x14ac:dyDescent="0.25">
      <c r="A87" s="24"/>
      <c r="B87" s="24"/>
      <c r="C87" s="24"/>
      <c r="D87" s="24"/>
      <c r="E87" s="24"/>
      <c r="F87" s="24"/>
      <c r="G87" s="24"/>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row>
    <row r="88" spans="1:87" s="25" customFormat="1" x14ac:dyDescent="0.25">
      <c r="A88" s="24"/>
      <c r="B88" s="24"/>
      <c r="C88" s="24"/>
      <c r="D88" s="24"/>
      <c r="E88" s="24"/>
      <c r="F88" s="24"/>
      <c r="G88" s="24"/>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row>
    <row r="89" spans="1:87" x14ac:dyDescent="0.25">
      <c r="A89" s="1"/>
      <c r="B89" s="37">
        <v>0.35416666666666669</v>
      </c>
      <c r="C89" s="37">
        <v>0.36458333333333331</v>
      </c>
      <c r="D89" s="37">
        <v>0.375</v>
      </c>
      <c r="E89" s="37">
        <v>0.38541666666666669</v>
      </c>
      <c r="F89" s="37">
        <v>0.39583333333333331</v>
      </c>
      <c r="G89" s="37">
        <v>0.40625</v>
      </c>
      <c r="H89" s="37">
        <v>0.41666666666666669</v>
      </c>
      <c r="I89" s="37">
        <v>0.42708333333333331</v>
      </c>
      <c r="J89" s="37">
        <v>0.4375</v>
      </c>
      <c r="K89" s="37">
        <v>0.44791666666666669</v>
      </c>
      <c r="L89" s="37">
        <v>0.45833333333333331</v>
      </c>
      <c r="M89" s="37">
        <v>0.46875</v>
      </c>
      <c r="N89" s="33">
        <v>0.47916666666666669</v>
      </c>
      <c r="O89" s="49">
        <v>0.48958333333333331</v>
      </c>
      <c r="P89" s="39">
        <v>0.5</v>
      </c>
      <c r="Q89" s="39">
        <v>0.51041666666666663</v>
      </c>
      <c r="R89" s="39">
        <v>0.52083333333333337</v>
      </c>
      <c r="S89" s="38">
        <v>0.53125</v>
      </c>
      <c r="T89" s="37">
        <v>0.54166666666666663</v>
      </c>
      <c r="U89" s="37">
        <v>0.55208333333333337</v>
      </c>
      <c r="V89" s="37">
        <v>0.5625</v>
      </c>
      <c r="W89" s="37">
        <v>0.57291666666666663</v>
      </c>
      <c r="X89" s="37">
        <v>0.58333333333333337</v>
      </c>
      <c r="Y89" s="37">
        <v>0.59375</v>
      </c>
      <c r="Z89" s="37">
        <v>0.60416666666666663</v>
      </c>
      <c r="AA89" s="37">
        <v>0.61458333333333337</v>
      </c>
      <c r="AB89" s="37">
        <v>0.625</v>
      </c>
      <c r="AC89" s="37">
        <v>0.63541666666666663</v>
      </c>
      <c r="AD89" s="37">
        <v>0.64583333333333337</v>
      </c>
      <c r="AE89" s="37">
        <v>0.65625</v>
      </c>
      <c r="AF89" s="37">
        <v>0.66666666666666663</v>
      </c>
      <c r="AG89" s="37">
        <v>0.67708333333333337</v>
      </c>
      <c r="AH89" s="37">
        <v>0.6875</v>
      </c>
      <c r="AI89" s="37">
        <v>0.69791666666666663</v>
      </c>
      <c r="AJ89" s="37">
        <v>0.70833333333333337</v>
      </c>
    </row>
    <row r="90" spans="1:87"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87"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87"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87"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87"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87"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87"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94">
    <mergeCell ref="E8:H8"/>
    <mergeCell ref="E9:H9"/>
    <mergeCell ref="E10:H10"/>
    <mergeCell ref="J2:AI10"/>
    <mergeCell ref="E3:H3"/>
    <mergeCell ref="E4:H4"/>
    <mergeCell ref="E5:H5"/>
    <mergeCell ref="E6:H6"/>
    <mergeCell ref="E7:H7"/>
    <mergeCell ref="AR10:AV10"/>
    <mergeCell ref="Z43:AA43"/>
    <mergeCell ref="M44:O44"/>
    <mergeCell ref="M40:U40"/>
    <mergeCell ref="AR12:AT12"/>
    <mergeCell ref="AB13:AI13"/>
    <mergeCell ref="W44:X44"/>
    <mergeCell ref="M24:N24"/>
    <mergeCell ref="Q25:R25"/>
    <mergeCell ref="T18:U18"/>
    <mergeCell ref="T42:U42"/>
    <mergeCell ref="M37:N37"/>
    <mergeCell ref="Q38:R38"/>
    <mergeCell ref="M33:O33"/>
    <mergeCell ref="P34:R34"/>
    <mergeCell ref="S35:U35"/>
    <mergeCell ref="AB60:AD60"/>
    <mergeCell ref="T64:U64"/>
    <mergeCell ref="M55:O55"/>
    <mergeCell ref="P56:R56"/>
    <mergeCell ref="S57:U57"/>
    <mergeCell ref="V58:X58"/>
    <mergeCell ref="M59:N59"/>
    <mergeCell ref="M62:U62"/>
    <mergeCell ref="W55:X55"/>
    <mergeCell ref="Y59:AA59"/>
    <mergeCell ref="Q60:R60"/>
    <mergeCell ref="AB49:AD49"/>
    <mergeCell ref="Y48:AA48"/>
    <mergeCell ref="AB25:AD25"/>
    <mergeCell ref="Y37:AA37"/>
    <mergeCell ref="AB38:AD38"/>
    <mergeCell ref="CH13:CH14"/>
    <mergeCell ref="BL13:BL14"/>
    <mergeCell ref="BM13:BM14"/>
    <mergeCell ref="BN13:BN14"/>
    <mergeCell ref="BV13:BV14"/>
    <mergeCell ref="BW13:BW14"/>
    <mergeCell ref="BX13:BX14"/>
    <mergeCell ref="CF13:CF14"/>
    <mergeCell ref="CG13:CG14"/>
    <mergeCell ref="D76:G83"/>
    <mergeCell ref="T74:AE74"/>
    <mergeCell ref="H74:S74"/>
    <mergeCell ref="AC83:AE83"/>
    <mergeCell ref="N78:P78"/>
    <mergeCell ref="Y77:Z77"/>
    <mergeCell ref="K77:M77"/>
    <mergeCell ref="U76:V76"/>
    <mergeCell ref="Q79:S79"/>
    <mergeCell ref="T80:V80"/>
    <mergeCell ref="W81:Y81"/>
    <mergeCell ref="N82:O82"/>
    <mergeCell ref="Z82:AB82"/>
    <mergeCell ref="R83:S83"/>
    <mergeCell ref="H76:J76"/>
    <mergeCell ref="AB71:AD71"/>
    <mergeCell ref="S68:U68"/>
    <mergeCell ref="V69:X69"/>
    <mergeCell ref="Z65:AA65"/>
    <mergeCell ref="M66:O66"/>
    <mergeCell ref="Q71:R71"/>
    <mergeCell ref="W66:X66"/>
    <mergeCell ref="P67:R67"/>
    <mergeCell ref="Y70:AA70"/>
    <mergeCell ref="Z19:AA19"/>
    <mergeCell ref="T31:U31"/>
    <mergeCell ref="Z32:AA32"/>
    <mergeCell ref="W33:X33"/>
    <mergeCell ref="M70:N70"/>
    <mergeCell ref="Z54:AA54"/>
    <mergeCell ref="P45:R45"/>
    <mergeCell ref="S46:U46"/>
    <mergeCell ref="T53:U53"/>
    <mergeCell ref="M51:U51"/>
    <mergeCell ref="M48:N48"/>
    <mergeCell ref="Q49:R49"/>
    <mergeCell ref="V47:X47"/>
    <mergeCell ref="V36:X36"/>
    <mergeCell ref="M20:O20"/>
    <mergeCell ref="P21:R21"/>
    <mergeCell ref="S22:U22"/>
    <mergeCell ref="V23:X23"/>
    <mergeCell ref="Y24:AA24"/>
    <mergeCell ref="W20:X20"/>
  </mergeCells>
  <pageMargins left="0.25" right="0.25" top="0.75" bottom="0.75" header="0.3" footer="0.3"/>
  <pageSetup paperSize="3" scale="5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topLeftCell="A24" workbookViewId="0">
      <selection activeCell="I44" sqref="I44"/>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19.42578125" style="90" customWidth="1"/>
    <col min="8" max="8" width="29.85546875" style="90" customWidth="1"/>
    <col min="9" max="10" width="21.28515625" style="90" customWidth="1"/>
    <col min="11" max="11" width="12.42578125" style="90" customWidth="1"/>
    <col min="12" max="12" width="3.140625" style="90" customWidth="1"/>
    <col min="13" max="16384" width="37.7109375" style="90"/>
  </cols>
  <sheetData>
    <row r="1" spans="2:13" ht="7.5" customHeight="1" x14ac:dyDescent="0.25"/>
    <row r="2" spans="2:13" ht="7.5" customHeight="1" x14ac:dyDescent="0.25"/>
    <row r="3" spans="2:13" ht="6" customHeight="1" x14ac:dyDescent="0.25">
      <c r="B3" s="91" t="s">
        <v>43</v>
      </c>
      <c r="C3" s="91"/>
      <c r="G3" s="97"/>
      <c r="H3" s="97"/>
    </row>
    <row r="4" spans="2:13" ht="5.25" customHeight="1" x14ac:dyDescent="0.25">
      <c r="G4" s="98"/>
      <c r="H4" s="98"/>
      <c r="I4" s="108"/>
    </row>
    <row r="5" spans="2:13" ht="28.5" x14ac:dyDescent="0.45">
      <c r="C5" s="92"/>
      <c r="D5" s="101"/>
      <c r="E5" s="213" t="s">
        <v>97</v>
      </c>
      <c r="F5" s="101"/>
      <c r="G5" s="98"/>
      <c r="H5" s="98"/>
      <c r="I5" s="125"/>
      <c r="L5" s="101"/>
      <c r="M5" s="102" t="s">
        <v>63</v>
      </c>
    </row>
    <row r="6" spans="2:13" ht="31.5" x14ac:dyDescent="0.25">
      <c r="C6" s="93"/>
      <c r="D6" s="101"/>
      <c r="E6" s="305" t="s">
        <v>98</v>
      </c>
      <c r="F6" s="101"/>
      <c r="G6" s="98"/>
      <c r="H6" s="98"/>
      <c r="I6" s="124"/>
      <c r="L6" s="101"/>
      <c r="M6" s="100" t="str" cm="1">
        <f t="array" aca="1" ref="M6" ca="1">SUBSTITUTE(SUBSTITUTE(SUBSTITUTE(SUBSTITUTE(SUBSTITUTE(SUBSTITUTE(
_xlfn.TEXTJOIN(CHAR(10),TRUE,SplitText(_xlfn.TEXTJOIN(CHAR(10),TRUE,IF(ISNUMBER(SEARCH(AT!B3,INDIRECT(Lists!$F$2):INDIRECT(Lists!$G$2))), INDIRECT(Lists!$N$2):INDIRECT(Lists!$O$2),"")))),"08:", "8:"),"09:", "9:"), "13:", "1:"), "14:", "2:"), "15:", "3:"), "16:","4:")</f>
        <v>12:00 to 12:45 Disinfect &amp; Prop Swap</v>
      </c>
    </row>
    <row r="7" spans="2:13" x14ac:dyDescent="0.25">
      <c r="C7" s="94"/>
      <c r="D7" s="101"/>
      <c r="E7" s="306"/>
      <c r="F7" s="101"/>
      <c r="G7" s="98"/>
      <c r="H7" s="98"/>
      <c r="I7" s="126"/>
      <c r="L7" s="101"/>
      <c r="M7" s="99"/>
    </row>
    <row r="8" spans="2:13" ht="18.75" x14ac:dyDescent="0.25">
      <c r="C8" s="92"/>
      <c r="D8" s="101"/>
      <c r="E8" s="306"/>
      <c r="F8" s="101"/>
      <c r="G8" s="98"/>
      <c r="H8" s="98"/>
      <c r="I8" s="125"/>
      <c r="L8" s="101"/>
      <c r="M8" s="102" t="s">
        <v>44</v>
      </c>
    </row>
    <row r="9" spans="2:13" ht="31.5" x14ac:dyDescent="0.25">
      <c r="C9" s="93"/>
      <c r="D9" s="101"/>
      <c r="E9" s="306"/>
      <c r="F9" s="101"/>
      <c r="G9" s="98"/>
      <c r="H9" s="98"/>
      <c r="I9" s="124"/>
      <c r="L9" s="101"/>
      <c r="M9" s="100" t="str" cm="1">
        <f t="array" aca="1" ref="M9" ca="1">SUBSTITUTE(SUBSTITUTE(SUBSTITUTE(SUBSTITUTE(SUBSTITUTE(SUBSTITUTE(
_xlfn.TEXTJOIN(CHAR(10),TRUE,SplitText(_xlfn.TEXTJOIN(CHAR(10),TRUE,IF(ISNUMBER(SEARCH(AT!B3,INDIRECT(Lists!$F$3):INDIRECT(Lists!$G$3))), INDIRECT(Lists!$N$3):INDIRECT(Lists!$O$3),"")))),"08:", "8:"),"09:", "9:"), "13:", "1:"), "14:", "2:"), "15:", "3:"), "16:","4:")</f>
        <v>12:00 to 12:45 Disinfect &amp; Prop Swap</v>
      </c>
    </row>
    <row r="10" spans="2:13" x14ac:dyDescent="0.25">
      <c r="C10" s="94"/>
      <c r="D10" s="101"/>
      <c r="E10" s="306"/>
      <c r="F10" s="101"/>
      <c r="G10" s="98"/>
      <c r="H10" s="98"/>
      <c r="I10" s="126"/>
      <c r="L10" s="101"/>
      <c r="M10" s="99"/>
    </row>
    <row r="11" spans="2:13" ht="18.75" x14ac:dyDescent="0.25">
      <c r="C11" s="92"/>
      <c r="D11" s="101"/>
      <c r="E11" s="306"/>
      <c r="F11" s="101"/>
      <c r="G11" s="98"/>
      <c r="H11" s="98"/>
      <c r="I11" s="125"/>
      <c r="L11" s="101"/>
      <c r="M11" s="102" t="s">
        <v>66</v>
      </c>
    </row>
    <row r="12" spans="2:13" ht="31.5" x14ac:dyDescent="0.25">
      <c r="C12" s="93"/>
      <c r="D12" s="101"/>
      <c r="E12" s="306"/>
      <c r="F12" s="101"/>
      <c r="G12" s="98"/>
      <c r="H12" s="98"/>
      <c r="I12" s="124"/>
      <c r="L12" s="101"/>
      <c r="M12" s="100" t="str" cm="1">
        <f t="array" aca="1" ref="M12" ca="1">SUBSTITUTE(SUBSTITUTE(SUBSTITUTE(SUBSTITUTE(SUBSTITUTE(SUBSTITUTE(
_xlfn.TEXTJOIN(CHAR(10),TRUE,SplitText(_xlfn.TEXTJOIN(CHAR(10),TRUE,IF(ISNUMBER(SEARCH(AT!B3,INDIRECT(Lists!$F$4):INDIRECT(Lists!$G$4))), INDIRECT(Lists!$N$4):INDIRECT(Lists!$O$4),"")))),"08:", "8:"),"09:", "9:"), "13:", "1:"), "14:", "2:"), "15:", "3:"), "16:","4:")</f>
        <v>12:45 to 1:30 Disinfect &amp; Prop Swap</v>
      </c>
    </row>
    <row r="13" spans="2:13" x14ac:dyDescent="0.25">
      <c r="B13" s="207" t="s">
        <v>99</v>
      </c>
      <c r="C13" s="94"/>
      <c r="D13" s="101"/>
      <c r="E13" s="306"/>
      <c r="F13" s="101"/>
      <c r="G13" s="98"/>
      <c r="H13" s="98"/>
      <c r="I13" s="126"/>
      <c r="L13" s="101"/>
      <c r="M13" s="99"/>
    </row>
    <row r="14" spans="2:13" ht="18.75" x14ac:dyDescent="0.25">
      <c r="C14" s="92"/>
      <c r="D14" s="101"/>
      <c r="E14" s="306"/>
      <c r="F14" s="101"/>
      <c r="G14" s="98"/>
      <c r="H14" s="98"/>
      <c r="I14" s="125"/>
      <c r="L14" s="101"/>
      <c r="M14" s="102" t="s">
        <v>68</v>
      </c>
    </row>
    <row r="15" spans="2:13" ht="31.5" x14ac:dyDescent="0.25">
      <c r="C15" s="93"/>
      <c r="D15" s="101"/>
      <c r="E15" s="306"/>
      <c r="F15" s="101"/>
      <c r="G15" s="98"/>
      <c r="H15" s="98"/>
      <c r="I15" s="124"/>
      <c r="L15" s="101"/>
      <c r="M15" s="100" t="str" cm="1">
        <f t="array" aca="1" ref="M15" ca="1">SUBSTITUTE(SUBSTITUTE(SUBSTITUTE(SUBSTITUTE(SUBSTITUTE(SUBSTITUTE(
_xlfn.TEXTJOIN(CHAR(10),TRUE,SplitText(_xlfn.TEXTJOIN(CHAR(10),TRUE,IF(ISNUMBER(SEARCH(AT!B3,INDIRECT(Lists!$F$5):INDIRECT(Lists!$G$5))), INDIRECT(Lists!$N$5):INDIRECT(Lists!$O$5),"")))),"08:", "8:"),"09:", "9:"), "13:", "1:"), "14:", "2:"), "15:", "3:"), "16:","4:")</f>
        <v>12:00 to 12:45 Disinfect &amp; Prop Swap</v>
      </c>
    </row>
    <row r="16" spans="2:13" x14ac:dyDescent="0.25">
      <c r="C16" s="94"/>
      <c r="D16" s="101"/>
      <c r="E16" s="306"/>
      <c r="F16" s="101"/>
      <c r="G16" s="98"/>
      <c r="H16" s="98"/>
      <c r="I16" s="126"/>
      <c r="L16" s="101"/>
      <c r="M16" s="99"/>
    </row>
    <row r="17" spans="1:13" ht="18.75" x14ac:dyDescent="0.25">
      <c r="C17" s="92"/>
      <c r="D17" s="101"/>
      <c r="E17" s="306"/>
      <c r="F17" s="101"/>
      <c r="G17" s="98"/>
      <c r="H17" s="98"/>
      <c r="I17" s="125"/>
      <c r="L17" s="101"/>
      <c r="M17" s="102" t="s">
        <v>67</v>
      </c>
    </row>
    <row r="18" spans="1:13" ht="31.5" x14ac:dyDescent="0.25">
      <c r="C18" s="93"/>
      <c r="D18" s="101"/>
      <c r="E18" s="306"/>
      <c r="F18" s="101"/>
      <c r="G18" s="98"/>
      <c r="H18" s="98"/>
      <c r="I18" s="124"/>
      <c r="L18" s="101"/>
      <c r="M18" s="100" t="str" cm="1">
        <f t="array" aca="1" ref="M18" ca="1">SUBSTITUTE(SUBSTITUTE(SUBSTITUTE(SUBSTITUTE(SUBSTITUTE(SUBSTITUTE(
_xlfn.TEXTJOIN(CHAR(10),TRUE,SplitText(_xlfn.TEXTJOIN(CHAR(10),TRUE,IF(ISNUMBER(SEARCH(AT!B3,INDIRECT(Lists!$F$6):INDIRECT(Lists!$G$6))), INDIRECT(Lists!$N$6):INDIRECT(Lists!$O$6),"")))),"08:", "8:"),"09:", "9:"), "13:", "1:"), "14:", "2:"), "15:", "3:"), "16:","4:")</f>
        <v>12:45 to 1:30 Disinfect &amp; Prop Swap</v>
      </c>
    </row>
    <row r="19" spans="1:13" x14ac:dyDescent="0.25">
      <c r="C19" s="94"/>
      <c r="D19" s="101"/>
      <c r="E19" s="306"/>
      <c r="F19" s="101"/>
      <c r="G19" s="98"/>
      <c r="H19" s="98"/>
      <c r="I19" s="126"/>
      <c r="L19" s="101"/>
      <c r="M19" s="99"/>
    </row>
    <row r="20" spans="1:13" ht="18.75" x14ac:dyDescent="0.25">
      <c r="C20" s="92"/>
      <c r="D20" s="101"/>
      <c r="E20" s="306"/>
      <c r="F20" s="101"/>
      <c r="G20" s="98"/>
      <c r="H20" s="98"/>
      <c r="I20" s="125"/>
      <c r="L20" s="101"/>
      <c r="M20" s="102" t="s">
        <v>69</v>
      </c>
    </row>
    <row r="21" spans="1:13" ht="31.5" x14ac:dyDescent="0.25">
      <c r="C21" s="93"/>
      <c r="D21" s="101"/>
      <c r="E21" s="306"/>
      <c r="F21" s="101"/>
      <c r="I21" s="124"/>
      <c r="L21" s="101"/>
      <c r="M21" s="100" t="str" cm="1">
        <f t="array" aca="1" ref="M21" ca="1">SUBSTITUTE(SUBSTITUTE(SUBSTITUTE(SUBSTITUTE(SUBSTITUTE(SUBSTITUTE(
_xlfn.TEXTJOIN(CHAR(10),TRUE,SplitText(_xlfn.TEXTJOIN(CHAR(10),TRUE,IF(ISNUMBER(SEARCH(AT!B3,INDIRECT(Lists!$F$7):INDIRECT(Lists!$G$7))), INDIRECT(Lists!$N$7):INDIRECT(Lists!$O$7),"")))),"08:", "8:"),"09:", "9:"), "13:", "1:"), "14:", "2:"), "15:", "3:"), "16:","4:")</f>
        <v>11:30 to 12:15 Disinfect &amp; Prop Swap</v>
      </c>
    </row>
    <row r="22" spans="1:13" ht="15.75" customHeight="1" x14ac:dyDescent="0.25">
      <c r="I22" s="97"/>
    </row>
    <row r="23" spans="1:13" ht="28.5" x14ac:dyDescent="0.45">
      <c r="A23" s="101"/>
      <c r="B23" s="302" t="s">
        <v>100</v>
      </c>
      <c r="C23" s="302"/>
      <c r="D23" s="303"/>
      <c r="E23" s="303"/>
      <c r="F23" s="101"/>
      <c r="I23" s="108"/>
    </row>
    <row r="24" spans="1:13" ht="177" customHeight="1" x14ac:dyDescent="0.25">
      <c r="A24" s="101"/>
      <c r="B24" s="304" t="s">
        <v>101</v>
      </c>
      <c r="C24" s="304"/>
      <c r="D24" s="304"/>
      <c r="E24" s="304"/>
      <c r="F24" s="101"/>
    </row>
    <row r="25" spans="1:13" x14ac:dyDescent="0.25">
      <c r="B25" s="95"/>
      <c r="C25" s="95"/>
      <c r="D25" s="95"/>
      <c r="E25" s="95"/>
    </row>
    <row r="26" spans="1:13" x14ac:dyDescent="0.25">
      <c r="B26" s="95"/>
      <c r="C26" s="95"/>
      <c r="D26" s="95"/>
      <c r="E26" s="95"/>
      <c r="G26" s="174" t="s">
        <v>102</v>
      </c>
      <c r="H26" s="174" t="s">
        <v>103</v>
      </c>
      <c r="I26" s="174" t="s">
        <v>104</v>
      </c>
      <c r="J26" s="174" t="s">
        <v>105</v>
      </c>
    </row>
    <row r="27" spans="1:13" x14ac:dyDescent="0.25">
      <c r="B27" s="95"/>
      <c r="C27" s="95"/>
      <c r="D27" s="95"/>
      <c r="E27" s="95"/>
      <c r="G27" s="175" t="s">
        <v>106</v>
      </c>
      <c r="H27" s="175" t="s">
        <v>107</v>
      </c>
      <c r="I27" s="175" t="s">
        <v>108</v>
      </c>
      <c r="J27" s="175" t="s">
        <v>109</v>
      </c>
    </row>
    <row r="28" spans="1:13" x14ac:dyDescent="0.25">
      <c r="B28" s="95"/>
      <c r="C28" s="95"/>
      <c r="D28" s="95"/>
      <c r="E28" s="95"/>
      <c r="G28" s="175"/>
      <c r="H28" s="175" t="s">
        <v>110</v>
      </c>
      <c r="I28" s="175" t="s">
        <v>108</v>
      </c>
      <c r="J28" s="175" t="s">
        <v>111</v>
      </c>
    </row>
    <row r="29" spans="1:13" x14ac:dyDescent="0.25">
      <c r="B29" s="95"/>
      <c r="C29" s="95"/>
      <c r="D29" s="95"/>
      <c r="E29" s="95"/>
      <c r="G29" s="175"/>
      <c r="H29" s="175" t="s">
        <v>112</v>
      </c>
      <c r="I29" s="175" t="s">
        <v>108</v>
      </c>
      <c r="J29" s="175" t="s">
        <v>111</v>
      </c>
    </row>
    <row r="30" spans="1:13" x14ac:dyDescent="0.25">
      <c r="B30" s="95"/>
      <c r="C30" s="95"/>
      <c r="D30" s="95"/>
      <c r="E30" s="95"/>
      <c r="G30" s="175"/>
      <c r="H30" s="175" t="s">
        <v>113</v>
      </c>
      <c r="I30" s="175" t="s">
        <v>108</v>
      </c>
      <c r="J30" s="175" t="s">
        <v>111</v>
      </c>
    </row>
    <row r="31" spans="1:13" x14ac:dyDescent="0.25">
      <c r="B31" s="95"/>
      <c r="C31" s="95"/>
      <c r="D31" s="95"/>
      <c r="E31" s="95"/>
      <c r="G31" s="175" t="s">
        <v>114</v>
      </c>
      <c r="H31" s="175" t="s">
        <v>115</v>
      </c>
      <c r="I31" s="175" t="s">
        <v>108</v>
      </c>
      <c r="J31" s="175" t="s">
        <v>111</v>
      </c>
    </row>
    <row r="32" spans="1:13" x14ac:dyDescent="0.25">
      <c r="B32" s="95"/>
      <c r="C32" s="95"/>
      <c r="D32" s="95"/>
      <c r="E32" s="95"/>
      <c r="G32" s="175" t="s">
        <v>116</v>
      </c>
      <c r="H32" s="175" t="s">
        <v>117</v>
      </c>
      <c r="I32" s="175" t="s">
        <v>108</v>
      </c>
      <c r="J32" s="175" t="s">
        <v>111</v>
      </c>
    </row>
    <row r="33" spans="2:10" x14ac:dyDescent="0.25">
      <c r="B33" s="95"/>
      <c r="C33" s="95"/>
      <c r="D33" s="95"/>
      <c r="E33" s="95"/>
      <c r="G33" s="175"/>
      <c r="H33" s="175" t="s">
        <v>118</v>
      </c>
      <c r="I33" s="175" t="s">
        <v>108</v>
      </c>
      <c r="J33" s="175" t="s">
        <v>111</v>
      </c>
    </row>
    <row r="34" spans="2:10" x14ac:dyDescent="0.25">
      <c r="B34" s="95"/>
      <c r="C34" s="95"/>
      <c r="D34" s="95"/>
      <c r="E34" s="95"/>
      <c r="G34" s="175" t="s">
        <v>119</v>
      </c>
      <c r="H34" s="175" t="s">
        <v>120</v>
      </c>
      <c r="I34" s="175" t="s">
        <v>108</v>
      </c>
      <c r="J34" s="175" t="s">
        <v>109</v>
      </c>
    </row>
    <row r="35" spans="2:10" x14ac:dyDescent="0.25">
      <c r="B35" s="95"/>
      <c r="C35" s="95"/>
      <c r="D35" s="95"/>
      <c r="E35" s="95"/>
      <c r="G35" s="175"/>
      <c r="H35" s="175" t="s">
        <v>121</v>
      </c>
      <c r="I35" s="175" t="s">
        <v>108</v>
      </c>
      <c r="J35" s="175" t="s">
        <v>109</v>
      </c>
    </row>
    <row r="36" spans="2:10" x14ac:dyDescent="0.25">
      <c r="B36" s="95"/>
      <c r="C36" s="95"/>
      <c r="D36" s="95"/>
      <c r="E36" s="95"/>
      <c r="G36" s="175"/>
      <c r="H36" s="175" t="s">
        <v>122</v>
      </c>
      <c r="I36" s="175" t="s">
        <v>108</v>
      </c>
      <c r="J36" s="175" t="s">
        <v>109</v>
      </c>
    </row>
    <row r="37" spans="2:10" x14ac:dyDescent="0.25">
      <c r="B37" s="95"/>
      <c r="C37" s="95"/>
      <c r="D37" s="95"/>
      <c r="E37" s="95"/>
      <c r="G37" s="175"/>
      <c r="H37" s="175" t="s">
        <v>123</v>
      </c>
      <c r="I37" s="175" t="s">
        <v>108</v>
      </c>
      <c r="J37" s="175" t="s">
        <v>109</v>
      </c>
    </row>
    <row r="38" spans="2:10" x14ac:dyDescent="0.25">
      <c r="B38" s="95"/>
      <c r="C38" s="95"/>
      <c r="D38" s="95"/>
      <c r="E38" s="95"/>
      <c r="G38" s="175"/>
      <c r="H38" s="175" t="s">
        <v>124</v>
      </c>
      <c r="I38" s="175" t="s">
        <v>108</v>
      </c>
      <c r="J38" s="175" t="s">
        <v>111</v>
      </c>
    </row>
    <row r="39" spans="2:10" x14ac:dyDescent="0.25">
      <c r="B39" s="95"/>
      <c r="C39" s="95"/>
      <c r="D39" s="95"/>
      <c r="E39" s="95"/>
      <c r="G39" s="175"/>
      <c r="H39" s="175" t="s">
        <v>125</v>
      </c>
      <c r="I39" s="175" t="s">
        <v>108</v>
      </c>
      <c r="J39" s="175" t="s">
        <v>111</v>
      </c>
    </row>
    <row r="40" spans="2:10" x14ac:dyDescent="0.25">
      <c r="B40" s="95"/>
      <c r="C40" s="95"/>
      <c r="D40" s="95"/>
      <c r="E40" s="95"/>
      <c r="G40" s="175"/>
      <c r="H40" s="175" t="s">
        <v>126</v>
      </c>
      <c r="I40" s="175" t="s">
        <v>108</v>
      </c>
      <c r="J40" s="175" t="s">
        <v>111</v>
      </c>
    </row>
    <row r="41" spans="2:10" x14ac:dyDescent="0.25">
      <c r="B41" s="95"/>
      <c r="C41" s="95"/>
      <c r="D41" s="95"/>
      <c r="E41" s="95"/>
      <c r="G41" s="175"/>
      <c r="H41" s="175" t="s">
        <v>127</v>
      </c>
      <c r="I41" s="175" t="s">
        <v>108</v>
      </c>
      <c r="J41" s="175" t="s">
        <v>111</v>
      </c>
    </row>
    <row r="42" spans="2:10" x14ac:dyDescent="0.25">
      <c r="G42" s="175" t="s">
        <v>128</v>
      </c>
      <c r="H42" s="175" t="s">
        <v>129</v>
      </c>
      <c r="I42" s="175" t="s">
        <v>108</v>
      </c>
      <c r="J42" s="175" t="s">
        <v>111</v>
      </c>
    </row>
    <row r="43" spans="2:10" x14ac:dyDescent="0.25">
      <c r="G43" s="175"/>
      <c r="H43" s="175" t="s">
        <v>130</v>
      </c>
      <c r="I43" s="175" t="s">
        <v>108</v>
      </c>
      <c r="J43" s="175" t="s">
        <v>111</v>
      </c>
    </row>
    <row r="44" spans="2:10" x14ac:dyDescent="0.25">
      <c r="G44" s="175"/>
      <c r="H44" s="175" t="s">
        <v>131</v>
      </c>
      <c r="I44" s="175" t="s">
        <v>108</v>
      </c>
      <c r="J44" s="175" t="s">
        <v>111</v>
      </c>
    </row>
    <row r="45" spans="2:10" x14ac:dyDescent="0.25">
      <c r="G45" s="175"/>
      <c r="H45" s="175" t="s">
        <v>132</v>
      </c>
      <c r="I45" s="175" t="s">
        <v>108</v>
      </c>
      <c r="J45" s="175" t="s">
        <v>111</v>
      </c>
    </row>
    <row r="46" spans="2:10" x14ac:dyDescent="0.25">
      <c r="G46" s="175" t="s">
        <v>133</v>
      </c>
      <c r="H46" s="175" t="s">
        <v>134</v>
      </c>
      <c r="I46" s="175" t="s">
        <v>108</v>
      </c>
      <c r="J46" s="175" t="s">
        <v>111</v>
      </c>
    </row>
    <row r="47" spans="2:10" x14ac:dyDescent="0.25">
      <c r="G47" s="175"/>
      <c r="H47" s="175" t="s">
        <v>135</v>
      </c>
      <c r="I47" s="175" t="s">
        <v>108</v>
      </c>
      <c r="J47" s="175" t="s">
        <v>111</v>
      </c>
    </row>
    <row r="48" spans="2:10" x14ac:dyDescent="0.25">
      <c r="G48" s="175"/>
      <c r="H48" s="175" t="s">
        <v>136</v>
      </c>
      <c r="I48" s="175" t="s">
        <v>108</v>
      </c>
      <c r="J48" s="175" t="s">
        <v>111</v>
      </c>
    </row>
    <row r="49" spans="7:10" x14ac:dyDescent="0.25">
      <c r="G49" s="175"/>
      <c r="H49" s="175" t="s">
        <v>137</v>
      </c>
      <c r="I49" s="175" t="s">
        <v>108</v>
      </c>
      <c r="J49" s="175" t="s">
        <v>111</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23.28515625" style="90" customWidth="1"/>
    <col min="8" max="8" width="26.28515625" style="90" customWidth="1"/>
    <col min="9" max="10" width="23.28515625" style="90" customWidth="1"/>
    <col min="11" max="11" width="37.7109375" style="90"/>
    <col min="12" max="12" width="1.85546875" style="90" customWidth="1"/>
    <col min="13" max="16384" width="37.7109375" style="90"/>
  </cols>
  <sheetData>
    <row r="1" spans="2:13" ht="84" customHeight="1" x14ac:dyDescent="0.25"/>
    <row r="3" spans="2:13" x14ac:dyDescent="0.25">
      <c r="B3" s="91" t="s">
        <v>40</v>
      </c>
      <c r="C3" s="91"/>
      <c r="G3" s="97"/>
    </row>
    <row r="4" spans="2:13" x14ac:dyDescent="0.25">
      <c r="G4" s="98"/>
    </row>
    <row r="5" spans="2:13" ht="28.5" x14ac:dyDescent="0.45">
      <c r="C5" s="92"/>
      <c r="D5" s="103"/>
      <c r="E5" s="214" t="s">
        <v>97</v>
      </c>
      <c r="F5" s="103"/>
      <c r="G5" s="98"/>
      <c r="L5" s="103"/>
      <c r="M5" s="106" t="s">
        <v>63</v>
      </c>
    </row>
    <row r="6" spans="2:13" ht="47.25" customHeight="1" x14ac:dyDescent="0.25">
      <c r="B6" s="206" t="s">
        <v>99</v>
      </c>
      <c r="C6" s="93"/>
      <c r="D6" s="103"/>
      <c r="E6" s="309" t="s">
        <v>138</v>
      </c>
      <c r="F6" s="103"/>
      <c r="G6" s="98"/>
      <c r="L6" s="103"/>
      <c r="M6" s="105" t="str" cm="1">
        <f t="array" aca="1" ref="M6" ca="1">SUBSTITUTE(SUBSTITUTE(SUBSTITUTE(SUBSTITUTE(SUBSTITUTE(SUBSTITUTE(_xlfn.TEXTJOIN(CHAR(10),TRUE,SplitText(_xlfn.TEXTJOIN(CHAR(10),TRUE,IF(ISNUMBER(SEARCH(MP!B3,INDIRECT(Lists!$F$2):INDIRECT(Lists!$G$2))), INDIRECT(Lists!$N$2):INDIRECT(Lists!$O$2),"")))),"08:", "8:"),"09:", "9:"), "13:", "1:"), "14:", "2:"), "15:", "3:"), "16:","4:")</f>
        <v>12:45 to 1:30 Disinfect &amp; Prop Swap</v>
      </c>
    </row>
    <row r="7" spans="2:13" x14ac:dyDescent="0.25">
      <c r="C7" s="94"/>
      <c r="D7" s="103"/>
      <c r="E7" s="309"/>
      <c r="F7" s="103"/>
      <c r="G7" s="98"/>
      <c r="L7" s="103"/>
      <c r="M7" s="104"/>
    </row>
    <row r="8" spans="2:13" ht="18.75" x14ac:dyDescent="0.25">
      <c r="C8" s="92"/>
      <c r="D8" s="103"/>
      <c r="E8" s="309"/>
      <c r="F8" s="103"/>
      <c r="G8" s="98"/>
      <c r="L8" s="103"/>
      <c r="M8" s="106" t="s">
        <v>44</v>
      </c>
    </row>
    <row r="9" spans="2:13" ht="31.5" x14ac:dyDescent="0.25">
      <c r="C9" s="93"/>
      <c r="D9" s="103"/>
      <c r="E9" s="309"/>
      <c r="F9" s="103"/>
      <c r="G9" s="98"/>
      <c r="L9" s="103"/>
      <c r="M9" s="105" t="str" cm="1">
        <f t="array" aca="1" ref="M9" ca="1">SUBSTITUTE(SUBSTITUTE(SUBSTITUTE(SUBSTITUTE(SUBSTITUTE(SUBSTITUTE(_xlfn.TEXTJOIN(CHAR(10),TRUE,SplitText(_xlfn.TEXTJOIN(CHAR(10),TRUE,IF(ISNUMBER(SEARCH(MP!B3,INDIRECT(Lists!$F$3):INDIRECT(Lists!$G$3))), INDIRECT(Lists!$N$3):INDIRECT(Lists!$O$3),"")))),"08:", "8:"),"09:", "9:"), "13:", "1:"), "14:", "2:"), "15:", "3:"), "16:","4:")</f>
        <v>12:45 to 1:30 Disinfect &amp; Prop Swap</v>
      </c>
    </row>
    <row r="10" spans="2:13" x14ac:dyDescent="0.25">
      <c r="C10" s="94"/>
      <c r="D10" s="103"/>
      <c r="E10" s="309"/>
      <c r="F10" s="103"/>
      <c r="G10" s="98"/>
      <c r="L10" s="103"/>
      <c r="M10" s="104"/>
    </row>
    <row r="11" spans="2:13" ht="18.75" x14ac:dyDescent="0.25">
      <c r="C11" s="92"/>
      <c r="D11" s="103"/>
      <c r="E11" s="309"/>
      <c r="F11" s="103"/>
      <c r="G11" s="98"/>
      <c r="L11" s="103"/>
      <c r="M11" s="106" t="s">
        <v>66</v>
      </c>
    </row>
    <row r="12" spans="2:13" x14ac:dyDescent="0.25">
      <c r="C12" s="93"/>
      <c r="D12" s="103"/>
      <c r="E12" s="309"/>
      <c r="F12" s="103"/>
      <c r="G12" s="98"/>
      <c r="L12" s="103"/>
      <c r="M12" s="105" t="str" cm="1">
        <f t="array" aca="1" ref="M12" ca="1">SUBSTITUTE(SUBSTITUTE(SUBSTITUTE(SUBSTITUTE(SUBSTITUTE(SUBSTITUTE(_xlfn.TEXTJOIN(CHAR(10),TRUE,IF(ISNUMBER(SEARCH(MP!B3,INDIRECT(Lists!$F$4):INDIRECT(Lists!$G$4))), INDIRECT(Lists!$N$4):INDIRECT(Lists!$O$4),"")),"08:", "8:"),"09:", "9:"), "13:", "1:"), "14:", "2:"), "15:", "3:"), "16:","4:")</f>
        <v>1:30 to 2:15 Disinfect &amp; Prop Swap</v>
      </c>
    </row>
    <row r="13" spans="2:13" x14ac:dyDescent="0.25">
      <c r="C13" s="94"/>
      <c r="D13" s="103"/>
      <c r="E13" s="309"/>
      <c r="F13" s="103"/>
      <c r="G13" s="98"/>
      <c r="L13" s="103"/>
      <c r="M13" s="104"/>
    </row>
    <row r="14" spans="2:13" ht="18.75" x14ac:dyDescent="0.25">
      <c r="C14" s="92"/>
      <c r="D14" s="103"/>
      <c r="E14" s="309"/>
      <c r="F14" s="103"/>
      <c r="G14" s="98"/>
      <c r="L14" s="103"/>
      <c r="M14" s="106" t="s">
        <v>68</v>
      </c>
    </row>
    <row r="15" spans="2:13" ht="31.5" x14ac:dyDescent="0.25">
      <c r="C15" s="93"/>
      <c r="D15" s="103"/>
      <c r="E15" s="309"/>
      <c r="F15" s="103"/>
      <c r="G15" s="98"/>
      <c r="L15" s="103"/>
      <c r="M15" s="105" t="str" cm="1">
        <f t="array" aca="1" ref="M15" ca="1">SUBSTITUTE(SUBSTITUTE(SUBSTITUTE(SUBSTITUTE(SUBSTITUTE(SUBSTITUTE(_xlfn.TEXTJOIN(CHAR(10),TRUE,IF(ISNUMBER(SEARCH(MP!B3,INDIRECT(Lists!$F$5):INDIRECT(Lists!$G$5))), INDIRECT(Lists!$N$5):INDIRECT(Lists!$O$5),"")),"08:", "8:"),"09:", "9:"), "13:", "1:"), "14:", "2:"), "15:", "3:"), "16:","4:")</f>
        <v>12:45 to 1:30 Disinfect &amp; Prop Swap</v>
      </c>
    </row>
    <row r="16" spans="2:13" x14ac:dyDescent="0.25">
      <c r="C16" s="94"/>
      <c r="D16" s="108"/>
      <c r="E16" s="109"/>
      <c r="F16" s="108"/>
      <c r="G16" s="98"/>
      <c r="L16" s="103"/>
      <c r="M16" s="104"/>
    </row>
    <row r="17" spans="1:13" ht="28.5" x14ac:dyDescent="0.45">
      <c r="A17" s="103"/>
      <c r="B17" s="307" t="s">
        <v>100</v>
      </c>
      <c r="C17" s="307"/>
      <c r="D17" s="308"/>
      <c r="E17" s="308"/>
      <c r="F17" s="103"/>
      <c r="G17" s="98"/>
      <c r="L17" s="103"/>
      <c r="M17" s="106" t="s">
        <v>67</v>
      </c>
    </row>
    <row r="18" spans="1:13" ht="163.5" customHeight="1" x14ac:dyDescent="0.25">
      <c r="A18" s="103"/>
      <c r="B18" s="309" t="s">
        <v>139</v>
      </c>
      <c r="C18" s="309"/>
      <c r="D18" s="309"/>
      <c r="E18" s="309"/>
      <c r="F18" s="103"/>
      <c r="G18" s="98"/>
      <c r="L18" s="103"/>
      <c r="M18" s="105" t="str" cm="1">
        <f t="array" aca="1" ref="M18" ca="1">SUBSTITUTE(SUBSTITUTE(SUBSTITUTE(SUBSTITUTE(SUBSTITUTE(SUBSTITUTE(_xlfn.TEXTJOIN(CHAR(10),TRUE,IF(ISNUMBER(SEARCH(MP!B3,INDIRECT(Lists!$F$6):INDIRECT(Lists!$G$6))), INDIRECT(Lists!$N$6):INDIRECT(Lists!$O$6),"")),"08:", "8:"),"09:", "9:"), "13:", "1:"), "14:", "2:"), "15:", "3:"), "16:","4:")</f>
        <v>1:30 to 2:15 Disinfect &amp; Prop Swap</v>
      </c>
    </row>
    <row r="19" spans="1:13" x14ac:dyDescent="0.25">
      <c r="C19" s="94"/>
      <c r="D19" s="108"/>
      <c r="E19" s="208"/>
      <c r="F19" s="108"/>
      <c r="G19" s="98"/>
      <c r="L19" s="103"/>
      <c r="M19" s="104"/>
    </row>
    <row r="20" spans="1:13" ht="18.75" x14ac:dyDescent="0.25">
      <c r="C20" s="92"/>
      <c r="D20" s="108"/>
      <c r="E20" s="208"/>
      <c r="F20" s="108"/>
      <c r="G20" s="98"/>
      <c r="L20" s="103"/>
      <c r="M20" s="106" t="s">
        <v>69</v>
      </c>
    </row>
    <row r="21" spans="1:13" x14ac:dyDescent="0.25">
      <c r="C21" s="93"/>
      <c r="D21" s="108"/>
      <c r="E21" s="208"/>
      <c r="F21" s="108"/>
      <c r="G21" s="108"/>
      <c r="L21" s="103"/>
      <c r="M21" s="105" t="str" cm="1">
        <f t="array" aca="1" ref="M21" ca="1">SUBSTITUTE(SUBSTITUTE(SUBSTITUTE(SUBSTITUTE(SUBSTITUTE(SUBSTITUTE(_xlfn.TEXTJOIN(CHAR(10),TRUE,IF(ISNUMBER(SEARCH(MP!B3,INDIRECT(Lists!$F$7):INDIRECT(Lists!$G$7))), INDIRECT(Lists!$N$7):INDIRECT(Lists!$O$7),"")),"08:", "8:"),"09:", "9:"), "13:", "1:"), "14:", "2:"), "15:", "3:"), "16:","4:")</f>
        <v>1:00 to 1:45 Disinfect &amp; Prop Swap</v>
      </c>
    </row>
    <row r="22" spans="1:13" ht="15.75" customHeight="1" x14ac:dyDescent="0.25">
      <c r="H22" s="96"/>
    </row>
    <row r="24" spans="1:13" ht="161.25" customHeight="1" x14ac:dyDescent="0.25"/>
    <row r="25" spans="1:13" x14ac:dyDescent="0.25">
      <c r="B25" s="95"/>
      <c r="C25" s="95"/>
      <c r="D25" s="95"/>
      <c r="E25" s="95"/>
    </row>
    <row r="26" spans="1:13" x14ac:dyDescent="0.25">
      <c r="B26" s="95"/>
      <c r="C26" s="95"/>
      <c r="D26" s="95"/>
      <c r="E26" s="95"/>
      <c r="G26" s="174" t="s">
        <v>102</v>
      </c>
      <c r="H26" s="174" t="s">
        <v>103</v>
      </c>
      <c r="I26" s="174" t="s">
        <v>104</v>
      </c>
      <c r="J26" s="174" t="s">
        <v>105</v>
      </c>
    </row>
    <row r="27" spans="1:13" x14ac:dyDescent="0.25">
      <c r="B27" s="95"/>
      <c r="C27" s="95"/>
      <c r="D27" s="95"/>
      <c r="E27" s="95"/>
      <c r="G27" s="175" t="s">
        <v>140</v>
      </c>
      <c r="H27" s="175" t="s">
        <v>141</v>
      </c>
      <c r="I27" s="175" t="s">
        <v>66</v>
      </c>
      <c r="J27" s="175" t="s">
        <v>111</v>
      </c>
    </row>
    <row r="28" spans="1:13" x14ac:dyDescent="0.25">
      <c r="B28" s="95"/>
      <c r="C28" s="95"/>
      <c r="D28" s="95"/>
      <c r="E28" s="95"/>
      <c r="G28" s="175"/>
      <c r="H28" s="175" t="s">
        <v>142</v>
      </c>
      <c r="I28" s="175" t="s">
        <v>66</v>
      </c>
      <c r="J28" s="175" t="s">
        <v>111</v>
      </c>
    </row>
    <row r="29" spans="1:13" x14ac:dyDescent="0.25">
      <c r="B29" s="95"/>
      <c r="C29" s="95"/>
      <c r="D29" s="95"/>
      <c r="E29" s="95"/>
      <c r="G29" s="175" t="s">
        <v>143</v>
      </c>
      <c r="H29" s="175" t="s">
        <v>144</v>
      </c>
      <c r="I29" s="175" t="s">
        <v>66</v>
      </c>
      <c r="J29" s="175" t="s">
        <v>111</v>
      </c>
    </row>
    <row r="30" spans="1:13" x14ac:dyDescent="0.25">
      <c r="B30" s="95"/>
      <c r="C30" s="95"/>
      <c r="D30" s="95"/>
      <c r="E30" s="95"/>
      <c r="G30" s="175"/>
      <c r="H30" s="175" t="s">
        <v>145</v>
      </c>
      <c r="I30" s="175" t="s">
        <v>66</v>
      </c>
      <c r="J30" s="175" t="s">
        <v>111</v>
      </c>
    </row>
    <row r="31" spans="1:13" x14ac:dyDescent="0.25">
      <c r="B31" s="95"/>
      <c r="C31" s="95"/>
      <c r="D31" s="95"/>
      <c r="E31" s="95"/>
      <c r="G31" s="175"/>
      <c r="H31" s="175" t="s">
        <v>146</v>
      </c>
      <c r="I31" s="175" t="s">
        <v>66</v>
      </c>
      <c r="J31" s="175" t="s">
        <v>109</v>
      </c>
    </row>
    <row r="32" spans="1:13" x14ac:dyDescent="0.25">
      <c r="B32" s="95"/>
      <c r="C32" s="95"/>
      <c r="D32" s="95"/>
      <c r="E32" s="95"/>
      <c r="G32" s="175"/>
      <c r="H32" s="175" t="s">
        <v>147</v>
      </c>
      <c r="I32" s="175" t="s">
        <v>66</v>
      </c>
      <c r="J32" s="175" t="s">
        <v>109</v>
      </c>
    </row>
    <row r="33" spans="2:10" x14ac:dyDescent="0.25">
      <c r="B33" s="95"/>
      <c r="C33" s="95"/>
      <c r="D33" s="95"/>
      <c r="E33" s="95"/>
      <c r="G33" s="175" t="s">
        <v>148</v>
      </c>
      <c r="H33" s="175" t="s">
        <v>149</v>
      </c>
      <c r="I33" s="175" t="s">
        <v>66</v>
      </c>
      <c r="J33" s="175" t="s">
        <v>109</v>
      </c>
    </row>
    <row r="34" spans="2:10" x14ac:dyDescent="0.25">
      <c r="B34" s="95"/>
      <c r="C34" s="95"/>
      <c r="D34" s="95"/>
      <c r="E34" s="95"/>
    </row>
    <row r="35" spans="2:10" x14ac:dyDescent="0.25">
      <c r="B35" s="95"/>
      <c r="C35" s="95"/>
      <c r="D35" s="95"/>
      <c r="E35" s="95"/>
    </row>
    <row r="36" spans="2:10" x14ac:dyDescent="0.25">
      <c r="B36" s="95"/>
      <c r="C36" s="95"/>
      <c r="D36" s="95"/>
      <c r="E36" s="95"/>
    </row>
    <row r="37" spans="2:10" x14ac:dyDescent="0.25">
      <c r="B37" s="95"/>
      <c r="C37" s="95"/>
      <c r="D37" s="95"/>
      <c r="E37" s="95"/>
    </row>
    <row r="38" spans="2:10" x14ac:dyDescent="0.25">
      <c r="B38" s="95"/>
      <c r="C38" s="95"/>
      <c r="D38" s="95"/>
      <c r="E38" s="95"/>
    </row>
    <row r="39" spans="2:10" x14ac:dyDescent="0.25">
      <c r="B39" s="95"/>
      <c r="C39" s="95"/>
      <c r="D39" s="95"/>
      <c r="E39" s="95"/>
    </row>
    <row r="40" spans="2:10" x14ac:dyDescent="0.25">
      <c r="B40" s="95"/>
      <c r="C40" s="95"/>
      <c r="D40" s="95"/>
      <c r="E40" s="95"/>
    </row>
  </sheetData>
  <mergeCells count="3">
    <mergeCell ref="B17:E17"/>
    <mergeCell ref="B18:E18"/>
    <mergeCell ref="E6:E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7" width="6.85546875" style="90" customWidth="1"/>
    <col min="8" max="14" width="7" style="90" customWidth="1"/>
    <col min="15" max="15" width="2.7109375" style="90" customWidth="1"/>
    <col min="16" max="16" width="41" style="90" customWidth="1"/>
    <col min="17" max="16384" width="37.7109375" style="90"/>
  </cols>
  <sheetData>
    <row r="1" spans="2:16" ht="5.25" customHeight="1" x14ac:dyDescent="0.25"/>
    <row r="2" spans="2:16" ht="5.25" customHeight="1" x14ac:dyDescent="0.25"/>
    <row r="3" spans="2:16" ht="5.25" customHeight="1" x14ac:dyDescent="0.25">
      <c r="B3" s="91" t="s">
        <v>150</v>
      </c>
      <c r="C3" s="91"/>
      <c r="G3" s="97"/>
    </row>
    <row r="4" spans="2:16" ht="5.25" customHeight="1" x14ac:dyDescent="0.45">
      <c r="G4" s="110"/>
    </row>
    <row r="5" spans="2:16" ht="5.25" customHeight="1" x14ac:dyDescent="0.25">
      <c r="C5" s="92"/>
      <c r="D5" s="108"/>
      <c r="E5" s="108"/>
      <c r="F5" s="108"/>
      <c r="G5" s="98"/>
      <c r="O5" s="103"/>
      <c r="P5" s="106" t="s">
        <v>63</v>
      </c>
    </row>
    <row r="6" spans="2:16" ht="31.5" x14ac:dyDescent="0.25">
      <c r="C6" s="93"/>
      <c r="D6" s="103"/>
      <c r="E6" s="310" t="s">
        <v>97</v>
      </c>
      <c r="F6" s="103"/>
      <c r="G6" s="98"/>
      <c r="O6" s="103"/>
      <c r="P6" s="105" t="str" cm="1">
        <f t="array" aca="1" ref="P6" ca="1">SUBSTITUTE(SUBSTITUTE(SUBSTITUTE(SUBSTITUTE(SUBSTITUTE(SUBSTITUTE(_xlfn.TEXTJOIN(CHAR(10),TRUE,IF(ISNUMBER(SEARCH(TH!B3,INDIRECT(Lists!$F$2):INDIRECT(Lists!$G$2))), INDIRECT(Lists!$N$2):INDIRECT(Lists!$O$2),"")),"08:", "8:"),"09:", "9:"), "13:", "1:"), "14:", "2:"), "15:", "3:"), "16:","4:")</f>
        <v>12:15 to 12:45 Wipe down
3:00 to 3:45 Disinfect &amp; Prop Swap</v>
      </c>
    </row>
    <row r="7" spans="2:16" x14ac:dyDescent="0.25">
      <c r="C7" s="94"/>
      <c r="D7" s="103"/>
      <c r="E7" s="310"/>
      <c r="F7" s="103"/>
      <c r="G7" s="98"/>
      <c r="O7" s="103"/>
      <c r="P7" s="104"/>
    </row>
    <row r="8" spans="2:16" ht="18.75" customHeight="1" x14ac:dyDescent="0.25">
      <c r="C8" s="92"/>
      <c r="D8" s="103"/>
      <c r="E8" s="311" t="s">
        <v>151</v>
      </c>
      <c r="F8" s="210"/>
      <c r="G8" s="98"/>
      <c r="O8" s="103"/>
      <c r="P8" s="106" t="s">
        <v>44</v>
      </c>
    </row>
    <row r="9" spans="2:16" ht="31.5" x14ac:dyDescent="0.25">
      <c r="C9" s="93"/>
      <c r="D9" s="210"/>
      <c r="E9" s="311"/>
      <c r="F9" s="210"/>
      <c r="G9" s="98"/>
      <c r="O9" s="103"/>
      <c r="P9" s="105" t="str" cm="1">
        <f t="array" aca="1" ref="P9" ca="1">SUBSTITUTE(SUBSTITUTE(SUBSTITUTE(SUBSTITUTE(SUBSTITUTE(SUBSTITUTE(_xlfn.TEXTJOIN(CHAR(10),TRUE,IF(ISNUMBER(SEARCH(TH!B3,INDIRECT(Lists!$F$3):INDIRECT(Lists!$G$3))), INDIRECT(Lists!$N$3):INDIRECT(Lists!$O$3),"")),"08:", "8:"),"09:", "9:"), "13:", "1:"), "14:", "2:"), "15:", "3:"), "16:","4:")</f>
        <v>12:15 to 12:45 Wipe down
3:00 to 3:45 Disinfect &amp; Prop Swap</v>
      </c>
    </row>
    <row r="10" spans="2:16" x14ac:dyDescent="0.25">
      <c r="C10" s="94"/>
      <c r="D10" s="210"/>
      <c r="E10" s="311"/>
      <c r="F10" s="210"/>
      <c r="G10"/>
      <c r="O10" s="103"/>
      <c r="P10" s="104"/>
    </row>
    <row r="11" spans="2:16" ht="18.75" x14ac:dyDescent="0.25">
      <c r="C11" s="92"/>
      <c r="D11" s="210"/>
      <c r="E11" s="311"/>
      <c r="F11" s="210"/>
      <c r="G11" s="98"/>
      <c r="O11" s="103"/>
      <c r="P11" s="106" t="s">
        <v>66</v>
      </c>
    </row>
    <row r="12" spans="2:16" ht="31.5" x14ac:dyDescent="0.25">
      <c r="C12" s="93"/>
      <c r="D12" s="210"/>
      <c r="E12" s="311"/>
      <c r="F12" s="210"/>
      <c r="G12" s="98"/>
      <c r="O12" s="103"/>
      <c r="P12" s="105" t="str" cm="1">
        <f t="array" aca="1" ref="P12" ca="1">SUBSTITUTE(SUBSTITUTE(SUBSTITUTE(SUBSTITUTE(SUBSTITUTE(SUBSTITUTE(_xlfn.TEXTJOIN(CHAR(10),TRUE,IF(ISNUMBER(SEARCH(TH!B3,INDIRECT(Lists!$F$4):INDIRECT(Lists!$G$4))), INDIRECT(Lists!$N$4):INDIRECT(Lists!$O$4),"")),"08:", "8:"),"09:", "9:"), "13:", "1:"), "14:", "2:"), "15:", "3:"), "16:","4:")</f>
        <v>12:15 to 12:45 Wipe down
3:00 to 3:45 Disinfect &amp; Prop Swap</v>
      </c>
    </row>
    <row r="13" spans="2:16" ht="15.75" customHeight="1" x14ac:dyDescent="0.25">
      <c r="C13" s="94"/>
      <c r="D13" s="210"/>
      <c r="E13" s="311"/>
      <c r="F13" s="210"/>
      <c r="G13" s="98"/>
      <c r="O13" s="103"/>
      <c r="P13" s="104"/>
    </row>
    <row r="14" spans="2:16" ht="18.75" x14ac:dyDescent="0.25">
      <c r="C14" s="92"/>
      <c r="D14" s="210"/>
      <c r="E14" s="311"/>
      <c r="F14" s="210"/>
      <c r="G14" s="98"/>
      <c r="O14" s="103"/>
      <c r="P14" s="106" t="s">
        <v>68</v>
      </c>
    </row>
    <row r="15" spans="2:16" ht="31.5" x14ac:dyDescent="0.25">
      <c r="B15" s="206" t="s">
        <v>99</v>
      </c>
      <c r="C15" s="93"/>
      <c r="D15" s="210"/>
      <c r="E15" s="311"/>
      <c r="F15" s="210"/>
      <c r="G15" s="98"/>
      <c r="O15" s="103"/>
      <c r="P15" s="105" t="str" cm="1">
        <f t="array" aca="1" ref="P15" ca="1">SUBSTITUTE(SUBSTITUTE(SUBSTITUTE(SUBSTITUTE(SUBSTITUTE(SUBSTITUTE(_xlfn.TEXTJOIN(CHAR(10),TRUE,IF(ISNUMBER(SEARCH(TH!B3,INDIRECT(Lists!$F$5):INDIRECT(Lists!$G$5))), INDIRECT(Lists!$N$5):INDIRECT(Lists!$O$5),"")),"08:", "8:"),"09:", "9:"), "13:", "1:"), "14:", "2:"), "15:", "3:"), "16:","4:")</f>
        <v>12:15 to 12:45 Wipe down
3:00 to 3:45 Disinfect &amp; Prop Swap</v>
      </c>
    </row>
    <row r="16" spans="2:16" x14ac:dyDescent="0.25">
      <c r="C16" s="94"/>
      <c r="D16" s="210"/>
      <c r="E16" s="311"/>
      <c r="F16" s="210"/>
      <c r="G16" s="98"/>
      <c r="O16" s="103"/>
      <c r="P16" s="104"/>
    </row>
    <row r="17" spans="1:16" ht="18.75" x14ac:dyDescent="0.25">
      <c r="C17" s="92"/>
      <c r="D17" s="210"/>
      <c r="E17" s="311"/>
      <c r="F17" s="210"/>
      <c r="G17" s="98"/>
      <c r="O17" s="103"/>
      <c r="P17" s="106" t="s">
        <v>67</v>
      </c>
    </row>
    <row r="18" spans="1:16" ht="47.25" customHeight="1" x14ac:dyDescent="0.25">
      <c r="C18" s="93"/>
      <c r="D18" s="210"/>
      <c r="E18" s="311"/>
      <c r="F18" s="210"/>
      <c r="G18" s="98"/>
      <c r="O18" s="103"/>
      <c r="P18" s="105" t="str" cm="1">
        <f t="array" aca="1" ref="P18" ca="1">SUBSTITUTE(SUBSTITUTE(SUBSTITUTE(SUBSTITUTE(SUBSTITUTE(SUBSTITUTE(_xlfn.TEXTJOIN(CHAR(10),TRUE,IF(ISNUMBER(SEARCH(TH!B3,INDIRECT(Lists!$F$6):INDIRECT(Lists!$G$6))), INDIRECT(Lists!$N$6):INDIRECT(Lists!$O$6),"")),"08:", "8:"),"09:", "9:"), "13:", "1:"), "14:", "2:"), "15:", "3:"), "16:","4:")</f>
        <v>12:15 to 12:45 Wipe down
3:00 to 3:45 Disinfect &amp; Prop Swap</v>
      </c>
    </row>
    <row r="19" spans="1:16" x14ac:dyDescent="0.25">
      <c r="C19" s="94"/>
      <c r="D19" s="210"/>
      <c r="E19" s="311"/>
      <c r="F19" s="210"/>
      <c r="G19" s="98"/>
      <c r="O19" s="103"/>
      <c r="P19" s="104"/>
    </row>
    <row r="20" spans="1:16" ht="18.75" x14ac:dyDescent="0.25">
      <c r="C20" s="92"/>
      <c r="D20" s="210"/>
      <c r="E20" s="311"/>
      <c r="F20" s="210"/>
      <c r="G20" s="98"/>
      <c r="O20" s="103"/>
      <c r="P20" s="106" t="s">
        <v>69</v>
      </c>
    </row>
    <row r="21" spans="1:16" ht="47.25" customHeight="1" x14ac:dyDescent="0.25">
      <c r="C21" s="93"/>
      <c r="D21" s="210"/>
      <c r="E21" s="311"/>
      <c r="F21" s="210"/>
      <c r="O21" s="103"/>
      <c r="P21" s="105" t="str" cm="1">
        <f t="array" aca="1" ref="P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row>
    <row r="22" spans="1:16" ht="15.75" customHeight="1" x14ac:dyDescent="0.25">
      <c r="H22" s="96"/>
    </row>
    <row r="23" spans="1:16" ht="28.5" x14ac:dyDescent="0.45">
      <c r="A23" s="103"/>
      <c r="B23" s="307" t="s">
        <v>100</v>
      </c>
      <c r="C23" s="307"/>
      <c r="D23" s="308"/>
      <c r="E23" s="308"/>
      <c r="F23" s="103"/>
    </row>
    <row r="24" spans="1:16" ht="144.94999999999999" customHeight="1" x14ac:dyDescent="0.25">
      <c r="A24" s="103"/>
      <c r="B24" s="309" t="s">
        <v>152</v>
      </c>
      <c r="C24" s="309"/>
      <c r="D24" s="309"/>
      <c r="E24" s="309"/>
      <c r="F24" s="103"/>
    </row>
    <row r="25" spans="1:16" x14ac:dyDescent="0.25">
      <c r="B25" s="95"/>
      <c r="C25" s="95"/>
      <c r="D25" s="95"/>
      <c r="E25" s="95"/>
    </row>
    <row r="26" spans="1:16" x14ac:dyDescent="0.25">
      <c r="B26" s="95"/>
      <c r="C26" s="95"/>
      <c r="D26" s="95"/>
      <c r="E26" s="95"/>
    </row>
    <row r="27" spans="1:16" x14ac:dyDescent="0.25">
      <c r="B27" s="95"/>
      <c r="C27" s="95"/>
      <c r="D27" s="95"/>
      <c r="E27" s="95"/>
    </row>
    <row r="28" spans="1:16" x14ac:dyDescent="0.25">
      <c r="B28" s="95"/>
      <c r="C28" s="95"/>
      <c r="D28" s="95"/>
      <c r="E28" s="95"/>
    </row>
    <row r="29" spans="1:16" x14ac:dyDescent="0.25">
      <c r="B29" s="95"/>
      <c r="C29" s="95"/>
      <c r="D29" s="95"/>
      <c r="E29" s="95"/>
    </row>
    <row r="30" spans="1:16" x14ac:dyDescent="0.25">
      <c r="B30" s="95"/>
      <c r="C30" s="95"/>
      <c r="D30" s="95"/>
      <c r="E30" s="95"/>
    </row>
    <row r="31" spans="1:16" x14ac:dyDescent="0.25">
      <c r="B31" s="95"/>
      <c r="C31" s="95"/>
      <c r="D31" s="95"/>
      <c r="E31" s="95"/>
    </row>
    <row r="32" spans="1:16"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E6:E7"/>
    <mergeCell ref="B23:E23"/>
    <mergeCell ref="B24:E24"/>
    <mergeCell ref="E8: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13" width="10.7109375" style="90" customWidth="1"/>
    <col min="14" max="14" width="5.42578125" style="90" customWidth="1"/>
    <col min="15" max="15" width="44.7109375" style="90" customWidth="1"/>
    <col min="16" max="18" width="10.7109375" style="90" customWidth="1"/>
    <col min="19" max="16384" width="37.7109375" style="90"/>
  </cols>
  <sheetData>
    <row r="1" spans="2:15" ht="6" customHeight="1" x14ac:dyDescent="0.25">
      <c r="H1"/>
    </row>
    <row r="2" spans="2:15" ht="6" customHeight="1" x14ac:dyDescent="0.25"/>
    <row r="3" spans="2:15" ht="6" customHeight="1" x14ac:dyDescent="0.25">
      <c r="B3" s="91" t="s">
        <v>153</v>
      </c>
      <c r="C3" s="91"/>
      <c r="G3" s="97"/>
    </row>
    <row r="4" spans="2:15" ht="6" customHeight="1" x14ac:dyDescent="0.25">
      <c r="G4" s="98"/>
    </row>
    <row r="5" spans="2:15" ht="28.5" x14ac:dyDescent="0.45">
      <c r="C5" s="92"/>
      <c r="D5" s="103"/>
      <c r="E5" s="214" t="s">
        <v>97</v>
      </c>
      <c r="F5" s="103"/>
      <c r="G5" s="98"/>
      <c r="N5" s="103"/>
      <c r="O5" s="106" t="s">
        <v>63</v>
      </c>
    </row>
    <row r="6" spans="2:15" ht="31.5" x14ac:dyDescent="0.25">
      <c r="C6" s="93"/>
      <c r="D6" s="103"/>
      <c r="E6" s="311" t="s">
        <v>154</v>
      </c>
      <c r="F6" s="103"/>
      <c r="G6" s="98"/>
      <c r="N6" s="103"/>
      <c r="O6" s="105" t="str" cm="1">
        <f t="array" aca="1" ref="O6" ca="1">SUBSTITUTE(SUBSTITUTE(SUBSTITUTE(SUBSTITUTE(SUBSTITUTE(SUBSTITUTE(_xlfn.TEXTJOIN(CHAR(10),TRUE,IF(ISNUMBER(SEARCH(PZ!B3,INDIRECT(Lists!$F$2):INDIRECT(Lists!$G$2))), INDIRECT(Lists!$N$2):INDIRECT(Lists!$O$2),"")),"08:", "8:"),"09:", "9:"), "13:", "1:"), "14:", "2:"), "15:", "3:"), "16:","4:")</f>
        <v>12:15 to 12:45 Wipe down
3:00 to 3:45 Disinfect &amp; Prop Swap</v>
      </c>
    </row>
    <row r="7" spans="2:15" x14ac:dyDescent="0.25">
      <c r="C7" s="94"/>
      <c r="D7" s="103"/>
      <c r="E7" s="312"/>
      <c r="F7" s="103"/>
      <c r="G7" s="98"/>
      <c r="N7" s="103"/>
      <c r="O7" s="104"/>
    </row>
    <row r="8" spans="2:15" ht="18.75" x14ac:dyDescent="0.25">
      <c r="C8" s="92"/>
      <c r="D8" s="103"/>
      <c r="E8" s="312"/>
      <c r="F8" s="103"/>
      <c r="G8" s="98"/>
      <c r="N8" s="103"/>
      <c r="O8" s="106" t="s">
        <v>44</v>
      </c>
    </row>
    <row r="9" spans="2:15" ht="31.5" x14ac:dyDescent="0.25">
      <c r="C9" s="93"/>
      <c r="D9" s="103"/>
      <c r="E9" s="312"/>
      <c r="F9" s="103"/>
      <c r="G9" s="98"/>
      <c r="N9" s="103"/>
      <c r="O9" s="105" t="str" cm="1">
        <f t="array" aca="1" ref="O9" ca="1">SUBSTITUTE(SUBSTITUTE(SUBSTITUTE(SUBSTITUTE(SUBSTITUTE(SUBSTITUTE(_xlfn.TEXTJOIN(CHAR(10),TRUE,IF(ISNUMBER(SEARCH(PZ!B3,INDIRECT(Lists!$F$3):INDIRECT(Lists!$G$3))), INDIRECT(Lists!$N$3):INDIRECT(Lists!$O$3),"")),"08:", "8:"),"09:", "9:"), "13:", "1:"), "14:", "2:"), "15:", "3:"), "16:","4:")</f>
        <v>12:15 to 12:45 Wipe down
3:00 to 3:45 Disinfect &amp; Prop Swap</v>
      </c>
    </row>
    <row r="10" spans="2:15" x14ac:dyDescent="0.25">
      <c r="C10" s="94"/>
      <c r="D10" s="103"/>
      <c r="E10" s="312"/>
      <c r="F10" s="103"/>
      <c r="G10" s="98"/>
      <c r="N10" s="103"/>
      <c r="O10" s="104"/>
    </row>
    <row r="11" spans="2:15" ht="18.75" x14ac:dyDescent="0.25">
      <c r="C11" s="92"/>
      <c r="D11" s="103"/>
      <c r="E11" s="312"/>
      <c r="F11" s="103"/>
      <c r="G11" s="98"/>
      <c r="N11" s="103"/>
      <c r="O11" s="106" t="s">
        <v>66</v>
      </c>
    </row>
    <row r="12" spans="2:15" ht="13.5" customHeight="1" x14ac:dyDescent="0.25">
      <c r="C12" s="93"/>
      <c r="D12" s="103"/>
      <c r="E12" s="312"/>
      <c r="F12" s="103"/>
      <c r="G12" s="98"/>
      <c r="N12" s="103"/>
      <c r="O12" s="105" t="str" cm="1">
        <f t="array" aca="1" ref="O12" ca="1">SUBSTITUTE(SUBSTITUTE(SUBSTITUTE(SUBSTITUTE(SUBSTITUTE(SUBSTITUTE(_xlfn.TEXTJOIN(CHAR(10),TRUE,IF(ISNUMBER(SEARCH(PZ!B3,INDIRECT(Lists!$F$4):INDIRECT(Lists!$G$4))), INDIRECT(Lists!$N$4):INDIRECT(Lists!$O$4),"")),"08:", "8:"),"09:", "9:"), "13:", "1:"), "14:", "2:"), "15:", "3:"), "16:","4:")</f>
        <v>12:15 to 12:45 Wipe down
3:00 to 3:45 Disinfect &amp; Prop Swap</v>
      </c>
    </row>
    <row r="13" spans="2:15" x14ac:dyDescent="0.25">
      <c r="B13" s="209" t="s">
        <v>99</v>
      </c>
      <c r="C13" s="94"/>
      <c r="D13" s="103"/>
      <c r="E13" s="312"/>
      <c r="F13" s="103"/>
      <c r="G13" s="98"/>
      <c r="N13" s="103"/>
      <c r="O13" s="104"/>
    </row>
    <row r="14" spans="2:15" ht="18.75" x14ac:dyDescent="0.25">
      <c r="C14" s="92"/>
      <c r="D14" s="103"/>
      <c r="E14" s="312"/>
      <c r="F14" s="103"/>
      <c r="G14" s="98"/>
      <c r="N14" s="103"/>
      <c r="O14" s="106" t="s">
        <v>68</v>
      </c>
    </row>
    <row r="15" spans="2:15" ht="31.5" x14ac:dyDescent="0.25">
      <c r="C15" s="93"/>
      <c r="D15" s="103"/>
      <c r="E15" s="312"/>
      <c r="F15" s="103"/>
      <c r="G15" s="98"/>
      <c r="N15" s="103"/>
      <c r="O15" s="105" t="str" cm="1">
        <f t="array" aca="1" ref="O15" ca="1">SUBSTITUTE(SUBSTITUTE(SUBSTITUTE(SUBSTITUTE(SUBSTITUTE(SUBSTITUTE(_xlfn.TEXTJOIN(CHAR(10),TRUE,IF(ISNUMBER(SEARCH(PZ!B3,INDIRECT(Lists!$F$5):INDIRECT(Lists!$G$5))), INDIRECT(Lists!$N$5):INDIRECT(Lists!$O$5),"")),"08:", "8:"),"09:", "9:"), "13:", "1:"), "14:", "2:"), "15:", "3:"), "16:","4:")</f>
        <v>12:15 to 12:45 Wipe down
3:00 to 3:45 Disinfect &amp; Prop Swap</v>
      </c>
    </row>
    <row r="16" spans="2:15" x14ac:dyDescent="0.25">
      <c r="C16" s="94"/>
      <c r="D16" s="103"/>
      <c r="E16" s="312"/>
      <c r="F16" s="103"/>
      <c r="G16" s="98"/>
      <c r="N16" s="103"/>
      <c r="O16" s="104"/>
    </row>
    <row r="17" spans="1:15" ht="18.75" x14ac:dyDescent="0.25">
      <c r="C17" s="92"/>
      <c r="D17" s="103"/>
      <c r="E17" s="312"/>
      <c r="F17" s="103"/>
      <c r="G17" s="98"/>
      <c r="N17" s="103"/>
      <c r="O17" s="106" t="s">
        <v>67</v>
      </c>
    </row>
    <row r="18" spans="1:15" ht="31.5" x14ac:dyDescent="0.25">
      <c r="C18" s="93"/>
      <c r="D18" s="103"/>
      <c r="E18" s="312"/>
      <c r="F18" s="103"/>
      <c r="G18" s="98"/>
      <c r="N18" s="103"/>
      <c r="O18" s="105" t="str" cm="1">
        <f t="array" aca="1" ref="O18" ca="1">SUBSTITUTE(SUBSTITUTE(SUBSTITUTE(SUBSTITUTE(SUBSTITUTE(SUBSTITUTE(_xlfn.TEXTJOIN(CHAR(10),TRUE,IF(ISNUMBER(SEARCH(PZ!B3,INDIRECT(Lists!$F$6):INDIRECT(Lists!$G$6))), INDIRECT(Lists!$N$6):INDIRECT(Lists!$O$6),"")),"08:", "8:"),"09:", "9:"), "13:", "1:"), "14:", "2:"), "15:", "3:"), "16:","4:")</f>
        <v>12:15 to 12:45 Wipe down
3:00 to 3:45 Disinfect &amp; Prop Swap</v>
      </c>
    </row>
    <row r="19" spans="1:15" x14ac:dyDescent="0.25">
      <c r="C19" s="94"/>
      <c r="D19" s="103"/>
      <c r="E19" s="312"/>
      <c r="F19" s="103"/>
      <c r="G19" s="98"/>
      <c r="N19" s="103"/>
      <c r="O19" s="104"/>
    </row>
    <row r="20" spans="1:15" ht="18.75" x14ac:dyDescent="0.25">
      <c r="C20" s="92"/>
      <c r="D20" s="103"/>
      <c r="E20" s="312"/>
      <c r="F20" s="103"/>
      <c r="G20" s="98"/>
      <c r="N20" s="103"/>
      <c r="O20" s="106" t="s">
        <v>69</v>
      </c>
    </row>
    <row r="21" spans="1:15" ht="31.5" x14ac:dyDescent="0.25">
      <c r="C21" s="93"/>
      <c r="D21" s="103"/>
      <c r="E21" s="312"/>
      <c r="F21" s="103"/>
      <c r="N21" s="103"/>
      <c r="O21" s="105" t="str" cm="1">
        <f t="array" aca="1" ref="O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row>
    <row r="22" spans="1:15" ht="15.75" customHeight="1" x14ac:dyDescent="0.25">
      <c r="H22" s="96"/>
    </row>
    <row r="23" spans="1:15" ht="28.5" x14ac:dyDescent="0.45">
      <c r="A23" s="103"/>
      <c r="B23" s="307" t="s">
        <v>100</v>
      </c>
      <c r="C23" s="307"/>
      <c r="D23" s="308"/>
      <c r="E23" s="308"/>
      <c r="F23" s="103"/>
    </row>
    <row r="24" spans="1:15" ht="137.25" customHeight="1" x14ac:dyDescent="0.25">
      <c r="A24" s="103"/>
      <c r="B24" s="309" t="s">
        <v>155</v>
      </c>
      <c r="C24" s="309"/>
      <c r="D24" s="309"/>
      <c r="E24" s="309"/>
      <c r="F24" s="103"/>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0" width="22.42578125" style="90" customWidth="1"/>
    <col min="11" max="13" width="14.42578125" style="90" customWidth="1"/>
    <col min="14" max="14" width="2.42578125" style="90" customWidth="1"/>
    <col min="15" max="16384" width="37.7109375" style="90"/>
  </cols>
  <sheetData>
    <row r="1" spans="2:15" ht="5.25" customHeight="1" x14ac:dyDescent="0.25"/>
    <row r="2" spans="2:15" ht="6" customHeight="1" x14ac:dyDescent="0.25"/>
    <row r="3" spans="2:15" ht="6" customHeight="1" x14ac:dyDescent="0.25">
      <c r="B3" s="91" t="s">
        <v>57</v>
      </c>
      <c r="C3" s="91"/>
      <c r="G3" s="97"/>
    </row>
    <row r="4" spans="2:15" ht="6" customHeight="1" x14ac:dyDescent="0.45">
      <c r="G4" s="110"/>
    </row>
    <row r="5" spans="2:15" ht="6" customHeight="1" x14ac:dyDescent="0.25">
      <c r="C5" s="92"/>
      <c r="D5" s="108"/>
      <c r="E5" s="108"/>
      <c r="F5" s="108"/>
      <c r="G5" s="98"/>
      <c r="N5" s="103"/>
      <c r="O5" s="107" t="s">
        <v>63</v>
      </c>
    </row>
    <row r="6" spans="2:15" ht="7.5" customHeight="1" x14ac:dyDescent="0.25">
      <c r="C6" s="93"/>
      <c r="D6" s="108"/>
      <c r="E6" s="109"/>
      <c r="F6" s="108"/>
      <c r="G6" s="98"/>
      <c r="N6" s="103"/>
      <c r="O6" s="105" t="str" cm="1">
        <f t="array" aca="1" ref="O6" ca="1">SUBSTITUTE(SUBSTITUTE(SUBSTITUTE(SUBSTITUTE(SUBSTITUTE(SUBSTITUTE(_xlfn.TEXTJOIN(CHAR(10),TRUE,IF(ISNUMBER(SEARCH(HTT!B3,INDIRECT(Lists!$F$2):INDIRECT(Lists!$G$2))), INDIRECT(Lists!$N$2):INDIRECT(Lists!$O$2),"")),"08:", "8:"),"09:", "9:"), "13:", "1:"), "14:", "2:"), "15:", "3:"), "16:","4:")</f>
        <v>9:30 to 9:45 Prop Swap While Open 
1:00 to 1:30 Wipe down</v>
      </c>
    </row>
    <row r="7" spans="2:15" ht="5.25" customHeight="1" x14ac:dyDescent="0.25">
      <c r="C7" s="94"/>
      <c r="D7" s="108"/>
      <c r="E7" s="109"/>
      <c r="F7" s="108"/>
      <c r="G7" s="98"/>
      <c r="N7" s="103"/>
      <c r="O7" s="104"/>
    </row>
    <row r="8" spans="2:15" ht="7.5" customHeight="1" x14ac:dyDescent="0.25">
      <c r="C8" s="92"/>
      <c r="D8" s="108"/>
      <c r="E8" s="109"/>
      <c r="F8" s="108"/>
      <c r="G8" s="98"/>
      <c r="N8" s="103"/>
      <c r="O8" s="107" t="s">
        <v>44</v>
      </c>
    </row>
    <row r="9" spans="2:15" ht="6" customHeight="1" x14ac:dyDescent="0.25">
      <c r="C9" s="93"/>
      <c r="D9" s="108"/>
      <c r="E9" s="109"/>
      <c r="F9" s="108"/>
      <c r="G9" s="98"/>
      <c r="N9" s="103"/>
      <c r="O9" s="105" t="str" cm="1">
        <f t="array" aca="1" ref="O9" ca="1">SUBSTITUTE(SUBSTITUTE(SUBSTITUTE(SUBSTITUTE(SUBSTITUTE(SUBSTITUTE(_xlfn.TEXTJOIN(CHAR(10),TRUE,IF(ISNUMBER(SEARCH(HTT!B3,INDIRECT(Lists!$F$3):INDIRECT(Lists!$G$3))), INDIRECT(Lists!$N$3):INDIRECT(Lists!$O$3),"")),"08:", "8:"),"09:", "9:"), "13:", "1:"), "14:", "2:"), "15:", "3:"), "16:","4:")</f>
        <v>9:30 to 9:45 Prop Swap While Open 
1:00 to 1:30 Wipe down</v>
      </c>
    </row>
    <row r="10" spans="2:15" ht="7.5" customHeight="1" x14ac:dyDescent="0.25">
      <c r="C10" s="94"/>
      <c r="D10" s="108"/>
      <c r="E10" s="109"/>
      <c r="F10" s="108"/>
      <c r="G10" s="98"/>
      <c r="N10" s="103"/>
      <c r="O10" s="104"/>
    </row>
    <row r="11" spans="2:15" ht="6.75" customHeight="1" x14ac:dyDescent="0.25">
      <c r="C11" s="92"/>
      <c r="D11" s="108"/>
      <c r="E11" s="109"/>
      <c r="F11" s="108"/>
      <c r="G11" s="98"/>
      <c r="N11" s="103"/>
      <c r="O11" s="107" t="s">
        <v>66</v>
      </c>
    </row>
    <row r="12" spans="2:15" ht="31.5" x14ac:dyDescent="0.25">
      <c r="C12" s="93"/>
      <c r="D12" s="103"/>
      <c r="E12" s="315" t="s">
        <v>97</v>
      </c>
      <c r="F12" s="103"/>
      <c r="G12" s="98"/>
      <c r="N12" s="103"/>
      <c r="O12" s="105" t="str" cm="1">
        <f t="array" aca="1" ref="O12" ca="1">SUBSTITUTE(SUBSTITUTE(SUBSTITUTE(SUBSTITUTE(SUBSTITUTE(SUBSTITUTE(_xlfn.TEXTJOIN(CHAR(10),TRUE,IF(ISNUMBER(SEARCH(HTT!B3,INDIRECT(Lists!$F$4):INDIRECT(Lists!$G$4))), INDIRECT(Lists!$N$4):INDIRECT(Lists!$O$4),"")),"08:", "8:"),"09:", "9:"), "13:", "1:"), "14:", "2:"), "15:", "3:"), "16:","4:")</f>
        <v>12:00 to 12:45 Disinfect &amp; Prop Swap</v>
      </c>
    </row>
    <row r="13" spans="2:15" x14ac:dyDescent="0.25">
      <c r="C13" s="94"/>
      <c r="D13" s="103"/>
      <c r="E13" s="315"/>
      <c r="F13" s="103"/>
      <c r="G13" s="98"/>
      <c r="N13" s="103"/>
      <c r="O13" s="104"/>
    </row>
    <row r="14" spans="2:15" ht="18.75" x14ac:dyDescent="0.25">
      <c r="C14" s="92"/>
      <c r="D14" s="103"/>
      <c r="E14" s="309" t="s">
        <v>156</v>
      </c>
      <c r="F14" s="103"/>
      <c r="G14" s="98"/>
      <c r="N14" s="103"/>
      <c r="O14" s="107" t="s">
        <v>68</v>
      </c>
    </row>
    <row r="15" spans="2:15" ht="47.25" x14ac:dyDescent="0.25">
      <c r="B15" s="209" t="s">
        <v>99</v>
      </c>
      <c r="C15" s="93"/>
      <c r="D15" s="103"/>
      <c r="E15" s="309"/>
      <c r="F15" s="103"/>
      <c r="G15" s="98"/>
      <c r="N15" s="103"/>
      <c r="O15" s="105" t="str" cm="1">
        <f t="array" aca="1" ref="O15" ca="1">SUBSTITUTE(SUBSTITUTE(SUBSTITUTE(SUBSTITUTE(SUBSTITUTE(SUBSTITUTE(_xlfn.TEXTJOIN(CHAR(10),TRUE,SplitText(_xlfn.TEXTJOIN(CHAR(10),TRUE,IF(ISNUMBER(SEARCH(HTT!B3,INDIRECT(Lists!$F$5):INDIRECT(Lists!$G$5))), INDIRECT(Lists!$N$5):INDIRECT(Lists!$O$5),"")))),"08:", "8:"),"09:", "9:"), "13:", "1:"), "14:", "2:"), "15:", "3:"), "16:","4:")</f>
        <v>9:30 to 9:45 Prop Swap While Open 
1:00 to 1:30 Wipe down</v>
      </c>
    </row>
    <row r="16" spans="2:15" x14ac:dyDescent="0.25">
      <c r="C16" s="94"/>
      <c r="D16" s="103"/>
      <c r="E16" s="309"/>
      <c r="F16" s="103"/>
      <c r="G16" s="98"/>
      <c r="N16" s="103"/>
      <c r="O16" s="104"/>
    </row>
    <row r="17" spans="1:15" ht="18.75" x14ac:dyDescent="0.25">
      <c r="C17" s="92"/>
      <c r="D17" s="103"/>
      <c r="E17" s="309"/>
      <c r="F17" s="103"/>
      <c r="G17" s="98"/>
      <c r="N17" s="103"/>
      <c r="O17" s="107" t="s">
        <v>67</v>
      </c>
    </row>
    <row r="18" spans="1:15" ht="31.5" x14ac:dyDescent="0.25">
      <c r="C18" s="93"/>
      <c r="D18" s="103"/>
      <c r="E18" s="309"/>
      <c r="F18" s="103"/>
      <c r="G18" s="98"/>
      <c r="N18" s="103"/>
      <c r="O18" s="105" t="str" cm="1">
        <f t="array" aca="1" ref="O18" ca="1">SUBSTITUTE(SUBSTITUTE(SUBSTITUTE(SUBSTITUTE(SUBSTITUTE(SUBSTITUTE(_xlfn.TEXTJOIN(CHAR(10),TRUE,IF(ISNUMBER(SEARCH(HTT!B3,INDIRECT(Lists!$F$6):INDIRECT(Lists!$G$6))), INDIRECT(Lists!$N$6):INDIRECT(Lists!$O$6),"")),"08:", "8:"),"09:", "9:"), "13:", "1:"), "14:", "2:"), "15:", "3:"), "16:","4:")</f>
        <v>12:00 to 12:45 Disinfect &amp; Prop Swap</v>
      </c>
    </row>
    <row r="19" spans="1:15" x14ac:dyDescent="0.25">
      <c r="C19" s="94"/>
      <c r="D19" s="103"/>
      <c r="E19" s="309"/>
      <c r="F19" s="103"/>
      <c r="G19" s="98"/>
      <c r="N19" s="103"/>
      <c r="O19" s="104"/>
    </row>
    <row r="20" spans="1:15" ht="18.75" x14ac:dyDescent="0.25">
      <c r="C20" s="92"/>
      <c r="D20" s="103"/>
      <c r="E20" s="309"/>
      <c r="F20" s="103"/>
      <c r="G20" s="98"/>
      <c r="N20" s="103"/>
      <c r="O20" s="107" t="s">
        <v>69</v>
      </c>
    </row>
    <row r="21" spans="1:15" ht="47.25" x14ac:dyDescent="0.25">
      <c r="C21" s="93"/>
      <c r="D21" s="103"/>
      <c r="E21" s="309"/>
      <c r="F21" s="103"/>
      <c r="N21" s="103"/>
      <c r="O21" s="105" t="str" cm="1">
        <f t="array" aca="1" ref="O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row>
    <row r="22" spans="1:15" ht="15.75" customHeight="1" x14ac:dyDescent="0.25">
      <c r="H22" s="96"/>
    </row>
    <row r="23" spans="1:15" ht="28.5" x14ac:dyDescent="0.45">
      <c r="A23" s="103"/>
      <c r="B23" s="313" t="s">
        <v>100</v>
      </c>
      <c r="C23" s="313"/>
      <c r="D23" s="314"/>
      <c r="E23" s="314"/>
      <c r="F23" s="103"/>
    </row>
    <row r="24" spans="1:15" ht="120.75" customHeight="1" x14ac:dyDescent="0.25">
      <c r="A24" s="103"/>
      <c r="B24" s="309" t="s">
        <v>157</v>
      </c>
      <c r="C24" s="309"/>
      <c r="D24" s="309"/>
      <c r="E24" s="309"/>
      <c r="F24" s="103"/>
    </row>
    <row r="25" spans="1:15" x14ac:dyDescent="0.25">
      <c r="B25" s="95"/>
      <c r="C25" s="95"/>
      <c r="D25" s="95"/>
      <c r="E25" s="95"/>
    </row>
    <row r="26" spans="1:15" x14ac:dyDescent="0.25">
      <c r="B26" s="95"/>
      <c r="C26" s="95"/>
      <c r="D26" s="95"/>
      <c r="E26" s="95"/>
      <c r="G26" s="174" t="s">
        <v>102</v>
      </c>
      <c r="H26" s="174" t="s">
        <v>103</v>
      </c>
      <c r="I26" s="174" t="s">
        <v>104</v>
      </c>
      <c r="J26" s="174" t="s">
        <v>105</v>
      </c>
    </row>
    <row r="27" spans="1:15" x14ac:dyDescent="0.25">
      <c r="B27" s="95"/>
      <c r="C27" s="95"/>
      <c r="D27" s="95"/>
      <c r="E27" s="95"/>
      <c r="G27" s="175" t="s">
        <v>158</v>
      </c>
      <c r="H27" s="175" t="s">
        <v>159</v>
      </c>
      <c r="I27" s="175" t="s">
        <v>68</v>
      </c>
      <c r="J27" s="175" t="s">
        <v>109</v>
      </c>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x14ac:dyDescent="0.25"/>
  <cols>
    <col min="1" max="1" width="1.140625" style="90" customWidth="1"/>
    <col min="2" max="2" width="41.140625" style="90" customWidth="1"/>
    <col min="3" max="3" width="2.85546875" style="90" customWidth="1"/>
    <col min="4" max="4" width="1.7109375" style="90" customWidth="1"/>
    <col min="5" max="5" width="39.7109375" style="90" customWidth="1"/>
    <col min="6" max="6" width="0.85546875" style="90" customWidth="1"/>
    <col min="7" max="7" width="31.7109375" style="90" customWidth="1"/>
    <col min="8" max="8" width="28.5703125" style="90" customWidth="1"/>
    <col min="9" max="9" width="31.85546875" style="90" customWidth="1"/>
    <col min="10" max="10" width="30" style="90" customWidth="1"/>
    <col min="11" max="11" width="5.5703125" style="90" customWidth="1"/>
    <col min="12" max="12" width="3.42578125" style="90" customWidth="1"/>
    <col min="13" max="16384" width="37.7109375" style="90"/>
  </cols>
  <sheetData>
    <row r="1" spans="2:13" ht="6.75" customHeight="1" x14ac:dyDescent="0.25"/>
    <row r="2" spans="2:13" ht="6.75" customHeight="1" x14ac:dyDescent="0.25"/>
    <row r="3" spans="2:13" ht="6.75" customHeight="1" x14ac:dyDescent="0.25">
      <c r="B3" s="91" t="s">
        <v>160</v>
      </c>
      <c r="C3" s="91"/>
      <c r="G3" s="97"/>
    </row>
    <row r="4" spans="2:13" ht="6.75" customHeight="1" x14ac:dyDescent="0.25">
      <c r="G4" s="98"/>
    </row>
    <row r="5" spans="2:13" ht="28.5" x14ac:dyDescent="0.45">
      <c r="C5" s="92"/>
      <c r="D5" s="111"/>
      <c r="E5" s="215" t="s">
        <v>97</v>
      </c>
      <c r="F5" s="111"/>
      <c r="G5" s="98"/>
      <c r="L5" s="111"/>
      <c r="M5" s="113" t="s">
        <v>63</v>
      </c>
    </row>
    <row r="6" spans="2:13" ht="8.25" customHeight="1" x14ac:dyDescent="0.25">
      <c r="C6" s="93"/>
      <c r="D6" s="111"/>
      <c r="E6" s="316" t="s">
        <v>161</v>
      </c>
      <c r="F6" s="111"/>
      <c r="G6" s="98"/>
      <c r="L6" s="111"/>
      <c r="M6" s="114" t="str" cm="1">
        <f t="array" aca="1" ref="M6" ca="1">SUBSTITUTE(SUBSTITUTE(SUBSTITUTE(SUBSTITUTE(SUBSTITUTE(SUBSTITUTE(_xlfn.TEXTJOIN(CHAR(10),TRUE,IF(ISNUMBER(SEARCH(SPL!B3,INDIRECT(Lists!$F$2):INDIRECT(Lists!$G$2))), INDIRECT(Lists!$N$2):INDIRECT(Lists!$O$2),"")),"08:", "8:"),"09:", "9:"), "13:", "1:"), "14:", "2:"), "15:", "3:"), "16:","4:")</f>
        <v>9:45 to 10:00 Prop Swap While Open 
2:30 to 3:00 Wipe down</v>
      </c>
    </row>
    <row r="7" spans="2:13" ht="9" customHeight="1" x14ac:dyDescent="0.25">
      <c r="C7" s="94"/>
      <c r="D7" s="111"/>
      <c r="E7" s="317"/>
      <c r="F7" s="111"/>
      <c r="G7" s="98"/>
      <c r="L7" s="111"/>
      <c r="M7" s="112"/>
    </row>
    <row r="8" spans="2:13" ht="18.75" x14ac:dyDescent="0.25">
      <c r="C8" s="92"/>
      <c r="D8" s="111"/>
      <c r="E8" s="317"/>
      <c r="F8" s="111"/>
      <c r="G8" s="98"/>
      <c r="L8" s="111"/>
      <c r="M8" s="113" t="s">
        <v>44</v>
      </c>
    </row>
    <row r="9" spans="2:13" ht="9" customHeight="1" x14ac:dyDescent="0.25">
      <c r="C9" s="93"/>
      <c r="D9" s="111"/>
      <c r="E9" s="317"/>
      <c r="F9" s="111"/>
      <c r="G9" s="98"/>
      <c r="L9" s="111"/>
      <c r="M9" s="114" t="str" cm="1">
        <f t="array" aca="1" ref="M9" ca="1">SUBSTITUTE(SUBSTITUTE(SUBSTITUTE(SUBSTITUTE(SUBSTITUTE(SUBSTITUTE(_xlfn.TEXTJOIN(CHAR(10),TRUE,IF(ISNUMBER(SEARCH(SPL!B3,INDIRECT(Lists!$F$3):INDIRECT(Lists!$G$3))), INDIRECT(Lists!$N$3):INDIRECT(Lists!$O$3),"")),"08:", "8:"),"09:", "9:"), "13:", "1:"), "14:", "2:"), "15:", "3:"), "16:","4:")</f>
        <v>9:45 to 10:00 Prop Swap While Open 
2:30 to 3:00 Wipe down</v>
      </c>
    </row>
    <row r="10" spans="2:13" ht="9" customHeight="1" x14ac:dyDescent="0.25">
      <c r="C10" s="94"/>
      <c r="D10" s="111"/>
      <c r="E10" s="317"/>
      <c r="F10" s="111"/>
      <c r="G10" s="98"/>
      <c r="L10" s="111"/>
      <c r="M10" s="112"/>
    </row>
    <row r="11" spans="2:13" ht="18.75" x14ac:dyDescent="0.25">
      <c r="C11" s="92"/>
      <c r="D11" s="111"/>
      <c r="E11" s="317"/>
      <c r="F11" s="111"/>
      <c r="G11" s="98"/>
      <c r="L11" s="111"/>
      <c r="M11" s="113" t="s">
        <v>66</v>
      </c>
    </row>
    <row r="12" spans="2:13" ht="47.25" x14ac:dyDescent="0.25">
      <c r="C12" s="93"/>
      <c r="D12" s="111"/>
      <c r="E12" s="317"/>
      <c r="F12" s="111"/>
      <c r="G12" s="98"/>
      <c r="L12" s="111"/>
      <c r="M12" s="114" t="str" cm="1">
        <f t="array" aca="1" ref="M12" ca="1">SUBSTITUTE(SUBSTITUTE(SUBSTITUTE(SUBSTITUTE(SUBSTITUTE(SUBSTITUTE(_xlfn.TEXTJOIN(CHAR(10),TRUE,IF(ISNUMBER(SEARCH(SPL!B3,INDIRECT(Lists!$F$4):INDIRECT(Lists!$G$4))), INDIRECT(Lists!$N$4):INDIRECT(Lists!$O$4),"")),"08:", "8:"),"09:", "9:"), "13:", "1:"), "14:", "2:"), "15:", "3:"), "16:","4:")</f>
        <v>1:45 to 2:15 Wipe down
11:15 to 12:00 Disinfect &amp; Prop Swap</v>
      </c>
    </row>
    <row r="13" spans="2:13" x14ac:dyDescent="0.25">
      <c r="C13" s="94"/>
      <c r="D13" s="111"/>
      <c r="E13" s="317"/>
      <c r="F13" s="111"/>
      <c r="G13" s="98"/>
      <c r="L13" s="111"/>
      <c r="M13" s="112"/>
    </row>
    <row r="14" spans="2:13" ht="18.75" x14ac:dyDescent="0.25">
      <c r="B14" s="209" t="s">
        <v>99</v>
      </c>
      <c r="C14" s="92"/>
      <c r="D14" s="111"/>
      <c r="E14" s="317"/>
      <c r="F14" s="111"/>
      <c r="G14" s="98"/>
      <c r="L14" s="111"/>
      <c r="M14" s="113" t="s">
        <v>68</v>
      </c>
    </row>
    <row r="15" spans="2:13" ht="47.25" x14ac:dyDescent="0.25">
      <c r="C15" s="93"/>
      <c r="D15" s="111"/>
      <c r="E15" s="317"/>
      <c r="F15" s="111"/>
      <c r="G15" s="98"/>
      <c r="L15" s="111"/>
      <c r="M15" s="114" t="str" cm="1">
        <f t="array" aca="1" ref="M15" ca="1">SUBSTITUTE(SUBSTITUTE(SUBSTITUTE(SUBSTITUTE(SUBSTITUTE(SUBSTITUTE(_xlfn.TEXTJOIN(CHAR(10),TRUE,SplitText(_xlfn.TEXTJOIN(CHAR(10),TRUE,IF(ISNUMBER(SEARCH(SPL!B3,INDIRECT(Lists!$F$5):INDIRECT(Lists!$G$5))), INDIRECT(Lists!$N$5):INDIRECT(Lists!$O$5),"")))),"08:", "8:"),"09:", "9:"), "13:", "1:"), "14:", "2:"), "15:", "3:"), "16:","4:")</f>
        <v>9:45 to 10:00 Prop Swap While Open 
2:30 to 3:00 Wipe down</v>
      </c>
    </row>
    <row r="16" spans="2:13" x14ac:dyDescent="0.25">
      <c r="C16" s="94"/>
      <c r="D16" s="111"/>
      <c r="E16" s="317"/>
      <c r="F16" s="111"/>
      <c r="G16" s="98"/>
      <c r="L16" s="111"/>
      <c r="M16" s="112"/>
    </row>
    <row r="17" spans="1:13" ht="18.75" x14ac:dyDescent="0.25">
      <c r="C17" s="92"/>
      <c r="D17" s="111"/>
      <c r="E17" s="317"/>
      <c r="F17" s="111"/>
      <c r="G17" s="98"/>
      <c r="L17" s="111"/>
      <c r="M17" s="113" t="s">
        <v>67</v>
      </c>
    </row>
    <row r="18" spans="1:13" ht="47.25" x14ac:dyDescent="0.25">
      <c r="C18" s="93"/>
      <c r="D18" s="111"/>
      <c r="E18" s="317"/>
      <c r="F18" s="111"/>
      <c r="G18" s="98"/>
      <c r="L18" s="111"/>
      <c r="M18" s="114" t="str" cm="1">
        <f t="array" aca="1" ref="M18" ca="1">SUBSTITUTE(SUBSTITUTE(SUBSTITUTE(SUBSTITUTE(SUBSTITUTE(SUBSTITUTE(_xlfn.TEXTJOIN(CHAR(10),TRUE,SplitText(_xlfn.TEXTJOIN(CHAR(10),TRUE,IF(ISNUMBER(SEARCH(SPL!B3,INDIRECT(Lists!$F$6):INDIRECT(Lists!$G$6))), INDIRECT(Lists!$N$6):INDIRECT(Lists!$O$6),"")))),"08:", "8:"),"09:", "9:"), "13:", "1:"), "14:", "2:"), "15:", "3:"), "16:","4:")</f>
        <v>9:30 to 9:45 Prop Swap While Open 
1:00 to 1:30 Wipe down</v>
      </c>
    </row>
    <row r="19" spans="1:13" x14ac:dyDescent="0.25">
      <c r="C19" s="94"/>
      <c r="D19" s="111"/>
      <c r="E19" s="317"/>
      <c r="F19" s="111"/>
      <c r="G19" s="98"/>
      <c r="L19" s="111"/>
      <c r="M19" s="112"/>
    </row>
    <row r="20" spans="1:13" ht="18.75" x14ac:dyDescent="0.25">
      <c r="C20" s="92"/>
      <c r="D20" s="111"/>
      <c r="E20" s="317"/>
      <c r="F20" s="111"/>
      <c r="G20" s="98"/>
      <c r="L20" s="111"/>
      <c r="M20" s="113" t="s">
        <v>69</v>
      </c>
    </row>
    <row r="21" spans="1:13" ht="31.5" x14ac:dyDescent="0.25">
      <c r="C21" s="93"/>
      <c r="D21" s="111"/>
      <c r="E21" s="317"/>
      <c r="F21" s="111"/>
      <c r="L21" s="111"/>
      <c r="M21" s="114" t="str" cm="1">
        <f t="array" aca="1" ref="M21" ca="1">SUBSTITUTE(SUBSTITUTE(SUBSTITUTE(SUBSTITUTE(SUBSTITUTE(SUBSTITUTE(_xlfn.TEXTJOIN(CHAR(10),TRUE,IF(ISNUMBER(SEARCH(SPL!B3,INDIRECT(Lists!$F$7):INDIRECT(Lists!$G$7))), INDIRECT(Lists!$N$7):INDIRECT(Lists!$O$7),"")),"08:", "8:"),"09:", "9:"), "13:", "1:"), "14:", "2:"), "15:", "3:"), "16:","4:")</f>
        <v>12:15 to 1:00 Disinfect &amp; Prop Swap</v>
      </c>
    </row>
    <row r="22" spans="1:13" ht="15.75" customHeight="1" x14ac:dyDescent="0.25">
      <c r="H22" s="96"/>
    </row>
    <row r="23" spans="1:13" ht="28.5" x14ac:dyDescent="0.45">
      <c r="A23" s="111"/>
      <c r="B23" s="318" t="s">
        <v>100</v>
      </c>
      <c r="C23" s="318"/>
      <c r="D23" s="319"/>
      <c r="E23" s="319"/>
      <c r="F23" s="111"/>
    </row>
    <row r="24" spans="1:13" ht="183" customHeight="1" x14ac:dyDescent="0.25">
      <c r="A24" s="111"/>
      <c r="B24" s="316" t="s">
        <v>162</v>
      </c>
      <c r="C24" s="316"/>
      <c r="D24" s="316"/>
      <c r="E24" s="316"/>
      <c r="F24" s="111"/>
    </row>
    <row r="25" spans="1:13" x14ac:dyDescent="0.25">
      <c r="B25" s="95"/>
      <c r="C25" s="95"/>
      <c r="D25" s="95"/>
      <c r="E25" s="95"/>
    </row>
    <row r="26" spans="1:13" x14ac:dyDescent="0.25">
      <c r="B26" s="95"/>
      <c r="C26" s="95"/>
      <c r="D26" s="95"/>
      <c r="E26" s="95"/>
      <c r="G26" s="217" t="s">
        <v>102</v>
      </c>
      <c r="H26" s="217" t="s">
        <v>103</v>
      </c>
      <c r="I26" s="217" t="s">
        <v>104</v>
      </c>
      <c r="J26" s="217" t="s">
        <v>105</v>
      </c>
    </row>
    <row r="27" spans="1:13" x14ac:dyDescent="0.25">
      <c r="B27" s="95"/>
      <c r="C27" s="95"/>
      <c r="D27" s="95"/>
      <c r="E27" s="95"/>
      <c r="G27" s="218" t="s">
        <v>163</v>
      </c>
      <c r="H27" s="218" t="s">
        <v>164</v>
      </c>
      <c r="I27" s="218" t="s">
        <v>68</v>
      </c>
      <c r="J27" s="218" t="s">
        <v>109</v>
      </c>
    </row>
    <row r="28" spans="1:13" x14ac:dyDescent="0.25">
      <c r="B28" s="95"/>
      <c r="C28" s="95"/>
      <c r="D28" s="95"/>
      <c r="E28" s="95"/>
      <c r="G28" s="218"/>
      <c r="H28" s="218" t="s">
        <v>165</v>
      </c>
      <c r="I28" s="218" t="s">
        <v>68</v>
      </c>
      <c r="J28" s="218" t="s">
        <v>109</v>
      </c>
    </row>
    <row r="29" spans="1:13" x14ac:dyDescent="0.25">
      <c r="B29" s="95"/>
      <c r="C29" s="95"/>
      <c r="D29" s="95"/>
      <c r="E29" s="95"/>
      <c r="G29" s="218"/>
      <c r="H29" s="218" t="s">
        <v>166</v>
      </c>
      <c r="I29" s="218" t="s">
        <v>68</v>
      </c>
      <c r="J29" s="218" t="s">
        <v>109</v>
      </c>
    </row>
    <row r="30" spans="1:13" x14ac:dyDescent="0.25">
      <c r="B30" s="95"/>
      <c r="C30" s="95"/>
      <c r="D30" s="95"/>
      <c r="E30" s="95"/>
    </row>
    <row r="31" spans="1:13" x14ac:dyDescent="0.25">
      <c r="B31" s="95"/>
      <c r="C31" s="95"/>
      <c r="D31" s="95"/>
      <c r="E31" s="95"/>
    </row>
    <row r="32" spans="1:13"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x14ac:dyDescent="0.25"/>
  <cols>
    <col min="1" max="1" width="1.140625" style="90" customWidth="1"/>
    <col min="2" max="2" width="40.85546875" style="90" customWidth="1"/>
    <col min="3" max="3" width="2.85546875" style="90" customWidth="1"/>
    <col min="4" max="4" width="1.7109375" style="90" customWidth="1"/>
    <col min="5" max="5" width="39.7109375" style="90" customWidth="1"/>
    <col min="6" max="6" width="0.85546875" style="90" customWidth="1"/>
    <col min="7" max="13" width="12" style="90" customWidth="1"/>
    <col min="14" max="14" width="4.140625" style="90" customWidth="1"/>
    <col min="15" max="15" width="46.5703125" style="90" customWidth="1"/>
    <col min="16" max="16384" width="37.7109375" style="90"/>
  </cols>
  <sheetData>
    <row r="1" spans="2:15" ht="60" customHeight="1" x14ac:dyDescent="0.25"/>
    <row r="3" spans="2:15" x14ac:dyDescent="0.25">
      <c r="B3" s="91" t="s">
        <v>167</v>
      </c>
      <c r="C3" s="91"/>
      <c r="G3" s="97"/>
    </row>
    <row r="4" spans="2:15" x14ac:dyDescent="0.25">
      <c r="G4" s="98"/>
    </row>
    <row r="5" spans="2:15" ht="28.5" x14ac:dyDescent="0.45">
      <c r="C5" s="92"/>
      <c r="D5" s="111"/>
      <c r="E5" s="215" t="s">
        <v>97</v>
      </c>
      <c r="F5" s="111"/>
      <c r="G5"/>
      <c r="N5" s="111"/>
      <c r="O5" s="113" t="s">
        <v>63</v>
      </c>
    </row>
    <row r="6" spans="2:15" ht="31.5" x14ac:dyDescent="0.25">
      <c r="C6" s="93"/>
      <c r="D6" s="111"/>
      <c r="E6" s="316" t="s">
        <v>168</v>
      </c>
      <c r="F6" s="111"/>
      <c r="G6" s="98"/>
      <c r="N6" s="111"/>
      <c r="O6" s="114" t="str" cm="1">
        <f t="array" aca="1" ref="O6" ca="1">IFERROR(SUBSTITUTE(SUBSTITUTE(SUBSTITUTE(SUBSTITUTE(SUBSTITUTE(SUBSTITUTE(_xlfn.TEXTJOIN(CHAR(10),TRUE,SplitText(_xlfn.TEXTJOIN(CHAR(10),TRUE,IF(ISNUMBER(SEARCH('KG+RPW'!B3,INDIRECT(Lists!$F$2):INDIRECT(Lists!$G$2))), INDIRECT(Lists!$N$2):INDIRECT(Lists!$O$2),"")))),"08:", "8:"),"09:", "9:"), "13:", "1:"), "14:", "2:"), "15:", "3:"), "16:","4:"), "")</f>
        <v>11:15 to 11:45 Wipe down
2:15 to 3:00 Disinfect &amp; Prop Swap</v>
      </c>
    </row>
    <row r="7" spans="2:15" x14ac:dyDescent="0.25">
      <c r="C7" s="94"/>
      <c r="D7" s="111"/>
      <c r="E7" s="317"/>
      <c r="F7" s="111"/>
      <c r="G7" s="98"/>
      <c r="N7" s="111"/>
      <c r="O7" s="112"/>
    </row>
    <row r="8" spans="2:15" ht="18.75" x14ac:dyDescent="0.25">
      <c r="C8" s="92"/>
      <c r="D8" s="111"/>
      <c r="E8" s="317"/>
      <c r="F8" s="111"/>
      <c r="G8" s="98"/>
      <c r="N8" s="111"/>
      <c r="O8" s="113" t="s">
        <v>44</v>
      </c>
    </row>
    <row r="9" spans="2:15" ht="31.5" x14ac:dyDescent="0.25">
      <c r="C9" s="93"/>
      <c r="D9" s="111"/>
      <c r="E9" s="317"/>
      <c r="F9" s="111"/>
      <c r="G9" s="98"/>
      <c r="N9" s="111"/>
      <c r="O9" s="114" t="str" cm="1">
        <f t="array" aca="1" ref="O9" ca="1">IFERROR(SUBSTITUTE(SUBSTITUTE(SUBSTITUTE(SUBSTITUTE(SUBSTITUTE(SUBSTITUTE(_xlfn.TEXTJOIN(CHAR(10),TRUE,SplitText(_xlfn.TEXTJOIN(CHAR(10),TRUE,IF(ISNUMBER(SEARCH('KG+RPW'!B3,INDIRECT(Lists!$F$3):INDIRECT(Lists!$G$3))), INDIRECT(Lists!$N$3):INDIRECT(Lists!$O$3),"")))),"08:", "8:"),"09:", "9:"), "13:", "1:"), "14:", "2:"), "15:", "3:"), "16:","4:"),"")</f>
        <v>11:15 to 11:45 Wipe down
2:15 to 3:00 Disinfect &amp; Prop Swap</v>
      </c>
    </row>
    <row r="10" spans="2:15" x14ac:dyDescent="0.25">
      <c r="C10" s="94"/>
      <c r="D10" s="111"/>
      <c r="E10" s="317"/>
      <c r="F10" s="111"/>
      <c r="G10" s="98"/>
      <c r="N10" s="111"/>
      <c r="O10" s="112"/>
    </row>
    <row r="11" spans="2:15" ht="18.75" x14ac:dyDescent="0.25">
      <c r="C11" s="92"/>
      <c r="D11" s="111"/>
      <c r="E11" s="317"/>
      <c r="F11" s="111"/>
      <c r="G11" s="98"/>
      <c r="N11" s="111"/>
      <c r="O11" s="113" t="s">
        <v>66</v>
      </c>
    </row>
    <row r="12" spans="2:15" ht="31.5" x14ac:dyDescent="0.25">
      <c r="C12" s="93"/>
      <c r="D12" s="111"/>
      <c r="E12" s="317"/>
      <c r="F12" s="111"/>
      <c r="G12" s="98"/>
      <c r="N12" s="111"/>
      <c r="O12" s="114" t="str" cm="1">
        <f t="array" aca="1" ref="O12" ca="1">SUBSTITUTE(SUBSTITUTE(SUBSTITUTE(SUBSTITUTE(SUBSTITUTE(SUBSTITUTE(_xlfn.TEXTJOIN(CHAR(10),TRUE,SplitText(_xlfn.TEXTJOIN(CHAR(10),TRUE,IF(ISNUMBER(SEARCH('KG+RPW'!B3,INDIRECT(Lists!$F$4):INDIRECT(Lists!$G$4))), INDIRECT(Lists!$N$4):INDIRECT(Lists!$O$4),"")))),"08:", "8:"),"09:", "9:"), "13:", "1:"), "14:", "2:"), "15:", "3:"), "16:","4:")</f>
        <v>9:30 to 9:45 Prop Swap While Open 
1:00 to 1:30 Wipe down</v>
      </c>
    </row>
    <row r="13" spans="2:15" x14ac:dyDescent="0.25">
      <c r="C13" s="94"/>
      <c r="D13" s="111"/>
      <c r="E13" s="317"/>
      <c r="F13" s="111"/>
      <c r="G13" s="98"/>
      <c r="N13" s="111"/>
      <c r="O13" s="112"/>
    </row>
    <row r="14" spans="2:15" ht="18.75" x14ac:dyDescent="0.25">
      <c r="C14" s="92"/>
      <c r="D14" s="111"/>
      <c r="E14" s="317"/>
      <c r="F14" s="111"/>
      <c r="G14" s="98"/>
      <c r="N14" s="111"/>
      <c r="O14" s="113" t="s">
        <v>68</v>
      </c>
    </row>
    <row r="15" spans="2:15" ht="31.5" x14ac:dyDescent="0.25">
      <c r="B15" s="206" t="s">
        <v>99</v>
      </c>
      <c r="C15" s="93"/>
      <c r="D15" s="111"/>
      <c r="E15" s="317"/>
      <c r="F15" s="111"/>
      <c r="G15" s="98"/>
      <c r="N15" s="111"/>
      <c r="O15" s="114" t="str" cm="1">
        <f t="array" aca="1" ref="O15" ca="1">SUBSTITUTE(SUBSTITUTE(SUBSTITUTE(SUBSTITUTE(SUBSTITUTE(SUBSTITUTE(_xlfn.TEXTJOIN(CHAR(10),TRUE,SplitText(_xlfn.TEXTJOIN(CHAR(10),TRUE,IF(ISNUMBER(SEARCH('KG+RPW'!B3,INDIRECT(Lists!$F$5):INDIRECT(Lists!$G$5))), INDIRECT(Lists!$N$5):INDIRECT(Lists!$O$5),"")))),"08:", "8:"),"09:", "9:"), "13:", "1:"), "14:", "2:"), "15:", "3:"), "16:","4:")</f>
        <v>11:15 to 11:45 Wipe down
2:15 to 3:00 Disinfect &amp; Prop Swap</v>
      </c>
    </row>
    <row r="16" spans="2:15" x14ac:dyDescent="0.25">
      <c r="C16" s="94"/>
      <c r="D16" s="111"/>
      <c r="E16" s="317"/>
      <c r="F16" s="111"/>
      <c r="G16" s="98"/>
      <c r="N16" s="111"/>
      <c r="O16" s="112"/>
    </row>
    <row r="17" spans="1:15" ht="18.75" x14ac:dyDescent="0.25">
      <c r="C17" s="92"/>
      <c r="D17" s="111"/>
      <c r="E17" s="317"/>
      <c r="F17" s="111"/>
      <c r="G17" s="98"/>
      <c r="N17" s="111"/>
      <c r="O17" s="113" t="s">
        <v>67</v>
      </c>
    </row>
    <row r="18" spans="1:15" ht="31.5" x14ac:dyDescent="0.25">
      <c r="C18" s="93"/>
      <c r="D18" s="111"/>
      <c r="E18" s="317"/>
      <c r="F18" s="111"/>
      <c r="G18" s="98"/>
      <c r="N18" s="111"/>
      <c r="O18" s="114" t="str" cm="1">
        <f t="array" aca="1" ref="O18" ca="1">SUBSTITUTE(SUBSTITUTE(SUBSTITUTE(SUBSTITUTE(SUBSTITUTE(SUBSTITUTE(_xlfn.TEXTJOIN(CHAR(10),TRUE,SplitText(_xlfn.TEXTJOIN(CHAR(10),TRUE,IF(ISNUMBER(SEARCH('KG+RPW'!B3,INDIRECT(Lists!$F$6):INDIRECT(Lists!$G$6))), INDIRECT(Lists!$N$6):INDIRECT(Lists!$O$6),"")))),"08:", "8:"),"09:", "9:"), "13:", "1:"), "14:", "2:"), "15:", "3:"), "16:","4:")</f>
        <v>11:15 to 12:00 Disinfect &amp; Prop Swap
1:45 to 2:15 Wipe down</v>
      </c>
    </row>
    <row r="19" spans="1:15" x14ac:dyDescent="0.25">
      <c r="C19" s="94"/>
      <c r="D19" s="111"/>
      <c r="E19" s="317"/>
      <c r="F19" s="111"/>
      <c r="G19" s="98"/>
      <c r="N19" s="111"/>
      <c r="O19" s="112"/>
    </row>
    <row r="20" spans="1:15" ht="18.75" x14ac:dyDescent="0.25">
      <c r="C20" s="92"/>
      <c r="D20" s="111"/>
      <c r="E20" s="317"/>
      <c r="F20" s="111"/>
      <c r="G20" s="98"/>
      <c r="N20" s="111"/>
      <c r="O20" s="113" t="s">
        <v>69</v>
      </c>
    </row>
    <row r="21" spans="1:15" ht="31.5" x14ac:dyDescent="0.25">
      <c r="C21" s="93"/>
      <c r="D21" s="111"/>
      <c r="E21" s="317"/>
      <c r="F21" s="111"/>
      <c r="N21" s="111"/>
      <c r="O21" s="114" t="str" cm="1">
        <f t="array" aca="1" ref="O21" ca="1">SUBSTITUTE(SUBSTITUTE(SUBSTITUTE(SUBSTITUTE(SUBSTITUTE(SUBSTITUTE(_xlfn.TEXTJOIN(CHAR(10),TRUE,SplitText(_xlfn.TEXTJOIN(CHAR(10),TRUE,IF(ISNUMBER(SEARCH('KG+RPW'!B3,INDIRECT(Lists!$F$7):INDIRECT(Lists!$G$7))), INDIRECT(Lists!$N$7):INDIRECT(Lists!$O$7),"")))),"08:", "8:"),"09:", "9:"), "13:", "1:"), "14:", "2:"), "15:", "3:"), "16:","4:")</f>
        <v>12:30 to 1:00 Wipe down
3:15 to 4:00 Disinfect &amp; Prop Swap</v>
      </c>
    </row>
    <row r="22" spans="1:15" ht="15.75" customHeight="1" x14ac:dyDescent="0.25">
      <c r="H22" s="96"/>
    </row>
    <row r="23" spans="1:15" ht="28.5" x14ac:dyDescent="0.45">
      <c r="A23" s="111"/>
      <c r="B23" s="318" t="s">
        <v>100</v>
      </c>
      <c r="C23" s="318"/>
      <c r="D23" s="319"/>
      <c r="E23" s="319"/>
      <c r="F23" s="111"/>
    </row>
    <row r="24" spans="1:15" ht="150" customHeight="1" x14ac:dyDescent="0.25">
      <c r="A24" s="111"/>
      <c r="B24" s="316" t="s">
        <v>169</v>
      </c>
      <c r="C24" s="316"/>
      <c r="D24" s="316"/>
      <c r="E24" s="316"/>
      <c r="F24" s="111"/>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41.140625" style="90" customWidth="1"/>
    <col min="6" max="6" width="0.85546875" style="90" customWidth="1"/>
    <col min="7" max="7" width="18.140625" style="90" customWidth="1"/>
    <col min="8" max="8" width="24.28515625" style="90" customWidth="1"/>
    <col min="9" max="9" width="14.5703125" style="90" customWidth="1"/>
    <col min="10" max="10" width="20" style="90" customWidth="1"/>
    <col min="11" max="16" width="10.7109375" style="90" customWidth="1"/>
    <col min="17" max="17" width="2.7109375" style="90" customWidth="1"/>
    <col min="18" max="16384" width="37.7109375" style="90"/>
  </cols>
  <sheetData>
    <row r="1" spans="2:18" ht="6" customHeight="1" x14ac:dyDescent="0.25"/>
    <row r="2" spans="2:18" ht="6" customHeight="1" x14ac:dyDescent="0.25"/>
    <row r="3" spans="2:18" ht="6" customHeight="1" x14ac:dyDescent="0.25">
      <c r="B3" s="91" t="s">
        <v>50</v>
      </c>
      <c r="C3" s="91"/>
      <c r="G3" s="97"/>
    </row>
    <row r="4" spans="2:18" ht="6" customHeight="1" x14ac:dyDescent="0.25">
      <c r="G4" s="98"/>
    </row>
    <row r="5" spans="2:18" ht="28.5" x14ac:dyDescent="0.45">
      <c r="C5" s="92"/>
      <c r="D5" s="111"/>
      <c r="E5" s="215" t="s">
        <v>97</v>
      </c>
      <c r="F5" s="111"/>
      <c r="G5"/>
      <c r="Q5" s="111"/>
      <c r="R5" s="113" t="s">
        <v>63</v>
      </c>
    </row>
    <row r="6" spans="2:18" x14ac:dyDescent="0.25">
      <c r="C6" s="93"/>
      <c r="D6" s="111"/>
      <c r="E6" s="316" t="s">
        <v>170</v>
      </c>
      <c r="F6" s="111"/>
      <c r="G6" s="98"/>
      <c r="Q6" s="111"/>
      <c r="R6" s="114" t="str" cm="1">
        <f t="array" aca="1" ref="R6" ca="1">SUBSTITUTE(SUBSTITUTE(SUBSTITUTE(SUBSTITUTE(SUBSTITUTE(SUBSTITUTE(_xlfn.TEXTJOIN(CHAR(10),TRUE,IF(ISNUMBER(SEARCH('P2P+STM'!B3,INDIRECT(Lists!$F$2):INDIRECT(Lists!$G$2))), INDIRECT(Lists!$N$2):INDIRECT(Lists!$O$2),"")),"08:", "8:"),"09:", "9:"), "13:", "1:"), "14:", "2:"), "15:", "3:"), "16:","4:")</f>
        <v>1:30 to 2:15 Disinfect &amp; Prop Swap</v>
      </c>
    </row>
    <row r="7" spans="2:18" x14ac:dyDescent="0.25">
      <c r="C7" s="94"/>
      <c r="D7" s="111"/>
      <c r="E7" s="317"/>
      <c r="F7" s="111"/>
      <c r="G7" s="98"/>
      <c r="Q7" s="111"/>
      <c r="R7" s="112"/>
    </row>
    <row r="8" spans="2:18" ht="18.75" x14ac:dyDescent="0.25">
      <c r="C8" s="92"/>
      <c r="D8" s="111"/>
      <c r="E8" s="317"/>
      <c r="F8" s="111"/>
      <c r="G8" s="98"/>
      <c r="Q8" s="111"/>
      <c r="R8" s="113" t="s">
        <v>44</v>
      </c>
    </row>
    <row r="9" spans="2:18" x14ac:dyDescent="0.25">
      <c r="C9" s="93"/>
      <c r="D9" s="111"/>
      <c r="E9" s="317"/>
      <c r="F9" s="111"/>
      <c r="G9" s="98"/>
      <c r="Q9" s="111"/>
      <c r="R9" s="114" t="str" cm="1">
        <f t="array" aca="1" ref="R9" ca="1">SUBSTITUTE(SUBSTITUTE(SUBSTITUTE(SUBSTITUTE(SUBSTITUTE(SUBSTITUTE(_xlfn.TEXTJOIN(CHAR(10),TRUE,IF(ISNUMBER(SEARCH('P2P+STM'!B3,INDIRECT(Lists!$F$3):INDIRECT(Lists!$G$3))), INDIRECT(Lists!$N$3):INDIRECT(Lists!$O$3),"")),"08:", "8:"),"09:", "9:"), "13:", "1:"), "14:", "2:"), "15:", "3:"), "16:","4:")</f>
        <v>1:30 to 2:15 Disinfect &amp; Prop Swap</v>
      </c>
    </row>
    <row r="10" spans="2:18" x14ac:dyDescent="0.25">
      <c r="C10" s="94"/>
      <c r="D10" s="111"/>
      <c r="E10" s="317"/>
      <c r="F10" s="111"/>
      <c r="G10" s="98"/>
      <c r="Q10" s="111"/>
      <c r="R10" s="112"/>
    </row>
    <row r="11" spans="2:18" ht="18.75" x14ac:dyDescent="0.25">
      <c r="C11" s="92"/>
      <c r="D11" s="111"/>
      <c r="E11" s="317"/>
      <c r="F11" s="111"/>
      <c r="G11" s="98"/>
      <c r="Q11" s="111"/>
      <c r="R11" s="113" t="s">
        <v>66</v>
      </c>
    </row>
    <row r="12" spans="2:18" ht="47.25" x14ac:dyDescent="0.25">
      <c r="C12" s="93"/>
      <c r="D12" s="111"/>
      <c r="E12" s="317"/>
      <c r="F12" s="111"/>
      <c r="G12" s="98"/>
      <c r="Q12" s="111"/>
      <c r="R12" s="114" t="str" cm="1">
        <f t="array" aca="1" ref="R12" ca="1">SUBSTITUTE(SUBSTITUTE(SUBSTITUTE(SUBSTITUTE(SUBSTITUTE(SUBSTITUTE(_xlfn.TEXTJOIN(CHAR(10),TRUE,SplitText(_xlfn.TEXTJOIN(CHAR(10),TRUE,IF(ISNUMBER(SEARCH('P2P+STM'!B3,INDIRECT(Lists!$F$4):INDIRECT(Lists!$G$4))), INDIRECT(Lists!$N$4):INDIRECT(Lists!$O$4),"")))),"08:", "8:"),"09:", "9:"), "13:", "1:"), "14:", "2:"), "15:", "3:"), "16:","4:")</f>
        <v>9:45 to 10:00 Prop Swap While Open 
2:30 to 3:00 Wipe down</v>
      </c>
    </row>
    <row r="13" spans="2:18" x14ac:dyDescent="0.25">
      <c r="C13" s="94"/>
      <c r="D13" s="111"/>
      <c r="E13" s="317"/>
      <c r="F13" s="111"/>
      <c r="G13" s="98"/>
      <c r="Q13" s="111"/>
      <c r="R13" s="112"/>
    </row>
    <row r="14" spans="2:18" ht="18.75" x14ac:dyDescent="0.25">
      <c r="C14" s="92"/>
      <c r="D14" s="111"/>
      <c r="E14" s="317"/>
      <c r="F14" s="111"/>
      <c r="G14" s="98"/>
      <c r="Q14" s="111"/>
      <c r="R14" s="113" t="s">
        <v>68</v>
      </c>
    </row>
    <row r="15" spans="2:18" x14ac:dyDescent="0.25">
      <c r="B15" s="207" t="s">
        <v>99</v>
      </c>
      <c r="C15" s="93"/>
      <c r="D15" s="111"/>
      <c r="E15" s="317"/>
      <c r="F15" s="111"/>
      <c r="G15" s="98"/>
      <c r="Q15" s="111"/>
      <c r="R15" s="114" t="str" cm="1">
        <f t="array" aca="1" ref="R15" ca="1">SUBSTITUTE(SUBSTITUTE(SUBSTITUTE(SUBSTITUTE(SUBSTITUTE(SUBSTITUTE(_xlfn.TEXTJOIN(CHAR(10),TRUE,SplitText(_xlfn.TEXTJOIN(CHAR(10),TRUE,IF(ISNUMBER(SEARCH('P2P+STM'!B3,INDIRECT(Lists!$F$5):INDIRECT(Lists!$G$5))), INDIRECT(Lists!$N$5):INDIRECT(Lists!$O$5),"")))),"08:", "8:"),"09:", "9:"), "13:", "1:"), "14:", "2:"), "15:", "3:"), "16:","4:")</f>
        <v>1:30 to 2:15 Disinfect &amp; Prop Swap</v>
      </c>
    </row>
    <row r="16" spans="2:18" x14ac:dyDescent="0.25">
      <c r="C16" s="94"/>
      <c r="D16" s="111"/>
      <c r="E16" s="317"/>
      <c r="F16" s="111"/>
      <c r="G16" s="98"/>
      <c r="Q16" s="111"/>
      <c r="R16" s="112"/>
    </row>
    <row r="17" spans="1:18" ht="18.75" x14ac:dyDescent="0.25">
      <c r="C17" s="92"/>
      <c r="D17" s="111"/>
      <c r="E17" s="317"/>
      <c r="F17" s="111"/>
      <c r="G17" s="98"/>
      <c r="Q17" s="111"/>
      <c r="R17" s="113" t="s">
        <v>67</v>
      </c>
    </row>
    <row r="18" spans="1:18" ht="47.25" x14ac:dyDescent="0.25">
      <c r="C18" s="93"/>
      <c r="D18" s="111"/>
      <c r="E18" s="317"/>
      <c r="F18" s="111"/>
      <c r="G18" s="98"/>
      <c r="Q18" s="111"/>
      <c r="R18" s="114" t="str" cm="1">
        <f t="array" aca="1" ref="R18" ca="1">SUBSTITUTE(SUBSTITUTE(SUBSTITUTE(SUBSTITUTE(SUBSTITUTE(SUBSTITUTE(_xlfn.TEXTJOIN(CHAR(10),TRUE,SplitText(_xlfn.TEXTJOIN(CHAR(10),TRUE,IF(ISNUMBER(SEARCH('P2P+STM'!B3,INDIRECT(Lists!$F$6):INDIRECT(Lists!$G$6))), INDIRECT(Lists!$N$6):INDIRECT(Lists!$O$6),"")))),"08:", "8:"),"09:", "9:"), "13:", "1:"), "14:", "2:"), "15:", "3:"), "16:","4:")</f>
        <v>11:15 to 11:45 Wipe down
2:15 to 3:00 Disinfect &amp; Prop Swap</v>
      </c>
    </row>
    <row r="19" spans="1:18" ht="21.75" customHeight="1" x14ac:dyDescent="0.25">
      <c r="C19" s="94"/>
      <c r="D19" s="111"/>
      <c r="E19" s="317"/>
      <c r="F19" s="111"/>
      <c r="G19" s="98"/>
      <c r="Q19" s="111"/>
      <c r="R19" s="112"/>
    </row>
    <row r="20" spans="1:18" ht="27" customHeight="1" x14ac:dyDescent="0.25">
      <c r="C20" s="92"/>
      <c r="D20" s="111"/>
      <c r="E20" s="317"/>
      <c r="F20" s="111"/>
      <c r="G20" s="98"/>
      <c r="Q20" s="111"/>
      <c r="R20" s="113" t="s">
        <v>69</v>
      </c>
    </row>
    <row r="21" spans="1:18" ht="29.25" customHeight="1" x14ac:dyDescent="0.25">
      <c r="C21" s="93"/>
      <c r="D21" s="111"/>
      <c r="E21" s="317"/>
      <c r="F21" s="111"/>
      <c r="Q21" s="111"/>
      <c r="R21" s="114" t="str" cm="1">
        <f t="array" aca="1" ref="R21" ca="1">SUBSTITUTE(SUBSTITUTE(SUBSTITUTE(SUBSTITUTE(SUBSTITUTE(SUBSTITUTE(_xlfn.TEXTJOIN(CHAR(10),TRUE,SplitText(_xlfn.TEXTJOIN(CHAR(10),TRUE,IF(ISNUMBER(SEARCH('P2P+STM'!B3,INDIRECT(Lists!$F$7):INDIRECT(Lists!$G$7))), INDIRECT(Lists!$N$7):INDIRECT(Lists!$O$7),"")))),"08:", "8:"),"09:", "9:"), "13:", "1:"), "14:", "2:"), "15:", "3:"), "16:","4:")</f>
        <v>11:30 to 12:00 Wipe down
2:30 to 3:15 Disinfect &amp; Prop Swap</v>
      </c>
    </row>
    <row r="22" spans="1:18" ht="14.25" customHeight="1" x14ac:dyDescent="0.25">
      <c r="H22" s="96"/>
    </row>
    <row r="23" spans="1:18" ht="28.5" x14ac:dyDescent="0.45">
      <c r="A23" s="111"/>
      <c r="B23" s="318" t="s">
        <v>100</v>
      </c>
      <c r="C23" s="318"/>
      <c r="D23" s="319"/>
      <c r="E23" s="319"/>
      <c r="F23" s="111"/>
    </row>
    <row r="24" spans="1:18" ht="163.5" customHeight="1" x14ac:dyDescent="0.25">
      <c r="A24" s="111"/>
      <c r="B24" s="316" t="s">
        <v>171</v>
      </c>
      <c r="C24" s="316"/>
      <c r="D24" s="316"/>
      <c r="E24" s="316"/>
      <c r="F24" s="111"/>
    </row>
    <row r="25" spans="1:18" x14ac:dyDescent="0.25">
      <c r="B25" s="95"/>
      <c r="C25" s="95"/>
      <c r="D25" s="95"/>
      <c r="E25" s="95"/>
    </row>
    <row r="26" spans="1:18" x14ac:dyDescent="0.25">
      <c r="B26" s="95"/>
      <c r="C26" s="95"/>
      <c r="D26" s="95"/>
      <c r="E26" s="95"/>
      <c r="G26" s="217" t="s">
        <v>102</v>
      </c>
      <c r="H26" s="217" t="s">
        <v>103</v>
      </c>
      <c r="I26" s="217" t="s">
        <v>104</v>
      </c>
      <c r="J26" s="217" t="s">
        <v>105</v>
      </c>
    </row>
    <row r="27" spans="1:18" x14ac:dyDescent="0.25">
      <c r="B27" s="95"/>
      <c r="C27" s="95"/>
      <c r="D27" s="95"/>
      <c r="E27" s="95"/>
      <c r="G27" s="90" t="s">
        <v>172</v>
      </c>
      <c r="H27" s="90" t="s">
        <v>173</v>
      </c>
    </row>
    <row r="28" spans="1:18" x14ac:dyDescent="0.25">
      <c r="B28" s="95"/>
      <c r="C28" s="95"/>
      <c r="D28" s="95"/>
      <c r="E28" s="95"/>
      <c r="H28" s="90" t="s">
        <v>174</v>
      </c>
    </row>
    <row r="29" spans="1:18" x14ac:dyDescent="0.25">
      <c r="B29" s="95"/>
      <c r="C29" s="95"/>
      <c r="D29" s="95"/>
      <c r="E29" s="95"/>
      <c r="H29" s="90" t="s">
        <v>175</v>
      </c>
    </row>
    <row r="30" spans="1:18" x14ac:dyDescent="0.25">
      <c r="B30" s="95"/>
      <c r="C30" s="95"/>
      <c r="D30" s="95"/>
      <c r="E30" s="95"/>
      <c r="H30" s="90" t="s">
        <v>176</v>
      </c>
    </row>
    <row r="31" spans="1:18" x14ac:dyDescent="0.25">
      <c r="B31" s="95"/>
      <c r="C31" s="95"/>
      <c r="D31" s="95"/>
      <c r="E31" s="95"/>
    </row>
    <row r="32" spans="1: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topLeftCell="A29" zoomScale="85" zoomScaleNormal="85" workbookViewId="0">
      <selection activeCell="H11" sqref="H11"/>
    </sheetView>
  </sheetViews>
  <sheetFormatPr defaultColWidth="37.7109375" defaultRowHeight="15.75" x14ac:dyDescent="0.25"/>
  <cols>
    <col min="1" max="1" width="1.140625" style="90" customWidth="1"/>
    <col min="2" max="2" width="41.42578125" style="90" customWidth="1"/>
    <col min="3" max="3" width="2.85546875" style="90" customWidth="1"/>
    <col min="4" max="4" width="1.42578125" style="90" customWidth="1"/>
    <col min="5" max="5" width="39.140625" style="90" customWidth="1"/>
    <col min="6" max="6" width="0.85546875" style="90" customWidth="1"/>
    <col min="7" max="15" width="10.140625" style="90" customWidth="1"/>
    <col min="16" max="16" width="4.28515625" style="90" customWidth="1"/>
    <col min="17" max="17" width="48.5703125" style="90" customWidth="1"/>
    <col min="18" max="16384" width="37.7109375" style="90"/>
  </cols>
  <sheetData>
    <row r="1" spans="2:17" ht="3.75" customHeight="1" x14ac:dyDescent="0.25"/>
    <row r="2" spans="2:17" ht="3.75" customHeight="1" x14ac:dyDescent="0.25"/>
    <row r="3" spans="2:17" ht="3.75" customHeight="1" x14ac:dyDescent="0.25">
      <c r="B3" s="91" t="s">
        <v>53</v>
      </c>
      <c r="C3" s="91" t="s">
        <v>53</v>
      </c>
      <c r="G3" s="97"/>
    </row>
    <row r="4" spans="2:17" ht="3.75" customHeight="1" x14ac:dyDescent="0.25">
      <c r="G4" s="98"/>
    </row>
    <row r="5" spans="2:17" ht="28.5" x14ac:dyDescent="0.45">
      <c r="C5" s="92"/>
      <c r="D5" s="115"/>
      <c r="E5" s="216" t="s">
        <v>97</v>
      </c>
      <c r="F5" s="115"/>
      <c r="G5" s="98"/>
      <c r="P5" s="115"/>
      <c r="Q5" s="118" t="s">
        <v>63</v>
      </c>
    </row>
    <row r="6" spans="2:17" ht="31.5" x14ac:dyDescent="0.25">
      <c r="C6" s="93"/>
      <c r="D6" s="115"/>
      <c r="E6" s="321" t="s">
        <v>177</v>
      </c>
      <c r="F6" s="115"/>
      <c r="G6" s="98"/>
      <c r="H6" s="108"/>
      <c r="P6" s="115"/>
      <c r="Q6" s="117" t="str" cm="1">
        <f t="array" aca="1" ref="Q6" ca="1">SUBSTITUTE(SUBSTITUTE(SUBSTITUTE(SUBSTITUTE(SUBSTITUTE(SUBSTITUTE(_xlfn.TEXTJOIN(CHAR(10),TRUE,IF(ISNUMBER(SEARCH('IW+AL'!B3,INDIRECT(Lists!$F$2):INDIRECT(Lists!$G$2))), INDIRECT(Lists!$N$2):INDIRECT(Lists!$O$2),"")),"08:", "8:"),"09:", "9:"), "13:", "1:"), "14:", "2:"), "15:", "3:"), "16:","4:")</f>
        <v>1:45 to 2:15 Wipe down
11:15 to 12:00 Disinfect &amp; Prop Swap</v>
      </c>
    </row>
    <row r="7" spans="2:17" x14ac:dyDescent="0.25">
      <c r="C7" s="94"/>
      <c r="D7" s="115"/>
      <c r="E7" s="321"/>
      <c r="F7" s="115"/>
      <c r="G7" s="98"/>
      <c r="H7" s="120"/>
      <c r="P7" s="115"/>
      <c r="Q7" s="116"/>
    </row>
    <row r="8" spans="2:17" ht="18.75" x14ac:dyDescent="0.25">
      <c r="C8" s="92"/>
      <c r="D8" s="115"/>
      <c r="E8" s="321"/>
      <c r="F8" s="115"/>
      <c r="G8" s="98"/>
      <c r="H8" s="121"/>
      <c r="P8" s="115"/>
      <c r="Q8" s="118" t="s">
        <v>44</v>
      </c>
    </row>
    <row r="9" spans="2:17" ht="31.5" x14ac:dyDescent="0.25">
      <c r="C9" s="93"/>
      <c r="D9" s="115"/>
      <c r="E9" s="321"/>
      <c r="F9" s="115"/>
      <c r="G9" s="98"/>
      <c r="H9" s="121"/>
      <c r="P9" s="115"/>
      <c r="Q9" s="117" t="str" cm="1">
        <f t="array" aca="1" ref="Q9" ca="1">SUBSTITUTE(SUBSTITUTE(SUBSTITUTE(SUBSTITUTE(SUBSTITUTE(SUBSTITUTE(_xlfn.TEXTJOIN(CHAR(10),TRUE,IF(ISNUMBER(SEARCH('IW+AL'!B3,INDIRECT(Lists!$F$3):INDIRECT(Lists!$G$3))), INDIRECT(Lists!$N$3):INDIRECT(Lists!$O$3),"")),"08:", "8:"),"09:", "9:"), "13:", "1:"), "14:", "2:"), "15:", "3:"), "16:","4:")</f>
        <v>1:45 to 2:15 Wipe down
11:15 to 12:00 Disinfect &amp; Prop Swap</v>
      </c>
    </row>
    <row r="10" spans="2:17" x14ac:dyDescent="0.25">
      <c r="C10" s="94"/>
      <c r="D10" s="115"/>
      <c r="E10" s="321"/>
      <c r="F10" s="115"/>
      <c r="G10" s="98"/>
      <c r="H10" s="121"/>
      <c r="P10" s="115"/>
      <c r="Q10" s="116"/>
    </row>
    <row r="11" spans="2:17" ht="18.75" x14ac:dyDescent="0.25">
      <c r="C11" s="92"/>
      <c r="D11" s="115"/>
      <c r="E11" s="321"/>
      <c r="F11" s="115"/>
      <c r="G11" s="98"/>
      <c r="H11" s="121"/>
      <c r="P11" s="115"/>
      <c r="Q11" s="118" t="s">
        <v>66</v>
      </c>
    </row>
    <row r="12" spans="2:17" ht="31.5" x14ac:dyDescent="0.25">
      <c r="C12" s="93"/>
      <c r="D12" s="115"/>
      <c r="E12" s="321"/>
      <c r="F12" s="115"/>
      <c r="G12" s="98"/>
      <c r="H12" s="121"/>
      <c r="P12" s="115"/>
      <c r="Q12" s="117" t="str" cm="1">
        <f t="array" aca="1" ref="Q12" ca="1">SUBSTITUTE(SUBSTITUTE(SUBSTITUTE(SUBSTITUTE(SUBSTITUTE(SUBSTITUTE(_xlfn.TEXTJOIN(CHAR(10),TRUE,SplitText(_xlfn.TEXTJOIN(CHAR(10),TRUE,IF(ISNUMBER(SEARCH('IW+AL'!B3,INDIRECT(Lists!$F$4):INDIRECT(Lists!$G$4))), INDIRECT(Lists!$N$4):INDIRECT(Lists!$O$4),"")))),"08:", "8:"),"09:", "9:"), "13:", "1:"), "14:", "2:"), "15:", "3:"), "16:","4:")</f>
        <v>11:15 to 11:45 Wipe down
2:15 to 3:00 Disinfect &amp; Prop Swap</v>
      </c>
    </row>
    <row r="13" spans="2:17" x14ac:dyDescent="0.25">
      <c r="C13" s="94"/>
      <c r="D13" s="115"/>
      <c r="E13" s="321"/>
      <c r="F13" s="115"/>
      <c r="G13" s="98"/>
      <c r="H13" s="121"/>
      <c r="P13" s="115"/>
      <c r="Q13" s="116"/>
    </row>
    <row r="14" spans="2:17" ht="18.75" x14ac:dyDescent="0.25">
      <c r="C14" s="92"/>
      <c r="D14" s="115"/>
      <c r="E14" s="321"/>
      <c r="F14" s="115"/>
      <c r="G14" s="98"/>
      <c r="H14" s="121"/>
      <c r="P14" s="115"/>
      <c r="Q14" s="118" t="s">
        <v>68</v>
      </c>
    </row>
    <row r="15" spans="2:17" x14ac:dyDescent="0.25">
      <c r="B15" s="209" t="s">
        <v>99</v>
      </c>
      <c r="C15" s="93"/>
      <c r="D15" s="108"/>
      <c r="E15" s="119"/>
      <c r="F15" s="108"/>
      <c r="G15" s="98"/>
      <c r="H15" s="121"/>
      <c r="P15" s="115"/>
      <c r="Q15" s="320" t="str" cm="1">
        <f t="array" aca="1" ref="Q15" ca="1">SUBSTITUTE(SUBSTITUTE(SUBSTITUTE(SUBSTITUTE(SUBSTITUTE(SUBSTITUTE(_xlfn.TEXTJOIN(CHAR(10),TRUE,SplitText(_xlfn.TEXTJOIN(CHAR(10),TRUE,IF(ISNUMBER(SEARCH('IW+AL'!B3,INDIRECT(Lists!$F$5):INDIRECT(Lists!$G$5))), INDIRECT(Lists!$N$5):INDIRECT(Lists!$O$5),"")))),"08:", "8:"),"09:", "9:"), "13:", "1:"), "14:", "2:"), "15:", "3:"), "16:","4:")</f>
        <v>11:15 to 12:00 Disinfect &amp; Prop Swap
1:45 to 2:15 Wipe down</v>
      </c>
    </row>
    <row r="16" spans="2:17" ht="28.5" x14ac:dyDescent="0.25">
      <c r="C16" s="93"/>
      <c r="D16" s="322"/>
      <c r="E16" s="189" t="s">
        <v>178</v>
      </c>
      <c r="F16" s="322"/>
      <c r="G16" s="98"/>
      <c r="H16" s="121"/>
      <c r="P16" s="115"/>
      <c r="Q16" s="320"/>
    </row>
    <row r="17" spans="1:17" x14ac:dyDescent="0.25">
      <c r="C17" s="94"/>
      <c r="D17" s="322"/>
      <c r="E17" s="323" t="s">
        <v>179</v>
      </c>
      <c r="F17" s="322"/>
      <c r="G17" s="98"/>
      <c r="H17" s="121"/>
      <c r="P17" s="115"/>
      <c r="Q17" s="116"/>
    </row>
    <row r="18" spans="1:17" ht="18.75" x14ac:dyDescent="0.25">
      <c r="C18" s="92"/>
      <c r="D18" s="211"/>
      <c r="E18" s="323"/>
      <c r="F18" s="211"/>
      <c r="G18" s="98"/>
      <c r="H18" s="121"/>
      <c r="P18" s="115"/>
      <c r="Q18" s="118" t="s">
        <v>67</v>
      </c>
    </row>
    <row r="19" spans="1:17" ht="31.5" x14ac:dyDescent="0.25">
      <c r="C19" s="93"/>
      <c r="D19" s="211"/>
      <c r="E19" s="323"/>
      <c r="F19" s="211"/>
      <c r="G19" s="98"/>
      <c r="H19" s="121"/>
      <c r="P19" s="115"/>
      <c r="Q19" s="117" t="str" cm="1">
        <f t="array" aca="1" ref="Q19" ca="1">SUBSTITUTE(SUBSTITUTE(SUBSTITUTE(SUBSTITUTE(SUBSTITUTE(SUBSTITUTE(_xlfn.TEXTJOIN(CHAR(10),TRUE,SplitText(_xlfn.TEXTJOIN(CHAR(10),TRUE,IF(ISNUMBER(SEARCH('IW+AL'!B3,INDIRECT(Lists!$F$6):INDIRECT(Lists!$G$6))), INDIRECT(Lists!$N$6):INDIRECT(Lists!$O$6),"")))),"08:", "8:"),"09:", "9:"), "13:", "1:"), "14:", "2:"), "15:", "3:"), "16:","4:")</f>
        <v>9:45 to 10:00 Prop Swap While Open 
2:30 to 3:00 Wipe down</v>
      </c>
    </row>
    <row r="20" spans="1:17" x14ac:dyDescent="0.25">
      <c r="C20" s="94"/>
      <c r="D20" s="211"/>
      <c r="E20" s="323"/>
      <c r="F20" s="211"/>
      <c r="G20" s="98"/>
      <c r="H20" s="121"/>
      <c r="P20" s="115"/>
      <c r="Q20" s="116"/>
    </row>
    <row r="21" spans="1:17" ht="18.75" x14ac:dyDescent="0.25">
      <c r="C21" s="92"/>
      <c r="D21" s="211"/>
      <c r="E21" s="323"/>
      <c r="F21" s="211"/>
      <c r="G21" s="98"/>
      <c r="H21" s="121"/>
      <c r="P21" s="115"/>
      <c r="Q21" s="118" t="s">
        <v>69</v>
      </c>
    </row>
    <row r="22" spans="1:17" x14ac:dyDescent="0.25">
      <c r="C22" s="93"/>
      <c r="D22" s="211"/>
      <c r="E22" s="323"/>
      <c r="F22" s="211"/>
      <c r="G22" s="108"/>
      <c r="H22" s="121"/>
      <c r="P22" s="115"/>
      <c r="Q22" s="117" t="str" cm="1">
        <f t="array" aca="1" ref="Q22" ca="1">SUBSTITUTE(SUBSTITUTE(SUBSTITUTE(SUBSTITUTE(SUBSTITUTE(SUBSTITUTE(_xlfn.TEXTJOIN(CHAR(10),TRUE,SplitText(_xlfn.TEXTJOIN(CHAR(10),TRUE,IF(ISNUMBER(SEARCH('IW+AL'!B3,INDIRECT(Lists!$F$7):INDIRECT(Lists!$G$7))), INDIRECT(Lists!$N$7):INDIRECT(Lists!$O$7),"")))),"08:", "8:"),"09:", "9:"), "13:", "1:"), "14:", "2:"), "15:", "3:"), "16:","4:")</f>
        <v>1:45 to 2:30 Disinfect &amp; Prop Swap</v>
      </c>
    </row>
    <row r="23" spans="1:17" ht="15.75" customHeight="1" x14ac:dyDescent="0.25">
      <c r="G23" s="108"/>
      <c r="H23" s="121"/>
    </row>
    <row r="24" spans="1:17" ht="28.5" x14ac:dyDescent="0.45">
      <c r="A24" s="115"/>
      <c r="B24" s="324" t="s">
        <v>100</v>
      </c>
      <c r="C24" s="324"/>
      <c r="D24" s="325"/>
      <c r="E24" s="325"/>
      <c r="F24" s="115"/>
      <c r="G24" s="108"/>
      <c r="H24" s="108"/>
    </row>
    <row r="25" spans="1:17" ht="165" customHeight="1" x14ac:dyDescent="0.25">
      <c r="A25" s="115"/>
      <c r="B25" s="320" t="s">
        <v>180</v>
      </c>
      <c r="C25" s="320"/>
      <c r="D25" s="320"/>
      <c r="E25" s="320"/>
      <c r="F25" s="115"/>
      <c r="G25" s="108"/>
      <c r="H25" s="108"/>
    </row>
    <row r="26" spans="1:17" x14ac:dyDescent="0.25">
      <c r="B26" s="95"/>
      <c r="C26" s="95"/>
      <c r="D26" s="95"/>
      <c r="E26" s="95"/>
    </row>
    <row r="27" spans="1:17" x14ac:dyDescent="0.25">
      <c r="B27" s="95"/>
      <c r="C27" s="95"/>
      <c r="D27" s="95"/>
      <c r="E27" s="95"/>
    </row>
    <row r="28" spans="1:17" x14ac:dyDescent="0.25">
      <c r="B28" s="95"/>
      <c r="C28" s="95"/>
      <c r="D28" s="95"/>
      <c r="E28" s="95"/>
    </row>
    <row r="29" spans="1:17" x14ac:dyDescent="0.25">
      <c r="B29" s="95"/>
      <c r="C29" s="95"/>
      <c r="D29" s="95"/>
      <c r="E29" s="95"/>
    </row>
    <row r="30" spans="1:17" x14ac:dyDescent="0.25">
      <c r="B30" s="95"/>
      <c r="C30" s="95"/>
      <c r="D30" s="95"/>
      <c r="E30" s="95"/>
    </row>
    <row r="31" spans="1:17" x14ac:dyDescent="0.25">
      <c r="B31" s="95"/>
      <c r="C31" s="95"/>
      <c r="D31" s="95"/>
      <c r="E31" s="95"/>
    </row>
    <row r="32" spans="1:17"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row r="41" spans="2:5" x14ac:dyDescent="0.25">
      <c r="B41" s="95"/>
      <c r="C41" s="95"/>
      <c r="D41" s="95"/>
      <c r="E41" s="95"/>
    </row>
  </sheetData>
  <mergeCells count="7">
    <mergeCell ref="B25:E25"/>
    <mergeCell ref="E6:E14"/>
    <mergeCell ref="Q15:Q16"/>
    <mergeCell ref="D16:D17"/>
    <mergeCell ref="F16:F17"/>
    <mergeCell ref="E17:E22"/>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D8" sqref="D8"/>
    </sheetView>
  </sheetViews>
  <sheetFormatPr defaultColWidth="8.85546875" defaultRowHeight="15" x14ac:dyDescent="0.25"/>
  <cols>
    <col min="1" max="1" width="23.85546875" customWidth="1"/>
    <col min="3" max="3" width="11.42578125" bestFit="1" customWidth="1"/>
    <col min="4" max="4" width="9" bestFit="1" customWidth="1"/>
    <col min="5" max="5" width="8.42578125" bestFit="1" customWidth="1"/>
    <col min="6" max="6" width="15.28515625" bestFit="1" customWidth="1"/>
    <col min="7" max="7" width="15.42578125" customWidth="1"/>
    <col min="8" max="8" width="17" customWidth="1"/>
    <col min="9" max="9" width="16.7109375" customWidth="1"/>
    <col min="10" max="11" width="16.42578125" bestFit="1" customWidth="1"/>
    <col min="12" max="12" width="17.42578125" customWidth="1"/>
    <col min="13" max="13" width="16.7109375" customWidth="1"/>
    <col min="14" max="14" width="16.42578125" customWidth="1"/>
    <col min="15" max="15" width="15.7109375" bestFit="1" customWidth="1"/>
    <col min="16" max="17" width="10.42578125" bestFit="1" customWidth="1"/>
    <col min="18" max="29" width="11.42578125" bestFit="1" customWidth="1"/>
    <col min="30" max="50" width="10.42578125" bestFit="1" customWidth="1"/>
  </cols>
  <sheetData>
    <row r="1" spans="1:15" x14ac:dyDescent="0.25">
      <c r="A1" s="44" t="s">
        <v>181</v>
      </c>
      <c r="C1" s="61" t="s">
        <v>182</v>
      </c>
      <c r="D1" s="62" t="s">
        <v>183</v>
      </c>
      <c r="E1" s="62" t="s">
        <v>184</v>
      </c>
      <c r="F1" s="63" t="s">
        <v>185</v>
      </c>
      <c r="G1" s="63" t="s">
        <v>186</v>
      </c>
      <c r="H1" s="63" t="s">
        <v>187</v>
      </c>
      <c r="I1" s="63" t="s">
        <v>188</v>
      </c>
      <c r="J1" s="63" t="s">
        <v>189</v>
      </c>
      <c r="K1" s="64" t="s">
        <v>190</v>
      </c>
      <c r="L1" s="64" t="s">
        <v>191</v>
      </c>
      <c r="M1" s="64" t="s">
        <v>192</v>
      </c>
      <c r="N1" s="88" t="s">
        <v>193</v>
      </c>
      <c r="O1" s="89" t="s">
        <v>194</v>
      </c>
    </row>
    <row r="2" spans="1:15" x14ac:dyDescent="0.25">
      <c r="A2" s="40" t="s">
        <v>32</v>
      </c>
      <c r="C2" s="65" t="s">
        <v>63</v>
      </c>
      <c r="D2" s="25">
        <v>15</v>
      </c>
      <c r="E2" s="25">
        <v>25</v>
      </c>
      <c r="F2" s="25" t="str" cm="1">
        <f t="array" aca="1" ref="F2" ca="1">ADDRESS(D2,COLUMN(INDIRECT("A"&amp;"1")),,,"Schedule")</f>
        <v>Schedule!$A$15</v>
      </c>
      <c r="G2" s="25" t="str" cm="1">
        <f t="array" aca="1" ref="G2" ca="1">ADDRESS(E2,COLUMN(INDIRECT("A"&amp;"1")),,,"Schedule")</f>
        <v>Schedule!$A$25</v>
      </c>
      <c r="H2" s="25" t="str" cm="1">
        <f t="array" aca="1" ref="H2" ca="1">ADDRESS(Lists!D2,COLUMN(INDIRECT("AV"&amp;"1")),,,"Schedule")</f>
        <v>Schedule!$AV$15</v>
      </c>
      <c r="I2" s="25" t="str" cm="1">
        <f t="array" aca="1" ref="I2" ca="1">ADDRESS(Lists!E2,COLUMN(INDIRECT("AV"&amp;"1")),,,"Schedule")</f>
        <v>Schedule!$AV$25</v>
      </c>
      <c r="J2" s="25" t="str" cm="1">
        <f t="array" aca="1" ref="J2" ca="1">ADDRESS(Lists!D2,COLUMN(INDIRECT("AP"&amp;"1")),,,"Schedule")</f>
        <v>Schedule!$AP$15</v>
      </c>
      <c r="K2" s="25" t="str" cm="1">
        <f t="array" aca="1" ref="K2" ca="1">ADDRESS(Lists!E2,COLUMN(INDIRECT("AP"&amp;"1")),,,"Schedule")</f>
        <v>Schedule!$AP$25</v>
      </c>
      <c r="L2" s="25" t="str" cm="1">
        <f t="array" aca="1" ref="L2" ca="1">ADDRESS(Lists!D2,COLUMN(INDIRECT("AX"&amp;"1")),,,"Schedule")</f>
        <v>Schedule!$AX$15</v>
      </c>
      <c r="M2" s="25" t="str" cm="1">
        <f t="array" aca="1" ref="M2" ca="1">ADDRESS(Lists!E2,COLUMN(INDIRECT("AX"&amp;"1")),,,"Schedule")</f>
        <v>Schedule!$AX$25</v>
      </c>
      <c r="N2" s="77" t="str" cm="1">
        <f t="array" aca="1" ref="N2" ca="1">ADDRESS(Lists!D2,COLUMN(INDIRECT("ci"&amp;"1")),,,"Schedule")</f>
        <v>Schedule!$CI$15</v>
      </c>
      <c r="O2" s="60" t="str" cm="1">
        <f t="array" aca="1" ref="O2" ca="1">ADDRESS(Lists!E2,COLUMN(INDIRECT("ci"&amp;"1")),,,"Schedule")</f>
        <v>Schedule!$CI$25</v>
      </c>
    </row>
    <row r="3" spans="1:15" x14ac:dyDescent="0.25">
      <c r="A3" s="40" t="s">
        <v>35</v>
      </c>
      <c r="C3" s="66" t="s">
        <v>44</v>
      </c>
      <c r="D3" s="25">
        <v>31</v>
      </c>
      <c r="E3" s="25">
        <v>38</v>
      </c>
      <c r="F3" s="25" t="str" cm="1">
        <f t="array" aca="1" ref="F3" ca="1">ADDRESS(D3,COLUMN(INDIRECT("A"&amp;"1")),,,"Schedule")</f>
        <v>Schedule!$A$31</v>
      </c>
      <c r="G3" s="25" t="str" cm="1">
        <f t="array" aca="1" ref="G3" ca="1">ADDRESS(E3,COLUMN(INDIRECT("A"&amp;"1")),,,"Schedule")</f>
        <v>Schedule!$A$38</v>
      </c>
      <c r="H3" s="25" t="str" cm="1">
        <f t="array" aca="1" ref="H3" ca="1">ADDRESS(Lists!D3,COLUMN(INDIRECT("AV"&amp;"1")),,,"Schedule")</f>
        <v>Schedule!$AV$31</v>
      </c>
      <c r="I3" s="25" t="str" cm="1">
        <f t="array" aca="1" ref="I3" ca="1">ADDRESS(Lists!E3,COLUMN(INDIRECT("AV"&amp;"1")),,,"Schedule")</f>
        <v>Schedule!$AV$38</v>
      </c>
      <c r="J3" s="25" t="str" cm="1">
        <f t="array" aca="1" ref="J3" ca="1">ADDRESS(Lists!D3,COLUMN(INDIRECT("AP"&amp;"1")),,,"Schedule")</f>
        <v>Schedule!$AP$31</v>
      </c>
      <c r="K3" s="25" t="str" cm="1">
        <f t="array" aca="1" ref="K3" ca="1">ADDRESS(Lists!E3,COLUMN(INDIRECT("AP"&amp;"1")),,,"Schedule")</f>
        <v>Schedule!$AP$38</v>
      </c>
      <c r="L3" s="25" t="str" cm="1">
        <f t="array" aca="1" ref="L3" ca="1">ADDRESS(Lists!D3,COLUMN(INDIRECT("AX"&amp;"1")),,,"Schedule")</f>
        <v>Schedule!$AX$31</v>
      </c>
      <c r="M3" s="25" t="str" cm="1">
        <f t="array" aca="1" ref="M3" ca="1">ADDRESS(Lists!E3,COLUMN(INDIRECT("AX"&amp;"1")),,,"Schedule")</f>
        <v>Schedule!$AX$38</v>
      </c>
      <c r="N3" s="77" t="str" cm="1">
        <f t="array" aca="1" ref="N3" ca="1">ADDRESS(Lists!D3,COLUMN(INDIRECT("ci"&amp;"1")),,,"Schedule")</f>
        <v>Schedule!$CI$31</v>
      </c>
      <c r="O3" s="60" t="str" cm="1">
        <f t="array" aca="1" ref="O3" ca="1">ADDRESS(Lists!E3,COLUMN(INDIRECT("ci"&amp;"1")),,,"Schedule")</f>
        <v>Schedule!$CI$38</v>
      </c>
    </row>
    <row r="4" spans="1:15" x14ac:dyDescent="0.25">
      <c r="A4" s="40" t="s">
        <v>38</v>
      </c>
      <c r="C4" s="66" t="s">
        <v>66</v>
      </c>
      <c r="D4" s="25">
        <v>42</v>
      </c>
      <c r="E4" s="25">
        <v>49</v>
      </c>
      <c r="F4" s="25" t="str" cm="1">
        <f t="array" aca="1" ref="F4" ca="1">ADDRESS(D4,COLUMN(INDIRECT("A"&amp;"1")),,,"Schedule")</f>
        <v>Schedule!$A$42</v>
      </c>
      <c r="G4" s="25" t="str" cm="1">
        <f t="array" aca="1" ref="G4" ca="1">ADDRESS(E4,COLUMN(INDIRECT("A"&amp;"1")),,,"Schedule")</f>
        <v>Schedule!$A$49</v>
      </c>
      <c r="H4" s="25" t="str" cm="1">
        <f t="array" aca="1" ref="H4" ca="1">ADDRESS(Lists!D4,COLUMN(INDIRECT("AV"&amp;"1")),,,"Schedule")</f>
        <v>Schedule!$AV$42</v>
      </c>
      <c r="I4" s="25" t="str" cm="1">
        <f t="array" aca="1" ref="I4" ca="1">ADDRESS(Lists!E4,COLUMN(INDIRECT("AV"&amp;"1")),,,"Schedule")</f>
        <v>Schedule!$AV$49</v>
      </c>
      <c r="J4" s="25" t="str" cm="1">
        <f t="array" aca="1" ref="J4" ca="1">ADDRESS(Lists!D4,COLUMN(INDIRECT("AP"&amp;"1")),,,"Schedule")</f>
        <v>Schedule!$AP$42</v>
      </c>
      <c r="K4" s="25" t="str" cm="1">
        <f t="array" aca="1" ref="K4" ca="1">ADDRESS(Lists!E4,COLUMN(INDIRECT("AP"&amp;"1")),,,"Schedule")</f>
        <v>Schedule!$AP$49</v>
      </c>
      <c r="L4" s="25" t="str" cm="1">
        <f t="array" aca="1" ref="L4" ca="1">ADDRESS(Lists!D4,COLUMN(INDIRECT("AX"&amp;"1")),,,"Schedule")</f>
        <v>Schedule!$AX$42</v>
      </c>
      <c r="M4" s="25" t="str" cm="1">
        <f t="array" aca="1" ref="M4" ca="1">ADDRESS(Lists!E4,COLUMN(INDIRECT("AX"&amp;"1")),,,"Schedule")</f>
        <v>Schedule!$AX$49</v>
      </c>
      <c r="N4" s="77" t="str" cm="1">
        <f t="array" aca="1" ref="N4" ca="1">ADDRESS(Lists!D4,COLUMN(INDIRECT("ci"&amp;"1")),,,"Schedule")</f>
        <v>Schedule!$CI$42</v>
      </c>
      <c r="O4" s="60" t="str" cm="1">
        <f t="array" aca="1" ref="O4" ca="1">ADDRESS(Lists!E4,COLUMN(INDIRECT("ci"&amp;"1")),,,"Schedule")</f>
        <v>Schedule!$CI$49</v>
      </c>
    </row>
    <row r="5" spans="1:15" x14ac:dyDescent="0.25">
      <c r="A5" s="40" t="s">
        <v>40</v>
      </c>
      <c r="C5" s="66" t="s">
        <v>68</v>
      </c>
      <c r="D5" s="25">
        <v>53</v>
      </c>
      <c r="E5" s="25">
        <v>60</v>
      </c>
      <c r="F5" s="25" t="str" cm="1">
        <f t="array" aca="1" ref="F5" ca="1">ADDRESS(D5,COLUMN(INDIRECT("A"&amp;"1")),,,"Schedule")</f>
        <v>Schedule!$A$53</v>
      </c>
      <c r="G5" s="25" t="str" cm="1">
        <f t="array" aca="1" ref="G5" ca="1">ADDRESS(E5,COLUMN(INDIRECT("A"&amp;"1")),,,"Schedule")</f>
        <v>Schedule!$A$60</v>
      </c>
      <c r="H5" s="25" t="str" cm="1">
        <f t="array" aca="1" ref="H5" ca="1">ADDRESS(Lists!D5,COLUMN(INDIRECT("AV"&amp;"1")),,,"Schedule")</f>
        <v>Schedule!$AV$53</v>
      </c>
      <c r="I5" s="25" t="str" cm="1">
        <f t="array" aca="1" ref="I5" ca="1">ADDRESS(Lists!E5,COLUMN(INDIRECT("AV"&amp;"1")),,,"Schedule")</f>
        <v>Schedule!$AV$60</v>
      </c>
      <c r="J5" s="25" t="str" cm="1">
        <f t="array" aca="1" ref="J5" ca="1">ADDRESS(Lists!D5,COLUMN(INDIRECT("AP"&amp;"1")),,,"Schedule")</f>
        <v>Schedule!$AP$53</v>
      </c>
      <c r="K5" s="25" t="str" cm="1">
        <f t="array" aca="1" ref="K5" ca="1">ADDRESS(Lists!E5,COLUMN(INDIRECT("AP"&amp;"1")),,,"Schedule")</f>
        <v>Schedule!$AP$60</v>
      </c>
      <c r="L5" s="25" t="str" cm="1">
        <f t="array" aca="1" ref="L5" ca="1">ADDRESS(Lists!D5,COLUMN(INDIRECT("AX"&amp;"1")),,,"Schedule")</f>
        <v>Schedule!$AX$53</v>
      </c>
      <c r="M5" s="25" t="str" cm="1">
        <f t="array" aca="1" ref="M5" ca="1">ADDRESS(Lists!E5,COLUMN(INDIRECT("AX"&amp;"1")),,,"Schedule")</f>
        <v>Schedule!$AX$60</v>
      </c>
      <c r="N5" s="77" t="str" cm="1">
        <f t="array" aca="1" ref="N5" ca="1">ADDRESS(Lists!D5,COLUMN(INDIRECT("ci"&amp;"1")),,,"Schedule")</f>
        <v>Schedule!$CI$53</v>
      </c>
      <c r="O5" s="60" t="str" cm="1">
        <f t="array" aca="1" ref="O5" ca="1">ADDRESS(Lists!E5,COLUMN(INDIRECT("ci"&amp;"1")),,,"Schedule")</f>
        <v>Schedule!$CI$60</v>
      </c>
    </row>
    <row r="6" spans="1:15" x14ac:dyDescent="0.25">
      <c r="A6" s="40" t="s">
        <v>43</v>
      </c>
      <c r="C6" s="66" t="s">
        <v>67</v>
      </c>
      <c r="D6" s="25">
        <v>64</v>
      </c>
      <c r="E6" s="25">
        <v>71</v>
      </c>
      <c r="F6" s="25" t="str" cm="1">
        <f t="array" aca="1" ref="F6" ca="1">ADDRESS(D6,COLUMN(INDIRECT("A"&amp;"1")),,,"Schedule")</f>
        <v>Schedule!$A$64</v>
      </c>
      <c r="G6" s="25" t="str" cm="1">
        <f t="array" aca="1" ref="G6" ca="1">ADDRESS(E6,COLUMN(INDIRECT("A"&amp;"1")),,,"Schedule")</f>
        <v>Schedule!$A$71</v>
      </c>
      <c r="H6" s="25" t="str" cm="1">
        <f t="array" aca="1" ref="H6" ca="1">ADDRESS(Lists!D6,COLUMN(INDIRECT("AV"&amp;"1")),,,"Schedule")</f>
        <v>Schedule!$AV$64</v>
      </c>
      <c r="I6" s="25" t="str" cm="1">
        <f t="array" aca="1" ref="I6" ca="1">ADDRESS(Lists!E6,COLUMN(INDIRECT("AV"&amp;"1")),,,"Schedule")</f>
        <v>Schedule!$AV$71</v>
      </c>
      <c r="J6" s="25" t="str" cm="1">
        <f t="array" aca="1" ref="J6" ca="1">ADDRESS(Lists!D6,COLUMN(INDIRECT("AP"&amp;"1")),,,"Schedule")</f>
        <v>Schedule!$AP$64</v>
      </c>
      <c r="K6" s="25" t="str" cm="1">
        <f t="array" aca="1" ref="K6" ca="1">ADDRESS(Lists!E6,COLUMN(INDIRECT("AP"&amp;"1")),,,"Schedule")</f>
        <v>Schedule!$AP$71</v>
      </c>
      <c r="L6" s="25" t="str" cm="1">
        <f t="array" aca="1" ref="L6" ca="1">ADDRESS(Lists!D6,COLUMN(INDIRECT("AX"&amp;"1")),,,"Schedule")</f>
        <v>Schedule!$AX$64</v>
      </c>
      <c r="M6" s="25" t="str" cm="1">
        <f t="array" aca="1" ref="M6" ca="1">ADDRESS(Lists!E6,COLUMN(INDIRECT("AX"&amp;"1")),,,"Schedule")</f>
        <v>Schedule!$AX$71</v>
      </c>
      <c r="N6" s="77" t="str" cm="1">
        <f t="array" aca="1" ref="N6" ca="1">ADDRESS(Lists!D6,COLUMN(INDIRECT("ci"&amp;"1")),,,"Schedule")</f>
        <v>Schedule!$CI$64</v>
      </c>
      <c r="O6" s="60" t="str" cm="1">
        <f t="array" aca="1" ref="O6" ca="1">ADDRESS(Lists!E6,COLUMN(INDIRECT("ci"&amp;"1")),,,"Schedule")</f>
        <v>Schedule!$CI$71</v>
      </c>
    </row>
    <row r="7" spans="1:15" x14ac:dyDescent="0.25">
      <c r="A7" s="40" t="s">
        <v>51</v>
      </c>
      <c r="C7" s="67" t="s">
        <v>195</v>
      </c>
      <c r="D7" s="68">
        <v>76</v>
      </c>
      <c r="E7" s="68">
        <v>83</v>
      </c>
      <c r="F7" s="68" t="str" cm="1">
        <f t="array" aca="1" ref="F7" ca="1">ADDRESS(D7,COLUMN(INDIRECT("A"&amp;"1")),,,"Schedule")</f>
        <v>Schedule!$A$76</v>
      </c>
      <c r="G7" s="68" t="str" cm="1">
        <f t="array" aca="1" ref="G7" ca="1">ADDRESS(E7,COLUMN(INDIRECT("A"&amp;"1")),,,"Schedule")</f>
        <v>Schedule!$A$83</v>
      </c>
      <c r="H7" s="68" t="str" cm="1">
        <f t="array" aca="1" ref="H7" ca="1">ADDRESS(Lists!D7,COLUMN(INDIRECT("AV"&amp;"1")),,,"Schedule")</f>
        <v>Schedule!$AV$76</v>
      </c>
      <c r="I7" s="68" t="str" cm="1">
        <f t="array" aca="1" ref="I7" ca="1">ADDRESS(Lists!E7,COLUMN(INDIRECT("AV"&amp;"1")),,,"Schedule")</f>
        <v>Schedule!$AV$83</v>
      </c>
      <c r="J7" s="68" t="str" cm="1">
        <f t="array" aca="1" ref="J7" ca="1">ADDRESS(Lists!D7,COLUMN(INDIRECT("AP"&amp;"1")),,,"Schedule")</f>
        <v>Schedule!$AP$76</v>
      </c>
      <c r="K7" s="68" t="str" cm="1">
        <f t="array" aca="1" ref="K7" ca="1">ADDRESS(Lists!E7,COLUMN(INDIRECT("AP"&amp;"1")),,,"Schedule")</f>
        <v>Schedule!$AP$83</v>
      </c>
      <c r="L7" s="68" t="str" cm="1">
        <f t="array" aca="1" ref="L7" ca="1">ADDRESS(Lists!D7,COLUMN(INDIRECT("AX"&amp;"1")),,,"Schedule")</f>
        <v>Schedule!$AX$76</v>
      </c>
      <c r="M7" s="68" t="str" cm="1">
        <f t="array" aca="1" ref="M7" ca="1">ADDRESS(Lists!E7,COLUMN(INDIRECT("AX"&amp;"1")),,,"Schedule")</f>
        <v>Schedule!$AX$83</v>
      </c>
      <c r="N7" s="77" t="str" cm="1">
        <f t="array" aca="1" ref="N7" ca="1">ADDRESS(Lists!D7,COLUMN(INDIRECT("ci"&amp;"1")),,,"Schedule")</f>
        <v>Schedule!$CI$76</v>
      </c>
      <c r="O7" s="60" t="str" cm="1">
        <f t="array" aca="1" ref="O7" ca="1">ADDRESS(Lists!E7,COLUMN(INDIRECT("ci"&amp;"1")),,,"Schedule")</f>
        <v>Schedule!$CI$83</v>
      </c>
    </row>
    <row r="8" spans="1:15" x14ac:dyDescent="0.25">
      <c r="A8" s="40" t="s">
        <v>53</v>
      </c>
    </row>
    <row r="9" spans="1:15" x14ac:dyDescent="0.25">
      <c r="A9" s="40" t="s">
        <v>50</v>
      </c>
    </row>
    <row r="10" spans="1:15" x14ac:dyDescent="0.25">
      <c r="A10" s="40" t="s">
        <v>57</v>
      </c>
    </row>
    <row r="11" spans="1:15" x14ac:dyDescent="0.25">
      <c r="A11" s="40" t="s">
        <v>47</v>
      </c>
    </row>
    <row r="12" spans="1:15" x14ac:dyDescent="0.25">
      <c r="A12" s="41" t="s">
        <v>54</v>
      </c>
    </row>
    <row r="13" spans="1:15" x14ac:dyDescent="0.25">
      <c r="A13" s="42" t="s">
        <v>150</v>
      </c>
    </row>
    <row r="14" spans="1:15" x14ac:dyDescent="0.25">
      <c r="A14" s="42" t="s">
        <v>153</v>
      </c>
    </row>
    <row r="15" spans="1:15" x14ac:dyDescent="0.25">
      <c r="A15" s="42" t="s">
        <v>160</v>
      </c>
    </row>
    <row r="16" spans="1:15" x14ac:dyDescent="0.25">
      <c r="A16" s="42" t="s">
        <v>196</v>
      </c>
    </row>
    <row r="17" spans="1:50" x14ac:dyDescent="0.25">
      <c r="A17" s="42" t="s">
        <v>167</v>
      </c>
    </row>
    <row r="18" spans="1:50" x14ac:dyDescent="0.25">
      <c r="A18" s="42" t="s">
        <v>197</v>
      </c>
    </row>
    <row r="19" spans="1:50" x14ac:dyDescent="0.25">
      <c r="A19" s="42"/>
    </row>
    <row r="20" spans="1:50" ht="15.75" thickBot="1" x14ac:dyDescent="0.3">
      <c r="A20" s="43"/>
    </row>
    <row r="22" spans="1:50" ht="15.75" thickBot="1" x14ac:dyDescent="0.3"/>
    <row r="23" spans="1:50" x14ac:dyDescent="0.25">
      <c r="L23" s="47" t="s">
        <v>198</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5.75" thickBot="1" x14ac:dyDescent="0.3">
      <c r="L24" s="81">
        <v>0.35416666666666669</v>
      </c>
      <c r="M24" s="82">
        <v>0.35416666666666669</v>
      </c>
      <c r="N24" s="82">
        <v>0.375</v>
      </c>
      <c r="O24" s="82">
        <v>0.38541666666666669</v>
      </c>
      <c r="P24" s="82">
        <v>0.39583333333333331</v>
      </c>
      <c r="Q24" s="82">
        <v>0.40625</v>
      </c>
      <c r="R24" s="82">
        <v>0.41666666666666669</v>
      </c>
      <c r="S24" s="82">
        <v>0.42708333333333331</v>
      </c>
      <c r="T24" s="82">
        <v>0.4375</v>
      </c>
      <c r="U24" s="82">
        <v>0.44791666666666669</v>
      </c>
      <c r="V24" s="82">
        <v>0.45833333333333331</v>
      </c>
      <c r="W24" s="82">
        <v>0.46875</v>
      </c>
      <c r="X24" s="56">
        <v>0.47916666666666669</v>
      </c>
      <c r="Y24" s="82">
        <v>0.48958333333333331</v>
      </c>
      <c r="Z24" s="83">
        <v>0.5</v>
      </c>
      <c r="AA24" s="83">
        <v>0.51041666666666663</v>
      </c>
      <c r="AB24" s="83">
        <v>0.52083333333333337</v>
      </c>
      <c r="AC24" s="84">
        <v>0.53125</v>
      </c>
      <c r="AD24" s="82">
        <v>0.54166666666666663</v>
      </c>
      <c r="AE24" s="82">
        <v>0.55208333333333337</v>
      </c>
      <c r="AF24" s="82">
        <v>0.5625</v>
      </c>
      <c r="AG24" s="82">
        <v>0.57291666666666663</v>
      </c>
      <c r="AH24" s="82">
        <v>0.58333333333333337</v>
      </c>
      <c r="AI24" s="82">
        <v>0.59375</v>
      </c>
      <c r="AJ24" s="82">
        <v>0.60416666666666663</v>
      </c>
      <c r="AK24" s="82">
        <v>0.61458333333333337</v>
      </c>
      <c r="AL24" s="82">
        <v>0.625</v>
      </c>
      <c r="AM24" s="82">
        <v>0.63541666666666663</v>
      </c>
      <c r="AN24" s="82">
        <v>0.64583333333333337</v>
      </c>
      <c r="AO24" s="82">
        <v>0.65625</v>
      </c>
      <c r="AP24" s="82">
        <v>0.66666666666666663</v>
      </c>
      <c r="AQ24" s="82">
        <v>0.67708333333333337</v>
      </c>
      <c r="AR24" s="82">
        <v>0.6875</v>
      </c>
      <c r="AS24" s="82">
        <v>0.69791666666666663</v>
      </c>
      <c r="AT24" s="82">
        <v>0.70833333333333337</v>
      </c>
      <c r="AU24" s="56">
        <v>0.71875</v>
      </c>
      <c r="AV24" s="56">
        <v>0.72916666666666663</v>
      </c>
      <c r="AW24" s="56">
        <v>0.73958333333333337</v>
      </c>
      <c r="AX24" s="85">
        <v>0.75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2020-12-21T14:11:37Z</cp:lastPrinted>
  <dcterms:created xsi:type="dcterms:W3CDTF">2020-09-03T19:23:27Z</dcterms:created>
  <dcterms:modified xsi:type="dcterms:W3CDTF">2020-12-21T15:28:54Z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