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7450A56F-87FF-47CE-A817-835BC620DD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tas" sheetId="2" r:id="rId1"/>
    <sheet name="Check" sheetId="3" r:id="rId2"/>
  </sheets>
  <definedNames>
    <definedName name="_xlnm._FilterDatabase" localSheetId="0" hidden="1">Notas!$K$12:$R$12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 l="1"/>
  <c r="B20" i="3" l="1"/>
  <c r="B21" i="3"/>
  <c r="B22" i="3"/>
  <c r="B23" i="3"/>
  <c r="B24" i="3"/>
  <c r="B25" i="3"/>
  <c r="B26" i="3"/>
  <c r="B27" i="3"/>
  <c r="B28" i="3"/>
  <c r="B29" i="3"/>
  <c r="B30" i="3"/>
  <c r="B19" i="3"/>
  <c r="B10" i="3"/>
  <c r="B11" i="3"/>
  <c r="B12" i="3"/>
  <c r="B13" i="3"/>
  <c r="B14" i="3"/>
  <c r="B15" i="3"/>
  <c r="B16" i="3"/>
  <c r="B17" i="3"/>
  <c r="B18" i="3"/>
  <c r="B9" i="3"/>
  <c r="B8" i="3"/>
  <c r="B7" i="3"/>
  <c r="B6" i="3"/>
  <c r="B5" i="3"/>
  <c r="B4" i="3"/>
  <c r="B2" i="3"/>
  <c r="B1" i="3"/>
  <c r="P10" i="2"/>
  <c r="Q10" i="2"/>
  <c r="R10" i="2"/>
  <c r="S10" i="2" s="1"/>
  <c r="B7" i="2"/>
  <c r="B8" i="2"/>
  <c r="B9" i="2"/>
  <c r="E9" i="2"/>
  <c r="O24" i="2"/>
  <c r="S4" i="2"/>
  <c r="S5" i="2"/>
  <c r="S6" i="2"/>
  <c r="S7" i="2"/>
  <c r="S8" i="2"/>
  <c r="S9" i="2"/>
  <c r="E11" i="2" s="1"/>
  <c r="O25" i="2"/>
  <c r="E10" i="2" l="1"/>
  <c r="O13" i="2" l="1"/>
  <c r="O14" i="2"/>
  <c r="O15" i="2"/>
  <c r="O16" i="2"/>
  <c r="O17" i="2"/>
  <c r="O18" i="2"/>
  <c r="O19" i="2"/>
  <c r="O20" i="2"/>
  <c r="O21" i="2"/>
  <c r="O22" i="2"/>
  <c r="O23" i="2"/>
  <c r="O26" i="2" l="1"/>
  <c r="B1" i="2"/>
  <c r="K9" i="2" l="1"/>
  <c r="L9" i="2" s="1"/>
  <c r="V1" i="2"/>
  <c r="D16" i="2"/>
  <c r="B3" i="3" s="1"/>
  <c r="C15" i="2"/>
  <c r="C14" i="2"/>
  <c r="C16" i="2" l="1"/>
  <c r="L7" i="2"/>
  <c r="L8" i="2"/>
  <c r="L6" i="2"/>
  <c r="L5" i="2"/>
  <c r="L4" i="2"/>
  <c r="K1" i="2"/>
</calcChain>
</file>

<file path=xl/sharedStrings.xml><?xml version="1.0" encoding="utf-8"?>
<sst xmlns="http://schemas.openxmlformats.org/spreadsheetml/2006/main" count="240" uniqueCount="124">
  <si>
    <t>comments</t>
  </si>
  <si>
    <t>entities</t>
  </si>
  <si>
    <t>entity_metrics</t>
  </si>
  <si>
    <t>file_metrics</t>
  </si>
  <si>
    <t>files</t>
  </si>
  <si>
    <t>imports</t>
  </si>
  <si>
    <t>problems</t>
  </si>
  <si>
    <t>project_metrics</t>
  </si>
  <si>
    <t>projects</t>
  </si>
  <si>
    <t>relations</t>
  </si>
  <si>
    <t>Start</t>
  </si>
  <si>
    <t>Finish</t>
  </si>
  <si>
    <t>Duration</t>
  </si>
  <si>
    <t>Machine config</t>
  </si>
  <si>
    <t>crawled-projects</t>
  </si>
  <si>
    <t>extracted-projects</t>
  </si>
  <si>
    <t>db-import-output</t>
  </si>
  <si>
    <t>Folder</t>
  </si>
  <si>
    <t>Projects</t>
  </si>
  <si>
    <t>Files</t>
  </si>
  <si>
    <t>Folders</t>
  </si>
  <si>
    <t>Bytes</t>
  </si>
  <si>
    <t>Libraries</t>
  </si>
  <si>
    <t>Jars</t>
  </si>
  <si>
    <t>Step 1 - Calculate Repository Statistics</t>
  </si>
  <si>
    <t>Step 2 - Test Extractor</t>
  </si>
  <si>
    <t>Step 3 - Aggregate Jar Files</t>
  </si>
  <si>
    <t>Step 4.1 - Add Java Libraries to Repo</t>
  </si>
  <si>
    <t>Step 4.2 - Extract Libraries</t>
  </si>
  <si>
    <t>Step 4.3 - Extract Jars</t>
  </si>
  <si>
    <t>Step 4.4 - Extract Projects</t>
  </si>
  <si>
    <t>Step 5.1 - Initialize DB</t>
  </si>
  <si>
    <t>Step 5.2 - Import Libraries</t>
  </si>
  <si>
    <t>Step 5.4 - Import Projects</t>
  </si>
  <si>
    <t>Step 5.3 - Import Jars</t>
  </si>
  <si>
    <t>Found</t>
  </si>
  <si>
    <t>Processed</t>
  </si>
  <si>
    <t>Name</t>
  </si>
  <si>
    <t>Processor</t>
  </si>
  <si>
    <t>Memory</t>
  </si>
  <si>
    <t>HD</t>
  </si>
  <si>
    <t>S.O.</t>
  </si>
  <si>
    <t>Model</t>
  </si>
  <si>
    <t>JDK version</t>
  </si>
  <si>
    <t>Eclipse version</t>
  </si>
  <si>
    <t>Mysql version</t>
  </si>
  <si>
    <t>Serial Number</t>
  </si>
  <si>
    <t>Startup Disk</t>
  </si>
  <si>
    <t>Graphics</t>
  </si>
  <si>
    <t>Records</t>
  </si>
  <si>
    <t>Infraestrutura Sourcerer</t>
  </si>
  <si>
    <t>Tipo</t>
  </si>
  <si>
    <t>InnoDB</t>
  </si>
  <si>
    <t>Etapa</t>
  </si>
  <si>
    <t>Descrição</t>
  </si>
  <si>
    <t>A</t>
  </si>
  <si>
    <t>Configurar o ambiente para o repositório</t>
  </si>
  <si>
    <t>B</t>
  </si>
  <si>
    <t>Baixar os códigos-fonte dos projetos</t>
  </si>
  <si>
    <t>C</t>
  </si>
  <si>
    <t>Construir a infraestrutura Sourcerer para os projetos</t>
  </si>
  <si>
    <t>D</t>
  </si>
  <si>
    <t>Indexar os projetos no Solr</t>
  </si>
  <si>
    <t>E</t>
  </si>
  <si>
    <t>Extender o BD dos projetos com interface-metrics</t>
  </si>
  <si>
    <t>F</t>
  </si>
  <si>
    <t>G</t>
  </si>
  <si>
    <t>Executar o i-code-genie sobre o repositório criado</t>
  </si>
  <si>
    <t>Root</t>
  </si>
  <si>
    <t>Link</t>
  </si>
  <si>
    <t>Path</t>
  </si>
  <si>
    <t>[sourcerer_portable]</t>
  </si>
  <si>
    <t>[novo_repo]</t>
  </si>
  <si>
    <t>[repo-path]</t>
  </si>
  <si>
    <t>Total</t>
  </si>
  <si>
    <t>Medida</t>
  </si>
  <si>
    <t>Data</t>
  </si>
  <si>
    <t>Projetos</t>
  </si>
  <si>
    <t>Tabela interface-metrics</t>
  </si>
  <si>
    <t>Documentos</t>
  </si>
  <si>
    <t>Description</t>
  </si>
  <si>
    <t>CPU</t>
  </si>
  <si>
    <t>eclipse-java-mars-2-win32-x86_64</t>
  </si>
  <si>
    <t>5.6.22-winx64</t>
  </si>
  <si>
    <t>console-logs</t>
  </si>
  <si>
    <t>solr-repo</t>
  </si>
  <si>
    <t>interface_metrics</t>
  </si>
  <si>
    <t>interface_metrics_filter</t>
  </si>
  <si>
    <t>interface_metrics_inner</t>
  </si>
  <si>
    <t>interface_metrics_pairs</t>
  </si>
  <si>
    <t>interface_metrics_pairs_clone_10</t>
  </si>
  <si>
    <t>interface_metrics_pairs_inner</t>
  </si>
  <si>
    <t>interface_metrics_pairs_test</t>
  </si>
  <si>
    <t>interface_metrics_params</t>
  </si>
  <si>
    <t>interface_metrics_params_test</t>
  </si>
  <si>
    <t>interface_metrics_test</t>
  </si>
  <si>
    <t>interface_metrics_top</t>
  </si>
  <si>
    <t>interface_metrics_types</t>
  </si>
  <si>
    <t>v_interface_metrics_dif</t>
  </si>
  <si>
    <t>v_interface_metrics_pairs</t>
  </si>
  <si>
    <t>v_profile_params</t>
  </si>
  <si>
    <t>v_profile_project</t>
  </si>
  <si>
    <t>v_profile_return</t>
  </si>
  <si>
    <t>H</t>
  </si>
  <si>
    <t>Instalar ferramentas</t>
  </si>
  <si>
    <t xml:space="preserve"> -</t>
  </si>
  <si>
    <t xml:space="preserve"> - </t>
  </si>
  <si>
    <t>Et</t>
  </si>
  <si>
    <t>VM args</t>
  </si>
  <si>
    <t>GB</t>
  </si>
  <si>
    <t>GB - Repositório</t>
  </si>
  <si>
    <t>GB - Banco</t>
  </si>
  <si>
    <t>Tabelas Sourcerer</t>
  </si>
  <si>
    <t>Tabelas interface-metrics</t>
  </si>
  <si>
    <t>indexer/Main.java</t>
  </si>
  <si>
    <t>interface-metrics/InterfaceMetricsMain</t>
  </si>
  <si>
    <t>v_interface_metrics_pairs_test</t>
  </si>
  <si>
    <t>MyISAM</t>
  </si>
  <si>
    <t>Configurar o genie-search-api</t>
  </si>
  <si>
    <t>crawled-projects-files</t>
  </si>
  <si>
    <t>crawled-projects-folders</t>
  </si>
  <si>
    <t>solr-repo-files</t>
  </si>
  <si>
    <t>solr-repo-folders</t>
  </si>
  <si>
    <t>R:\sourcerer_portable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</si>
</sst>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d&quot;\ h:mm"/>
    <numFmt numFmtId="165" formatCode="[hh]: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0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22" fontId="2" fillId="0" borderId="0" xfId="0" applyNumberFormat="1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22" fontId="6" fillId="0" borderId="0" xfId="0" applyNumberFormat="1" applyFont="1" applyBorder="1" applyAlignment="1">
      <alignment vertical="center"/>
    </xf>
    <xf numFmtId="165" fontId="6" fillId="0" borderId="0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3" fontId="6" fillId="4" borderId="1" xfId="0" applyNumberFormat="1" applyFont="1" applyFill="1" applyBorder="1" applyAlignment="1">
      <alignment vertical="center"/>
    </xf>
    <xf numFmtId="3" fontId="2" fillId="0" borderId="0" xfId="0" applyNumberFormat="1" applyFont="1" applyBorder="1" applyAlignment="1">
      <alignment horizontal="left" vertical="center"/>
    </xf>
    <xf numFmtId="4" fontId="2" fillId="0" borderId="0" xfId="0" applyNumberFormat="1" applyFont="1" applyBorder="1" applyAlignment="1">
      <alignment horizontal="left" vertical="center"/>
    </xf>
    <xf numFmtId="0" fontId="3" fillId="0" borderId="0" xfId="1" applyNumberFormat="1" applyFont="1" applyBorder="1" applyAlignment="1">
      <alignment horizontal="center" vertical="center"/>
    </xf>
    <xf numFmtId="3" fontId="7" fillId="0" borderId="0" xfId="0" quotePrefix="1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" fillId="0" borderId="0" xfId="1" applyNumberForma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3" fontId="2" fillId="6" borderId="0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vertical="center"/>
    </xf>
    <xf numFmtId="3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4" fontId="6" fillId="0" borderId="0" xfId="0" applyNumberFormat="1" applyFont="1" applyBorder="1" applyAlignment="1">
      <alignment horizontal="left" vertical="center"/>
    </xf>
    <xf numFmtId="14" fontId="7" fillId="7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[hh]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7" formatCode="dd/mm/yyyy\ 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4" formatCode="#,##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4" formatCode="#,##0.00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9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EE508-D156-475C-BEDA-CC1E9ED26C70}" name="Etapas" displayName="Etapas" ref="B3:F11" totalsRowShown="0" headerRowDxfId="47" dataDxfId="46">
  <autoFilter ref="B3:F11" xr:uid="{8CBC944F-BB65-46C2-933C-DC151DC80CE6}"/>
  <tableColumns count="5">
    <tableColumn id="5" xr3:uid="{6F002AA5-C76D-47D9-8A88-D583F2F8C5AE}" name="Data" dataDxfId="45"/>
    <tableColumn id="1" xr3:uid="{BCE89FC6-624B-45A3-9C55-FEB5E14F2483}" name="Etapa" dataDxfId="44"/>
    <tableColumn id="3" xr3:uid="{92AA3E84-F8B9-4032-BBC3-948B2C398FB7}" name="Descrição" dataDxfId="43"/>
    <tableColumn id="2" xr3:uid="{3EC76C19-9BEB-45F9-BBF4-70A2A20356B8}" name="Total" dataDxfId="42"/>
    <tableColumn id="4" xr3:uid="{1B3054EA-197B-4B13-9156-DB377B7E85F2}" name="Medida" dataDxfId="4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741A93-4D19-4357-B853-C9D604EF7695}" name="Paths" displayName="Paths" ref="B13:D16" totalsRowShown="0" headerRowDxfId="40" dataDxfId="39">
  <autoFilter ref="B13:D16" xr:uid="{7377DE33-A2BA-47CC-AF73-783FF59F6DFD}"/>
  <tableColumns count="3">
    <tableColumn id="1" xr3:uid="{A1561D48-CF3C-4E58-A1BA-A85812B7B868}" name="Root" dataDxfId="38"/>
    <tableColumn id="3" xr3:uid="{940EF99B-2B81-4504-A187-04E0BE419A7A}" name="Link" dataDxfId="37" dataCellStyle="Hiperlink">
      <calculatedColumnFormula>HYPERLINK(Paths[[#This Row],[Path]],"abrir")</calculatedColumnFormula>
    </tableColumn>
    <tableColumn id="2" xr3:uid="{7E732C7B-C6D0-4761-B9E3-411820DEBDDE}" name="Path" dataDxfId="36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D3CB10-F8F0-41FA-89A4-C957116A0DA3}" name="Tabela10" displayName="Tabela10" ref="F13:G26" totalsRowShown="0" headerRowDxfId="35">
  <autoFilter ref="F13:G26" xr:uid="{5A0D3712-7441-4404-B578-291703450EB9}"/>
  <tableColumns count="2">
    <tableColumn id="1" xr3:uid="{69604D30-03BF-4541-826C-20A5ADB6A146}" name="Machine config" dataDxfId="34"/>
    <tableColumn id="2" xr3:uid="{696E466A-0872-48AE-BA13-9BD777602C9E}" name="Description" dataDxfId="33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CD3C98-D9CB-40CD-8347-2A5755B9E908}" name="Folders" displayName="Folders" ref="J3:S10" totalsRowShown="0" headerRowDxfId="32" dataDxfId="31">
  <autoFilter ref="J3:S10" xr:uid="{B494973C-E534-49F1-9932-EB9856FC23D8}"/>
  <tableColumns count="10">
    <tableColumn id="10" xr3:uid="{ACA81AFA-CD83-417F-AC64-DABD0B4F6B57}" name="Et" dataDxfId="30"/>
    <tableColumn id="1" xr3:uid="{8288516A-5EF5-48EA-AB3B-A3C2C695ADD6}" name="Folder" dataDxfId="29"/>
    <tableColumn id="9" xr3:uid="{FB193607-52A2-4708-AC66-48D16668E398}" name="Link" dataDxfId="28">
      <calculatedColumnFormula>IF(Folders[[#This Row],[Folder]]&lt;&gt;("mysql/data/"&amp;$D$15),HYPERLINK($D$16&amp;"\"&amp;Folders[[#This Row],[Folder]],"abrir"),HYPERLINK($D$14&amp;"\"&amp;Folders[[#This Row],[Folder]],"abrir"))</calculatedColumnFormula>
    </tableColumn>
    <tableColumn id="2" xr3:uid="{8CEC1B3C-0F74-40D8-A085-6F45200A84CE}" name="Projects" dataDxfId="27"/>
    <tableColumn id="3" xr3:uid="{92A185D8-334C-454C-B71A-D632D6DD08B5}" name="Libraries" dataDxfId="26"/>
    <tableColumn id="4" xr3:uid="{5042A8F9-19CE-4159-9D42-19C0F6FA5004}" name="Jars" dataDxfId="25"/>
    <tableColumn id="5" xr3:uid="{85F6C5C4-8AAE-4FC6-9E80-6D4BBCB4BD53}" name="Files" dataDxfId="24"/>
    <tableColumn id="6" xr3:uid="{ECEC6C69-8391-403E-953B-1DF21FD688EE}" name="Folders" dataDxfId="23"/>
    <tableColumn id="7" xr3:uid="{98ED459C-C98C-42C9-B5C5-9FBC1FF72DEF}" name="Bytes" dataDxfId="22"/>
    <tableColumn id="8" xr3:uid="{C014929A-05AD-4CFE-B3AC-88EA02C8D91D}" name="GB" dataDxfId="21">
      <calculatedColumnFormula>Folders[[#This Row],[Bytes]]/1024/1024/1024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4C1560C-F104-4D95-9CCE-D4251919F075}" name="Sourcerer" displayName="Sourcerer" ref="J12:R26" totalsRowShown="0" headerRowDxfId="20" dataDxfId="19">
  <autoFilter ref="J12:R26" xr:uid="{7697C1AB-842E-4FB5-AA85-7DE887C02AB7}"/>
  <tableColumns count="9">
    <tableColumn id="10" xr3:uid="{5DDF20F8-AA32-415F-B6A4-E1A2E0461C23}" name="Et" dataDxfId="18"/>
    <tableColumn id="1" xr3:uid="{2789E76C-8696-4BA1-922A-32096FDD0B59}" name="Infraestrutura Sourcerer" dataDxfId="17"/>
    <tableColumn id="9" xr3:uid="{72A590ED-7A24-4FFC-9A89-971133968D11}" name="Link" dataDxfId="16"/>
    <tableColumn id="2" xr3:uid="{96D7B21B-F069-49D2-9BA7-5BD8B1E755E2}" name="Start" dataDxfId="15"/>
    <tableColumn id="3" xr3:uid="{35D8484E-6CC1-492A-B83C-A7B6ABD0003D}" name="Finish" dataDxfId="14"/>
    <tableColumn id="4" xr3:uid="{D36DC3D1-AD7A-47AC-9F9D-DAC5416E9927}" name="Duration" dataDxfId="13">
      <calculatedColumnFormula>Sourcerer[[#This Row],[Finish]]-Sourcerer[[#This Row],[Start]]</calculatedColumnFormula>
    </tableColumn>
    <tableColumn id="5" xr3:uid="{ECA6C806-26AC-43C2-8F91-C07287A97602}" name="Found" dataDxfId="12"/>
    <tableColumn id="6" xr3:uid="{8101E50B-4D71-4637-A044-32DFE0D3B3A2}" name="Processed" dataDxfId="11"/>
    <tableColumn id="7" xr3:uid="{B131AFF9-AE9F-49B2-B872-4A055710623A}" name="VM args" dataDxfId="10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74B333-A396-4F02-9108-F2669999ABF2}" name="Tabelas" displayName="Tabelas" ref="V3:X13" totalsRowShown="0" headerRowDxfId="9" dataDxfId="8">
  <autoFilter ref="V3:X13" xr:uid="{7530AC76-6C33-411B-B2FF-52930E15ED4A}"/>
  <tableColumns count="3">
    <tableColumn id="1" xr3:uid="{BD97CC32-E76D-417F-8724-2F4666AF369F}" name="Tabelas Sourcerer" dataDxfId="7"/>
    <tableColumn id="2" xr3:uid="{DC3C74FF-57F8-48CE-8617-8707BC2EC0F4}" name="Records" dataDxfId="6"/>
    <tableColumn id="3" xr3:uid="{9B144297-33B3-4576-B72A-BDD2A3CA509D}" name="Tipo" dataDxfId="5"/>
  </tableColumns>
  <tableStyleInfo name="TableStyleLight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EB167C-A041-48BC-8001-C467D78AF12A}" name="Tabelas_2" displayName="Tabelas_2" ref="Z3:AB21" totalsRowShown="0" headerRowDxfId="4" dataDxfId="3">
  <autoFilter ref="Z3:AB21" xr:uid="{6EC89F9B-AC80-4DE4-B52A-851FD4888A7A}"/>
  <tableColumns count="3">
    <tableColumn id="1" xr3:uid="{B7D3B83B-6E66-43FA-BBF2-F2D3CF954A23}" name="Tabelas interface-metrics" dataDxfId="2"/>
    <tableColumn id="2" xr3:uid="{F0A5F6EF-22E1-4270-9A3B-A2A2FB411911}" name="Records" dataDxfId="1"/>
    <tableColumn id="3" xr3:uid="{B1A45624-0A1B-431B-AC31-92BF969C7ABD}" name="Tipo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E430-92FD-4D80-96BB-AE4BF6224243}">
  <dimension ref="B1:AD52"/>
  <sheetViews>
    <sheetView showGridLines="0" tabSelected="1" zoomScale="85" zoomScaleNormal="85" workbookViewId="0">
      <selection activeCell="E6" sqref="E6"/>
    </sheetView>
  </sheetViews>
  <sheetFormatPr defaultColWidth="9" defaultRowHeight="20.100000000000001" customHeight="1" x14ac:dyDescent="0.25"/>
  <cols>
    <col min="1" max="1" width="1.5703125" style="1" customWidth="1"/>
    <col min="2" max="2" width="17.140625" style="1" customWidth="1"/>
    <col min="3" max="3" width="11.5703125" style="1" bestFit="1" customWidth="1"/>
    <col min="4" max="4" width="42.7109375" style="1" bestFit="1" customWidth="1"/>
    <col min="5" max="5" width="14.7109375" style="1" bestFit="1" customWidth="1"/>
    <col min="6" max="6" width="20.42578125" style="8" bestFit="1" customWidth="1"/>
    <col min="7" max="7" width="29.85546875" style="8" bestFit="1" customWidth="1"/>
    <col min="8" max="8" width="5.28515625" style="1" customWidth="1"/>
    <col min="9" max="9" width="2.85546875" style="1" customWidth="1"/>
    <col min="10" max="10" width="6" style="1" bestFit="1" customWidth="1"/>
    <col min="11" max="11" width="31.5703125" style="8" bestFit="1" customWidth="1"/>
    <col min="12" max="12" width="8" style="1" bestFit="1" customWidth="1"/>
    <col min="13" max="13" width="15" style="1" bestFit="1" customWidth="1"/>
    <col min="14" max="14" width="15.28515625" style="1" bestFit="1" customWidth="1"/>
    <col min="15" max="15" width="12.140625" style="1" bestFit="1" customWidth="1"/>
    <col min="16" max="16" width="10" style="1" bestFit="1" customWidth="1"/>
    <col min="17" max="17" width="14.140625" style="1" bestFit="1" customWidth="1"/>
    <col min="18" max="18" width="15.140625" style="1" bestFit="1" customWidth="1"/>
    <col min="19" max="19" width="7" style="1" bestFit="1" customWidth="1"/>
    <col min="20" max="20" width="4.140625" style="1" customWidth="1"/>
    <col min="21" max="21" width="8.140625" style="1" bestFit="1" customWidth="1"/>
    <col min="22" max="22" width="28.85546875" style="1" customWidth="1"/>
    <col min="23" max="23" width="11.140625" style="1" customWidth="1"/>
    <col min="24" max="24" width="7.42578125" style="1" customWidth="1"/>
    <col min="25" max="25" width="7.5703125" style="1" bestFit="1" customWidth="1"/>
    <col min="26" max="26" width="35.5703125" style="1" customWidth="1"/>
    <col min="27" max="27" width="11.85546875" style="1" customWidth="1"/>
    <col min="28" max="28" width="8.140625" style="1" bestFit="1" customWidth="1"/>
    <col min="29" max="16384" width="9" style="1"/>
  </cols>
  <sheetData>
    <row r="1" spans="2:28" ht="20.100000000000001" customHeight="1" x14ac:dyDescent="0.25">
      <c r="B1" s="15" t="str">
        <f>D15 &amp; " - " &amp; B11</f>
        <v xml:space="preserve"> - </v>
      </c>
      <c r="K1" s="15" t="str">
        <f>B1</f>
        <v xml:space="preserve"> - </v>
      </c>
      <c r="V1" s="15" t="str">
        <f>B1</f>
        <v xml:space="preserve"> - </v>
      </c>
    </row>
    <row r="2" spans="2:28" ht="20.100000000000001" customHeight="1" x14ac:dyDescent="0.25">
      <c r="B2" s="15"/>
      <c r="K2" s="15"/>
      <c r="V2" s="15"/>
    </row>
    <row r="3" spans="2:28" ht="20.100000000000001" customHeight="1" x14ac:dyDescent="0.25">
      <c r="B3" s="11" t="s">
        <v>76</v>
      </c>
      <c r="C3" s="11" t="s">
        <v>53</v>
      </c>
      <c r="D3" s="11" t="s">
        <v>54</v>
      </c>
      <c r="E3" s="11" t="s">
        <v>74</v>
      </c>
      <c r="F3" s="11" t="s">
        <v>75</v>
      </c>
      <c r="J3" s="21" t="s">
        <v>107</v>
      </c>
      <c r="K3" s="18" t="s">
        <v>17</v>
      </c>
      <c r="L3" s="18" t="s">
        <v>69</v>
      </c>
      <c r="M3" s="18" t="s">
        <v>18</v>
      </c>
      <c r="N3" s="18" t="s">
        <v>22</v>
      </c>
      <c r="O3" s="18" t="s">
        <v>23</v>
      </c>
      <c r="P3" s="18" t="s">
        <v>19</v>
      </c>
      <c r="Q3" s="18" t="s">
        <v>20</v>
      </c>
      <c r="R3" s="18" t="s">
        <v>21</v>
      </c>
      <c r="S3" s="34" t="s">
        <v>109</v>
      </c>
      <c r="T3" s="36"/>
      <c r="V3" s="16" t="s">
        <v>112</v>
      </c>
      <c r="W3" s="16" t="s">
        <v>49</v>
      </c>
      <c r="X3" s="16" t="s">
        <v>51</v>
      </c>
      <c r="Z3" s="16" t="s">
        <v>113</v>
      </c>
      <c r="AA3" s="16" t="s">
        <v>49</v>
      </c>
      <c r="AB3" s="16" t="s">
        <v>51</v>
      </c>
    </row>
    <row r="4" spans="2:28" ht="20.100000000000001" customHeight="1" x14ac:dyDescent="0.25">
      <c r="B4" s="19"/>
      <c r="C4" s="12" t="s">
        <v>55</v>
      </c>
      <c r="D4" s="1" t="s">
        <v>104</v>
      </c>
      <c r="E4" s="38" t="s">
        <v>105</v>
      </c>
      <c r="F4" s="12" t="s">
        <v>105</v>
      </c>
      <c r="J4" s="22" t="s">
        <v>61</v>
      </c>
      <c r="K4" s="2" t="s">
        <v>14</v>
      </c>
      <c r="L4" s="37" t="str">
        <f>IF(Folders[[#This Row],[Folder]]&lt;&gt;("mysql/data/"&amp;$D$15),HYPERLINK($D$16&amp;"\"&amp;Folders[[#This Row],[Folder]],"abrir"),HYPERLINK($D$14&amp;"\"&amp;Folders[[#This Row],[Folder]],"abrir"))</f>
        <v>abrir</v>
      </c>
      <c r="M4" s="32"/>
      <c r="N4" s="32"/>
      <c r="O4" s="32"/>
      <c r="P4" s="32"/>
      <c r="Q4" s="32"/>
      <c r="R4" s="35"/>
      <c r="S4" s="36">
        <f>Folders[[#This Row],[Bytes]]/1024/1024/1024</f>
        <v>0</v>
      </c>
      <c r="T4" s="36"/>
      <c r="V4" s="24" t="s">
        <v>0</v>
      </c>
      <c r="W4" s="25"/>
      <c r="X4" s="26" t="s">
        <v>52</v>
      </c>
      <c r="Z4" s="2" t="s">
        <v>86</v>
      </c>
      <c r="AA4" s="25"/>
      <c r="AB4" s="23" t="s">
        <v>117</v>
      </c>
    </row>
    <row r="5" spans="2:28" ht="20.100000000000001" customHeight="1" x14ac:dyDescent="0.25">
      <c r="B5" s="19"/>
      <c r="C5" s="12" t="s">
        <v>57</v>
      </c>
      <c r="D5" s="1" t="s">
        <v>58</v>
      </c>
      <c r="E5" s="39" t="s">
        <v>106</v>
      </c>
      <c r="F5" s="12" t="s">
        <v>105</v>
      </c>
      <c r="J5" s="22" t="s">
        <v>61</v>
      </c>
      <c r="K5" s="2" t="s">
        <v>15</v>
      </c>
      <c r="L5" s="37" t="str">
        <f>IF(Folders[[#This Row],[Folder]]&lt;&gt;("mysql/data/"&amp;$D$15),HYPERLINK($D$16&amp;"\"&amp;Folders[[#This Row],[Folder]],"abrir"),HYPERLINK($D$14&amp;"\"&amp;Folders[[#This Row],[Folder]],"abrir"))</f>
        <v>abrir</v>
      </c>
      <c r="M5" s="32"/>
      <c r="N5" s="32"/>
      <c r="O5" s="32"/>
      <c r="P5" s="32"/>
      <c r="Q5" s="32"/>
      <c r="R5" s="35"/>
      <c r="S5" s="36">
        <f>Folders[[#This Row],[Bytes]]/1024/1024/1024</f>
        <v>0</v>
      </c>
      <c r="T5" s="36"/>
      <c r="V5" s="24" t="s">
        <v>1</v>
      </c>
      <c r="W5" s="25"/>
      <c r="X5" s="26" t="s">
        <v>52</v>
      </c>
      <c r="Z5" s="2" t="s">
        <v>87</v>
      </c>
      <c r="AA5" s="25"/>
      <c r="AB5" s="23" t="s">
        <v>117</v>
      </c>
    </row>
    <row r="6" spans="2:28" ht="20.100000000000001" customHeight="1" x14ac:dyDescent="0.25">
      <c r="B6" s="19"/>
      <c r="C6" s="12" t="s">
        <v>59</v>
      </c>
      <c r="D6" s="1" t="s">
        <v>56</v>
      </c>
      <c r="E6" s="51">
        <f>M4</f>
        <v>0</v>
      </c>
      <c r="F6" s="14" t="s">
        <v>77</v>
      </c>
      <c r="J6" s="22" t="s">
        <v>61</v>
      </c>
      <c r="K6" s="2" t="s">
        <v>16</v>
      </c>
      <c r="L6" s="37" t="str">
        <f>IF(Folders[[#This Row],[Folder]]&lt;&gt;("mysql/data/"&amp;$D$15),HYPERLINK($D$16&amp;"\"&amp;Folders[[#This Row],[Folder]],"abrir"),HYPERLINK($D$14&amp;"\"&amp;Folders[[#This Row],[Folder]],"abrir"))</f>
        <v>abrir</v>
      </c>
      <c r="M6" s="32" t="s">
        <v>105</v>
      </c>
      <c r="N6" s="32" t="s">
        <v>105</v>
      </c>
      <c r="O6" s="32" t="s">
        <v>105</v>
      </c>
      <c r="P6" s="32"/>
      <c r="Q6" s="32"/>
      <c r="R6" s="35"/>
      <c r="S6" s="36">
        <f>Folders[[#This Row],[Bytes]]/1024/1024/1024</f>
        <v>0</v>
      </c>
      <c r="T6" s="36"/>
      <c r="V6" s="24" t="s">
        <v>2</v>
      </c>
      <c r="W6" s="25"/>
      <c r="X6" s="26" t="s">
        <v>52</v>
      </c>
      <c r="Z6" s="2" t="s">
        <v>88</v>
      </c>
      <c r="AA6" s="25"/>
      <c r="AB6" s="23" t="s">
        <v>117</v>
      </c>
    </row>
    <row r="7" spans="2:28" ht="20.100000000000001" customHeight="1" x14ac:dyDescent="0.25">
      <c r="B7" s="50" t="str">
        <f>IF(N23="","",N23)</f>
        <v/>
      </c>
      <c r="C7" s="12" t="s">
        <v>61</v>
      </c>
      <c r="D7" s="1" t="s">
        <v>60</v>
      </c>
      <c r="E7" s="39" t="s">
        <v>105</v>
      </c>
      <c r="F7" s="12" t="s">
        <v>105</v>
      </c>
      <c r="J7" s="22" t="s">
        <v>61</v>
      </c>
      <c r="K7" s="2" t="s">
        <v>84</v>
      </c>
      <c r="L7" s="37" t="str">
        <f>IF(Folders[[#This Row],[Folder]]&lt;&gt;("mysql/data/"&amp;$D$15),HYPERLINK($D$16&amp;"\"&amp;Folders[[#This Row],[Folder]],"abrir"),HYPERLINK($D$14&amp;"\"&amp;Folders[[#This Row],[Folder]],"abrir"))</f>
        <v>abrir</v>
      </c>
      <c r="M7" s="32" t="s">
        <v>105</v>
      </c>
      <c r="N7" s="32" t="s">
        <v>105</v>
      </c>
      <c r="O7" s="32" t="s">
        <v>105</v>
      </c>
      <c r="P7" s="32"/>
      <c r="Q7" s="32"/>
      <c r="R7" s="35"/>
      <c r="S7" s="36">
        <f>Folders[[#This Row],[Bytes]]/1024/1024/1024</f>
        <v>0</v>
      </c>
      <c r="T7" s="36"/>
      <c r="V7" s="24" t="s">
        <v>3</v>
      </c>
      <c r="W7" s="25"/>
      <c r="X7" s="26" t="s">
        <v>52</v>
      </c>
      <c r="Z7" s="2" t="s">
        <v>89</v>
      </c>
      <c r="AA7" s="25"/>
      <c r="AB7" s="23" t="s">
        <v>117</v>
      </c>
    </row>
    <row r="8" spans="2:28" ht="20.100000000000001" customHeight="1" x14ac:dyDescent="0.25">
      <c r="B8" s="50" t="str">
        <f>IF(N24="","",N24)</f>
        <v/>
      </c>
      <c r="C8" s="12" t="s">
        <v>63</v>
      </c>
      <c r="D8" s="1" t="s">
        <v>62</v>
      </c>
      <c r="E8" s="39"/>
      <c r="F8" s="14" t="s">
        <v>79</v>
      </c>
      <c r="J8" s="22" t="s">
        <v>63</v>
      </c>
      <c r="K8" s="2" t="s">
        <v>85</v>
      </c>
      <c r="L8" s="37" t="str">
        <f>IF(Folders[[#This Row],[Folder]]&lt;&gt;("mysql/data/"&amp;$D$15),HYPERLINK($D$16&amp;"\"&amp;Folders[[#This Row],[Folder]],"abrir"),HYPERLINK($D$14&amp;"\"&amp;Folders[[#This Row],[Folder]],"abrir"))</f>
        <v>abrir</v>
      </c>
      <c r="M8" s="32" t="s">
        <v>105</v>
      </c>
      <c r="N8" s="32" t="s">
        <v>105</v>
      </c>
      <c r="O8" s="32" t="s">
        <v>105</v>
      </c>
      <c r="P8" s="32"/>
      <c r="Q8" s="32"/>
      <c r="R8" s="35"/>
      <c r="S8" s="36">
        <f>Folders[[#This Row],[Bytes]]/1024/1024/1024</f>
        <v>0</v>
      </c>
      <c r="T8" s="36"/>
      <c r="V8" s="24" t="s">
        <v>4</v>
      </c>
      <c r="W8" s="25"/>
      <c r="X8" s="26" t="s">
        <v>52</v>
      </c>
      <c r="Z8" s="2" t="s">
        <v>90</v>
      </c>
      <c r="AA8" s="25"/>
      <c r="AB8" s="23" t="s">
        <v>117</v>
      </c>
    </row>
    <row r="9" spans="2:28" ht="20.100000000000001" customHeight="1" x14ac:dyDescent="0.25">
      <c r="B9" s="50" t="str">
        <f>IF(N25="","",N25)</f>
        <v/>
      </c>
      <c r="C9" s="12" t="s">
        <v>65</v>
      </c>
      <c r="D9" s="1" t="s">
        <v>64</v>
      </c>
      <c r="E9" s="39">
        <f>AA4</f>
        <v>0</v>
      </c>
      <c r="F9" s="13" t="s">
        <v>78</v>
      </c>
      <c r="J9" s="22" t="s">
        <v>65</v>
      </c>
      <c r="K9" s="2" t="str">
        <f>"mysql/data/" &amp; D15</f>
        <v>mysql/data/</v>
      </c>
      <c r="L9" s="37" t="str">
        <f>IF(Folders[[#This Row],[Folder]]&lt;&gt;("mysql/data/"&amp;$D$15),HYPERLINK($D$16&amp;"\"&amp;Folders[[#This Row],[Folder]],"abrir"),HYPERLINK($D$14&amp;"\"&amp;Folders[[#This Row],[Folder]],"abrir"))</f>
        <v>abrir</v>
      </c>
      <c r="M9" s="32" t="s">
        <v>105</v>
      </c>
      <c r="N9" s="32" t="s">
        <v>105</v>
      </c>
      <c r="O9" s="32" t="s">
        <v>105</v>
      </c>
      <c r="P9" s="32"/>
      <c r="Q9" s="32"/>
      <c r="R9" s="35"/>
      <c r="S9" s="36">
        <f>Folders[[#This Row],[Bytes]]/1024/1024/1024</f>
        <v>0</v>
      </c>
      <c r="T9" s="36"/>
      <c r="V9" s="24" t="s">
        <v>5</v>
      </c>
      <c r="W9" s="25"/>
      <c r="X9" s="26" t="s">
        <v>52</v>
      </c>
      <c r="Z9" s="2" t="s">
        <v>91</v>
      </c>
      <c r="AA9" s="25"/>
      <c r="AB9" s="23" t="s">
        <v>117</v>
      </c>
    </row>
    <row r="10" spans="2:28" ht="20.100000000000001" customHeight="1" x14ac:dyDescent="0.25">
      <c r="B10" s="19"/>
      <c r="C10" s="12" t="s">
        <v>66</v>
      </c>
      <c r="D10" s="1" t="s">
        <v>118</v>
      </c>
      <c r="E10" s="33">
        <f>SUM(S4:S8)</f>
        <v>0</v>
      </c>
      <c r="F10" s="13" t="s">
        <v>110</v>
      </c>
      <c r="J10" s="22"/>
      <c r="K10" s="29" t="s">
        <v>74</v>
      </c>
      <c r="L10" s="40"/>
      <c r="M10" s="32" t="s">
        <v>105</v>
      </c>
      <c r="N10" s="32" t="s">
        <v>105</v>
      </c>
      <c r="O10" s="32" t="s">
        <v>105</v>
      </c>
      <c r="P10" s="47">
        <f>SUBTOTAL(109,P4:P9)</f>
        <v>0</v>
      </c>
      <c r="Q10" s="47">
        <f>SUBTOTAL(109,Q4:Q9)</f>
        <v>0</v>
      </c>
      <c r="R10" s="48">
        <f>SUBTOTAL(109,R4:R9)</f>
        <v>0</v>
      </c>
      <c r="S10" s="49">
        <f>Folders[[#This Row],[Bytes]]/1024/1024/1024</f>
        <v>0</v>
      </c>
      <c r="V10" s="24" t="s">
        <v>6</v>
      </c>
      <c r="W10" s="25"/>
      <c r="X10" s="26" t="s">
        <v>52</v>
      </c>
      <c r="Z10" s="2" t="s">
        <v>93</v>
      </c>
      <c r="AA10" s="25"/>
      <c r="AB10" s="23" t="s">
        <v>117</v>
      </c>
    </row>
    <row r="11" spans="2:28" ht="20.100000000000001" customHeight="1" x14ac:dyDescent="0.25">
      <c r="B11" s="19"/>
      <c r="C11" s="12" t="s">
        <v>103</v>
      </c>
      <c r="D11" s="1" t="s">
        <v>67</v>
      </c>
      <c r="E11" s="33">
        <f>S9</f>
        <v>0</v>
      </c>
      <c r="F11" s="13" t="s">
        <v>111</v>
      </c>
      <c r="V11" s="24" t="s">
        <v>7</v>
      </c>
      <c r="W11" s="25"/>
      <c r="X11" s="26" t="s">
        <v>52</v>
      </c>
      <c r="Z11" s="2" t="s">
        <v>96</v>
      </c>
      <c r="AA11" s="25"/>
      <c r="AB11" s="23" t="s">
        <v>117</v>
      </c>
    </row>
    <row r="12" spans="2:28" ht="20.100000000000001" customHeight="1" x14ac:dyDescent="0.25">
      <c r="B12" s="7"/>
      <c r="J12" s="21" t="s">
        <v>107</v>
      </c>
      <c r="K12" s="18" t="s">
        <v>50</v>
      </c>
      <c r="L12" s="18" t="s">
        <v>69</v>
      </c>
      <c r="M12" s="18" t="s">
        <v>10</v>
      </c>
      <c r="N12" s="18" t="s">
        <v>11</v>
      </c>
      <c r="O12" s="18" t="s">
        <v>12</v>
      </c>
      <c r="P12" s="18" t="s">
        <v>35</v>
      </c>
      <c r="Q12" s="18" t="s">
        <v>36</v>
      </c>
      <c r="R12" s="18" t="s">
        <v>108</v>
      </c>
      <c r="V12" s="24" t="s">
        <v>8</v>
      </c>
      <c r="W12" s="25"/>
      <c r="X12" s="26" t="s">
        <v>52</v>
      </c>
      <c r="Z12" s="2" t="s">
        <v>97</v>
      </c>
      <c r="AA12" s="25"/>
      <c r="AB12" s="23" t="s">
        <v>117</v>
      </c>
    </row>
    <row r="13" spans="2:28" ht="20.100000000000001" customHeight="1" x14ac:dyDescent="0.25">
      <c r="B13" s="9" t="s">
        <v>68</v>
      </c>
      <c r="C13" s="9" t="s">
        <v>69</v>
      </c>
      <c r="D13" s="9" t="s">
        <v>70</v>
      </c>
      <c r="F13" s="16" t="s">
        <v>13</v>
      </c>
      <c r="G13" s="16" t="s">
        <v>80</v>
      </c>
      <c r="J13" s="22" t="s">
        <v>61</v>
      </c>
      <c r="K13" s="2" t="s">
        <v>24</v>
      </c>
      <c r="L13" s="2"/>
      <c r="M13" s="3"/>
      <c r="N13" s="3"/>
      <c r="O13" s="17">
        <f>Sourcerer[[#This Row],[Finish]]-Sourcerer[[#This Row],[Start]]</f>
        <v>0</v>
      </c>
      <c r="P13" s="32"/>
      <c r="Q13" s="32" t="s">
        <v>105</v>
      </c>
      <c r="R13" s="2"/>
      <c r="V13" s="24" t="s">
        <v>9</v>
      </c>
      <c r="W13" s="25"/>
      <c r="X13" s="26" t="s">
        <v>52</v>
      </c>
      <c r="Z13" s="42" t="s">
        <v>98</v>
      </c>
      <c r="AA13" s="45"/>
      <c r="AB13" s="43" t="s">
        <v>105</v>
      </c>
    </row>
    <row r="14" spans="2:28" ht="20.100000000000001" customHeight="1" x14ac:dyDescent="0.25">
      <c r="B14" s="1" t="s">
        <v>71</v>
      </c>
      <c r="C14" s="10" t="str">
        <f>HYPERLINK(Paths[[#This Row],[Path]],"abrir")</f>
        <v>abrir</v>
      </c>
      <c r="D14" s="1" t="s">
        <v>123</v>
      </c>
      <c r="F14" s="2" t="s">
        <v>37</v>
      </c>
      <c r="G14" s="2"/>
      <c r="J14" s="22" t="s">
        <v>61</v>
      </c>
      <c r="K14" s="2" t="s">
        <v>25</v>
      </c>
      <c r="L14" s="2"/>
      <c r="M14" s="3"/>
      <c r="N14" s="3"/>
      <c r="O14" s="17">
        <f>Sourcerer[[#This Row],[Finish]]-Sourcerer[[#This Row],[Start]]</f>
        <v>0</v>
      </c>
      <c r="P14" s="32" t="s">
        <v>105</v>
      </c>
      <c r="Q14" s="32" t="s">
        <v>105</v>
      </c>
      <c r="R14" s="2"/>
      <c r="Z14" s="42" t="s">
        <v>99</v>
      </c>
      <c r="AA14" s="45"/>
      <c r="AB14" s="43" t="s">
        <v>105</v>
      </c>
    </row>
    <row r="15" spans="2:28" ht="20.100000000000001" customHeight="1" x14ac:dyDescent="0.25">
      <c r="B15" s="1" t="s">
        <v>72</v>
      </c>
      <c r="C15" s="20" t="str">
        <f>HYPERLINK(Paths[[#This Row],[Path]],"abrir")</f>
        <v>abrir</v>
      </c>
      <c r="F15" s="2" t="s">
        <v>42</v>
      </c>
      <c r="G15" s="2"/>
      <c r="J15" s="22" t="s">
        <v>61</v>
      </c>
      <c r="K15" s="2" t="s">
        <v>26</v>
      </c>
      <c r="L15" s="2"/>
      <c r="M15" s="3"/>
      <c r="N15" s="3"/>
      <c r="O15" s="17">
        <f>Sourcerer[[#This Row],[Finish]]-Sourcerer[[#This Row],[Start]]</f>
        <v>0</v>
      </c>
      <c r="P15" s="32"/>
      <c r="Q15" s="32" t="s">
        <v>105</v>
      </c>
      <c r="R15" s="2"/>
      <c r="V15" s="2"/>
      <c r="W15" s="2"/>
      <c r="X15" s="2"/>
      <c r="Z15" s="42" t="s">
        <v>100</v>
      </c>
      <c r="AA15" s="45"/>
      <c r="AB15" s="43" t="s">
        <v>105</v>
      </c>
    </row>
    <row r="16" spans="2:28" ht="20.100000000000001" customHeight="1" x14ac:dyDescent="0.25">
      <c r="B16" s="1" t="s">
        <v>73</v>
      </c>
      <c r="C16" s="10" t="str">
        <f>HYPERLINK(Paths[[#This Row],[Path]],"abrir")</f>
        <v>abrir</v>
      </c>
      <c r="D16" s="27" t="str">
        <f>D14&amp;"\repositories\"&amp;D15</f>
        <v>R:\sourcerer_portable\repositories\</v>
      </c>
      <c r="F16" s="2" t="s">
        <v>46</v>
      </c>
      <c r="G16" s="2"/>
      <c r="J16" s="22" t="s">
        <v>61</v>
      </c>
      <c r="K16" s="2" t="s">
        <v>27</v>
      </c>
      <c r="L16" s="2"/>
      <c r="M16" s="3"/>
      <c r="N16" s="3"/>
      <c r="O16" s="17">
        <f>Sourcerer[[#This Row],[Finish]]-Sourcerer[[#This Row],[Start]]</f>
        <v>0</v>
      </c>
      <c r="P16" s="32"/>
      <c r="Q16" s="32" t="s">
        <v>105</v>
      </c>
      <c r="R16" s="2"/>
      <c r="V16" s="2"/>
      <c r="W16" s="2"/>
      <c r="X16" s="2"/>
      <c r="Z16" s="42" t="s">
        <v>101</v>
      </c>
      <c r="AA16" s="45"/>
      <c r="AB16" s="43" t="s">
        <v>105</v>
      </c>
    </row>
    <row r="17" spans="2:30" ht="20.100000000000001" customHeight="1" x14ac:dyDescent="0.25">
      <c r="B17" s="7"/>
      <c r="F17" s="2" t="s">
        <v>38</v>
      </c>
      <c r="G17" s="2"/>
      <c r="J17" s="22" t="s">
        <v>61</v>
      </c>
      <c r="K17" s="2" t="s">
        <v>28</v>
      </c>
      <c r="L17" s="2"/>
      <c r="M17" s="3"/>
      <c r="N17" s="3"/>
      <c r="O17" s="17">
        <f>Sourcerer[[#This Row],[Finish]]-Sourcerer[[#This Row],[Start]]</f>
        <v>0</v>
      </c>
      <c r="P17" s="32"/>
      <c r="Q17" s="32" t="s">
        <v>105</v>
      </c>
      <c r="R17" s="2"/>
      <c r="V17" s="2"/>
      <c r="W17" s="2"/>
      <c r="X17" s="2"/>
      <c r="Z17" s="42" t="s">
        <v>102</v>
      </c>
      <c r="AA17" s="45"/>
      <c r="AB17" s="43" t="s">
        <v>105</v>
      </c>
    </row>
    <row r="18" spans="2:30" ht="20.100000000000001" customHeight="1" x14ac:dyDescent="0.25">
      <c r="B18" s="7"/>
      <c r="F18" s="2" t="s">
        <v>81</v>
      </c>
      <c r="G18" s="2"/>
      <c r="J18" s="22" t="s">
        <v>61</v>
      </c>
      <c r="K18" s="2" t="s">
        <v>29</v>
      </c>
      <c r="L18" s="2"/>
      <c r="M18" s="3"/>
      <c r="N18" s="3"/>
      <c r="O18" s="17">
        <f>Sourcerer[[#This Row],[Finish]]-Sourcerer[[#This Row],[Start]]</f>
        <v>0</v>
      </c>
      <c r="P18" s="32"/>
      <c r="Q18" s="32" t="s">
        <v>105</v>
      </c>
      <c r="R18" s="2"/>
      <c r="V18" s="2"/>
      <c r="W18" s="2"/>
      <c r="X18" s="2"/>
      <c r="Z18" s="41" t="s">
        <v>95</v>
      </c>
      <c r="AA18" s="46"/>
      <c r="AB18" s="44" t="s">
        <v>117</v>
      </c>
    </row>
    <row r="19" spans="2:30" ht="20.100000000000001" customHeight="1" x14ac:dyDescent="0.25">
      <c r="B19" s="7"/>
      <c r="F19" s="2" t="s">
        <v>39</v>
      </c>
      <c r="G19" s="2"/>
      <c r="J19" s="22" t="s">
        <v>61</v>
      </c>
      <c r="K19" s="2" t="s">
        <v>30</v>
      </c>
      <c r="L19" s="2"/>
      <c r="M19" s="3"/>
      <c r="N19" s="3"/>
      <c r="O19" s="17">
        <f>Sourcerer[[#This Row],[Finish]]-Sourcerer[[#This Row],[Start]]</f>
        <v>0</v>
      </c>
      <c r="P19" s="32"/>
      <c r="Q19" s="32" t="s">
        <v>105</v>
      </c>
      <c r="R19" s="2"/>
      <c r="V19" s="2"/>
      <c r="W19" s="2"/>
      <c r="X19" s="2"/>
      <c r="Z19" s="41" t="s">
        <v>94</v>
      </c>
      <c r="AA19" s="46"/>
      <c r="AB19" s="44" t="s">
        <v>117</v>
      </c>
    </row>
    <row r="20" spans="2:30" ht="20.100000000000001" customHeight="1" x14ac:dyDescent="0.25">
      <c r="F20" s="2" t="s">
        <v>40</v>
      </c>
      <c r="G20" s="2"/>
      <c r="J20" s="22" t="s">
        <v>61</v>
      </c>
      <c r="K20" s="2" t="s">
        <v>31</v>
      </c>
      <c r="L20" s="2"/>
      <c r="M20" s="3"/>
      <c r="N20" s="3"/>
      <c r="O20" s="17">
        <f>Sourcerer[[#This Row],[Finish]]-Sourcerer[[#This Row],[Start]]</f>
        <v>0</v>
      </c>
      <c r="P20" s="32" t="s">
        <v>105</v>
      </c>
      <c r="Q20" s="32" t="s">
        <v>105</v>
      </c>
      <c r="R20" s="2"/>
      <c r="V20" s="2"/>
      <c r="W20" s="2"/>
      <c r="X20" s="2"/>
      <c r="Z20" s="41" t="s">
        <v>92</v>
      </c>
      <c r="AA20" s="46"/>
      <c r="AB20" s="44" t="s">
        <v>117</v>
      </c>
    </row>
    <row r="21" spans="2:30" ht="20.100000000000001" customHeight="1" x14ac:dyDescent="0.25">
      <c r="F21" s="2" t="s">
        <v>47</v>
      </c>
      <c r="G21" s="2"/>
      <c r="J21" s="22" t="s">
        <v>61</v>
      </c>
      <c r="K21" s="2" t="s">
        <v>32</v>
      </c>
      <c r="L21" s="2"/>
      <c r="M21" s="3"/>
      <c r="N21" s="3"/>
      <c r="O21" s="17">
        <f>Sourcerer[[#This Row],[Finish]]-Sourcerer[[#This Row],[Start]]</f>
        <v>0</v>
      </c>
      <c r="P21" s="32" t="s">
        <v>105</v>
      </c>
      <c r="Q21" s="32" t="s">
        <v>105</v>
      </c>
      <c r="R21" s="2"/>
      <c r="V21" s="2"/>
      <c r="W21" s="2"/>
      <c r="X21" s="2"/>
      <c r="Z21" s="42" t="s">
        <v>116</v>
      </c>
      <c r="AA21" s="45"/>
      <c r="AB21" s="43" t="s">
        <v>105</v>
      </c>
    </row>
    <row r="22" spans="2:30" ht="20.100000000000001" customHeight="1" x14ac:dyDescent="0.25">
      <c r="F22" s="2" t="s">
        <v>48</v>
      </c>
      <c r="G22" s="2"/>
      <c r="J22" s="22" t="s">
        <v>61</v>
      </c>
      <c r="K22" s="2" t="s">
        <v>34</v>
      </c>
      <c r="L22" s="2"/>
      <c r="M22" s="3"/>
      <c r="N22" s="3"/>
      <c r="O22" s="17">
        <f>Sourcerer[[#This Row],[Finish]]-Sourcerer[[#This Row],[Start]]</f>
        <v>0</v>
      </c>
      <c r="P22" s="32" t="s">
        <v>105</v>
      </c>
      <c r="Q22" s="32" t="s">
        <v>105</v>
      </c>
      <c r="R22" s="2"/>
      <c r="V22" s="2"/>
      <c r="W22" s="2"/>
      <c r="X22" s="2"/>
      <c r="AD22" s="10"/>
    </row>
    <row r="23" spans="2:30" ht="20.100000000000001" customHeight="1" x14ac:dyDescent="0.25">
      <c r="F23" s="2" t="s">
        <v>41</v>
      </c>
      <c r="G23" s="2"/>
      <c r="J23" s="22" t="s">
        <v>61</v>
      </c>
      <c r="K23" s="2" t="s">
        <v>33</v>
      </c>
      <c r="L23" s="2"/>
      <c r="M23" s="3"/>
      <c r="N23" s="3"/>
      <c r="O23" s="17">
        <f>Sourcerer[[#This Row],[Finish]]-Sourcerer[[#This Row],[Start]]</f>
        <v>0</v>
      </c>
      <c r="P23" s="32" t="s">
        <v>105</v>
      </c>
      <c r="Q23" s="32" t="s">
        <v>105</v>
      </c>
      <c r="R23" s="2"/>
      <c r="V23" s="2"/>
      <c r="W23" s="2"/>
      <c r="X23" s="2"/>
      <c r="AD23" s="10"/>
    </row>
    <row r="24" spans="2:30" ht="20.100000000000001" customHeight="1" x14ac:dyDescent="0.25">
      <c r="F24" s="2" t="s">
        <v>43</v>
      </c>
      <c r="G24" s="2"/>
      <c r="J24" s="22" t="s">
        <v>63</v>
      </c>
      <c r="K24" s="2" t="s">
        <v>114</v>
      </c>
      <c r="L24" s="2"/>
      <c r="M24" s="3"/>
      <c r="N24" s="3"/>
      <c r="O24" s="17">
        <f>Sourcerer[[#This Row],[Finish]]-Sourcerer[[#This Row],[Start]]</f>
        <v>0</v>
      </c>
      <c r="P24" s="32"/>
      <c r="Q24" s="32" t="s">
        <v>105</v>
      </c>
      <c r="R24" s="2"/>
      <c r="V24" s="2"/>
      <c r="W24" s="2"/>
      <c r="X24" s="2"/>
      <c r="AD24" s="10"/>
    </row>
    <row r="25" spans="2:30" ht="20.100000000000001" customHeight="1" x14ac:dyDescent="0.25">
      <c r="F25" s="2" t="s">
        <v>44</v>
      </c>
      <c r="G25" s="2" t="s">
        <v>82</v>
      </c>
      <c r="J25" s="22" t="s">
        <v>65</v>
      </c>
      <c r="K25" s="2" t="s">
        <v>115</v>
      </c>
      <c r="L25" s="2"/>
      <c r="M25" s="3"/>
      <c r="N25" s="3"/>
      <c r="O25" s="17">
        <f>Sourcerer[[#This Row],[Finish]]-Sourcerer[[#This Row],[Start]]</f>
        <v>0</v>
      </c>
      <c r="P25" s="32"/>
      <c r="Q25" s="32"/>
      <c r="R25" s="2"/>
      <c r="V25" s="2"/>
      <c r="W25" s="2"/>
      <c r="X25" s="2"/>
    </row>
    <row r="26" spans="2:30" ht="20.100000000000001" customHeight="1" x14ac:dyDescent="0.25">
      <c r="F26" s="2" t="s">
        <v>45</v>
      </c>
      <c r="G26" s="2" t="s">
        <v>83</v>
      </c>
      <c r="I26" s="7"/>
      <c r="J26" s="22"/>
      <c r="K26" s="29" t="s">
        <v>74</v>
      </c>
      <c r="L26" s="30"/>
      <c r="M26" s="30"/>
      <c r="N26" s="30"/>
      <c r="O26" s="31">
        <f>SUBTOTAL(109,O13:O25)</f>
        <v>0</v>
      </c>
      <c r="P26" s="32" t="s">
        <v>105</v>
      </c>
      <c r="Q26" s="32" t="s">
        <v>105</v>
      </c>
      <c r="R26" s="28"/>
      <c r="T26" s="5"/>
      <c r="U26" s="5"/>
      <c r="V26" s="2"/>
      <c r="W26" s="2"/>
      <c r="X26" s="2"/>
    </row>
    <row r="27" spans="2:30" ht="20.100000000000001" customHeight="1" x14ac:dyDescent="0.25">
      <c r="H27" s="7"/>
      <c r="I27" s="7"/>
      <c r="K27" s="2"/>
      <c r="L27" s="3"/>
      <c r="M27" s="3"/>
      <c r="N27" s="4"/>
      <c r="O27" s="5"/>
      <c r="P27" s="5"/>
      <c r="Q27" s="2"/>
      <c r="R27" s="6"/>
      <c r="S27" s="5"/>
      <c r="T27" s="5"/>
      <c r="U27" s="5"/>
      <c r="V27" s="2"/>
      <c r="W27" s="2"/>
      <c r="X27" s="2"/>
    </row>
    <row r="28" spans="2:30" ht="20.100000000000001" customHeight="1" x14ac:dyDescent="0.25">
      <c r="H28" s="7"/>
      <c r="I28" s="7"/>
      <c r="J28" s="7"/>
      <c r="K28" s="7"/>
      <c r="P28" s="2"/>
      <c r="Q28" s="3"/>
      <c r="R28" s="3"/>
      <c r="S28" s="5"/>
      <c r="T28" s="5"/>
      <c r="U28" s="5"/>
      <c r="V28" s="2"/>
      <c r="W28" s="2"/>
      <c r="X28" s="2"/>
    </row>
    <row r="29" spans="2:30" ht="20.100000000000001" customHeight="1" x14ac:dyDescent="0.25">
      <c r="H29" s="7"/>
      <c r="I29" s="7"/>
      <c r="J29" s="7"/>
      <c r="K29" s="7"/>
      <c r="L29" s="7"/>
      <c r="M29" s="7"/>
      <c r="P29" s="2"/>
      <c r="Q29" s="3"/>
      <c r="R29" s="3"/>
      <c r="S29" s="5"/>
      <c r="T29" s="5"/>
      <c r="U29" s="5"/>
      <c r="V29" s="2"/>
      <c r="W29" s="2"/>
      <c r="X29" s="2"/>
    </row>
    <row r="30" spans="2:30" ht="20.100000000000001" customHeight="1" x14ac:dyDescent="0.25">
      <c r="H30" s="7"/>
      <c r="I30" s="7"/>
      <c r="J30" s="7"/>
      <c r="K30" s="7"/>
      <c r="L30" s="7"/>
      <c r="M30" s="7"/>
      <c r="P30" s="2"/>
      <c r="Q30" s="3"/>
      <c r="R30" s="3"/>
      <c r="S30" s="5"/>
      <c r="T30" s="5"/>
      <c r="U30" s="5"/>
      <c r="V30" s="2"/>
      <c r="W30" s="2"/>
      <c r="X30" s="2"/>
    </row>
    <row r="31" spans="2:30" ht="20.100000000000001" customHeight="1" x14ac:dyDescent="0.25">
      <c r="H31" s="7"/>
      <c r="I31" s="7"/>
      <c r="J31" s="7"/>
      <c r="K31" s="7"/>
      <c r="L31" s="7"/>
      <c r="M31" s="7"/>
      <c r="P31" s="2"/>
      <c r="Q31" s="3"/>
      <c r="R31" s="3"/>
      <c r="S31" s="5"/>
      <c r="T31" s="5"/>
      <c r="U31" s="5"/>
      <c r="V31" s="2"/>
      <c r="W31" s="6"/>
    </row>
    <row r="32" spans="2:30" ht="20.100000000000001" customHeight="1" x14ac:dyDescent="0.25">
      <c r="H32" s="7"/>
      <c r="I32" s="7"/>
      <c r="J32" s="7"/>
      <c r="K32" s="7"/>
      <c r="L32" s="7"/>
      <c r="M32" s="7"/>
      <c r="P32" s="2"/>
      <c r="Q32" s="3"/>
      <c r="R32" s="3"/>
      <c r="S32" s="5"/>
      <c r="T32" s="5"/>
      <c r="U32" s="5"/>
      <c r="V32" s="2"/>
      <c r="W32" s="6"/>
    </row>
    <row r="33" spans="8:24" ht="20.100000000000001" customHeight="1" x14ac:dyDescent="0.25">
      <c r="H33" s="7"/>
      <c r="I33" s="7"/>
      <c r="J33" s="7"/>
      <c r="K33" s="7"/>
      <c r="L33" s="7"/>
      <c r="M33" s="7"/>
      <c r="P33" s="2"/>
      <c r="Q33" s="3"/>
      <c r="R33" s="3"/>
      <c r="S33" s="5"/>
      <c r="T33" s="5"/>
      <c r="U33" s="5"/>
      <c r="V33" s="2"/>
      <c r="W33" s="6"/>
    </row>
    <row r="34" spans="8:24" ht="20.100000000000001" customHeight="1" x14ac:dyDescent="0.25">
      <c r="H34" s="7"/>
      <c r="I34" s="7"/>
      <c r="J34" s="7"/>
      <c r="K34" s="7"/>
      <c r="L34" s="7"/>
      <c r="M34" s="7"/>
      <c r="P34" s="2"/>
      <c r="Q34" s="3"/>
      <c r="R34" s="3"/>
      <c r="S34" s="5"/>
      <c r="T34" s="5"/>
      <c r="U34" s="5"/>
      <c r="V34" s="2"/>
      <c r="W34" s="6"/>
    </row>
    <row r="35" spans="8:24" ht="20.100000000000001" customHeight="1" x14ac:dyDescent="0.25">
      <c r="H35" s="7"/>
      <c r="I35" s="7"/>
      <c r="J35" s="7"/>
      <c r="K35" s="7"/>
      <c r="L35" s="7"/>
      <c r="M35" s="7"/>
      <c r="P35" s="2"/>
      <c r="Q35" s="3"/>
      <c r="R35" s="3"/>
      <c r="S35" s="5"/>
      <c r="U35" s="5"/>
      <c r="V35" s="5"/>
      <c r="W35" s="5"/>
      <c r="X35" s="5"/>
    </row>
    <row r="36" spans="8:24" ht="20.100000000000001" customHeight="1" x14ac:dyDescent="0.25">
      <c r="H36" s="7"/>
      <c r="I36" s="7"/>
      <c r="J36" s="7"/>
      <c r="K36" s="7"/>
      <c r="L36" s="7"/>
      <c r="M36" s="7"/>
      <c r="P36" s="2"/>
      <c r="Q36" s="3"/>
      <c r="R36" s="3"/>
      <c r="U36" s="5"/>
      <c r="V36" s="5"/>
      <c r="W36" s="5"/>
      <c r="X36" s="5"/>
    </row>
    <row r="37" spans="8:24" ht="20.100000000000001" customHeight="1" x14ac:dyDescent="0.25">
      <c r="H37" s="7"/>
      <c r="I37" s="7"/>
      <c r="J37" s="7"/>
      <c r="K37" s="7"/>
      <c r="L37" s="7"/>
      <c r="M37" s="7"/>
      <c r="U37" s="5"/>
      <c r="V37" s="5"/>
      <c r="W37" s="5"/>
      <c r="X37" s="5"/>
    </row>
    <row r="38" spans="8:24" ht="20.100000000000001" customHeight="1" x14ac:dyDescent="0.25">
      <c r="H38" s="7"/>
      <c r="I38" s="7"/>
      <c r="J38" s="7"/>
      <c r="K38" s="7"/>
      <c r="L38" s="7"/>
      <c r="M38" s="7"/>
      <c r="U38" s="5"/>
      <c r="V38" s="5"/>
      <c r="W38" s="5"/>
      <c r="X38" s="5"/>
    </row>
    <row r="39" spans="8:24" ht="20.100000000000001" customHeight="1" x14ac:dyDescent="0.25">
      <c r="H39" s="7"/>
      <c r="J39" s="7"/>
      <c r="K39" s="7"/>
      <c r="L39" s="7"/>
      <c r="M39" s="7"/>
      <c r="U39" s="5"/>
      <c r="V39" s="5"/>
      <c r="W39" s="5"/>
      <c r="X39" s="5"/>
    </row>
    <row r="40" spans="8:24" ht="20.100000000000001" customHeight="1" x14ac:dyDescent="0.25">
      <c r="J40" s="7"/>
      <c r="K40" s="7"/>
      <c r="L40" s="7"/>
      <c r="M40" s="7"/>
      <c r="U40" s="5"/>
      <c r="V40" s="5"/>
      <c r="W40" s="5"/>
      <c r="X40" s="5"/>
    </row>
    <row r="41" spans="8:24" ht="20.100000000000001" customHeight="1" x14ac:dyDescent="0.25">
      <c r="K41" s="7"/>
      <c r="L41" s="7"/>
      <c r="M41" s="7"/>
      <c r="U41" s="5"/>
      <c r="V41" s="5"/>
      <c r="W41" s="5"/>
      <c r="X41" s="5"/>
    </row>
    <row r="42" spans="8:24" ht="20.100000000000001" customHeight="1" x14ac:dyDescent="0.25">
      <c r="K42" s="7"/>
      <c r="L42" s="7"/>
      <c r="M42" s="7"/>
      <c r="U42" s="5"/>
      <c r="V42" s="5"/>
      <c r="W42" s="5"/>
      <c r="X42" s="5"/>
    </row>
    <row r="43" spans="8:24" ht="20.100000000000001" customHeight="1" x14ac:dyDescent="0.25">
      <c r="K43" s="1"/>
      <c r="U43" s="5"/>
      <c r="V43" s="5"/>
      <c r="W43" s="5"/>
      <c r="X43" s="5"/>
    </row>
    <row r="44" spans="8:24" ht="20.100000000000001" customHeight="1" x14ac:dyDescent="0.25">
      <c r="K44" s="1"/>
      <c r="U44" s="5"/>
      <c r="V44" s="5"/>
      <c r="W44" s="5"/>
      <c r="X44" s="5"/>
    </row>
    <row r="45" spans="8:24" ht="20.100000000000001" customHeight="1" x14ac:dyDescent="0.25">
      <c r="K45" s="1"/>
      <c r="U45" s="5"/>
      <c r="V45" s="5"/>
      <c r="W45" s="5"/>
      <c r="X45" s="5"/>
    </row>
    <row r="46" spans="8:24" ht="20.100000000000001" customHeight="1" x14ac:dyDescent="0.25">
      <c r="K46" s="1"/>
      <c r="U46" s="5"/>
      <c r="V46" s="5"/>
      <c r="W46" s="5"/>
      <c r="X46" s="5"/>
    </row>
    <row r="47" spans="8:24" ht="20.100000000000001" customHeight="1" x14ac:dyDescent="0.25">
      <c r="K47" s="1"/>
      <c r="U47" s="5"/>
      <c r="V47" s="5"/>
      <c r="W47" s="5"/>
      <c r="X47" s="5"/>
    </row>
    <row r="48" spans="8:24" ht="20.100000000000001" customHeight="1" x14ac:dyDescent="0.25">
      <c r="K48" s="1"/>
      <c r="U48" s="5"/>
      <c r="V48" s="5"/>
      <c r="W48" s="5"/>
      <c r="X48" s="5"/>
    </row>
    <row r="49" spans="11:24" ht="20.100000000000001" customHeight="1" x14ac:dyDescent="0.25">
      <c r="K49" s="1"/>
      <c r="U49" s="5"/>
      <c r="V49" s="5"/>
      <c r="W49" s="5"/>
      <c r="X49" s="5"/>
    </row>
    <row r="50" spans="11:24" ht="20.100000000000001" customHeight="1" x14ac:dyDescent="0.25">
      <c r="K50" s="1"/>
    </row>
    <row r="51" spans="11:24" ht="20.100000000000001" customHeight="1" x14ac:dyDescent="0.25">
      <c r="K51" s="1"/>
    </row>
    <row r="52" spans="11:24" ht="20.100000000000001" customHeight="1" x14ac:dyDescent="0.25">
      <c r="P52" s="5"/>
      <c r="Q52" s="5"/>
      <c r="R52" s="5"/>
    </row>
  </sheetData>
  <conditionalFormatting sqref="B17:B19 B1:B2 K1:K2 V1:V2 B4:B12">
    <cfRule type="expression" dxfId="49" priority="3">
      <formula>$C1="ok"</formula>
    </cfRule>
  </conditionalFormatting>
  <conditionalFormatting sqref="K29:M42 H27:H39 I26:I38 J28:K40">
    <cfRule type="expression" dxfId="48" priority="5">
      <formula>#REF!="ok"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r:id="rId1"/>
  <headerFooter>
    <oddFooter>&amp;RPágina &amp;P de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5C906-4B55-4675-80CB-C0827F6FD312}">
  <dimension ref="A1:C30"/>
  <sheetViews>
    <sheetView workbookViewId="0">
      <selection activeCell="A9" sqref="A9:A30"/>
    </sheetView>
  </sheetViews>
  <sheetFormatPr defaultRowHeight="15" x14ac:dyDescent="0.25"/>
  <cols>
    <col min="1" max="1" width="31.42578125" bestFit="1" customWidth="1"/>
    <col min="2" max="2" width="54.140625" bestFit="1" customWidth="1"/>
    <col min="3" max="3" width="84.7109375" bestFit="1" customWidth="1"/>
  </cols>
  <sheetData>
    <row r="1" spans="1:3" x14ac:dyDescent="0.25">
      <c r="A1" t="s">
        <v>71</v>
      </c>
      <c r="B1" t="str">
        <f>Notas!D14</f>
        <v>R:\sourcerer_portable</v>
      </c>
      <c r="C1" t="str">
        <f>"assertTrue(RepoNotes.getProperties().containsKey(""" &amp; A1 &amp; """));"</f>
        <v>assertTrue(RepoNotes.getProperties().containsKey("[sourcerer_portable]"));</v>
      </c>
    </row>
    <row r="2" spans="1:3" x14ac:dyDescent="0.25">
      <c r="A2" t="s">
        <v>72</v>
      </c>
      <c r="B2">
        <f>Notas!D15</f>
        <v>0</v>
      </c>
      <c r="C2" t="str">
        <f t="shared" ref="C2:C30" si="0">"assertTrue(RepoNotes.getProperties().containsKey(""" &amp; A2 &amp; """));"</f>
        <v>assertTrue(RepoNotes.getProperties().containsKey("[novo_repo]"));</v>
      </c>
    </row>
    <row r="3" spans="1:3" x14ac:dyDescent="0.25">
      <c r="A3" t="s">
        <v>73</v>
      </c>
      <c r="B3" t="str">
        <f>Notas!D16</f>
        <v>R:\sourcerer_portable\repositories\</v>
      </c>
      <c r="C3" t="str">
        <f t="shared" si="0"/>
        <v>assertTrue(RepoNotes.getProperties().containsKey("[repo-path]"));</v>
      </c>
    </row>
    <row r="4" spans="1:3" x14ac:dyDescent="0.25">
      <c r="A4" t="s">
        <v>62</v>
      </c>
      <c r="B4">
        <f>Notas!E8</f>
        <v>0</v>
      </c>
      <c r="C4" t="str">
        <f t="shared" si="0"/>
        <v>assertTrue(RepoNotes.getProperties().containsKey("Indexar os projetos no Solr"));</v>
      </c>
    </row>
    <row r="5" spans="1:3" x14ac:dyDescent="0.25">
      <c r="A5" t="s">
        <v>119</v>
      </c>
      <c r="B5">
        <f>Notas!P4</f>
        <v>0</v>
      </c>
      <c r="C5" t="str">
        <f t="shared" si="0"/>
        <v>assertTrue(RepoNotes.getProperties().containsKey("crawled-projects-files"));</v>
      </c>
    </row>
    <row r="6" spans="1:3" x14ac:dyDescent="0.25">
      <c r="A6" t="s">
        <v>120</v>
      </c>
      <c r="B6">
        <f>Notas!Q4</f>
        <v>0</v>
      </c>
      <c r="C6" t="str">
        <f t="shared" si="0"/>
        <v>assertTrue(RepoNotes.getProperties().containsKey("crawled-projects-folders"));</v>
      </c>
    </row>
    <row r="7" spans="1:3" x14ac:dyDescent="0.25">
      <c r="A7" t="s">
        <v>121</v>
      </c>
      <c r="B7">
        <f>Notas!P8</f>
        <v>0</v>
      </c>
      <c r="C7" t="str">
        <f t="shared" si="0"/>
        <v>assertTrue(RepoNotes.getProperties().containsKey("solr-repo-files"));</v>
      </c>
    </row>
    <row r="8" spans="1:3" x14ac:dyDescent="0.25">
      <c r="A8" t="s">
        <v>122</v>
      </c>
      <c r="B8">
        <f>Folders[[#This Row],[Folders]]</f>
        <v>0</v>
      </c>
      <c r="C8" t="str">
        <f t="shared" si="0"/>
        <v>assertTrue(RepoNotes.getProperties().containsKey("solr-repo-folders"));</v>
      </c>
    </row>
    <row r="9" spans="1:3" x14ac:dyDescent="0.25">
      <c r="A9" t="s">
        <v>0</v>
      </c>
      <c r="B9">
        <f>Notas!W4</f>
        <v>0</v>
      </c>
      <c r="C9" t="str">
        <f t="shared" si="0"/>
        <v>assertTrue(RepoNotes.getProperties().containsKey("comments"));</v>
      </c>
    </row>
    <row r="10" spans="1:3" x14ac:dyDescent="0.25">
      <c r="A10" t="s">
        <v>1</v>
      </c>
      <c r="B10">
        <f>Notas!W5</f>
        <v>0</v>
      </c>
      <c r="C10" t="str">
        <f t="shared" si="0"/>
        <v>assertTrue(RepoNotes.getProperties().containsKey("entities"));</v>
      </c>
    </row>
    <row r="11" spans="1:3" x14ac:dyDescent="0.25">
      <c r="A11" t="s">
        <v>2</v>
      </c>
      <c r="B11">
        <f>Notas!W6</f>
        <v>0</v>
      </c>
      <c r="C11" t="str">
        <f t="shared" si="0"/>
        <v>assertTrue(RepoNotes.getProperties().containsKey("entity_metrics"));</v>
      </c>
    </row>
    <row r="12" spans="1:3" x14ac:dyDescent="0.25">
      <c r="A12" t="s">
        <v>3</v>
      </c>
      <c r="B12">
        <f>Notas!W7</f>
        <v>0</v>
      </c>
      <c r="C12" t="str">
        <f t="shared" si="0"/>
        <v>assertTrue(RepoNotes.getProperties().containsKey("file_metrics"));</v>
      </c>
    </row>
    <row r="13" spans="1:3" x14ac:dyDescent="0.25">
      <c r="A13" t="s">
        <v>4</v>
      </c>
      <c r="B13">
        <f>Notas!W8</f>
        <v>0</v>
      </c>
      <c r="C13" t="str">
        <f t="shared" si="0"/>
        <v>assertTrue(RepoNotes.getProperties().containsKey("files"));</v>
      </c>
    </row>
    <row r="14" spans="1:3" x14ac:dyDescent="0.25">
      <c r="A14" t="s">
        <v>5</v>
      </c>
      <c r="B14">
        <f>Notas!W9</f>
        <v>0</v>
      </c>
      <c r="C14" t="str">
        <f t="shared" si="0"/>
        <v>assertTrue(RepoNotes.getProperties().containsKey("imports"));</v>
      </c>
    </row>
    <row r="15" spans="1:3" x14ac:dyDescent="0.25">
      <c r="A15" t="s">
        <v>6</v>
      </c>
      <c r="B15">
        <f>Notas!W10</f>
        <v>0</v>
      </c>
      <c r="C15" t="str">
        <f t="shared" si="0"/>
        <v>assertTrue(RepoNotes.getProperties().containsKey("problems"));</v>
      </c>
    </row>
    <row r="16" spans="1:3" x14ac:dyDescent="0.25">
      <c r="A16" t="s">
        <v>7</v>
      </c>
      <c r="B16">
        <f>Notas!W11</f>
        <v>0</v>
      </c>
      <c r="C16" t="str">
        <f t="shared" si="0"/>
        <v>assertTrue(RepoNotes.getProperties().containsKey("project_metrics"));</v>
      </c>
    </row>
    <row r="17" spans="1:3" x14ac:dyDescent="0.25">
      <c r="A17" t="s">
        <v>8</v>
      </c>
      <c r="B17">
        <f>Notas!W12</f>
        <v>0</v>
      </c>
      <c r="C17" t="str">
        <f t="shared" si="0"/>
        <v>assertTrue(RepoNotes.getProperties().containsKey("projects"));</v>
      </c>
    </row>
    <row r="18" spans="1:3" x14ac:dyDescent="0.25">
      <c r="A18" t="s">
        <v>9</v>
      </c>
      <c r="B18">
        <f>Notas!W13</f>
        <v>0</v>
      </c>
      <c r="C18" t="str">
        <f t="shared" si="0"/>
        <v>assertTrue(RepoNotes.getProperties().containsKey("relations"));</v>
      </c>
    </row>
    <row r="19" spans="1:3" x14ac:dyDescent="0.25">
      <c r="A19" t="s">
        <v>86</v>
      </c>
      <c r="B19">
        <f>Notas!AA4</f>
        <v>0</v>
      </c>
      <c r="C19" t="str">
        <f t="shared" si="0"/>
        <v>assertTrue(RepoNotes.getProperties().containsKey("interface_metrics"));</v>
      </c>
    </row>
    <row r="20" spans="1:3" x14ac:dyDescent="0.25">
      <c r="A20" t="s">
        <v>87</v>
      </c>
      <c r="B20">
        <f>Notas!AA5</f>
        <v>0</v>
      </c>
      <c r="C20" t="str">
        <f t="shared" si="0"/>
        <v>assertTrue(RepoNotes.getProperties().containsKey("interface_metrics_filter"));</v>
      </c>
    </row>
    <row r="21" spans="1:3" x14ac:dyDescent="0.25">
      <c r="A21" t="s">
        <v>88</v>
      </c>
      <c r="B21">
        <f>Notas!AA6</f>
        <v>0</v>
      </c>
      <c r="C21" t="str">
        <f t="shared" si="0"/>
        <v>assertTrue(RepoNotes.getProperties().containsKey("interface_metrics_inner"));</v>
      </c>
    </row>
    <row r="22" spans="1:3" x14ac:dyDescent="0.25">
      <c r="A22" t="s">
        <v>89</v>
      </c>
      <c r="B22">
        <f>Notas!AA7</f>
        <v>0</v>
      </c>
      <c r="C22" t="str">
        <f t="shared" si="0"/>
        <v>assertTrue(RepoNotes.getProperties().containsKey("interface_metrics_pairs"));</v>
      </c>
    </row>
    <row r="23" spans="1:3" x14ac:dyDescent="0.25">
      <c r="A23" t="s">
        <v>90</v>
      </c>
      <c r="B23">
        <f>Notas!AA8</f>
        <v>0</v>
      </c>
      <c r="C23" t="str">
        <f t="shared" si="0"/>
        <v>assertTrue(RepoNotes.getProperties().containsKey("interface_metrics_pairs_clone_10"));</v>
      </c>
    </row>
    <row r="24" spans="1:3" x14ac:dyDescent="0.25">
      <c r="A24" t="s">
        <v>91</v>
      </c>
      <c r="B24">
        <f>Notas!AA9</f>
        <v>0</v>
      </c>
      <c r="C24" t="str">
        <f t="shared" si="0"/>
        <v>assertTrue(RepoNotes.getProperties().containsKey("interface_metrics_pairs_inner"));</v>
      </c>
    </row>
    <row r="25" spans="1:3" x14ac:dyDescent="0.25">
      <c r="A25" t="s">
        <v>93</v>
      </c>
      <c r="B25">
        <f>Notas!AA10</f>
        <v>0</v>
      </c>
      <c r="C25" t="str">
        <f t="shared" si="0"/>
        <v>assertTrue(RepoNotes.getProperties().containsKey("interface_metrics_params"));</v>
      </c>
    </row>
    <row r="26" spans="1:3" x14ac:dyDescent="0.25">
      <c r="A26" t="s">
        <v>96</v>
      </c>
      <c r="B26">
        <f>Notas!AA11</f>
        <v>0</v>
      </c>
      <c r="C26" t="str">
        <f t="shared" si="0"/>
        <v>assertTrue(RepoNotes.getProperties().containsKey("interface_metrics_top"));</v>
      </c>
    </row>
    <row r="27" spans="1:3" x14ac:dyDescent="0.25">
      <c r="A27" t="s">
        <v>97</v>
      </c>
      <c r="B27">
        <f>Notas!AA12</f>
        <v>0</v>
      </c>
      <c r="C27" t="str">
        <f t="shared" si="0"/>
        <v>assertTrue(RepoNotes.getProperties().containsKey("interface_metrics_types"));</v>
      </c>
    </row>
    <row r="28" spans="1:3" x14ac:dyDescent="0.25">
      <c r="A28" t="s">
        <v>95</v>
      </c>
      <c r="B28">
        <f>Notas!AA18</f>
        <v>0</v>
      </c>
      <c r="C28" t="str">
        <f t="shared" si="0"/>
        <v>assertTrue(RepoNotes.getProperties().containsKey("interface_metrics_test"));</v>
      </c>
    </row>
    <row r="29" spans="1:3" x14ac:dyDescent="0.25">
      <c r="A29" t="s">
        <v>94</v>
      </c>
      <c r="B29">
        <f>Notas!AA19</f>
        <v>0</v>
      </c>
      <c r="C29" t="str">
        <f t="shared" si="0"/>
        <v>assertTrue(RepoNotes.getProperties().containsKey("interface_metrics_params_test"));</v>
      </c>
    </row>
    <row r="30" spans="1:3" x14ac:dyDescent="0.25">
      <c r="A30" t="s">
        <v>92</v>
      </c>
      <c r="B30">
        <f>Notas!AA20</f>
        <v>0</v>
      </c>
      <c r="C30" t="str">
        <f t="shared" si="0"/>
        <v>assertTrue(RepoNotes.getProperties().containsKey("interface_metrics_pairs_test"));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Notas</vt:lpstr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2020-05-28T12:54:38Z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902fced3-e827-4b03-8831-df67936c2392</vt:lpwstr>
  </property>
</Properties>
</file>