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ooks\DataScienceWithMatlab\matlabMfilesUK\ch16RegressionExt\"/>
    </mc:Choice>
  </mc:AlternateContent>
  <xr:revisionPtr revIDLastSave="0" documentId="13_ncr:1_{77E7B977-2FA6-4A12-91F6-F8CBC0D2FBA3}" xr6:coauthVersionLast="47" xr6:coauthVersionMax="47" xr10:uidLastSave="{00000000-0000-0000-0000-000000000000}"/>
  <bookViews>
    <workbookView xWindow="-96" yWindow="-96" windowWidth="23232" windowHeight="12432" xr2:uid="{B5D64D5B-A763-489F-A9D0-FEE386A4DA35}"/>
  </bookViews>
  <sheets>
    <sheet name="Data" sheetId="1" r:id="rId1"/>
  </sheets>
  <definedNames>
    <definedName name="aa">Data!$E$79:$E$81,Data!$C$79:$C$81</definedName>
    <definedName name="lny">#REF!</definedName>
    <definedName name="X">Data!$A$2:$J$81</definedName>
    <definedName name="xstep1">#REF!</definedName>
    <definedName name="Xstep2">#REF!</definedName>
    <definedName name="xstep3">#REF!</definedName>
    <definedName name="xstep4">#REF!</definedName>
    <definedName name="xstep5">#REF!</definedName>
    <definedName name="y">Data!$K$2:$K$81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 a="1"/>
  <c r="G235" i="1" s="1"/>
  <c r="D235" i="1" a="1"/>
  <c r="D235" i="1" s="1"/>
  <c r="E172" i="1" a="1"/>
  <c r="I174" i="1" s="1"/>
  <c r="D138" i="1"/>
  <c r="G131" i="1"/>
  <c r="G125" i="1"/>
  <c r="K176" i="1" l="1"/>
  <c r="G172" i="1"/>
  <c r="H172" i="1"/>
  <c r="I172" i="1"/>
  <c r="I173" i="1"/>
  <c r="G175" i="1"/>
  <c r="H175" i="1"/>
  <c r="I175" i="1"/>
  <c r="J175" i="1"/>
  <c r="K175" i="1"/>
  <c r="E176" i="1"/>
  <c r="G236" i="1"/>
  <c r="G237" i="1"/>
  <c r="G238" i="1"/>
  <c r="F176" i="1"/>
  <c r="F179" i="1" s="1"/>
  <c r="F182" i="1" s="1"/>
  <c r="G176" i="1"/>
  <c r="H176" i="1"/>
  <c r="G129" i="1"/>
  <c r="J174" i="1"/>
  <c r="K174" i="1"/>
  <c r="G128" i="1"/>
  <c r="H174" i="1"/>
  <c r="G130" i="1"/>
  <c r="E175" i="1"/>
  <c r="F175" i="1"/>
  <c r="D211" i="1" a="1"/>
  <c r="D211" i="1" s="1"/>
  <c r="E172" i="1"/>
  <c r="I176" i="1"/>
  <c r="G239" i="1"/>
  <c r="F172" i="1"/>
  <c r="J176" i="1"/>
  <c r="E239" i="1"/>
  <c r="D239" i="1"/>
  <c r="E238" i="1"/>
  <c r="D238" i="1"/>
  <c r="G122" i="1"/>
  <c r="J172" i="1"/>
  <c r="E237" i="1"/>
  <c r="K172" i="1"/>
  <c r="D237" i="1"/>
  <c r="G123" i="1"/>
  <c r="E173" i="1"/>
  <c r="E236" i="1"/>
  <c r="F173" i="1"/>
  <c r="D236" i="1"/>
  <c r="G173" i="1"/>
  <c r="E235" i="1"/>
  <c r="G124" i="1"/>
  <c r="H173" i="1"/>
  <c r="J173" i="1"/>
  <c r="H239" i="1"/>
  <c r="G126" i="1"/>
  <c r="K173" i="1"/>
  <c r="H238" i="1"/>
  <c r="E174" i="1"/>
  <c r="H237" i="1"/>
  <c r="E148" i="1"/>
  <c r="E157" i="1" s="1"/>
  <c r="G127" i="1"/>
  <c r="F174" i="1"/>
  <c r="H236" i="1"/>
  <c r="G174" i="1"/>
  <c r="H235" i="1"/>
  <c r="J237" i="1" l="1"/>
  <c r="J239" i="1" s="1"/>
  <c r="D88" i="1"/>
  <c r="D123" i="1"/>
  <c r="D128" i="1"/>
  <c r="D129" i="1"/>
  <c r="D125" i="1"/>
  <c r="D122" i="1"/>
  <c r="D124" i="1"/>
  <c r="F204" i="1" a="1"/>
  <c r="F204" i="1" s="1"/>
  <c r="F216" i="1" s="1"/>
  <c r="F224" i="1" s="1"/>
  <c r="D229" i="1" s="1"/>
  <c r="D126" i="1"/>
  <c r="D130" i="1"/>
  <c r="D131" i="1"/>
  <c r="D127" i="1"/>
  <c r="G140" i="1" l="1"/>
  <c r="D140" i="1"/>
  <c r="E249" i="1" l="1"/>
</calcChain>
</file>

<file path=xl/sharedStrings.xml><?xml version="1.0" encoding="utf-8"?>
<sst xmlns="http://schemas.openxmlformats.org/spreadsheetml/2006/main" count="88" uniqueCount="75">
  <si>
    <t>Numero di scontrini (x2)</t>
  </si>
  <si>
    <t>Ammontare speso prodotti in offerta (in migliaia di Euro) (x3)</t>
  </si>
  <si>
    <t>log(vendite prodotto E) (x4)</t>
  </si>
  <si>
    <t>Pezzi venduti del prodotto B (x5)</t>
  </si>
  <si>
    <t>Amontare speso (x6)</t>
  </si>
  <si>
    <t>Pezzi venduti del prodotto C (x7)</t>
  </si>
  <si>
    <t>Percentuale di prodotti acquistati con elevato mark up (x8)</t>
  </si>
  <si>
    <t>Pezzi venduti del prodotto D (x9)</t>
  </si>
  <si>
    <t>Trend settimane (x1)</t>
  </si>
  <si>
    <t>Intercetta</t>
  </si>
  <si>
    <t>X1</t>
  </si>
  <si>
    <t>X2</t>
  </si>
  <si>
    <t>X3</t>
  </si>
  <si>
    <t>X4</t>
  </si>
  <si>
    <t>X6</t>
  </si>
  <si>
    <t>X7</t>
  </si>
  <si>
    <t>X8</t>
  </si>
  <si>
    <t>X9</t>
  </si>
  <si>
    <t>X5</t>
  </si>
  <si>
    <t>3) Calcolare l'R2 corretto e verificare il risultato con il componente aggiutnivo analisi dei dati</t>
  </si>
  <si>
    <t xml:space="preserve">R2 corretto = </t>
  </si>
  <si>
    <t>OUTPUT RIEPILOGO</t>
  </si>
  <si>
    <t>Statistica della regressione</t>
  </si>
  <si>
    <t>R multiplo</t>
  </si>
  <si>
    <t>R al quadrato</t>
  </si>
  <si>
    <t>R al quadrato corretto</t>
  </si>
  <si>
    <t>Errore standard</t>
  </si>
  <si>
    <t>Osservazioni</t>
  </si>
  <si>
    <t>ANALISI VARIANZA</t>
  </si>
  <si>
    <t>Regressione</t>
  </si>
  <si>
    <t>Residuo</t>
  </si>
  <si>
    <t>Totale</t>
  </si>
  <si>
    <t>gdl</t>
  </si>
  <si>
    <t>SQ</t>
  </si>
  <si>
    <t>MQ</t>
  </si>
  <si>
    <t>F</t>
  </si>
  <si>
    <t>Significatività F</t>
  </si>
  <si>
    <t>Coefficienti</t>
  </si>
  <si>
    <t>Stat t</t>
  </si>
  <si>
    <t>Valore di significatività</t>
  </si>
  <si>
    <t>Inferiore 95%</t>
  </si>
  <si>
    <t>Superiore 95%</t>
  </si>
  <si>
    <t>Inferiore 99.0%</t>
  </si>
  <si>
    <t>Superiore 99.0%</t>
  </si>
  <si>
    <t>4) Calcolare gli standard error delle stime dei parametri βj e verificare il risultato tramite la funzione REGR.LIN</t>
  </si>
  <si>
    <t>Standard error tramite le matrici</t>
  </si>
  <si>
    <t>Standard error con la funzione REGR.LIN</t>
  </si>
  <si>
    <t>Valore in una T di Student con 70 gradi di libertà che lascia alla sua destra una probabilità pari a 0.005%</t>
  </si>
  <si>
    <t>Estremo inferiore intervallo di confidenza</t>
  </si>
  <si>
    <t>6) Testare la significatività congiunta di tutte le variabili (eccetto l'intercetta) ed il relativo p-value. Verificare il risultato del test tramite il componente aggiuntivo analisi dei dati</t>
  </si>
  <si>
    <t>F=</t>
  </si>
  <si>
    <t>Pvalue</t>
  </si>
  <si>
    <t>Rifiuto decisamente l'ipotesi nulla che le variabili esplicative non abbiano effetto nella spiegazione della varianza della variabile dipendente</t>
  </si>
  <si>
    <t>7) Testare la significatività congiunta delle variabili X2,X3,X4 (H_0: β2=β3=β4=0).</t>
  </si>
  <si>
    <t>Somma dei quadrati dei residui del modello ridotto (Intercetta + variabili X1, X6, X7,X8,X9,X5)</t>
  </si>
  <si>
    <t>Questo valore deve essere confrontato con una v.c. F con 3 e 70 gradi di libertà</t>
  </si>
  <si>
    <t>P-value</t>
  </si>
  <si>
    <t>Conclusione: accetto l'ipotesi nulla (le 3 variabili non danno un contributo significativo alla spiegazione della varianza della variabile dipendente)</t>
  </si>
  <si>
    <t>Probabilità che si verifichi il risultato campionario osservato quando nell'universo β2=β3=β4=0</t>
  </si>
  <si>
    <t>8) Testare l'ipotesi 2β5+2β6-β8=0</t>
  </si>
  <si>
    <t>4) Cosrtuire un intervallo di confidenza al 99% per β3</t>
  </si>
  <si>
    <t>1 x 1</t>
  </si>
  <si>
    <t>Pvalue =</t>
  </si>
  <si>
    <t>1x1</t>
  </si>
  <si>
    <t>10) Verificare l'ipotesi di incorrelazione tra i residui (test di Durbin-Watson)</t>
  </si>
  <si>
    <t>9) Verificare che la variabilità del primo 30% di osservazioni sia omogenea alla variabilità dell'ultimo 30% delle osservazioni (test di omoschedasticità)</t>
  </si>
  <si>
    <t>Test F</t>
  </si>
  <si>
    <t>REGR.LIN sulle prime 24 osservazioni</t>
  </si>
  <si>
    <t>REGR.LIN sulle ultime 24 osservazioni</t>
  </si>
  <si>
    <t>Conclusione: rifiuto l'ipotesi nulla che la varianza del primo 30% delle osservazioni sia uguale alla varianza dell'ultimo 30% di osservazioni)</t>
  </si>
  <si>
    <t>Il valore ottenuto si colloca nella zona di incertezza (anche se molto vicino a DU)</t>
  </si>
  <si>
    <t>Osservazione: sono al limite della zona di accettazione</t>
  </si>
  <si>
    <t>Conclusione: al livello di significatività del 5% non posso rifiutare l'ipotesi nulla  H_0:2β5+2β6-β8=0</t>
  </si>
  <si>
    <t>y</t>
  </si>
  <si>
    <t>Osservazione: come output di REGR.LIN faccio apparire solo 2 colonne poiché mi serve solo il dato sulla somma dei quadrati dei residui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</si>
</sst>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b/>
      <sz val="14"/>
      <name val="Arial"/>
      <family val="2"/>
    </font>
    <font>
      <sz val="8"/>
      <name val="Arial"/>
    </font>
    <font>
      <i/>
      <sz val="10"/>
      <name val="Arial"/>
    </font>
    <font>
      <sz val="14"/>
      <name val="Arial"/>
    </font>
    <font>
      <b/>
      <sz val="9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0" fillId="0" borderId="1" xfId="0" applyBorder="1"/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Continuous"/>
    </xf>
    <xf numFmtId="0" fontId="4" fillId="0" borderId="0" xfId="0" applyFont="1"/>
    <xf numFmtId="0" fontId="5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1215390</xdr:colOff>
      <xdr:row>86</xdr:row>
      <xdr:rowOff>19050</xdr:rowOff>
    </xdr:from>
    <xdr:to>
      <xdr:col>7</xdr:col>
      <xdr:colOff>910590</xdr:colOff>
      <xdr:row>94</xdr:row>
      <xdr:rowOff>45720</xdr:rowOff>
    </xdr:to>
    <xdr:grpSp>
      <xdr:nvGrpSpPr>
        <xdr:cNvPr id="2109" name="Group 7">
          <a:extLst>
            <a:ext uri="{FF2B5EF4-FFF2-40B4-BE49-F238E27FC236}">
              <a16:creationId xmlns:a16="http://schemas.microsoft.com/office/drawing/2014/main" id="{00000000-0008-0000-0100-00003D080000}"/>
            </a:ext>
          </a:extLst>
        </xdr:cNvPr>
        <xdr:cNvGrpSpPr>
          <a:grpSpLocks/>
        </xdr:cNvGrpSpPr>
      </xdr:nvGrpSpPr>
      <xdr:grpSpPr bwMode="auto">
        <a:xfrm>
          <a:off x="5135880" y="14954250"/>
          <a:ext cx="4754880" cy="1283970"/>
          <a:chOff x="453" y="1656"/>
          <a:chExt cx="485" cy="140"/>
        </a:xfrm>
      </xdr:grpSpPr>
      <xdr:pic>
        <xdr:nvPicPr>
          <xdr:cNvPr id="2119" name="Picture 3">
            <a:extLst>
              <a:ext uri="{FF2B5EF4-FFF2-40B4-BE49-F238E27FC236}">
                <a16:creationId xmlns:a16="http://schemas.microsoft.com/office/drawing/2014/main" id="{00000000-0008-0000-0100-00004708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25" y="1656"/>
            <a:ext cx="413" cy="9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1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grpSp>
        <xdr:nvGrpSpPr>
          <xdr:cNvPr id="2120" name="Group 6">
            <a:extLst>
              <a:ext uri="{FF2B5EF4-FFF2-40B4-BE49-F238E27FC236}">
                <a16:creationId xmlns:a16="http://schemas.microsoft.com/office/drawing/2014/main" id="{00000000-0008-0000-0100-000048080000}"/>
              </a:ext>
            </a:extLst>
          </xdr:cNvPr>
          <xdr:cNvGrpSpPr>
            <a:grpSpLocks/>
          </xdr:cNvGrpSpPr>
        </xdr:nvGrpSpPr>
        <xdr:grpSpPr bwMode="auto">
          <a:xfrm>
            <a:off x="453" y="1680"/>
            <a:ext cx="78" cy="116"/>
            <a:chOff x="453" y="1680"/>
            <a:chExt cx="78" cy="116"/>
          </a:xfrm>
        </xdr:grpSpPr>
        <xdr:sp macro="" textlink="">
          <xdr:nvSpPr>
            <xdr:cNvPr id="2121" name="Line 4">
              <a:extLst>
                <a:ext uri="{FF2B5EF4-FFF2-40B4-BE49-F238E27FC236}">
                  <a16:creationId xmlns:a16="http://schemas.microsoft.com/office/drawing/2014/main" id="{00000000-0008-0000-0100-00004908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53" y="1680"/>
              <a:ext cx="78" cy="74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 type="triangle" w="med" len="med"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122" name="Line 5">
              <a:extLst>
                <a:ext uri="{FF2B5EF4-FFF2-40B4-BE49-F238E27FC236}">
                  <a16:creationId xmlns:a16="http://schemas.microsoft.com/office/drawing/2014/main" id="{00000000-0008-0000-0100-00004A0800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465" y="1753"/>
              <a:ext cx="63" cy="43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 type="triangle" w="med" len="med"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</xdr:grpSp>
    <xdr:clientData/>
  </xdr:twoCellAnchor>
  <xdr:twoCellAnchor editAs="oneCell">
    <xdr:from>
      <xdr:col>5</xdr:col>
      <xdr:colOff>929640</xdr:colOff>
      <xdr:row>146</xdr:row>
      <xdr:rowOff>118110</xdr:rowOff>
    </xdr:from>
    <xdr:to>
      <xdr:col>8</xdr:col>
      <xdr:colOff>941070</xdr:colOff>
      <xdr:row>153</xdr:row>
      <xdr:rowOff>133350</xdr:rowOff>
    </xdr:to>
    <xdr:pic>
      <xdr:nvPicPr>
        <xdr:cNvPr id="2110" name="Picture 8">
          <a:extLst>
            <a:ext uri="{FF2B5EF4-FFF2-40B4-BE49-F238E27FC236}">
              <a16:creationId xmlns:a16="http://schemas.microsoft.com/office/drawing/2014/main" id="{00000000-0008-0000-01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9970" y="25050750"/>
          <a:ext cx="3806190" cy="1112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411480</xdr:colOff>
      <xdr:row>139</xdr:row>
      <xdr:rowOff>64770</xdr:rowOff>
    </xdr:from>
    <xdr:to>
      <xdr:col>4</xdr:col>
      <xdr:colOff>1116330</xdr:colOff>
      <xdr:row>147</xdr:row>
      <xdr:rowOff>19050</xdr:rowOff>
    </xdr:to>
    <xdr:sp macro="" textlink="">
      <xdr:nvSpPr>
        <xdr:cNvPr id="2111" name="Line 9">
          <a:extLst>
            <a:ext uri="{FF2B5EF4-FFF2-40B4-BE49-F238E27FC236}">
              <a16:creationId xmlns:a16="http://schemas.microsoft.com/office/drawing/2014/main" id="{00000000-0008-0000-0100-00003F080000}"/>
            </a:ext>
          </a:extLst>
        </xdr:cNvPr>
        <xdr:cNvSpPr>
          <a:spLocks noChangeShapeType="1"/>
        </xdr:cNvSpPr>
      </xdr:nvSpPr>
      <xdr:spPr bwMode="auto">
        <a:xfrm flipH="1" flipV="1">
          <a:off x="2286000" y="23823930"/>
          <a:ext cx="4015740" cy="1283970"/>
        </a:xfrm>
        <a:prstGeom prst="line">
          <a:avLst/>
        </a:prstGeom>
        <a:noFill/>
        <a:ln w="9525">
          <a:solidFill>
            <a:srgbClr val="000000"/>
          </a:solidFill>
          <a:round/>
          <a:headEnd type="triangle" w="med" len="med"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430530</xdr:colOff>
      <xdr:row>100</xdr:row>
      <xdr:rowOff>53340</xdr:rowOff>
    </xdr:from>
    <xdr:to>
      <xdr:col>6</xdr:col>
      <xdr:colOff>472440</xdr:colOff>
      <xdr:row>139</xdr:row>
      <xdr:rowOff>53340</xdr:rowOff>
    </xdr:to>
    <xdr:sp macro="" textlink="">
      <xdr:nvSpPr>
        <xdr:cNvPr id="2112" name="Line 10">
          <a:extLst>
            <a:ext uri="{FF2B5EF4-FFF2-40B4-BE49-F238E27FC236}">
              <a16:creationId xmlns:a16="http://schemas.microsoft.com/office/drawing/2014/main" id="{00000000-0008-0000-0100-000040080000}"/>
            </a:ext>
          </a:extLst>
        </xdr:cNvPr>
        <xdr:cNvSpPr>
          <a:spLocks noChangeShapeType="1"/>
        </xdr:cNvSpPr>
      </xdr:nvSpPr>
      <xdr:spPr bwMode="auto">
        <a:xfrm flipV="1">
          <a:off x="2305050" y="17491710"/>
          <a:ext cx="5882640" cy="632079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4</xdr:col>
      <xdr:colOff>1097280</xdr:colOff>
      <xdr:row>161</xdr:row>
      <xdr:rowOff>137160</xdr:rowOff>
    </xdr:from>
    <xdr:to>
      <xdr:col>8</xdr:col>
      <xdr:colOff>1028700</xdr:colOff>
      <xdr:row>168</xdr:row>
      <xdr:rowOff>64770</xdr:rowOff>
    </xdr:to>
    <xdr:pic>
      <xdr:nvPicPr>
        <xdr:cNvPr id="2113" name="Picture 11">
          <a:extLst>
            <a:ext uri="{FF2B5EF4-FFF2-40B4-BE49-F238E27FC236}">
              <a16:creationId xmlns:a16="http://schemas.microsoft.com/office/drawing/2014/main" id="{00000000-0008-0000-0100-00004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2690" y="27489150"/>
          <a:ext cx="4991100" cy="1021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1047750</xdr:colOff>
      <xdr:row>254</xdr:row>
      <xdr:rowOff>7620</xdr:rowOff>
    </xdr:from>
    <xdr:to>
      <xdr:col>8</xdr:col>
      <xdr:colOff>1002030</xdr:colOff>
      <xdr:row>290</xdr:row>
      <xdr:rowOff>38100</xdr:rowOff>
    </xdr:to>
    <xdr:grpSp>
      <xdr:nvGrpSpPr>
        <xdr:cNvPr id="2114" name="Group 26">
          <a:extLst>
            <a:ext uri="{FF2B5EF4-FFF2-40B4-BE49-F238E27FC236}">
              <a16:creationId xmlns:a16="http://schemas.microsoft.com/office/drawing/2014/main" id="{00000000-0008-0000-0100-000042080000}"/>
            </a:ext>
          </a:extLst>
        </xdr:cNvPr>
        <xdr:cNvGrpSpPr>
          <a:grpSpLocks/>
        </xdr:cNvGrpSpPr>
      </xdr:nvGrpSpPr>
      <xdr:grpSpPr bwMode="auto">
        <a:xfrm>
          <a:off x="2922270" y="42523410"/>
          <a:ext cx="8324850" cy="5654040"/>
          <a:chOff x="300" y="4640"/>
          <a:chExt cx="849" cy="615"/>
        </a:xfrm>
      </xdr:grpSpPr>
      <xdr:grpSp>
        <xdr:nvGrpSpPr>
          <xdr:cNvPr id="2115" name="Group 24">
            <a:extLst>
              <a:ext uri="{FF2B5EF4-FFF2-40B4-BE49-F238E27FC236}">
                <a16:creationId xmlns:a16="http://schemas.microsoft.com/office/drawing/2014/main" id="{00000000-0008-0000-0100-000043080000}"/>
              </a:ext>
            </a:extLst>
          </xdr:cNvPr>
          <xdr:cNvGrpSpPr>
            <a:grpSpLocks/>
          </xdr:cNvGrpSpPr>
        </xdr:nvGrpSpPr>
        <xdr:grpSpPr bwMode="auto">
          <a:xfrm>
            <a:off x="300" y="4640"/>
            <a:ext cx="849" cy="615"/>
            <a:chOff x="198" y="4897"/>
            <a:chExt cx="849" cy="615"/>
          </a:xfrm>
        </xdr:grpSpPr>
        <xdr:pic>
          <xdr:nvPicPr>
            <xdr:cNvPr id="2117" name="Picture 22">
              <a:extLst>
                <a:ext uri="{FF2B5EF4-FFF2-40B4-BE49-F238E27FC236}">
                  <a16:creationId xmlns:a16="http://schemas.microsoft.com/office/drawing/2014/main" id="{00000000-0008-0000-0100-00004508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r="14954"/>
            <a:stretch>
              <a:fillRect/>
            </a:stretch>
          </xdr:blipFill>
          <xdr:spPr bwMode="auto">
            <a:xfrm rot="-5400000">
              <a:off x="350" y="4814"/>
              <a:ext cx="546" cy="84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2071" name="Text Box 23">
              <a:extLst>
                <a:ext uri="{FF2B5EF4-FFF2-40B4-BE49-F238E27FC236}">
                  <a16:creationId xmlns:a16="http://schemas.microsoft.com/office/drawing/2014/main" id="{00000000-0008-0000-0100-00001708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37" y="4897"/>
              <a:ext cx="512" cy="59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it-IT" sz="1400" b="0" i="0" strike="noStrike">
                  <a:solidFill>
                    <a:srgbClr val="000000"/>
                  </a:solidFill>
                  <a:latin typeface="Arial"/>
                  <a:cs typeface="Arial"/>
                </a:rPr>
                <a:t>k'=k-1 (numero di variabili esplicative escludendo l'intercetta)</a:t>
              </a:r>
            </a:p>
          </xdr:txBody>
        </xdr:sp>
      </xdr:grpSp>
      <xdr:sp macro="" textlink="">
        <xdr:nvSpPr>
          <xdr:cNvPr id="2116" name="Oval 25">
            <a:extLst>
              <a:ext uri="{FF2B5EF4-FFF2-40B4-BE49-F238E27FC236}">
                <a16:creationId xmlns:a16="http://schemas.microsoft.com/office/drawing/2014/main" id="{00000000-0008-0000-0100-000044080000}"/>
              </a:ext>
            </a:extLst>
          </xdr:cNvPr>
          <xdr:cNvSpPr>
            <a:spLocks noChangeArrowheads="1"/>
          </xdr:cNvSpPr>
        </xdr:nvSpPr>
        <xdr:spPr bwMode="auto">
          <a:xfrm>
            <a:off x="976" y="4903"/>
            <a:ext cx="75" cy="18"/>
          </a:xfrm>
          <a:prstGeom prst="ellipse">
            <a:avLst/>
          </a:prstGeom>
          <a:solidFill>
            <a:srgbClr val="FFFFFF">
              <a:alpha val="0"/>
            </a:srgbClr>
          </a:solidFill>
          <a:ln w="9525">
            <a:solidFill>
              <a:srgbClr val="000000"/>
            </a:solidFill>
            <a:round/>
            <a:headEnd/>
            <a:tailEnd/>
          </a:ln>
        </xdr:spPr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1253490</xdr:colOff>
          <xdr:row>189</xdr:row>
          <xdr:rowOff>91440</xdr:rowOff>
        </xdr:from>
        <xdr:to>
          <xdr:col>8</xdr:col>
          <xdr:colOff>1009650</xdr:colOff>
          <xdr:row>196</xdr:row>
          <xdr:rowOff>19050</xdr:rowOff>
        </xdr:to>
        <xdr:sp macro="" textlink="">
          <xdr:nvSpPr>
            <xdr:cNvPr id="2060" name="Object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1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1173480</xdr:colOff>
          <xdr:row>196</xdr:row>
          <xdr:rowOff>110490</xdr:rowOff>
        </xdr:from>
        <xdr:to>
          <xdr:col>2</xdr:col>
          <xdr:colOff>1996440</xdr:colOff>
          <xdr:row>199</xdr:row>
          <xdr:rowOff>102870</xdr:rowOff>
        </xdr:to>
        <xdr:sp macro="" textlink="">
          <xdr:nvSpPr>
            <xdr:cNvPr id="2061" name="Object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1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1154430</xdr:colOff>
          <xdr:row>201</xdr:row>
          <xdr:rowOff>72390</xdr:rowOff>
        </xdr:from>
        <xdr:to>
          <xdr:col>4</xdr:col>
          <xdr:colOff>822960</xdr:colOff>
          <xdr:row>205</xdr:row>
          <xdr:rowOff>129540</xdr:rowOff>
        </xdr:to>
        <xdr:sp macro="" textlink="">
          <xdr:nvSpPr>
            <xdr:cNvPr id="2064" name="Object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1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556260</xdr:colOff>
          <xdr:row>207</xdr:row>
          <xdr:rowOff>102870</xdr:rowOff>
        </xdr:from>
        <xdr:to>
          <xdr:col>2</xdr:col>
          <xdr:colOff>1996440</xdr:colOff>
          <xdr:row>212</xdr:row>
          <xdr:rowOff>137160</xdr:rowOff>
        </xdr:to>
        <xdr:sp macro="" textlink="">
          <xdr:nvSpPr>
            <xdr:cNvPr id="2065" name="Object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1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864870</xdr:colOff>
          <xdr:row>213</xdr:row>
          <xdr:rowOff>19050</xdr:rowOff>
        </xdr:from>
        <xdr:to>
          <xdr:col>4</xdr:col>
          <xdr:colOff>979170</xdr:colOff>
          <xdr:row>218</xdr:row>
          <xdr:rowOff>110490</xdr:rowOff>
        </xdr:to>
        <xdr:sp macro="" textlink="">
          <xdr:nvSpPr>
            <xdr:cNvPr id="2066" name="Object 18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1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834390</xdr:colOff>
          <xdr:row>219</xdr:row>
          <xdr:rowOff>137160</xdr:rowOff>
        </xdr:from>
        <xdr:to>
          <xdr:col>4</xdr:col>
          <xdr:colOff>1066800</xdr:colOff>
          <xdr:row>226</xdr:row>
          <xdr:rowOff>64770</xdr:rowOff>
        </xdr:to>
        <xdr:sp macro="" textlink="">
          <xdr:nvSpPr>
            <xdr:cNvPr id="2067" name="Object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1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518160</xdr:colOff>
          <xdr:row>243</xdr:row>
          <xdr:rowOff>137160</xdr:rowOff>
        </xdr:from>
        <xdr:to>
          <xdr:col>4</xdr:col>
          <xdr:colOff>0</xdr:colOff>
          <xdr:row>253</xdr:row>
          <xdr:rowOff>0</xdr:rowOff>
        </xdr:to>
        <xdr:sp macro="" textlink="">
          <xdr:nvSpPr>
            <xdr:cNvPr id="2068" name="Object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1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oleObject" Target="../embeddings/oleObject4.bin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0D5F6-01C4-4F30-96A2-A99A9B771AB5}">
  <dimension ref="B1:K249"/>
  <sheetViews>
    <sheetView tabSelected="1" workbookViewId="0"/>
  </sheetViews>
  <sheetFormatPr defaultRowHeight="12.3" x14ac:dyDescent="0.4"/>
  <cols>
    <col min="2" max="2" width="18.44140625" customWidth="1"/>
    <col min="3" max="3" width="29.83203125" customWidth="1"/>
    <col min="4" max="11" width="18.44140625" customWidth="1"/>
  </cols>
  <sheetData>
    <row r="1" spans="2:11" s="1" customFormat="1" ht="114" customHeight="1" x14ac:dyDescent="0.6">
      <c r="B1" s="1" t="s">
        <v>10</v>
      </c>
      <c r="C1" s="1" t="s">
        <v>11</v>
      </c>
      <c r="D1" s="1" t="s">
        <v>12</v>
      </c>
      <c r="E1" s="1" t="s">
        <v>13</v>
      </c>
      <c r="F1" s="1" t="s">
        <v>18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73</v>
      </c>
    </row>
    <row r="2" spans="2:11" x14ac:dyDescent="0.4">
      <c r="B2">
        <v>40</v>
      </c>
      <c r="C2">
        <v>2693</v>
      </c>
      <c r="D2">
        <v>-25</v>
      </c>
      <c r="E2">
        <v>1</v>
      </c>
      <c r="F2">
        <v>5710</v>
      </c>
      <c r="G2">
        <v>28</v>
      </c>
      <c r="H2">
        <v>47.66</v>
      </c>
      <c r="I2">
        <v>4</v>
      </c>
      <c r="J2">
        <v>250</v>
      </c>
      <c r="K2">
        <v>3</v>
      </c>
    </row>
    <row r="3" spans="2:11" x14ac:dyDescent="0.4">
      <c r="B3">
        <v>45</v>
      </c>
      <c r="C3">
        <v>590</v>
      </c>
      <c r="D3">
        <v>-24</v>
      </c>
      <c r="E3">
        <v>2</v>
      </c>
      <c r="F3">
        <v>5700</v>
      </c>
      <c r="G3">
        <v>37</v>
      </c>
      <c r="H3">
        <v>55.04</v>
      </c>
      <c r="I3">
        <v>3</v>
      </c>
      <c r="J3">
        <v>100</v>
      </c>
      <c r="K3">
        <v>5</v>
      </c>
    </row>
    <row r="4" spans="2:11" x14ac:dyDescent="0.4">
      <c r="B4">
        <v>54</v>
      </c>
      <c r="C4">
        <v>1450</v>
      </c>
      <c r="D4">
        <v>25</v>
      </c>
      <c r="E4">
        <v>3</v>
      </c>
      <c r="F4">
        <v>5760</v>
      </c>
      <c r="G4">
        <v>51</v>
      </c>
      <c r="H4">
        <v>57.02</v>
      </c>
      <c r="I4">
        <v>3</v>
      </c>
      <c r="J4">
        <v>60</v>
      </c>
      <c r="K4">
        <v>5</v>
      </c>
    </row>
    <row r="5" spans="2:11" x14ac:dyDescent="0.4">
      <c r="B5">
        <v>35</v>
      </c>
      <c r="C5">
        <v>1568</v>
      </c>
      <c r="D5">
        <v>15</v>
      </c>
      <c r="E5">
        <v>4</v>
      </c>
      <c r="F5">
        <v>5720</v>
      </c>
      <c r="G5">
        <v>69</v>
      </c>
      <c r="H5">
        <v>53.78</v>
      </c>
      <c r="I5">
        <v>4</v>
      </c>
      <c r="J5">
        <v>60</v>
      </c>
      <c r="K5">
        <v>6</v>
      </c>
    </row>
    <row r="6" spans="2:11" x14ac:dyDescent="0.4">
      <c r="B6">
        <v>45</v>
      </c>
      <c r="C6">
        <v>2631</v>
      </c>
      <c r="D6">
        <v>-33</v>
      </c>
      <c r="E6">
        <v>5</v>
      </c>
      <c r="F6">
        <v>5790</v>
      </c>
      <c r="G6">
        <v>19</v>
      </c>
      <c r="H6">
        <v>54.14</v>
      </c>
      <c r="I6">
        <v>6</v>
      </c>
      <c r="J6">
        <v>100</v>
      </c>
      <c r="K6">
        <v>4</v>
      </c>
    </row>
    <row r="7" spans="2:11" x14ac:dyDescent="0.4">
      <c r="B7">
        <v>55</v>
      </c>
      <c r="C7">
        <v>554</v>
      </c>
      <c r="D7">
        <v>-28</v>
      </c>
      <c r="E7">
        <v>6</v>
      </c>
      <c r="F7">
        <v>5790</v>
      </c>
      <c r="G7">
        <v>25</v>
      </c>
      <c r="H7">
        <v>64.760000000000005</v>
      </c>
      <c r="I7">
        <v>3</v>
      </c>
      <c r="J7">
        <v>250</v>
      </c>
      <c r="K7">
        <v>4</v>
      </c>
    </row>
    <row r="8" spans="2:11" x14ac:dyDescent="0.4">
      <c r="B8">
        <v>41</v>
      </c>
      <c r="C8">
        <v>2083</v>
      </c>
      <c r="D8">
        <v>23</v>
      </c>
      <c r="E8">
        <v>7</v>
      </c>
      <c r="F8">
        <v>5700</v>
      </c>
      <c r="G8">
        <v>73</v>
      </c>
      <c r="H8">
        <v>52.52</v>
      </c>
      <c r="I8">
        <v>3</v>
      </c>
      <c r="J8">
        <v>120</v>
      </c>
      <c r="K8">
        <v>6</v>
      </c>
    </row>
    <row r="9" spans="2:11" x14ac:dyDescent="0.4">
      <c r="B9">
        <v>44</v>
      </c>
      <c r="C9">
        <v>2654</v>
      </c>
      <c r="D9">
        <v>-2</v>
      </c>
      <c r="E9">
        <v>8</v>
      </c>
      <c r="F9">
        <v>5700</v>
      </c>
      <c r="G9">
        <v>59</v>
      </c>
      <c r="H9">
        <v>48.38</v>
      </c>
      <c r="I9">
        <v>3</v>
      </c>
      <c r="J9">
        <v>120</v>
      </c>
      <c r="K9">
        <v>7</v>
      </c>
    </row>
    <row r="10" spans="2:11" x14ac:dyDescent="0.4">
      <c r="B10">
        <v>54</v>
      </c>
      <c r="C10">
        <v>5000</v>
      </c>
      <c r="D10">
        <v>-19</v>
      </c>
      <c r="E10">
        <v>9</v>
      </c>
      <c r="F10">
        <v>5770</v>
      </c>
      <c r="G10">
        <v>27</v>
      </c>
      <c r="H10">
        <v>48.56</v>
      </c>
      <c r="I10">
        <v>8</v>
      </c>
      <c r="J10">
        <v>120</v>
      </c>
      <c r="K10">
        <v>4</v>
      </c>
    </row>
    <row r="11" spans="2:11" x14ac:dyDescent="0.4">
      <c r="B11">
        <v>51</v>
      </c>
      <c r="C11">
        <v>111</v>
      </c>
      <c r="D11">
        <v>9</v>
      </c>
      <c r="E11">
        <v>10</v>
      </c>
      <c r="F11">
        <v>5720</v>
      </c>
      <c r="G11">
        <v>44</v>
      </c>
      <c r="H11">
        <v>63.14</v>
      </c>
      <c r="I11">
        <v>3</v>
      </c>
      <c r="J11">
        <v>150</v>
      </c>
      <c r="K11">
        <v>6</v>
      </c>
    </row>
    <row r="12" spans="2:11" x14ac:dyDescent="0.4">
      <c r="B12">
        <v>51</v>
      </c>
      <c r="C12">
        <v>492</v>
      </c>
      <c r="D12">
        <v>-44</v>
      </c>
      <c r="E12">
        <v>11</v>
      </c>
      <c r="F12">
        <v>5760</v>
      </c>
      <c r="G12">
        <v>33</v>
      </c>
      <c r="H12">
        <v>64.58</v>
      </c>
      <c r="I12">
        <v>6</v>
      </c>
      <c r="J12">
        <v>40</v>
      </c>
      <c r="K12">
        <v>5</v>
      </c>
    </row>
    <row r="13" spans="2:11" x14ac:dyDescent="0.4">
      <c r="B13">
        <v>54</v>
      </c>
      <c r="C13">
        <v>5000</v>
      </c>
      <c r="D13">
        <v>-44</v>
      </c>
      <c r="E13">
        <v>12</v>
      </c>
      <c r="F13">
        <v>5780</v>
      </c>
      <c r="G13">
        <v>19</v>
      </c>
      <c r="H13">
        <v>56.3</v>
      </c>
      <c r="I13">
        <v>6</v>
      </c>
      <c r="J13">
        <v>200</v>
      </c>
      <c r="K13">
        <v>4</v>
      </c>
    </row>
    <row r="14" spans="2:11" x14ac:dyDescent="0.4">
      <c r="B14">
        <v>58</v>
      </c>
      <c r="C14">
        <v>1249</v>
      </c>
      <c r="D14">
        <v>-53</v>
      </c>
      <c r="E14">
        <v>13</v>
      </c>
      <c r="F14">
        <v>5830</v>
      </c>
      <c r="G14">
        <v>19</v>
      </c>
      <c r="H14">
        <v>75.739999999999995</v>
      </c>
      <c r="I14">
        <v>3</v>
      </c>
      <c r="J14">
        <v>250</v>
      </c>
      <c r="K14">
        <v>4</v>
      </c>
    </row>
    <row r="15" spans="2:11" x14ac:dyDescent="0.4">
      <c r="B15">
        <v>61</v>
      </c>
      <c r="C15">
        <v>5000</v>
      </c>
      <c r="D15">
        <v>-67</v>
      </c>
      <c r="E15">
        <v>14</v>
      </c>
      <c r="F15">
        <v>5870</v>
      </c>
      <c r="G15">
        <v>19</v>
      </c>
      <c r="H15">
        <v>65.48</v>
      </c>
      <c r="I15">
        <v>2</v>
      </c>
      <c r="J15">
        <v>200</v>
      </c>
      <c r="K15">
        <v>7</v>
      </c>
    </row>
    <row r="16" spans="2:11" x14ac:dyDescent="0.4">
      <c r="B16">
        <v>64</v>
      </c>
      <c r="C16">
        <v>5000</v>
      </c>
      <c r="D16">
        <v>-40</v>
      </c>
      <c r="E16">
        <v>15</v>
      </c>
      <c r="F16">
        <v>5840</v>
      </c>
      <c r="G16">
        <v>19</v>
      </c>
      <c r="H16">
        <v>63.32</v>
      </c>
      <c r="I16">
        <v>5</v>
      </c>
      <c r="J16">
        <v>200</v>
      </c>
      <c r="K16">
        <v>5</v>
      </c>
    </row>
    <row r="17" spans="2:11" x14ac:dyDescent="0.4">
      <c r="B17">
        <v>67</v>
      </c>
      <c r="C17">
        <v>639</v>
      </c>
      <c r="D17">
        <v>1</v>
      </c>
      <c r="E17">
        <v>16</v>
      </c>
      <c r="F17">
        <v>5780</v>
      </c>
      <c r="G17">
        <v>59</v>
      </c>
      <c r="H17">
        <v>66.02</v>
      </c>
      <c r="I17">
        <v>4</v>
      </c>
      <c r="J17">
        <v>150</v>
      </c>
      <c r="K17">
        <v>9</v>
      </c>
    </row>
    <row r="18" spans="2:11" ht="16.5" customHeight="1" x14ac:dyDescent="0.4">
      <c r="B18">
        <v>52</v>
      </c>
      <c r="C18">
        <v>393</v>
      </c>
      <c r="D18">
        <v>-68</v>
      </c>
      <c r="E18">
        <v>17</v>
      </c>
      <c r="F18">
        <v>5680</v>
      </c>
      <c r="G18">
        <v>73</v>
      </c>
      <c r="H18">
        <v>69.8</v>
      </c>
      <c r="I18">
        <v>5</v>
      </c>
      <c r="J18">
        <v>10</v>
      </c>
      <c r="K18">
        <v>4</v>
      </c>
    </row>
    <row r="19" spans="2:11" x14ac:dyDescent="0.4">
      <c r="B19">
        <v>54</v>
      </c>
      <c r="C19">
        <v>5000</v>
      </c>
      <c r="D19">
        <v>-66</v>
      </c>
      <c r="E19">
        <v>18</v>
      </c>
      <c r="F19">
        <v>5720</v>
      </c>
      <c r="G19">
        <v>19</v>
      </c>
      <c r="H19">
        <v>54.68</v>
      </c>
      <c r="I19">
        <v>4</v>
      </c>
      <c r="J19">
        <v>140</v>
      </c>
      <c r="K19">
        <v>3</v>
      </c>
    </row>
    <row r="20" spans="2:11" x14ac:dyDescent="0.4">
      <c r="B20">
        <v>54</v>
      </c>
      <c r="C20">
        <v>5000</v>
      </c>
      <c r="D20">
        <v>-58</v>
      </c>
      <c r="E20">
        <v>19</v>
      </c>
      <c r="F20">
        <v>5760</v>
      </c>
      <c r="G20">
        <v>19</v>
      </c>
      <c r="H20">
        <v>51.98</v>
      </c>
      <c r="I20">
        <v>3</v>
      </c>
      <c r="J20">
        <v>250</v>
      </c>
      <c r="K20">
        <v>4</v>
      </c>
    </row>
    <row r="21" spans="2:11" x14ac:dyDescent="0.4">
      <c r="B21">
        <v>58</v>
      </c>
      <c r="C21">
        <v>5000</v>
      </c>
      <c r="D21">
        <v>-26</v>
      </c>
      <c r="E21">
        <v>20</v>
      </c>
      <c r="F21">
        <v>5730</v>
      </c>
      <c r="G21">
        <v>26</v>
      </c>
      <c r="H21">
        <v>51.98</v>
      </c>
      <c r="I21">
        <v>4</v>
      </c>
      <c r="J21">
        <v>200</v>
      </c>
      <c r="K21">
        <v>4</v>
      </c>
    </row>
    <row r="22" spans="2:11" x14ac:dyDescent="0.4">
      <c r="B22">
        <v>69</v>
      </c>
      <c r="C22">
        <v>3044</v>
      </c>
      <c r="D22">
        <v>18</v>
      </c>
      <c r="E22">
        <v>21</v>
      </c>
      <c r="F22">
        <v>5700</v>
      </c>
      <c r="G22">
        <v>59</v>
      </c>
      <c r="H22">
        <v>52.88</v>
      </c>
      <c r="I22">
        <v>5</v>
      </c>
      <c r="J22">
        <v>150</v>
      </c>
      <c r="K22">
        <v>5</v>
      </c>
    </row>
    <row r="23" spans="2:11" x14ac:dyDescent="0.4">
      <c r="B23">
        <v>51</v>
      </c>
      <c r="C23">
        <v>3641</v>
      </c>
      <c r="D23">
        <v>23</v>
      </c>
      <c r="E23">
        <v>22</v>
      </c>
      <c r="F23">
        <v>5650</v>
      </c>
      <c r="G23">
        <v>70</v>
      </c>
      <c r="H23">
        <v>47.66</v>
      </c>
      <c r="I23">
        <v>5</v>
      </c>
      <c r="J23">
        <v>140</v>
      </c>
      <c r="K23">
        <v>6</v>
      </c>
    </row>
    <row r="24" spans="2:11" x14ac:dyDescent="0.4">
      <c r="B24">
        <v>53</v>
      </c>
      <c r="C24">
        <v>111</v>
      </c>
      <c r="D24">
        <v>-10</v>
      </c>
      <c r="E24">
        <v>23</v>
      </c>
      <c r="F24">
        <v>5680</v>
      </c>
      <c r="G24">
        <v>64</v>
      </c>
      <c r="H24">
        <v>59.54</v>
      </c>
      <c r="I24">
        <v>3</v>
      </c>
      <c r="J24">
        <v>50</v>
      </c>
      <c r="K24">
        <v>9</v>
      </c>
    </row>
    <row r="25" spans="2:11" x14ac:dyDescent="0.4">
      <c r="B25">
        <v>59</v>
      </c>
      <c r="C25">
        <v>597</v>
      </c>
      <c r="D25">
        <v>-52</v>
      </c>
      <c r="E25">
        <v>24</v>
      </c>
      <c r="F25">
        <v>5820</v>
      </c>
      <c r="G25">
        <v>19</v>
      </c>
      <c r="H25">
        <v>70.52</v>
      </c>
      <c r="I25">
        <v>5</v>
      </c>
      <c r="J25">
        <v>70</v>
      </c>
      <c r="K25">
        <v>6</v>
      </c>
    </row>
    <row r="26" spans="2:11" x14ac:dyDescent="0.4">
      <c r="B26">
        <v>64</v>
      </c>
      <c r="C26">
        <v>1791</v>
      </c>
      <c r="D26">
        <v>-15</v>
      </c>
      <c r="E26">
        <v>25</v>
      </c>
      <c r="F26">
        <v>5810</v>
      </c>
      <c r="G26">
        <v>19</v>
      </c>
      <c r="H26">
        <v>64.760000000000005</v>
      </c>
      <c r="I26">
        <v>5</v>
      </c>
      <c r="J26">
        <v>150</v>
      </c>
      <c r="K26">
        <v>6</v>
      </c>
    </row>
    <row r="27" spans="2:11" x14ac:dyDescent="0.4">
      <c r="B27">
        <v>63</v>
      </c>
      <c r="C27">
        <v>793</v>
      </c>
      <c r="D27">
        <v>-15</v>
      </c>
      <c r="E27">
        <v>26</v>
      </c>
      <c r="F27">
        <v>5790</v>
      </c>
      <c r="G27">
        <v>28</v>
      </c>
      <c r="H27">
        <v>65.84</v>
      </c>
      <c r="I27">
        <v>3</v>
      </c>
      <c r="J27">
        <v>120</v>
      </c>
      <c r="K27">
        <v>11</v>
      </c>
    </row>
    <row r="28" spans="2:11" x14ac:dyDescent="0.4">
      <c r="B28">
        <v>63</v>
      </c>
      <c r="C28">
        <v>531</v>
      </c>
      <c r="D28">
        <v>-38</v>
      </c>
      <c r="E28">
        <v>27</v>
      </c>
      <c r="F28">
        <v>5800</v>
      </c>
      <c r="G28">
        <v>32</v>
      </c>
      <c r="H28">
        <v>75.92</v>
      </c>
      <c r="I28">
        <v>2</v>
      </c>
      <c r="J28">
        <v>40</v>
      </c>
      <c r="K28">
        <v>10</v>
      </c>
    </row>
    <row r="29" spans="2:11" x14ac:dyDescent="0.4">
      <c r="B29">
        <v>62</v>
      </c>
      <c r="C29">
        <v>419</v>
      </c>
      <c r="D29">
        <v>-29</v>
      </c>
      <c r="E29">
        <v>28</v>
      </c>
      <c r="F29">
        <v>5820</v>
      </c>
      <c r="G29">
        <v>19</v>
      </c>
      <c r="H29">
        <v>75.739999999999995</v>
      </c>
      <c r="I29">
        <v>5</v>
      </c>
      <c r="J29">
        <v>120</v>
      </c>
      <c r="K29">
        <v>7</v>
      </c>
    </row>
    <row r="30" spans="2:11" x14ac:dyDescent="0.4">
      <c r="B30">
        <v>63</v>
      </c>
      <c r="C30">
        <v>816</v>
      </c>
      <c r="D30">
        <v>-7</v>
      </c>
      <c r="E30">
        <v>29</v>
      </c>
      <c r="F30">
        <v>5770</v>
      </c>
      <c r="G30">
        <v>76</v>
      </c>
      <c r="H30">
        <v>66.2</v>
      </c>
      <c r="I30">
        <v>8</v>
      </c>
      <c r="J30">
        <v>6</v>
      </c>
      <c r="K30">
        <v>12</v>
      </c>
    </row>
    <row r="31" spans="2:11" x14ac:dyDescent="0.4">
      <c r="B31">
        <v>54</v>
      </c>
      <c r="C31">
        <v>3651</v>
      </c>
      <c r="D31">
        <v>62</v>
      </c>
      <c r="E31">
        <v>30</v>
      </c>
      <c r="F31">
        <v>5670</v>
      </c>
      <c r="G31">
        <v>69</v>
      </c>
      <c r="H31">
        <v>49.1</v>
      </c>
      <c r="I31">
        <v>3</v>
      </c>
      <c r="J31">
        <v>30</v>
      </c>
      <c r="K31">
        <v>9</v>
      </c>
    </row>
    <row r="32" spans="2:11" x14ac:dyDescent="0.4">
      <c r="B32">
        <v>36</v>
      </c>
      <c r="C32">
        <v>5000</v>
      </c>
      <c r="D32">
        <v>70</v>
      </c>
      <c r="E32">
        <v>31</v>
      </c>
      <c r="F32">
        <v>5590</v>
      </c>
      <c r="G32">
        <v>76</v>
      </c>
      <c r="H32">
        <v>37.94</v>
      </c>
      <c r="I32">
        <v>3</v>
      </c>
      <c r="J32">
        <v>100</v>
      </c>
      <c r="K32">
        <v>2</v>
      </c>
    </row>
    <row r="33" spans="2:11" x14ac:dyDescent="0.4">
      <c r="B33">
        <v>31</v>
      </c>
      <c r="C33">
        <v>5000</v>
      </c>
      <c r="D33">
        <v>28</v>
      </c>
      <c r="E33">
        <v>32</v>
      </c>
      <c r="F33">
        <v>5410</v>
      </c>
      <c r="G33">
        <v>64</v>
      </c>
      <c r="H33">
        <v>32.36</v>
      </c>
      <c r="I33">
        <v>6</v>
      </c>
      <c r="J33">
        <v>200</v>
      </c>
      <c r="K33">
        <v>3</v>
      </c>
    </row>
    <row r="34" spans="2:11" ht="18" customHeight="1" x14ac:dyDescent="0.4">
      <c r="B34">
        <v>30</v>
      </c>
      <c r="C34">
        <v>1341</v>
      </c>
      <c r="D34">
        <v>18</v>
      </c>
      <c r="E34">
        <v>33</v>
      </c>
      <c r="F34">
        <v>5350</v>
      </c>
      <c r="G34">
        <v>62</v>
      </c>
      <c r="H34">
        <v>45.86</v>
      </c>
      <c r="I34">
        <v>7</v>
      </c>
      <c r="J34">
        <v>60</v>
      </c>
      <c r="K34">
        <v>3</v>
      </c>
    </row>
    <row r="35" spans="2:11" ht="12.75" customHeight="1" x14ac:dyDescent="0.4">
      <c r="B35">
        <v>36</v>
      </c>
      <c r="C35">
        <v>5000</v>
      </c>
      <c r="D35">
        <v>0</v>
      </c>
      <c r="E35">
        <v>34</v>
      </c>
      <c r="F35">
        <v>5480</v>
      </c>
      <c r="G35">
        <v>72</v>
      </c>
      <c r="H35">
        <v>38.659999999999997</v>
      </c>
      <c r="I35">
        <v>9</v>
      </c>
      <c r="J35">
        <v>350</v>
      </c>
      <c r="K35">
        <v>2</v>
      </c>
    </row>
    <row r="36" spans="2:11" ht="12.75" customHeight="1" x14ac:dyDescent="0.4">
      <c r="B36">
        <v>42</v>
      </c>
      <c r="C36">
        <v>3799</v>
      </c>
      <c r="D36">
        <v>-18</v>
      </c>
      <c r="E36">
        <v>35</v>
      </c>
      <c r="F36">
        <v>5600</v>
      </c>
      <c r="G36">
        <v>76</v>
      </c>
      <c r="H36">
        <v>45.86</v>
      </c>
      <c r="I36">
        <v>7</v>
      </c>
      <c r="J36">
        <v>250</v>
      </c>
      <c r="K36">
        <v>3</v>
      </c>
    </row>
    <row r="37" spans="2:11" ht="12.75" customHeight="1" x14ac:dyDescent="0.4">
      <c r="B37">
        <v>37</v>
      </c>
      <c r="C37">
        <v>5000</v>
      </c>
      <c r="D37">
        <v>32</v>
      </c>
      <c r="E37">
        <v>36</v>
      </c>
      <c r="F37">
        <v>5490</v>
      </c>
      <c r="G37">
        <v>72</v>
      </c>
      <c r="H37">
        <v>38.119999999999997</v>
      </c>
      <c r="I37">
        <v>11</v>
      </c>
      <c r="J37">
        <v>350</v>
      </c>
      <c r="K37">
        <v>3</v>
      </c>
    </row>
    <row r="38" spans="2:11" ht="12.75" customHeight="1" x14ac:dyDescent="0.4">
      <c r="B38">
        <v>41</v>
      </c>
      <c r="C38">
        <v>5000</v>
      </c>
      <c r="D38">
        <v>-1</v>
      </c>
      <c r="E38">
        <v>37</v>
      </c>
      <c r="F38">
        <v>5560</v>
      </c>
      <c r="G38">
        <v>72</v>
      </c>
      <c r="H38">
        <v>37.58</v>
      </c>
      <c r="I38">
        <v>10</v>
      </c>
      <c r="J38">
        <v>300</v>
      </c>
      <c r="K38">
        <v>4</v>
      </c>
    </row>
    <row r="39" spans="2:11" x14ac:dyDescent="0.4">
      <c r="B39">
        <v>46</v>
      </c>
      <c r="C39">
        <v>5000</v>
      </c>
      <c r="D39">
        <v>-30</v>
      </c>
      <c r="E39">
        <v>38</v>
      </c>
      <c r="F39">
        <v>5700</v>
      </c>
      <c r="G39">
        <v>32</v>
      </c>
      <c r="H39">
        <v>45.86</v>
      </c>
      <c r="I39">
        <v>3</v>
      </c>
      <c r="J39">
        <v>300</v>
      </c>
      <c r="K39">
        <v>6</v>
      </c>
    </row>
    <row r="40" spans="2:11" x14ac:dyDescent="0.4">
      <c r="B40">
        <v>51</v>
      </c>
      <c r="C40">
        <v>5000</v>
      </c>
      <c r="D40">
        <v>-8</v>
      </c>
      <c r="E40">
        <v>39</v>
      </c>
      <c r="F40">
        <v>5680</v>
      </c>
      <c r="G40">
        <v>50</v>
      </c>
      <c r="H40">
        <v>45.5</v>
      </c>
      <c r="I40">
        <v>5</v>
      </c>
      <c r="J40">
        <v>300</v>
      </c>
      <c r="K40">
        <v>8</v>
      </c>
    </row>
    <row r="41" spans="2:11" x14ac:dyDescent="0.4">
      <c r="B41">
        <v>55</v>
      </c>
      <c r="C41">
        <v>2398</v>
      </c>
      <c r="D41">
        <v>21</v>
      </c>
      <c r="E41">
        <v>40</v>
      </c>
      <c r="F41">
        <v>5700</v>
      </c>
      <c r="G41">
        <v>86</v>
      </c>
      <c r="H41">
        <v>53.78</v>
      </c>
      <c r="I41">
        <v>4</v>
      </c>
      <c r="J41">
        <v>200</v>
      </c>
      <c r="K41">
        <v>6</v>
      </c>
    </row>
    <row r="42" spans="2:11" x14ac:dyDescent="0.4">
      <c r="B42">
        <v>41</v>
      </c>
      <c r="C42">
        <v>5000</v>
      </c>
      <c r="D42">
        <v>51</v>
      </c>
      <c r="E42">
        <v>41</v>
      </c>
      <c r="F42">
        <v>5650</v>
      </c>
      <c r="G42">
        <v>61</v>
      </c>
      <c r="H42">
        <v>36.32</v>
      </c>
      <c r="I42">
        <v>5</v>
      </c>
      <c r="J42">
        <v>100</v>
      </c>
      <c r="K42">
        <v>4</v>
      </c>
    </row>
    <row r="43" spans="2:11" x14ac:dyDescent="0.4">
      <c r="B43">
        <v>41</v>
      </c>
      <c r="C43">
        <v>4281</v>
      </c>
      <c r="D43">
        <v>42</v>
      </c>
      <c r="E43">
        <v>42</v>
      </c>
      <c r="F43">
        <v>5610</v>
      </c>
      <c r="G43">
        <v>62</v>
      </c>
      <c r="H43">
        <v>41.36</v>
      </c>
      <c r="I43">
        <v>5</v>
      </c>
      <c r="J43">
        <v>250</v>
      </c>
      <c r="K43">
        <v>3</v>
      </c>
    </row>
    <row r="44" spans="2:11" x14ac:dyDescent="0.4">
      <c r="B44">
        <v>49</v>
      </c>
      <c r="C44">
        <v>1161</v>
      </c>
      <c r="D44">
        <v>27</v>
      </c>
      <c r="E44">
        <v>43</v>
      </c>
      <c r="F44">
        <v>5730</v>
      </c>
      <c r="G44">
        <v>66</v>
      </c>
      <c r="H44">
        <v>52.88</v>
      </c>
      <c r="I44">
        <v>5</v>
      </c>
      <c r="J44">
        <v>200</v>
      </c>
      <c r="K44">
        <v>7</v>
      </c>
    </row>
    <row r="45" spans="2:11" x14ac:dyDescent="0.4">
      <c r="B45">
        <v>45</v>
      </c>
      <c r="C45">
        <v>2778</v>
      </c>
      <c r="D45">
        <v>2</v>
      </c>
      <c r="E45">
        <v>44</v>
      </c>
      <c r="F45">
        <v>5770</v>
      </c>
      <c r="G45">
        <v>68</v>
      </c>
      <c r="H45">
        <v>55.76</v>
      </c>
      <c r="I45">
        <v>5</v>
      </c>
      <c r="J45">
        <v>200</v>
      </c>
      <c r="K45">
        <v>11</v>
      </c>
    </row>
    <row r="46" spans="2:11" x14ac:dyDescent="0.4">
      <c r="B46">
        <v>55</v>
      </c>
      <c r="C46">
        <v>442</v>
      </c>
      <c r="D46">
        <v>26</v>
      </c>
      <c r="E46">
        <v>45</v>
      </c>
      <c r="F46">
        <v>5770</v>
      </c>
      <c r="G46">
        <v>82</v>
      </c>
      <c r="H46">
        <v>58.28</v>
      </c>
      <c r="I46">
        <v>3</v>
      </c>
      <c r="J46">
        <v>40</v>
      </c>
      <c r="K46">
        <v>13</v>
      </c>
    </row>
    <row r="47" spans="2:11" x14ac:dyDescent="0.4">
      <c r="B47">
        <v>41</v>
      </c>
      <c r="C47">
        <v>5000</v>
      </c>
      <c r="D47">
        <v>-30</v>
      </c>
      <c r="E47">
        <v>46</v>
      </c>
      <c r="F47">
        <v>5690</v>
      </c>
      <c r="G47">
        <v>21</v>
      </c>
      <c r="H47">
        <v>42.26</v>
      </c>
      <c r="I47">
        <v>8</v>
      </c>
      <c r="J47">
        <v>300</v>
      </c>
      <c r="K47">
        <v>6</v>
      </c>
    </row>
    <row r="48" spans="2:11" x14ac:dyDescent="0.4">
      <c r="B48">
        <v>45</v>
      </c>
      <c r="C48">
        <v>5000</v>
      </c>
      <c r="D48">
        <v>-53</v>
      </c>
      <c r="E48">
        <v>47</v>
      </c>
      <c r="F48">
        <v>5700</v>
      </c>
      <c r="G48">
        <v>19</v>
      </c>
      <c r="H48">
        <v>43.88</v>
      </c>
      <c r="I48">
        <v>3</v>
      </c>
      <c r="J48">
        <v>300</v>
      </c>
      <c r="K48">
        <v>5</v>
      </c>
    </row>
    <row r="49" spans="2:11" x14ac:dyDescent="0.4">
      <c r="B49">
        <v>51</v>
      </c>
      <c r="C49">
        <v>5000</v>
      </c>
      <c r="D49">
        <v>-43</v>
      </c>
      <c r="E49">
        <v>48</v>
      </c>
      <c r="F49">
        <v>5730</v>
      </c>
      <c r="G49">
        <v>19</v>
      </c>
      <c r="H49">
        <v>49.1</v>
      </c>
      <c r="I49">
        <v>11</v>
      </c>
      <c r="J49">
        <v>300</v>
      </c>
      <c r="K49">
        <v>4</v>
      </c>
    </row>
    <row r="50" spans="2:11" x14ac:dyDescent="0.4">
      <c r="B50">
        <v>53</v>
      </c>
      <c r="C50">
        <v>5000</v>
      </c>
      <c r="D50">
        <v>7</v>
      </c>
      <c r="E50">
        <v>49</v>
      </c>
      <c r="F50">
        <v>5690</v>
      </c>
      <c r="G50">
        <v>19</v>
      </c>
      <c r="H50">
        <v>49.1</v>
      </c>
      <c r="I50">
        <v>7</v>
      </c>
      <c r="J50">
        <v>300</v>
      </c>
      <c r="K50">
        <v>4</v>
      </c>
    </row>
    <row r="51" spans="2:11" x14ac:dyDescent="0.4">
      <c r="B51">
        <v>50</v>
      </c>
      <c r="C51">
        <v>5000</v>
      </c>
      <c r="D51">
        <v>24</v>
      </c>
      <c r="E51">
        <v>50</v>
      </c>
      <c r="F51">
        <v>5640</v>
      </c>
      <c r="G51">
        <v>68</v>
      </c>
      <c r="H51">
        <v>42.08</v>
      </c>
      <c r="I51">
        <v>5</v>
      </c>
      <c r="J51">
        <v>300</v>
      </c>
      <c r="K51">
        <v>6</v>
      </c>
    </row>
    <row r="52" spans="2:11" x14ac:dyDescent="0.4">
      <c r="B52">
        <v>60</v>
      </c>
      <c r="C52">
        <v>1341</v>
      </c>
      <c r="D52">
        <v>19</v>
      </c>
      <c r="E52">
        <v>51</v>
      </c>
      <c r="F52">
        <v>5720</v>
      </c>
      <c r="G52">
        <v>63</v>
      </c>
      <c r="H52">
        <v>59.18</v>
      </c>
      <c r="I52">
        <v>6</v>
      </c>
      <c r="J52">
        <v>150</v>
      </c>
      <c r="K52">
        <v>10</v>
      </c>
    </row>
    <row r="53" spans="2:11" x14ac:dyDescent="0.4">
      <c r="B53">
        <v>54</v>
      </c>
      <c r="C53">
        <v>1318</v>
      </c>
      <c r="D53">
        <v>2</v>
      </c>
      <c r="E53">
        <v>52</v>
      </c>
      <c r="F53">
        <v>5740</v>
      </c>
      <c r="G53">
        <v>54</v>
      </c>
      <c r="H53">
        <v>64.58</v>
      </c>
      <c r="I53">
        <v>3</v>
      </c>
      <c r="J53">
        <v>150</v>
      </c>
      <c r="K53">
        <v>15</v>
      </c>
    </row>
    <row r="54" spans="2:11" x14ac:dyDescent="0.4">
      <c r="B54">
        <v>53</v>
      </c>
      <c r="C54">
        <v>885</v>
      </c>
      <c r="D54">
        <v>-4</v>
      </c>
      <c r="E54">
        <v>53</v>
      </c>
      <c r="F54">
        <v>5740</v>
      </c>
      <c r="G54">
        <v>47</v>
      </c>
      <c r="H54">
        <v>67.099999999999994</v>
      </c>
      <c r="I54">
        <v>3</v>
      </c>
      <c r="J54">
        <v>80</v>
      </c>
      <c r="K54">
        <v>23</v>
      </c>
    </row>
    <row r="55" spans="2:11" x14ac:dyDescent="0.4">
      <c r="B55">
        <v>53</v>
      </c>
      <c r="C55">
        <v>360</v>
      </c>
      <c r="D55">
        <v>3</v>
      </c>
      <c r="E55">
        <v>54</v>
      </c>
      <c r="F55">
        <v>5740</v>
      </c>
      <c r="G55">
        <v>56</v>
      </c>
      <c r="H55">
        <v>67.099999999999994</v>
      </c>
      <c r="I55">
        <v>3</v>
      </c>
      <c r="J55">
        <v>40</v>
      </c>
      <c r="K55">
        <v>17</v>
      </c>
    </row>
    <row r="56" spans="2:11" x14ac:dyDescent="0.4">
      <c r="B56">
        <v>44</v>
      </c>
      <c r="C56">
        <v>3497</v>
      </c>
      <c r="D56">
        <v>73</v>
      </c>
      <c r="E56">
        <v>55</v>
      </c>
      <c r="F56">
        <v>5670</v>
      </c>
      <c r="G56">
        <v>61</v>
      </c>
      <c r="H56">
        <v>49.46</v>
      </c>
      <c r="I56">
        <v>7</v>
      </c>
      <c r="J56">
        <v>40</v>
      </c>
      <c r="K56">
        <v>7</v>
      </c>
    </row>
    <row r="57" spans="2:11" x14ac:dyDescent="0.4">
      <c r="B57">
        <v>40</v>
      </c>
      <c r="C57">
        <v>5000</v>
      </c>
      <c r="D57">
        <v>73</v>
      </c>
      <c r="E57">
        <v>56</v>
      </c>
      <c r="F57">
        <v>5550</v>
      </c>
      <c r="G57">
        <v>74</v>
      </c>
      <c r="H57">
        <v>40.1</v>
      </c>
      <c r="I57">
        <v>10</v>
      </c>
      <c r="J57">
        <v>80</v>
      </c>
      <c r="K57">
        <v>2</v>
      </c>
    </row>
    <row r="58" spans="2:11" x14ac:dyDescent="0.4">
      <c r="B58">
        <v>30</v>
      </c>
      <c r="C58">
        <v>5000</v>
      </c>
      <c r="D58">
        <v>44</v>
      </c>
      <c r="E58">
        <v>57</v>
      </c>
      <c r="F58">
        <v>5470</v>
      </c>
      <c r="G58">
        <v>46</v>
      </c>
      <c r="H58">
        <v>29.3</v>
      </c>
      <c r="I58">
        <v>7</v>
      </c>
      <c r="J58">
        <v>300</v>
      </c>
      <c r="K58">
        <v>3</v>
      </c>
    </row>
    <row r="59" spans="2:11" x14ac:dyDescent="0.4">
      <c r="B59">
        <v>25</v>
      </c>
      <c r="C59">
        <v>5000</v>
      </c>
      <c r="D59">
        <v>39</v>
      </c>
      <c r="E59">
        <v>58</v>
      </c>
      <c r="F59">
        <v>5320</v>
      </c>
      <c r="G59">
        <v>45</v>
      </c>
      <c r="H59">
        <v>27.5</v>
      </c>
      <c r="I59">
        <v>11</v>
      </c>
      <c r="J59">
        <v>200</v>
      </c>
      <c r="K59">
        <v>3</v>
      </c>
    </row>
    <row r="60" spans="2:11" x14ac:dyDescent="0.4">
      <c r="B60">
        <v>40</v>
      </c>
      <c r="C60">
        <v>5000</v>
      </c>
      <c r="D60">
        <v>-12</v>
      </c>
      <c r="E60">
        <v>59</v>
      </c>
      <c r="F60">
        <v>5530</v>
      </c>
      <c r="G60">
        <v>43</v>
      </c>
      <c r="H60">
        <v>33.619999999999997</v>
      </c>
      <c r="I60">
        <v>3</v>
      </c>
      <c r="J60">
        <v>140</v>
      </c>
      <c r="K60">
        <v>4</v>
      </c>
    </row>
    <row r="61" spans="2:11" x14ac:dyDescent="0.4">
      <c r="B61">
        <v>45</v>
      </c>
      <c r="C61">
        <v>5000</v>
      </c>
      <c r="D61">
        <v>-2</v>
      </c>
      <c r="E61">
        <v>60</v>
      </c>
      <c r="F61">
        <v>5600</v>
      </c>
      <c r="G61">
        <v>21</v>
      </c>
      <c r="H61">
        <v>39.020000000000003</v>
      </c>
      <c r="I61">
        <v>3</v>
      </c>
      <c r="J61">
        <v>140</v>
      </c>
      <c r="K61">
        <v>6</v>
      </c>
    </row>
    <row r="62" spans="2:11" x14ac:dyDescent="0.4">
      <c r="B62">
        <v>51</v>
      </c>
      <c r="C62">
        <v>5000</v>
      </c>
      <c r="D62">
        <v>30</v>
      </c>
      <c r="E62">
        <v>61</v>
      </c>
      <c r="F62">
        <v>5660</v>
      </c>
      <c r="G62">
        <v>57</v>
      </c>
      <c r="H62">
        <v>42.08</v>
      </c>
      <c r="I62">
        <v>7</v>
      </c>
      <c r="J62">
        <v>140</v>
      </c>
      <c r="K62">
        <v>7</v>
      </c>
    </row>
    <row r="63" spans="2:11" x14ac:dyDescent="0.4">
      <c r="B63">
        <v>48</v>
      </c>
      <c r="C63">
        <v>3608</v>
      </c>
      <c r="D63">
        <v>24</v>
      </c>
      <c r="E63">
        <v>62</v>
      </c>
      <c r="F63">
        <v>5580</v>
      </c>
      <c r="G63">
        <v>42</v>
      </c>
      <c r="H63">
        <v>39.380000000000003</v>
      </c>
      <c r="I63">
        <v>5</v>
      </c>
      <c r="J63">
        <v>100</v>
      </c>
      <c r="K63">
        <v>7</v>
      </c>
    </row>
    <row r="64" spans="2:11" x14ac:dyDescent="0.4">
      <c r="B64">
        <v>45</v>
      </c>
      <c r="C64">
        <v>5000</v>
      </c>
      <c r="D64">
        <v>38</v>
      </c>
      <c r="E64">
        <v>63</v>
      </c>
      <c r="F64">
        <v>5510</v>
      </c>
      <c r="G64">
        <v>50</v>
      </c>
      <c r="H64">
        <v>32.9</v>
      </c>
      <c r="I64">
        <v>5</v>
      </c>
      <c r="J64">
        <v>140</v>
      </c>
      <c r="K64">
        <v>6</v>
      </c>
    </row>
    <row r="65" spans="2:11" x14ac:dyDescent="0.4">
      <c r="B65">
        <v>47</v>
      </c>
      <c r="C65">
        <v>5000</v>
      </c>
      <c r="D65">
        <v>56</v>
      </c>
      <c r="E65">
        <v>64</v>
      </c>
      <c r="F65">
        <v>5530</v>
      </c>
      <c r="G65">
        <v>61</v>
      </c>
      <c r="H65">
        <v>35.6</v>
      </c>
      <c r="I65">
        <v>5</v>
      </c>
      <c r="J65">
        <v>200</v>
      </c>
      <c r="K65">
        <v>3</v>
      </c>
    </row>
    <row r="66" spans="2:11" x14ac:dyDescent="0.4">
      <c r="B66">
        <v>43</v>
      </c>
      <c r="C66">
        <v>5000</v>
      </c>
      <c r="D66">
        <v>66</v>
      </c>
      <c r="E66">
        <v>65</v>
      </c>
      <c r="F66">
        <v>5620</v>
      </c>
      <c r="G66">
        <v>61</v>
      </c>
      <c r="H66">
        <v>34.340000000000003</v>
      </c>
      <c r="I66">
        <v>9</v>
      </c>
      <c r="J66">
        <v>120</v>
      </c>
      <c r="K66">
        <v>2</v>
      </c>
    </row>
    <row r="67" spans="2:11" x14ac:dyDescent="0.4">
      <c r="B67">
        <v>49</v>
      </c>
      <c r="C67">
        <v>613</v>
      </c>
      <c r="D67">
        <v>-27</v>
      </c>
      <c r="E67">
        <v>66</v>
      </c>
      <c r="F67">
        <v>5690</v>
      </c>
      <c r="G67">
        <v>60</v>
      </c>
      <c r="H67">
        <v>59.72</v>
      </c>
      <c r="I67">
        <v>0</v>
      </c>
      <c r="J67">
        <v>300</v>
      </c>
      <c r="K67">
        <v>8</v>
      </c>
    </row>
    <row r="68" spans="2:11" x14ac:dyDescent="0.4">
      <c r="B68">
        <v>56</v>
      </c>
      <c r="C68">
        <v>334</v>
      </c>
      <c r="D68">
        <v>-9</v>
      </c>
      <c r="E68">
        <v>67</v>
      </c>
      <c r="F68">
        <v>5760</v>
      </c>
      <c r="G68">
        <v>31</v>
      </c>
      <c r="H68">
        <v>64.400000000000006</v>
      </c>
      <c r="I68">
        <v>4</v>
      </c>
      <c r="J68">
        <v>300</v>
      </c>
      <c r="K68">
        <v>12</v>
      </c>
    </row>
    <row r="69" spans="2:11" x14ac:dyDescent="0.4">
      <c r="B69">
        <v>53</v>
      </c>
      <c r="C69">
        <v>567</v>
      </c>
      <c r="D69">
        <v>13</v>
      </c>
      <c r="E69">
        <v>68</v>
      </c>
      <c r="F69">
        <v>5740</v>
      </c>
      <c r="G69">
        <v>66</v>
      </c>
      <c r="H69">
        <v>61.88</v>
      </c>
      <c r="I69">
        <v>3</v>
      </c>
      <c r="J69">
        <v>150</v>
      </c>
      <c r="K69">
        <v>12</v>
      </c>
    </row>
    <row r="70" spans="2:11" x14ac:dyDescent="0.4">
      <c r="B70">
        <v>61</v>
      </c>
      <c r="C70">
        <v>488</v>
      </c>
      <c r="D70">
        <v>-20</v>
      </c>
      <c r="E70">
        <v>69</v>
      </c>
      <c r="F70">
        <v>5780</v>
      </c>
      <c r="G70">
        <v>53</v>
      </c>
      <c r="H70">
        <v>64.94</v>
      </c>
      <c r="I70">
        <v>5</v>
      </c>
      <c r="J70">
        <v>2</v>
      </c>
      <c r="K70">
        <v>16</v>
      </c>
    </row>
    <row r="71" spans="2:11" x14ac:dyDescent="0.4">
      <c r="B71">
        <v>63</v>
      </c>
      <c r="C71">
        <v>531</v>
      </c>
      <c r="D71">
        <v>-15</v>
      </c>
      <c r="E71">
        <v>70</v>
      </c>
      <c r="F71">
        <v>5790</v>
      </c>
      <c r="G71">
        <v>42</v>
      </c>
      <c r="H71">
        <v>71.06</v>
      </c>
      <c r="I71">
        <v>2</v>
      </c>
      <c r="J71">
        <v>50</v>
      </c>
      <c r="K71">
        <v>9</v>
      </c>
    </row>
    <row r="72" spans="2:11" x14ac:dyDescent="0.4">
      <c r="B72">
        <v>70</v>
      </c>
      <c r="C72">
        <v>508</v>
      </c>
      <c r="D72">
        <v>7</v>
      </c>
      <c r="E72">
        <v>71</v>
      </c>
      <c r="F72">
        <v>5760</v>
      </c>
      <c r="G72">
        <v>60</v>
      </c>
      <c r="H72">
        <v>66.56</v>
      </c>
      <c r="I72">
        <v>3</v>
      </c>
      <c r="J72">
        <v>70</v>
      </c>
      <c r="K72">
        <v>24</v>
      </c>
    </row>
    <row r="73" spans="2:11" x14ac:dyDescent="0.4">
      <c r="B73">
        <v>57</v>
      </c>
      <c r="C73">
        <v>1571</v>
      </c>
      <c r="D73">
        <v>68</v>
      </c>
      <c r="E73">
        <v>72</v>
      </c>
      <c r="F73">
        <v>5700</v>
      </c>
      <c r="G73">
        <v>82</v>
      </c>
      <c r="H73">
        <v>56.3</v>
      </c>
      <c r="I73">
        <v>4</v>
      </c>
      <c r="J73">
        <v>17</v>
      </c>
      <c r="K73">
        <v>13</v>
      </c>
    </row>
    <row r="74" spans="2:11" x14ac:dyDescent="0.4">
      <c r="B74">
        <v>35</v>
      </c>
      <c r="C74">
        <v>721</v>
      </c>
      <c r="D74">
        <v>28</v>
      </c>
      <c r="E74">
        <v>73</v>
      </c>
      <c r="F74">
        <v>5680</v>
      </c>
      <c r="G74">
        <v>57</v>
      </c>
      <c r="H74">
        <v>55.4</v>
      </c>
      <c r="I74">
        <v>4</v>
      </c>
      <c r="J74">
        <v>140</v>
      </c>
      <c r="K74">
        <v>8</v>
      </c>
    </row>
    <row r="75" spans="2:11" x14ac:dyDescent="0.4">
      <c r="B75">
        <v>52</v>
      </c>
      <c r="C75">
        <v>505</v>
      </c>
      <c r="D75">
        <v>-49</v>
      </c>
      <c r="E75">
        <v>74</v>
      </c>
      <c r="F75">
        <v>5720</v>
      </c>
      <c r="G75">
        <v>21</v>
      </c>
      <c r="H75">
        <v>67.28</v>
      </c>
      <c r="I75">
        <v>5</v>
      </c>
      <c r="J75">
        <v>140</v>
      </c>
      <c r="K75">
        <v>10</v>
      </c>
    </row>
    <row r="76" spans="2:11" x14ac:dyDescent="0.4">
      <c r="B76">
        <v>59</v>
      </c>
      <c r="C76">
        <v>377</v>
      </c>
      <c r="D76">
        <v>-27</v>
      </c>
      <c r="E76">
        <v>75</v>
      </c>
      <c r="F76">
        <v>5720</v>
      </c>
      <c r="G76">
        <v>19</v>
      </c>
      <c r="H76">
        <v>73.22</v>
      </c>
      <c r="I76">
        <v>5</v>
      </c>
      <c r="J76">
        <v>300</v>
      </c>
      <c r="K76">
        <v>8</v>
      </c>
    </row>
    <row r="77" spans="2:11" x14ac:dyDescent="0.4">
      <c r="B77">
        <v>67</v>
      </c>
      <c r="C77">
        <v>442</v>
      </c>
      <c r="D77">
        <v>-9</v>
      </c>
      <c r="E77">
        <v>76</v>
      </c>
      <c r="F77">
        <v>5730</v>
      </c>
      <c r="G77">
        <v>32</v>
      </c>
      <c r="H77">
        <v>75.739999999999995</v>
      </c>
      <c r="I77">
        <v>4</v>
      </c>
      <c r="J77">
        <v>200</v>
      </c>
      <c r="K77">
        <v>9</v>
      </c>
    </row>
    <row r="78" spans="2:11" x14ac:dyDescent="0.4">
      <c r="B78">
        <v>57</v>
      </c>
      <c r="C78">
        <v>902</v>
      </c>
      <c r="D78">
        <v>54</v>
      </c>
      <c r="E78">
        <v>77</v>
      </c>
      <c r="F78">
        <v>5710</v>
      </c>
      <c r="G78">
        <v>77</v>
      </c>
      <c r="H78">
        <v>60.44</v>
      </c>
      <c r="I78">
        <v>5</v>
      </c>
      <c r="J78">
        <v>250</v>
      </c>
      <c r="K78">
        <v>10</v>
      </c>
    </row>
    <row r="79" spans="2:11" x14ac:dyDescent="0.4">
      <c r="B79">
        <v>42</v>
      </c>
      <c r="C79">
        <v>1381</v>
      </c>
      <c r="D79">
        <v>4</v>
      </c>
      <c r="E79">
        <v>78</v>
      </c>
      <c r="F79">
        <v>5720</v>
      </c>
      <c r="G79">
        <v>71</v>
      </c>
      <c r="H79">
        <v>56.3</v>
      </c>
      <c r="I79">
        <v>4</v>
      </c>
      <c r="J79">
        <v>60</v>
      </c>
      <c r="K79">
        <v>14</v>
      </c>
    </row>
    <row r="80" spans="2:11" x14ac:dyDescent="0.4">
      <c r="B80">
        <v>55</v>
      </c>
      <c r="C80">
        <v>5000</v>
      </c>
      <c r="D80">
        <v>-16</v>
      </c>
      <c r="E80">
        <v>79</v>
      </c>
      <c r="F80">
        <v>5710</v>
      </c>
      <c r="G80">
        <v>19</v>
      </c>
      <c r="H80">
        <v>50</v>
      </c>
      <c r="I80">
        <v>3</v>
      </c>
      <c r="J80">
        <v>100</v>
      </c>
      <c r="K80">
        <v>9</v>
      </c>
    </row>
    <row r="81" spans="2:11" x14ac:dyDescent="0.4">
      <c r="B81">
        <v>40</v>
      </c>
      <c r="C81">
        <v>5000</v>
      </c>
      <c r="D81">
        <v>38</v>
      </c>
      <c r="E81">
        <v>80</v>
      </c>
      <c r="F81">
        <v>5600</v>
      </c>
      <c r="G81">
        <v>45</v>
      </c>
      <c r="H81">
        <v>46.94</v>
      </c>
      <c r="I81">
        <v>6</v>
      </c>
      <c r="J81">
        <v>150</v>
      </c>
      <c r="K81">
        <v>11</v>
      </c>
    </row>
    <row r="85" spans="2:11" ht="17.7" x14ac:dyDescent="0.6">
      <c r="B85" s="8" t="s">
        <v>19</v>
      </c>
      <c r="C85" s="8"/>
      <c r="D85" s="8"/>
      <c r="E85" s="8"/>
      <c r="F85" s="8"/>
      <c r="G85" s="8"/>
      <c r="H85" s="8"/>
      <c r="I85" s="8"/>
      <c r="J85" s="8"/>
      <c r="K85" s="8"/>
    </row>
    <row r="88" spans="2:11" x14ac:dyDescent="0.4">
      <c r="C88" t="s">
        <v>20</v>
      </c>
      <c r="D88" t="e">
        <f>1-(#REF!/#REF!)/((#REF!+#REF!)/79)</f>
        <v>#REF!</v>
      </c>
    </row>
    <row r="90" spans="2:11" x14ac:dyDescent="0.4">
      <c r="C90" t="s">
        <v>21</v>
      </c>
    </row>
    <row r="91" spans="2:11" ht="12.6" thickBot="1" x14ac:dyDescent="0.45"/>
    <row r="92" spans="2:11" ht="12.6" x14ac:dyDescent="0.45">
      <c r="C92" s="5" t="s">
        <v>22</v>
      </c>
      <c r="D92" s="5"/>
    </row>
    <row r="93" spans="2:11" x14ac:dyDescent="0.4">
      <c r="C93" t="s">
        <v>23</v>
      </c>
      <c r="D93">
        <v>0.79473973285139821</v>
      </c>
    </row>
    <row r="94" spans="2:11" x14ac:dyDescent="0.4">
      <c r="C94" t="s">
        <v>24</v>
      </c>
      <c r="D94">
        <v>0.63161124297271176</v>
      </c>
    </row>
    <row r="95" spans="2:11" x14ac:dyDescent="0.4">
      <c r="C95" t="s">
        <v>25</v>
      </c>
      <c r="D95">
        <v>0.5842469742120604</v>
      </c>
    </row>
    <row r="96" spans="2:11" x14ac:dyDescent="0.4">
      <c r="C96" t="s">
        <v>26</v>
      </c>
      <c r="D96">
        <v>2.8185057436096188</v>
      </c>
    </row>
    <row r="97" spans="3:11" ht="12.6" thickBot="1" x14ac:dyDescent="0.45">
      <c r="C97" s="3" t="s">
        <v>27</v>
      </c>
      <c r="D97" s="3">
        <v>80</v>
      </c>
    </row>
    <row r="99" spans="3:11" ht="12.6" thickBot="1" x14ac:dyDescent="0.45">
      <c r="C99" t="s">
        <v>28</v>
      </c>
    </row>
    <row r="100" spans="3:11" ht="12.6" x14ac:dyDescent="0.45">
      <c r="C100" s="4"/>
      <c r="D100" s="4" t="s">
        <v>32</v>
      </c>
      <c r="E100" s="4" t="s">
        <v>33</v>
      </c>
      <c r="F100" s="4" t="s">
        <v>34</v>
      </c>
      <c r="G100" s="4" t="s">
        <v>35</v>
      </c>
      <c r="H100" s="4" t="s">
        <v>36</v>
      </c>
    </row>
    <row r="101" spans="3:11" x14ac:dyDescent="0.4">
      <c r="C101" t="s">
        <v>29</v>
      </c>
      <c r="D101">
        <v>9</v>
      </c>
      <c r="E101">
        <v>953.40927612677103</v>
      </c>
      <c r="F101">
        <v>105.93436401408567</v>
      </c>
      <c r="G101">
        <v>13.335184084958012</v>
      </c>
      <c r="H101">
        <v>3.8016646141399486E-12</v>
      </c>
    </row>
    <row r="102" spans="3:11" x14ac:dyDescent="0.4">
      <c r="C102" t="s">
        <v>30</v>
      </c>
      <c r="D102">
        <v>70</v>
      </c>
      <c r="E102">
        <v>556.07822387322869</v>
      </c>
      <c r="F102">
        <v>7.9439746267604097</v>
      </c>
    </row>
    <row r="103" spans="3:11" ht="12.6" thickBot="1" x14ac:dyDescent="0.45">
      <c r="C103" s="3" t="s">
        <v>31</v>
      </c>
      <c r="D103" s="3">
        <v>79</v>
      </c>
      <c r="E103" s="3">
        <v>1509.4874999999997</v>
      </c>
      <c r="F103" s="3"/>
      <c r="G103" s="3"/>
      <c r="H103" s="3"/>
    </row>
    <row r="104" spans="3:11" ht="12.6" thickBot="1" x14ac:dyDescent="0.45"/>
    <row r="105" spans="3:11" ht="12.6" x14ac:dyDescent="0.45">
      <c r="C105" s="4"/>
      <c r="D105" s="4" t="s">
        <v>37</v>
      </c>
      <c r="E105" s="4" t="s">
        <v>26</v>
      </c>
      <c r="F105" s="4" t="s">
        <v>38</v>
      </c>
      <c r="G105" s="4" t="s">
        <v>39</v>
      </c>
      <c r="H105" s="4" t="s">
        <v>40</v>
      </c>
      <c r="I105" s="4" t="s">
        <v>41</v>
      </c>
      <c r="J105" s="4" t="s">
        <v>42</v>
      </c>
      <c r="K105" s="4" t="s">
        <v>43</v>
      </c>
    </row>
    <row r="106" spans="3:11" x14ac:dyDescent="0.4">
      <c r="C106" t="s">
        <v>9</v>
      </c>
      <c r="D106">
        <v>-61.844142768065666</v>
      </c>
      <c r="E106">
        <v>32.527627572753381</v>
      </c>
      <c r="F106">
        <v>-1.9012804616549757</v>
      </c>
      <c r="G106">
        <v>6.1382018811369905E-2</v>
      </c>
      <c r="H106">
        <v>-126.71844951452215</v>
      </c>
      <c r="I106">
        <v>3.0301639783908172</v>
      </c>
      <c r="J106">
        <v>-147.97419754422896</v>
      </c>
      <c r="K106">
        <v>24.285912008097611</v>
      </c>
    </row>
    <row r="107" spans="3:11" x14ac:dyDescent="0.4">
      <c r="C107" t="s">
        <v>0</v>
      </c>
      <c r="D107">
        <v>4.0972880267024503E-2</v>
      </c>
      <c r="E107">
        <v>5.986244891307959E-2</v>
      </c>
      <c r="F107">
        <v>0.68445045284594386</v>
      </c>
      <c r="G107">
        <v>0.49595069803350622</v>
      </c>
      <c r="H107">
        <v>-7.8419007896200515E-2</v>
      </c>
      <c r="I107">
        <v>0.16036476843024952</v>
      </c>
      <c r="J107">
        <v>-0.11753717375971565</v>
      </c>
      <c r="K107">
        <v>0.19948293429376465</v>
      </c>
    </row>
    <row r="108" spans="3:11" x14ac:dyDescent="0.4">
      <c r="C108" t="s">
        <v>1</v>
      </c>
      <c r="D108">
        <v>-3.6296872631305638E-4</v>
      </c>
      <c r="E108">
        <v>3.7850947860459445E-4</v>
      </c>
      <c r="F108">
        <v>-0.95894223746039253</v>
      </c>
      <c r="G108">
        <v>0.34088837154301077</v>
      </c>
      <c r="H108">
        <v>-1.1178820677952555E-3</v>
      </c>
      <c r="I108">
        <v>3.9194461516914276E-4</v>
      </c>
      <c r="J108">
        <v>-1.3652257170079091E-3</v>
      </c>
      <c r="K108">
        <v>6.3928826438179641E-4</v>
      </c>
    </row>
    <row r="109" spans="3:11" x14ac:dyDescent="0.4">
      <c r="C109" t="s">
        <v>2</v>
      </c>
      <c r="D109">
        <v>-1.1409749888892658E-2</v>
      </c>
      <c r="E109">
        <v>1.54955026947228E-2</v>
      </c>
      <c r="F109">
        <v>-0.73632654026631872</v>
      </c>
      <c r="G109">
        <v>0.46399249383467389</v>
      </c>
      <c r="H109">
        <v>-4.2314555127441367E-2</v>
      </c>
      <c r="I109">
        <v>1.9495055349656048E-2</v>
      </c>
      <c r="J109">
        <v>-5.2440362800810214E-2</v>
      </c>
      <c r="K109">
        <v>2.9620863023024899E-2</v>
      </c>
    </row>
    <row r="110" spans="3:11" x14ac:dyDescent="0.4">
      <c r="C110" t="s">
        <v>8</v>
      </c>
      <c r="D110">
        <v>9.7152420859192234E-2</v>
      </c>
      <c r="E110">
        <v>1.5695528305728828E-2</v>
      </c>
      <c r="F110">
        <v>6.189815275203693</v>
      </c>
      <c r="G110">
        <v>3.6106757709202395E-8</v>
      </c>
      <c r="H110">
        <v>6.5848677123929361E-2</v>
      </c>
      <c r="I110">
        <v>0.12845616459445511</v>
      </c>
      <c r="J110">
        <v>5.5592159211164088E-2</v>
      </c>
      <c r="K110">
        <v>0.13871268250722038</v>
      </c>
    </row>
    <row r="111" spans="3:11" x14ac:dyDescent="0.4">
      <c r="C111" t="s">
        <v>4</v>
      </c>
      <c r="D111">
        <v>1.1056998618334911E-2</v>
      </c>
      <c r="E111">
        <v>6.1549159922788489E-3</v>
      </c>
      <c r="F111">
        <v>1.7964499649070065</v>
      </c>
      <c r="G111">
        <v>7.6737520523234501E-2</v>
      </c>
      <c r="H111">
        <v>-1.2185940970784025E-3</v>
      </c>
      <c r="I111">
        <v>2.3332591333748223E-2</v>
      </c>
      <c r="J111">
        <v>-5.2406317690012975E-3</v>
      </c>
      <c r="K111">
        <v>2.7354629005671122E-2</v>
      </c>
    </row>
    <row r="112" spans="3:11" x14ac:dyDescent="0.4">
      <c r="C112" t="s">
        <v>5</v>
      </c>
      <c r="D112">
        <v>4.7329406249145854E-2</v>
      </c>
      <c r="E112">
        <v>2.2314074407985728E-2</v>
      </c>
      <c r="F112">
        <v>2.1210562169770157</v>
      </c>
      <c r="G112">
        <v>3.7460584910890819E-2</v>
      </c>
      <c r="H112">
        <v>2.8253887130036057E-3</v>
      </c>
      <c r="I112">
        <v>9.183342378528811E-2</v>
      </c>
      <c r="J112">
        <v>-1.1756134088541578E-2</v>
      </c>
      <c r="K112">
        <v>0.10641494658683329</v>
      </c>
    </row>
    <row r="113" spans="3:11" x14ac:dyDescent="0.4">
      <c r="C113" t="s">
        <v>6</v>
      </c>
      <c r="D113">
        <v>2.3405519317238811E-2</v>
      </c>
      <c r="E113">
        <v>9.0997092430859378E-2</v>
      </c>
      <c r="F113">
        <v>0.25721172723208263</v>
      </c>
      <c r="G113">
        <v>0.79776990163061356</v>
      </c>
      <c r="H113">
        <v>-0.15808245653317823</v>
      </c>
      <c r="I113">
        <v>0.20489349516765584</v>
      </c>
      <c r="J113">
        <v>-0.21754610059452592</v>
      </c>
      <c r="K113">
        <v>0.26435713922900356</v>
      </c>
    </row>
    <row r="114" spans="3:11" x14ac:dyDescent="0.4">
      <c r="C114" t="s">
        <v>7</v>
      </c>
      <c r="D114">
        <v>-0.21940417615460142</v>
      </c>
      <c r="E114">
        <v>0.16920172370774625</v>
      </c>
      <c r="F114">
        <v>-1.2967017790762427</v>
      </c>
      <c r="G114">
        <v>0.19899206346082021</v>
      </c>
      <c r="H114">
        <v>-0.55686636891040553</v>
      </c>
      <c r="I114">
        <v>0.11805801660120266</v>
      </c>
      <c r="J114">
        <v>-0.66743419920419922</v>
      </c>
      <c r="K114">
        <v>0.22862584689499635</v>
      </c>
    </row>
    <row r="115" spans="3:11" ht="12.6" thickBot="1" x14ac:dyDescent="0.45">
      <c r="C115" s="3" t="s">
        <v>3</v>
      </c>
      <c r="D115" s="3">
        <v>-8.2419020747034697E-3</v>
      </c>
      <c r="E115" s="3">
        <v>3.9975673009199292E-3</v>
      </c>
      <c r="F115" s="3">
        <v>-2.0617294104859285</v>
      </c>
      <c r="G115" s="3">
        <v>4.2948230632698634E-2</v>
      </c>
      <c r="H115" s="3">
        <v>-1.621479855291813E-2</v>
      </c>
      <c r="I115" s="3">
        <v>-2.6900559648880724E-4</v>
      </c>
      <c r="J115" s="3">
        <v>-1.882707893180826E-2</v>
      </c>
      <c r="K115" s="3">
        <v>2.3432747824013184E-3</v>
      </c>
    </row>
    <row r="119" spans="3:11" ht="17.7" x14ac:dyDescent="0.6">
      <c r="C119" s="8"/>
      <c r="D119" s="8"/>
      <c r="E119" s="8"/>
      <c r="F119" s="8"/>
      <c r="G119" s="8"/>
      <c r="H119" s="8"/>
      <c r="I119" s="8"/>
      <c r="J119" s="8"/>
      <c r="K119" s="8"/>
    </row>
    <row r="120" spans="3:11" ht="18" customHeight="1" x14ac:dyDescent="0.6">
      <c r="C120" s="8" t="s">
        <v>44</v>
      </c>
      <c r="D120" s="8"/>
      <c r="E120" s="8"/>
      <c r="F120" s="8"/>
      <c r="G120" s="8"/>
      <c r="H120" s="8"/>
      <c r="I120" s="8"/>
      <c r="J120" s="8"/>
      <c r="K120" s="8"/>
    </row>
    <row r="121" spans="3:11" x14ac:dyDescent="0.4">
      <c r="D121" t="s">
        <v>45</v>
      </c>
      <c r="G121" t="s">
        <v>46</v>
      </c>
    </row>
    <row r="122" spans="3:11" x14ac:dyDescent="0.4">
      <c r="C122">
        <v>1</v>
      </c>
      <c r="D122" t="e">
        <f>D$96*SQRT(INDEX(MINVERSE(#REF!),C122,C122))</f>
        <v>#REF!</v>
      </c>
      <c r="G122" t="e">
        <f>_xlfn.SINGLE(INDEX(#REF!,1,#REF!))</f>
        <v>#REF!</v>
      </c>
    </row>
    <row r="123" spans="3:11" x14ac:dyDescent="0.4">
      <c r="C123">
        <v>2</v>
      </c>
      <c r="D123" t="e">
        <f>D$96*SQRT(INDEX(MINVERSE(#REF!),C123,C123))</f>
        <v>#REF!</v>
      </c>
      <c r="G123" t="e">
        <f>_xlfn.SINGLE(INDEX(#REF!,1,#REF!))</f>
        <v>#REF!</v>
      </c>
    </row>
    <row r="124" spans="3:11" x14ac:dyDescent="0.4">
      <c r="C124">
        <v>3</v>
      </c>
      <c r="D124" t="e">
        <f>D$96*SQRT(INDEX(MINVERSE(#REF!),C124,C124))</f>
        <v>#REF!</v>
      </c>
      <c r="G124" t="e">
        <f>_xlfn.SINGLE(INDEX(#REF!,1,#REF!))</f>
        <v>#REF!</v>
      </c>
    </row>
    <row r="125" spans="3:11" x14ac:dyDescent="0.4">
      <c r="C125">
        <v>4</v>
      </c>
      <c r="D125" t="e">
        <f>D$96*SQRT(INDEX(MINVERSE(#REF!),C125,C125))</f>
        <v>#REF!</v>
      </c>
      <c r="G125" t="e">
        <f>_xlfn.SINGLE(INDEX(#REF!,1,#REF!))</f>
        <v>#REF!</v>
      </c>
    </row>
    <row r="126" spans="3:11" x14ac:dyDescent="0.4">
      <c r="C126">
        <v>5</v>
      </c>
      <c r="D126" t="e">
        <f>D$96*SQRT(INDEX(MINVERSE(#REF!),C126,C126))</f>
        <v>#REF!</v>
      </c>
      <c r="G126" t="e">
        <f>_xlfn.SINGLE(INDEX(#REF!,1,#REF!))</f>
        <v>#REF!</v>
      </c>
    </row>
    <row r="127" spans="3:11" x14ac:dyDescent="0.4">
      <c r="C127">
        <v>6</v>
      </c>
      <c r="D127" t="e">
        <f>D$96*SQRT(INDEX(MINVERSE(#REF!),C127,C127))</f>
        <v>#REF!</v>
      </c>
      <c r="G127" t="e">
        <f>_xlfn.SINGLE(INDEX(#REF!,1,#REF!))</f>
        <v>#REF!</v>
      </c>
    </row>
    <row r="128" spans="3:11" x14ac:dyDescent="0.4">
      <c r="C128">
        <v>7</v>
      </c>
      <c r="D128" t="e">
        <f>D$96*SQRT(INDEX(MINVERSE(#REF!),C128,C128))</f>
        <v>#REF!</v>
      </c>
      <c r="G128" t="e">
        <f>_xlfn.SINGLE(INDEX(#REF!,1,#REF!))</f>
        <v>#REF!</v>
      </c>
    </row>
    <row r="129" spans="3:11" x14ac:dyDescent="0.4">
      <c r="C129">
        <v>8</v>
      </c>
      <c r="D129" t="e">
        <f>D$96*SQRT(INDEX(MINVERSE(#REF!),C129,C129))</f>
        <v>#REF!</v>
      </c>
      <c r="G129" t="e">
        <f>_xlfn.SINGLE(INDEX(#REF!,1,#REF!))</f>
        <v>#REF!</v>
      </c>
    </row>
    <row r="130" spans="3:11" x14ac:dyDescent="0.4">
      <c r="C130">
        <v>9</v>
      </c>
      <c r="D130" t="e">
        <f>D$96*SQRT(INDEX(MINVERSE(#REF!),C130,C130))</f>
        <v>#REF!</v>
      </c>
      <c r="G130" t="e">
        <f>_xlfn.SINGLE(INDEX(#REF!,1,#REF!))</f>
        <v>#REF!</v>
      </c>
    </row>
    <row r="131" spans="3:11" x14ac:dyDescent="0.4">
      <c r="C131">
        <v>10</v>
      </c>
      <c r="D131" t="e">
        <f>D$96*SQRT(INDEX(MINVERSE(#REF!),C131,C131))</f>
        <v>#REF!</v>
      </c>
      <c r="G131" t="e">
        <f>_xlfn.SINGLE(INDEX(#REF!,1,#REF!))</f>
        <v>#REF!</v>
      </c>
    </row>
    <row r="135" spans="3:11" ht="18" customHeight="1" x14ac:dyDescent="0.6">
      <c r="C135" s="8" t="s">
        <v>60</v>
      </c>
      <c r="D135" s="8"/>
      <c r="E135" s="8"/>
      <c r="F135" s="8"/>
      <c r="G135" s="8"/>
      <c r="H135" s="8"/>
      <c r="I135" s="8"/>
      <c r="J135" s="8"/>
      <c r="K135" s="8"/>
    </row>
    <row r="137" spans="3:11" x14ac:dyDescent="0.4">
      <c r="D137" t="s">
        <v>47</v>
      </c>
    </row>
    <row r="138" spans="3:11" x14ac:dyDescent="0.4">
      <c r="D138">
        <f>TINV(0.01,D102)</f>
        <v>2.6479046237511512</v>
      </c>
    </row>
    <row r="139" spans="3:11" x14ac:dyDescent="0.4">
      <c r="D139" t="s">
        <v>48</v>
      </c>
      <c r="G139" t="s">
        <v>48</v>
      </c>
    </row>
    <row r="140" spans="3:11" x14ac:dyDescent="0.4">
      <c r="D140" t="e">
        <f>D108-D138*D124</f>
        <v>#REF!</v>
      </c>
      <c r="G140" t="e">
        <f>D108+D138*D124</f>
        <v>#REF!</v>
      </c>
    </row>
    <row r="144" spans="3:11" ht="18" customHeight="1" x14ac:dyDescent="0.6">
      <c r="D144" s="8" t="s">
        <v>49</v>
      </c>
      <c r="E144" s="8"/>
      <c r="F144" s="8"/>
      <c r="G144" s="8"/>
      <c r="H144" s="8"/>
      <c r="I144" s="8"/>
      <c r="J144" s="8"/>
      <c r="K144" s="8"/>
    </row>
    <row r="145" spans="4:11" ht="12.75" customHeight="1" x14ac:dyDescent="0.6">
      <c r="D145" s="2"/>
      <c r="E145" s="2"/>
      <c r="F145" s="2"/>
      <c r="G145" s="2"/>
      <c r="H145" s="2"/>
      <c r="I145" s="2"/>
      <c r="J145" s="2"/>
      <c r="K145" s="2"/>
    </row>
    <row r="146" spans="4:11" ht="12.75" customHeight="1" x14ac:dyDescent="0.6">
      <c r="D146" s="2"/>
      <c r="E146" s="2"/>
      <c r="F146" s="2"/>
      <c r="G146" s="2"/>
      <c r="H146" s="2"/>
      <c r="I146" s="2"/>
      <c r="J146" s="2"/>
      <c r="K146" s="2"/>
    </row>
    <row r="148" spans="4:11" x14ac:dyDescent="0.4">
      <c r="D148" t="s">
        <v>50</v>
      </c>
      <c r="E148" t="e">
        <f>(#REF!/9)/(#REF!/#REF!)</f>
        <v>#REF!</v>
      </c>
    </row>
    <row r="149" spans="4:11" ht="12.75" customHeight="1" x14ac:dyDescent="0.4"/>
    <row r="154" spans="4:11" ht="12.75" customHeight="1" x14ac:dyDescent="0.4"/>
    <row r="157" spans="4:11" x14ac:dyDescent="0.4">
      <c r="D157" t="s">
        <v>51</v>
      </c>
      <c r="E157" t="e">
        <f>FDIST(E148,D101,D102)</f>
        <v>#REF!</v>
      </c>
      <c r="F157" t="s">
        <v>52</v>
      </c>
    </row>
    <row r="161" spans="4:11" ht="17.7" x14ac:dyDescent="0.6">
      <c r="D161" s="8" t="s">
        <v>53</v>
      </c>
      <c r="E161" s="8"/>
      <c r="F161" s="8"/>
      <c r="G161" s="8"/>
      <c r="H161" s="8"/>
      <c r="I161" s="8"/>
      <c r="J161" s="8"/>
      <c r="K161" s="8"/>
    </row>
    <row r="171" spans="4:11" x14ac:dyDescent="0.4">
      <c r="E171" t="s">
        <v>54</v>
      </c>
    </row>
    <row r="172" spans="4:11" x14ac:dyDescent="0.4">
      <c r="E172">
        <f t="array" ref="E172:K176">LINEST(y,E2:J81,1,1)</f>
        <v>-8.236809173282544E-3</v>
      </c>
      <c r="F172">
        <v>-0.25591589240788365</v>
      </c>
      <c r="G172">
        <v>0.11243209632044335</v>
      </c>
      <c r="H172">
        <v>4.5367691258483396E-2</v>
      </c>
      <c r="I172">
        <v>1.0333540628904892E-2</v>
      </c>
      <c r="J172">
        <v>9.489378383323599E-2</v>
      </c>
      <c r="K172">
        <v>-61.096974249373012</v>
      </c>
    </row>
    <row r="173" spans="4:11" x14ac:dyDescent="0.4">
      <c r="E173">
        <v>3.7629636863144955E-3</v>
      </c>
      <c r="F173">
        <v>0.16284201296197942</v>
      </c>
      <c r="G173">
        <v>4.3942743680409291E-2</v>
      </c>
      <c r="H173">
        <v>1.7040417655428346E-2</v>
      </c>
      <c r="I173">
        <v>5.2865052373182132E-3</v>
      </c>
      <c r="J173">
        <v>1.4193848606675085E-2</v>
      </c>
      <c r="K173">
        <v>29.039899449298876</v>
      </c>
    </row>
    <row r="174" spans="4:11" x14ac:dyDescent="0.4">
      <c r="E174">
        <v>0.62453208999837928</v>
      </c>
      <c r="F174">
        <v>2.7863761431183933</v>
      </c>
      <c r="G174" t="e">
        <v>#N/A</v>
      </c>
      <c r="H174" t="e">
        <v>#N/A</v>
      </c>
      <c r="I174" t="e">
        <v>#N/A</v>
      </c>
      <c r="J174" t="e">
        <v>#N/A</v>
      </c>
      <c r="K174" t="e">
        <v>#N/A</v>
      </c>
    </row>
    <row r="175" spans="4:11" x14ac:dyDescent="0.4">
      <c r="E175">
        <v>20.237345347606805</v>
      </c>
      <c r="F175">
        <v>73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</row>
    <row r="176" spans="4:11" x14ac:dyDescent="0.4">
      <c r="E176">
        <v>942.72338320142842</v>
      </c>
      <c r="F176">
        <v>566.76411679857131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</row>
    <row r="179" spans="5:11" x14ac:dyDescent="0.4">
      <c r="E179" t="s">
        <v>50</v>
      </c>
      <c r="F179" t="e">
        <f>((F176-#REF!)/3)/(#REF!/#REF!)</f>
        <v>#REF!</v>
      </c>
    </row>
    <row r="181" spans="5:11" x14ac:dyDescent="0.4">
      <c r="F181" t="s">
        <v>55</v>
      </c>
    </row>
    <row r="182" spans="5:11" x14ac:dyDescent="0.4">
      <c r="E182" t="s">
        <v>56</v>
      </c>
      <c r="F182" t="e">
        <f>FDIST(F179,3,#REF!)</f>
        <v>#REF!</v>
      </c>
      <c r="G182" t="s">
        <v>58</v>
      </c>
    </row>
    <row r="184" spans="5:11" ht="17.399999999999999" x14ac:dyDescent="0.55000000000000004">
      <c r="E184" s="6" t="s">
        <v>57</v>
      </c>
    </row>
    <row r="187" spans="5:11" ht="17.7" x14ac:dyDescent="0.6">
      <c r="E187" s="8" t="s">
        <v>59</v>
      </c>
      <c r="F187" s="8"/>
      <c r="G187" s="8"/>
      <c r="H187" s="8"/>
      <c r="I187" s="8"/>
      <c r="J187" s="8"/>
      <c r="K187" s="8"/>
    </row>
    <row r="198" spans="4:11" ht="27" customHeight="1" x14ac:dyDescent="0.4">
      <c r="D198" s="7" t="s">
        <v>9</v>
      </c>
      <c r="E198" s="7" t="s">
        <v>0</v>
      </c>
      <c r="F198" s="7" t="s">
        <v>1</v>
      </c>
      <c r="G198" s="7" t="s">
        <v>2</v>
      </c>
      <c r="H198" s="7" t="s">
        <v>8</v>
      </c>
      <c r="I198" s="7" t="s">
        <v>4</v>
      </c>
      <c r="J198" s="7" t="s">
        <v>5</v>
      </c>
      <c r="K198" s="7" t="s">
        <v>6</v>
      </c>
    </row>
    <row r="199" spans="4:11" x14ac:dyDescent="0.4">
      <c r="D199">
        <v>0</v>
      </c>
      <c r="E199">
        <v>0</v>
      </c>
      <c r="F199">
        <v>0</v>
      </c>
      <c r="G199">
        <v>0</v>
      </c>
      <c r="H199">
        <v>0</v>
      </c>
      <c r="I199">
        <v>2</v>
      </c>
      <c r="J199">
        <v>2</v>
      </c>
      <c r="K199">
        <v>0</v>
      </c>
    </row>
    <row r="204" spans="4:11" x14ac:dyDescent="0.4">
      <c r="F204" t="e">
        <f t="array" ref="F204">1/(MMULT(MMULT(D199:K199,MINVERSE(#REF!)),TRANSPOSE(D199:K199)))</f>
        <v>#REF!</v>
      </c>
    </row>
    <row r="207" spans="4:11" x14ac:dyDescent="0.4">
      <c r="D207" t="s">
        <v>61</v>
      </c>
    </row>
    <row r="211" spans="2:6" x14ac:dyDescent="0.4">
      <c r="B211" t="s">
        <v>61</v>
      </c>
      <c r="D211" t="e">
        <f t="array" ref="D211">MMULT(D199:K199,#REF!)-#REF!</f>
        <v>#REF!</v>
      </c>
    </row>
    <row r="216" spans="2:6" x14ac:dyDescent="0.4">
      <c r="F216" t="e">
        <f>(D211^2)*F204</f>
        <v>#REF!</v>
      </c>
    </row>
    <row r="217" spans="2:6" x14ac:dyDescent="0.4">
      <c r="B217" t="s">
        <v>63</v>
      </c>
    </row>
    <row r="224" spans="2:6" x14ac:dyDescent="0.4">
      <c r="F224" t="e">
        <f>F216/(#REF!/#REF!)</f>
        <v>#REF!</v>
      </c>
    </row>
    <row r="229" spans="2:11" x14ac:dyDescent="0.4">
      <c r="C229" t="s">
        <v>62</v>
      </c>
      <c r="D229" t="e">
        <f>FDIST(F224,1,70)</f>
        <v>#REF!</v>
      </c>
      <c r="F229" t="s">
        <v>72</v>
      </c>
    </row>
    <row r="230" spans="2:11" x14ac:dyDescent="0.4">
      <c r="F230" t="s">
        <v>71</v>
      </c>
    </row>
    <row r="233" spans="2:11" ht="17.7" x14ac:dyDescent="0.6">
      <c r="D233" s="8" t="s">
        <v>65</v>
      </c>
      <c r="E233" s="8"/>
      <c r="F233" s="8"/>
      <c r="G233" s="8"/>
      <c r="H233" s="8"/>
      <c r="I233" s="8"/>
      <c r="J233" s="8"/>
      <c r="K233" s="8"/>
    </row>
    <row r="234" spans="2:11" ht="39" customHeight="1" x14ac:dyDescent="0.6">
      <c r="B234" s="10" t="s">
        <v>74</v>
      </c>
      <c r="C234" s="10"/>
      <c r="D234" s="9" t="s">
        <v>67</v>
      </c>
      <c r="E234" s="9"/>
      <c r="F234" s="2"/>
      <c r="G234" s="9" t="s">
        <v>68</v>
      </c>
      <c r="H234" s="9"/>
      <c r="I234" s="2"/>
      <c r="J234" s="2"/>
      <c r="K234" s="2"/>
    </row>
    <row r="235" spans="2:11" ht="17.7" x14ac:dyDescent="0.6">
      <c r="B235" s="10"/>
      <c r="C235" s="10"/>
      <c r="D235" s="2" t="e">
        <f t="array" ref="D235:E239">LINEST(K2:K25,A2:J25,0,1)</f>
        <v>#VALUE!</v>
      </c>
      <c r="E235" s="2" t="e">
        <v>#VALUE!</v>
      </c>
      <c r="F235" s="2"/>
      <c r="G235" s="2" t="e">
        <f t="array" ref="G235:H239">LINEST(K58:K81,A58:J81,0,1)</f>
        <v>#VALUE!</v>
      </c>
      <c r="H235" s="2" t="e">
        <v>#VALUE!</v>
      </c>
      <c r="I235" s="2"/>
      <c r="J235" s="2"/>
      <c r="K235" s="2"/>
    </row>
    <row r="236" spans="2:11" ht="17.7" x14ac:dyDescent="0.6">
      <c r="B236" s="10"/>
      <c r="C236" s="10"/>
      <c r="D236" s="2" t="e">
        <v>#VALUE!</v>
      </c>
      <c r="E236" s="2" t="e">
        <v>#VALUE!</v>
      </c>
      <c r="F236" s="2"/>
      <c r="G236" s="2" t="e">
        <v>#VALUE!</v>
      </c>
      <c r="H236" s="2" t="e">
        <v>#VALUE!</v>
      </c>
      <c r="I236" s="2"/>
      <c r="J236" s="2"/>
      <c r="K236" s="2"/>
    </row>
    <row r="237" spans="2:11" x14ac:dyDescent="0.4">
      <c r="B237" s="10"/>
      <c r="C237" s="10"/>
      <c r="D237" t="e">
        <v>#VALUE!</v>
      </c>
      <c r="E237" t="e">
        <v>#VALUE!</v>
      </c>
      <c r="G237" t="e">
        <v>#VALUE!</v>
      </c>
      <c r="H237" t="e">
        <v>#VALUE!</v>
      </c>
      <c r="I237" t="s">
        <v>66</v>
      </c>
      <c r="J237" t="e">
        <f>H239/E239</f>
        <v>#VALUE!</v>
      </c>
    </row>
    <row r="238" spans="2:11" x14ac:dyDescent="0.4">
      <c r="B238" s="10"/>
      <c r="C238" s="10"/>
      <c r="D238" t="e">
        <v>#VALUE!</v>
      </c>
      <c r="E238" t="e">
        <v>#VALUE!</v>
      </c>
      <c r="G238" t="e">
        <v>#VALUE!</v>
      </c>
      <c r="H238" t="e">
        <v>#VALUE!</v>
      </c>
    </row>
    <row r="239" spans="2:11" x14ac:dyDescent="0.4">
      <c r="B239" s="10"/>
      <c r="C239" s="10"/>
      <c r="D239" t="e">
        <v>#VALUE!</v>
      </c>
      <c r="E239" t="e">
        <v>#VALUE!</v>
      </c>
      <c r="G239" t="e">
        <v>#VALUE!</v>
      </c>
      <c r="H239" t="e">
        <v>#VALUE!</v>
      </c>
      <c r="I239" t="s">
        <v>51</v>
      </c>
      <c r="J239" t="e">
        <f>FDIST(J237,H238,E238)</f>
        <v>#VALUE!</v>
      </c>
    </row>
    <row r="240" spans="2:11" x14ac:dyDescent="0.4">
      <c r="I240" t="s">
        <v>69</v>
      </c>
    </row>
    <row r="242" spans="2:11" ht="17.7" x14ac:dyDescent="0.6">
      <c r="B242" s="8" t="s">
        <v>64</v>
      </c>
      <c r="C242" s="8"/>
      <c r="D242" s="8"/>
      <c r="E242" s="8"/>
      <c r="F242" s="8"/>
      <c r="G242" s="8"/>
      <c r="H242" s="8"/>
      <c r="I242" s="8"/>
      <c r="J242" s="8"/>
      <c r="K242" s="8"/>
    </row>
    <row r="249" spans="2:11" x14ac:dyDescent="0.4">
      <c r="E249" t="e">
        <f>#REF!/#REF!</f>
        <v>#REF!</v>
      </c>
      <c r="F249" t="s">
        <v>70</v>
      </c>
    </row>
  </sheetData>
  <mergeCells count="12">
    <mergeCell ref="B242:K242"/>
    <mergeCell ref="B85:K85"/>
    <mergeCell ref="D161:K161"/>
    <mergeCell ref="C119:K119"/>
    <mergeCell ref="C120:K120"/>
    <mergeCell ref="C135:K135"/>
    <mergeCell ref="D144:K144"/>
    <mergeCell ref="D233:K233"/>
    <mergeCell ref="D234:E234"/>
    <mergeCell ref="G234:H234"/>
    <mergeCell ref="B234:C239"/>
    <mergeCell ref="E187:K187"/>
  </mergeCells>
  <phoneticPr fontId="2" type="noConversion"/>
  <pageMargins left="0.75" right="0.75" top="1" bottom="1" header="0.5" footer="0.5"/>
  <pageSetup paperSize="9" orientation="portrait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Equation.3" shapeId="2060" r:id="rId4">
          <objectPr defaultSize="0" autoPict="0" r:id="rId5">
            <anchor moveWithCells="1" sizeWithCells="1">
              <from>
                <xdr:col>4</xdr:col>
                <xdr:colOff>1253490</xdr:colOff>
                <xdr:row>189</xdr:row>
                <xdr:rowOff>91440</xdr:rowOff>
              </from>
              <to>
                <xdr:col>8</xdr:col>
                <xdr:colOff>1009650</xdr:colOff>
                <xdr:row>196</xdr:row>
                <xdr:rowOff>19050</xdr:rowOff>
              </to>
            </anchor>
          </objectPr>
        </oleObject>
      </mc:Choice>
      <mc:Fallback>
        <oleObject progId="Equation.3" shapeId="2060" r:id="rId4"/>
      </mc:Fallback>
    </mc:AlternateContent>
    <mc:AlternateContent xmlns:mc="http://schemas.openxmlformats.org/markup-compatibility/2006">
      <mc:Choice Requires="x14">
        <oleObject progId="Equation.3" shapeId="2061" r:id="rId6">
          <objectPr defaultSize="0" autoPict="0" r:id="rId7">
            <anchor moveWithCells="1" sizeWithCells="1">
              <from>
                <xdr:col>2</xdr:col>
                <xdr:colOff>1173480</xdr:colOff>
                <xdr:row>196</xdr:row>
                <xdr:rowOff>110490</xdr:rowOff>
              </from>
              <to>
                <xdr:col>2</xdr:col>
                <xdr:colOff>1996440</xdr:colOff>
                <xdr:row>199</xdr:row>
                <xdr:rowOff>102870</xdr:rowOff>
              </to>
            </anchor>
          </objectPr>
        </oleObject>
      </mc:Choice>
      <mc:Fallback>
        <oleObject progId="Equation.3" shapeId="2061" r:id="rId6"/>
      </mc:Fallback>
    </mc:AlternateContent>
    <mc:AlternateContent xmlns:mc="http://schemas.openxmlformats.org/markup-compatibility/2006">
      <mc:Choice Requires="x14">
        <oleObject progId="Equation.3" shapeId="2064" r:id="rId8">
          <objectPr defaultSize="0" autoPict="0" r:id="rId9">
            <anchor moveWithCells="1" sizeWithCells="1">
              <from>
                <xdr:col>2</xdr:col>
                <xdr:colOff>1154430</xdr:colOff>
                <xdr:row>201</xdr:row>
                <xdr:rowOff>72390</xdr:rowOff>
              </from>
              <to>
                <xdr:col>4</xdr:col>
                <xdr:colOff>822960</xdr:colOff>
                <xdr:row>205</xdr:row>
                <xdr:rowOff>129540</xdr:rowOff>
              </to>
            </anchor>
          </objectPr>
        </oleObject>
      </mc:Choice>
      <mc:Fallback>
        <oleObject progId="Equation.3" shapeId="2064" r:id="rId8"/>
      </mc:Fallback>
    </mc:AlternateContent>
    <mc:AlternateContent xmlns:mc="http://schemas.openxmlformats.org/markup-compatibility/2006">
      <mc:Choice Requires="x14">
        <oleObject progId="Equation.3" shapeId="2065" r:id="rId10">
          <objectPr defaultSize="0" autoPict="0" r:id="rId11">
            <anchor moveWithCells="1" sizeWithCells="1">
              <from>
                <xdr:col>2</xdr:col>
                <xdr:colOff>556260</xdr:colOff>
                <xdr:row>207</xdr:row>
                <xdr:rowOff>102870</xdr:rowOff>
              </from>
              <to>
                <xdr:col>2</xdr:col>
                <xdr:colOff>1996440</xdr:colOff>
                <xdr:row>212</xdr:row>
                <xdr:rowOff>137160</xdr:rowOff>
              </to>
            </anchor>
          </objectPr>
        </oleObject>
      </mc:Choice>
      <mc:Fallback>
        <oleObject progId="Equation.3" shapeId="2065" r:id="rId10"/>
      </mc:Fallback>
    </mc:AlternateContent>
    <mc:AlternateContent xmlns:mc="http://schemas.openxmlformats.org/markup-compatibility/2006">
      <mc:Choice Requires="x14">
        <oleObject progId="Equation.3" shapeId="2066" r:id="rId12">
          <objectPr defaultSize="0" autoPict="0" r:id="rId13">
            <anchor moveWithCells="1" sizeWithCells="1">
              <from>
                <xdr:col>1</xdr:col>
                <xdr:colOff>864870</xdr:colOff>
                <xdr:row>213</xdr:row>
                <xdr:rowOff>19050</xdr:rowOff>
              </from>
              <to>
                <xdr:col>4</xdr:col>
                <xdr:colOff>979170</xdr:colOff>
                <xdr:row>218</xdr:row>
                <xdr:rowOff>110490</xdr:rowOff>
              </to>
            </anchor>
          </objectPr>
        </oleObject>
      </mc:Choice>
      <mc:Fallback>
        <oleObject progId="Equation.3" shapeId="2066" r:id="rId12"/>
      </mc:Fallback>
    </mc:AlternateContent>
    <mc:AlternateContent xmlns:mc="http://schemas.openxmlformats.org/markup-compatibility/2006">
      <mc:Choice Requires="x14">
        <oleObject progId="Equation.3" shapeId="2067" r:id="rId14">
          <objectPr defaultSize="0" autoPict="0" r:id="rId15">
            <anchor moveWithCells="1" sizeWithCells="1">
              <from>
                <xdr:col>1</xdr:col>
                <xdr:colOff>834390</xdr:colOff>
                <xdr:row>219</xdr:row>
                <xdr:rowOff>137160</xdr:rowOff>
              </from>
              <to>
                <xdr:col>4</xdr:col>
                <xdr:colOff>1066800</xdr:colOff>
                <xdr:row>226</xdr:row>
                <xdr:rowOff>64770</xdr:rowOff>
              </to>
            </anchor>
          </objectPr>
        </oleObject>
      </mc:Choice>
      <mc:Fallback>
        <oleObject progId="Equation.3" shapeId="2067" r:id="rId14"/>
      </mc:Fallback>
    </mc:AlternateContent>
    <mc:AlternateContent xmlns:mc="http://schemas.openxmlformats.org/markup-compatibility/2006">
      <mc:Choice Requires="x14">
        <oleObject progId="Equation.3" shapeId="2068" r:id="rId16">
          <objectPr defaultSize="0" autoPict="0" r:id="rId17">
            <anchor moveWithCells="1">
              <from>
                <xdr:col>2</xdr:col>
                <xdr:colOff>518160</xdr:colOff>
                <xdr:row>243</xdr:row>
                <xdr:rowOff>137160</xdr:rowOff>
              </from>
              <to>
                <xdr:col>4</xdr:col>
                <xdr:colOff>0</xdr:colOff>
                <xdr:row>253</xdr:row>
                <xdr:rowOff>0</xdr:rowOff>
              </to>
            </anchor>
          </objectPr>
        </oleObject>
      </mc:Choice>
      <mc:Fallback>
        <oleObject progId="Equation.3" shapeId="2068" r:id="rId16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Data</vt:lpstr>
      <vt:lpstr>aa</vt:lpstr>
      <vt:lpstr>X</vt:lpstr>
      <vt:lpstr>y</vt:lpstr>
    </vt:vector>
  </TitlesOfParts>
  <Company>stat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</dc:creator>
  <cp:lastModifiedBy>Marco RIANI</cp:lastModifiedBy>
  <dcterms:created xsi:type="dcterms:W3CDTF">2006-03-29T22:21:51Z</dcterms:created>
  <dcterms:modified xsi:type="dcterms:W3CDTF">2026-01-13T22:25:57Z</dcterms:modified>
</cp:coreProperties>
</file>