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oodfish/Downloads/"/>
    </mc:Choice>
  </mc:AlternateContent>
  <xr:revisionPtr revIDLastSave="0" documentId="13_ncr:1_{90F3B63D-B8B4-184A-848E-A72601583E6E}" xr6:coauthVersionLast="47" xr6:coauthVersionMax="47" xr10:uidLastSave="{00000000-0000-0000-0000-000000000000}"/>
  <bookViews>
    <workbookView xWindow="0" yWindow="460" windowWidth="28800" windowHeight="16240" xr2:uid="{00000000-000D-0000-FFFF-FFFF00000000}"/>
  </bookViews>
  <sheets>
    <sheet name="Form Responses 1" sheetId="1" r:id="rId1"/>
    <sheet name="Sheet2" sheetId="2" state="hidden" r:id="rId2"/>
    <sheet name="Copy of Form Responses 1" sheetId="3" state="hidden" r:id="rId3"/>
  </sheets>
  <definedNames>
    <definedName name="email_address_1255592601">#REF!</definedName>
    <definedName name="email_address_1356079982">#REF!</definedName>
    <definedName name="email_address_1879706865">#REF!</definedName>
    <definedName name="email_address_1898156058">#REF!</definedName>
    <definedName name="email_address_586529469" localSheetId="2">'Copy of Form Responses 1'!$H$1</definedName>
    <definedName name="email_address_586529469">'Form Responses 1'!#REF!</definedName>
    <definedName name="merge_status_1255592601">#REF!</definedName>
    <definedName name="merge_status_1356079982">#REF!</definedName>
    <definedName name="merge_status_1879706865">#REF!</definedName>
    <definedName name="merge_status_1898156058">#REF!</definedName>
    <definedName name="merge_status_586529469" localSheetId="2">'Copy of Form Responses 1'!$AC$1</definedName>
    <definedName name="merge_status_586529469">'Form Responses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3" l="1"/>
  <c r="C50" i="3"/>
  <c r="D49" i="3"/>
  <c r="C49" i="3"/>
  <c r="F48" i="3"/>
  <c r="E48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E35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E24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E16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AD1" i="3" a="1"/>
  <c r="AD160" i="3" s="1"/>
  <c r="C49" i="1"/>
  <c r="B49" i="1"/>
  <c r="C48" i="1"/>
  <c r="B48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8" i="1"/>
  <c r="B18" i="1"/>
  <c r="C17" i="1"/>
  <c r="B17" i="1"/>
  <c r="C16" i="1"/>
  <c r="B16" i="1"/>
  <c r="C15" i="1"/>
  <c r="B15" i="1"/>
  <c r="C14" i="1"/>
  <c r="B14" i="1"/>
  <c r="C13" i="1"/>
  <c r="B13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AD5" i="3" l="1"/>
  <c r="AD9" i="3"/>
  <c r="AD13" i="3"/>
  <c r="AD17" i="3"/>
  <c r="AD21" i="3"/>
  <c r="AD25" i="3"/>
  <c r="AD29" i="3"/>
  <c r="AD33" i="3"/>
  <c r="AD37" i="3"/>
  <c r="AD41" i="3"/>
  <c r="AD45" i="3"/>
  <c r="AD49" i="3"/>
  <c r="AD53" i="3"/>
  <c r="AD57" i="3"/>
  <c r="AD61" i="3"/>
  <c r="AD65" i="3"/>
  <c r="AD69" i="3"/>
  <c r="AD73" i="3"/>
  <c r="AD77" i="3"/>
  <c r="AD81" i="3"/>
  <c r="AD85" i="3"/>
  <c r="AD89" i="3"/>
  <c r="AD93" i="3"/>
  <c r="AD97" i="3"/>
  <c r="AD101" i="3"/>
  <c r="AD105" i="3"/>
  <c r="AD109" i="3"/>
  <c r="AD113" i="3"/>
  <c r="AD117" i="3"/>
  <c r="AD121" i="3"/>
  <c r="AD125" i="3"/>
  <c r="AD129" i="3"/>
  <c r="AD133" i="3"/>
  <c r="AD137" i="3"/>
  <c r="AD141" i="3"/>
  <c r="AD145" i="3"/>
  <c r="AD149" i="3"/>
  <c r="AD153" i="3"/>
  <c r="AD157" i="3"/>
  <c r="AD161" i="3"/>
  <c r="AD2" i="3"/>
  <c r="AD6" i="3"/>
  <c r="AD10" i="3"/>
  <c r="AD14" i="3"/>
  <c r="AD18" i="3"/>
  <c r="AD22" i="3"/>
  <c r="AD26" i="3"/>
  <c r="AD30" i="3"/>
  <c r="AD34" i="3"/>
  <c r="AD38" i="3"/>
  <c r="AD42" i="3"/>
  <c r="AD46" i="3"/>
  <c r="AD50" i="3"/>
  <c r="AD54" i="3"/>
  <c r="AD58" i="3"/>
  <c r="AD62" i="3"/>
  <c r="AD66" i="3"/>
  <c r="AD70" i="3"/>
  <c r="AD74" i="3"/>
  <c r="AD78" i="3"/>
  <c r="AD82" i="3"/>
  <c r="AD86" i="3"/>
  <c r="AD90" i="3"/>
  <c r="AD94" i="3"/>
  <c r="AD98" i="3"/>
  <c r="AD102" i="3"/>
  <c r="AD106" i="3"/>
  <c r="AD110" i="3"/>
  <c r="AD114" i="3"/>
  <c r="AD118" i="3"/>
  <c r="AD122" i="3"/>
  <c r="AD126" i="3"/>
  <c r="AD130" i="3"/>
  <c r="AD134" i="3"/>
  <c r="AD138" i="3"/>
  <c r="AD142" i="3"/>
  <c r="AD146" i="3"/>
  <c r="AD150" i="3"/>
  <c r="AD154" i="3"/>
  <c r="AD158" i="3"/>
  <c r="AD3" i="3"/>
  <c r="AD7" i="3"/>
  <c r="AD11" i="3"/>
  <c r="AD15" i="3"/>
  <c r="AD19" i="3"/>
  <c r="AD23" i="3"/>
  <c r="AD27" i="3"/>
  <c r="AD31" i="3"/>
  <c r="AD35" i="3"/>
  <c r="AD39" i="3"/>
  <c r="AD43" i="3"/>
  <c r="AD47" i="3"/>
  <c r="AD51" i="3"/>
  <c r="AD55" i="3"/>
  <c r="AD59" i="3"/>
  <c r="AD63" i="3"/>
  <c r="AD67" i="3"/>
  <c r="AD71" i="3"/>
  <c r="AD75" i="3"/>
  <c r="AD79" i="3"/>
  <c r="AD83" i="3"/>
  <c r="AD87" i="3"/>
  <c r="AD91" i="3"/>
  <c r="AD95" i="3"/>
  <c r="AD99" i="3"/>
  <c r="AD103" i="3"/>
  <c r="AD107" i="3"/>
  <c r="AD111" i="3"/>
  <c r="AD115" i="3"/>
  <c r="AD119" i="3"/>
  <c r="AD123" i="3"/>
  <c r="AD127" i="3"/>
  <c r="AD131" i="3"/>
  <c r="AD135" i="3"/>
  <c r="AD139" i="3"/>
  <c r="AD143" i="3"/>
  <c r="AD147" i="3"/>
  <c r="AD151" i="3"/>
  <c r="AD155" i="3"/>
  <c r="AD159" i="3"/>
  <c r="AD1" i="3"/>
  <c r="AD4" i="3"/>
  <c r="AD8" i="3"/>
  <c r="AD12" i="3"/>
  <c r="AD16" i="3"/>
  <c r="AD20" i="3"/>
  <c r="AD24" i="3"/>
  <c r="AD28" i="3"/>
  <c r="AD32" i="3"/>
  <c r="AD36" i="3"/>
  <c r="AD40" i="3"/>
  <c r="AD44" i="3"/>
  <c r="AD48" i="3"/>
  <c r="AD52" i="3"/>
  <c r="AD56" i="3"/>
  <c r="AD60" i="3"/>
  <c r="AD64" i="3"/>
  <c r="AD68" i="3"/>
  <c r="AD72" i="3"/>
  <c r="AD76" i="3"/>
  <c r="AD80" i="3"/>
  <c r="AD84" i="3"/>
  <c r="AD88" i="3"/>
  <c r="AD92" i="3"/>
  <c r="AD96" i="3"/>
  <c r="AD100" i="3"/>
  <c r="AD104" i="3"/>
  <c r="AD108" i="3"/>
  <c r="AD112" i="3"/>
  <c r="AD116" i="3"/>
  <c r="AD120" i="3"/>
  <c r="AD124" i="3"/>
  <c r="AD128" i="3"/>
  <c r="AD132" i="3"/>
  <c r="AD136" i="3"/>
  <c r="AD140" i="3"/>
  <c r="AD144" i="3"/>
  <c r="AD148" i="3"/>
  <c r="AD152" i="3"/>
  <c r="AD1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200-000001000000}">
      <text>
        <r>
          <rPr>
            <sz val="10"/>
            <color rgb="FF000000"/>
            <rFont val="Arial"/>
          </rPr>
          <t>YAMMID-01735821/1794d6e2a8efa527</t>
        </r>
      </text>
    </comment>
    <comment ref="AC2" authorId="0" shapeId="0" xr:uid="{00000000-0006-0000-0200-000002000000}">
      <text>
        <r>
          <rPr>
            <sz val="10"/>
            <color rgb="FF000000"/>
            <rFont val="Arial"/>
          </rPr>
          <t>05/08/2021 - 01:22 PM MDT</t>
        </r>
      </text>
    </comment>
    <comment ref="H3" authorId="0" shapeId="0" xr:uid="{00000000-0006-0000-0200-000003000000}">
      <text>
        <r>
          <rPr>
            <sz val="10"/>
            <color rgb="FF000000"/>
            <rFont val="Arial"/>
          </rPr>
          <t>YAMMID-01736292/1794d6e2df077dec</t>
        </r>
      </text>
    </comment>
    <comment ref="AC3" authorId="0" shapeId="0" xr:uid="{00000000-0006-0000-0200-000004000000}">
      <text>
        <r>
          <rPr>
            <sz val="10"/>
            <color rgb="FF000000"/>
            <rFont val="Arial"/>
          </rPr>
          <t>Opened: 05/08/2021 - 01:22 PM MDT</t>
        </r>
      </text>
    </comment>
    <comment ref="H4" authorId="0" shapeId="0" xr:uid="{00000000-0006-0000-0200-000005000000}">
      <text>
        <r>
          <rPr>
            <sz val="10"/>
            <color rgb="FF000000"/>
            <rFont val="Arial"/>
          </rPr>
          <t>YAMMID-01736962/1794d6e2ea7951f2</t>
        </r>
      </text>
    </comment>
    <comment ref="AC4" authorId="0" shapeId="0" xr:uid="{00000000-0006-0000-0200-000006000000}">
      <text>
        <r>
          <rPr>
            <sz val="10"/>
            <color rgb="FF000000"/>
            <rFont val="Arial"/>
          </rPr>
          <t>05/08/2021 - 01:22 PM MDT</t>
        </r>
      </text>
    </comment>
    <comment ref="H5" authorId="0" shapeId="0" xr:uid="{00000000-0006-0000-0200-000007000000}">
      <text>
        <r>
          <rPr>
            <sz val="10"/>
            <color rgb="FF000000"/>
            <rFont val="Arial"/>
          </rPr>
          <t>YAMMID-01737681/1794d6e306ae844f</t>
        </r>
      </text>
    </comment>
    <comment ref="AC5" authorId="0" shapeId="0" xr:uid="{00000000-0006-0000-0200-000008000000}">
      <text>
        <r>
          <rPr>
            <sz val="10"/>
            <color rgb="FF000000"/>
            <rFont val="Arial"/>
          </rPr>
          <t>Opened: 05/08/2021 - 01:37 PM MDT</t>
        </r>
      </text>
    </comment>
    <comment ref="H6" authorId="0" shapeId="0" xr:uid="{00000000-0006-0000-0200-000009000000}">
      <text>
        <r>
          <rPr>
            <sz val="10"/>
            <color rgb="FF000000"/>
            <rFont val="Arial"/>
          </rPr>
          <t>YAMMID-01738316/1794d6e34c6f48c5</t>
        </r>
      </text>
    </comment>
    <comment ref="AC6" authorId="0" shapeId="0" xr:uid="{00000000-0006-0000-0200-00000A000000}">
      <text>
        <r>
          <rPr>
            <sz val="10"/>
            <color rgb="FF000000"/>
            <rFont val="Arial"/>
          </rPr>
          <t>05/08/2021 - 01:22 PM MDT</t>
        </r>
      </text>
    </comment>
    <comment ref="H7" authorId="0" shapeId="0" xr:uid="{00000000-0006-0000-0200-00000B000000}">
      <text>
        <r>
          <rPr>
            <sz val="10"/>
            <color rgb="FF000000"/>
            <rFont val="Arial"/>
          </rPr>
          <t>YAMMID-01738948/1794d6e371c7b81c</t>
        </r>
      </text>
    </comment>
    <comment ref="AC7" authorId="0" shapeId="0" xr:uid="{00000000-0006-0000-0200-00000C000000}">
      <text>
        <r>
          <rPr>
            <sz val="10"/>
            <color rgb="FF000000"/>
            <rFont val="Arial"/>
          </rPr>
          <t>05/08/2021 - 01:22 PM MDT</t>
        </r>
      </text>
    </comment>
    <comment ref="H8" authorId="0" shapeId="0" xr:uid="{00000000-0006-0000-0200-00000D000000}">
      <text>
        <r>
          <rPr>
            <sz val="10"/>
            <color rgb="FF000000"/>
            <rFont val="Arial"/>
          </rPr>
          <t>YAMMID-01739536/1794d6e385ab6cc7</t>
        </r>
      </text>
    </comment>
    <comment ref="AC8" authorId="0" shapeId="0" xr:uid="{00000000-0006-0000-0200-00000E000000}">
      <text>
        <r>
          <rPr>
            <sz val="10"/>
            <color rgb="FF000000"/>
            <rFont val="Arial"/>
          </rPr>
          <t>Opened: 05/08/2021 - 01:50 PM MDT</t>
        </r>
      </text>
    </comment>
    <comment ref="H9" authorId="0" shapeId="0" xr:uid="{00000000-0006-0000-0200-00000F000000}">
      <text>
        <r>
          <rPr>
            <sz val="10"/>
            <color rgb="FF000000"/>
            <rFont val="Arial"/>
          </rPr>
          <t>YAMMID-01740076/1794d6e3baa3a176</t>
        </r>
      </text>
    </comment>
    <comment ref="AC9" authorId="0" shapeId="0" xr:uid="{00000000-0006-0000-0200-000010000000}">
      <text>
        <r>
          <rPr>
            <sz val="10"/>
            <color rgb="FF000000"/>
            <rFont val="Arial"/>
          </rPr>
          <t>Opened: 05/08/2021 - 01:59 PM MDT</t>
        </r>
      </text>
    </comment>
    <comment ref="H10" authorId="0" shapeId="0" xr:uid="{00000000-0006-0000-0200-000011000000}">
      <text>
        <r>
          <rPr>
            <sz val="10"/>
            <color rgb="FF000000"/>
            <rFont val="Arial"/>
          </rPr>
          <t>YAMMID-01740589/1794d6e3dd200ed1</t>
        </r>
      </text>
    </comment>
    <comment ref="AC10" authorId="0" shapeId="0" xr:uid="{00000000-0006-0000-0200-000012000000}">
      <text>
        <r>
          <rPr>
            <sz val="10"/>
            <color rgb="FF000000"/>
            <rFont val="Arial"/>
          </rPr>
          <t>Clicked: 05/08/2021 - 07:39 PM MDT</t>
        </r>
      </text>
    </comment>
    <comment ref="H11" authorId="0" shapeId="0" xr:uid="{00000000-0006-0000-0200-000013000000}">
      <text>
        <r>
          <rPr>
            <sz val="10"/>
            <color rgb="FF000000"/>
            <rFont val="Arial"/>
          </rPr>
          <t>YAMMID-01741495/1794d6e40e589a36</t>
        </r>
      </text>
    </comment>
    <comment ref="AC11" authorId="0" shapeId="0" xr:uid="{00000000-0006-0000-0200-000014000000}">
      <text>
        <r>
          <rPr>
            <sz val="10"/>
            <color rgb="FF000000"/>
            <rFont val="Arial"/>
          </rPr>
          <t>Opened: 05/08/2021 - 02:00 PM MDT</t>
        </r>
      </text>
    </comment>
    <comment ref="H12" authorId="0" shapeId="0" xr:uid="{00000000-0006-0000-0200-000015000000}">
      <text>
        <r>
          <rPr>
            <sz val="10"/>
            <color rgb="FF000000"/>
            <rFont val="Arial"/>
          </rPr>
          <t>YAMMID-01742278/1794d6e438d85655</t>
        </r>
      </text>
    </comment>
    <comment ref="AC12" authorId="0" shapeId="0" xr:uid="{00000000-0006-0000-0200-000016000000}">
      <text>
        <r>
          <rPr>
            <sz val="10"/>
            <color rgb="FF000000"/>
            <rFont val="Arial"/>
          </rPr>
          <t>Opened: 05/08/2021 - 10:25 PM MDT</t>
        </r>
      </text>
    </comment>
    <comment ref="H13" authorId="0" shapeId="0" xr:uid="{00000000-0006-0000-0200-000017000000}">
      <text>
        <r>
          <rPr>
            <sz val="10"/>
            <color rgb="FF000000"/>
            <rFont val="Arial"/>
          </rPr>
          <t>YAMMID-01742963/1794d6e46e8fbf19</t>
        </r>
      </text>
    </comment>
    <comment ref="AC13" authorId="0" shapeId="0" xr:uid="{00000000-0006-0000-0200-000018000000}">
      <text>
        <r>
          <rPr>
            <sz val="10"/>
            <color rgb="FF000000"/>
            <rFont val="Arial"/>
          </rPr>
          <t>Opened: 05/08/2021 - 05:37 PM MDT</t>
        </r>
      </text>
    </comment>
    <comment ref="H14" authorId="0" shapeId="0" xr:uid="{00000000-0006-0000-0200-000019000000}">
      <text>
        <r>
          <rPr>
            <sz val="10"/>
            <color rgb="FF000000"/>
            <rFont val="Arial"/>
          </rPr>
          <t>YAMMID-01743655/1794d6e485a34bfc</t>
        </r>
      </text>
    </comment>
    <comment ref="AC14" authorId="0" shapeId="0" xr:uid="{00000000-0006-0000-0200-00001A000000}">
      <text>
        <r>
          <rPr>
            <sz val="10"/>
            <color rgb="FF000000"/>
            <rFont val="Arial"/>
          </rPr>
          <t>Opened: 05/08/2021 - 01:36 PM MDT</t>
        </r>
      </text>
    </comment>
    <comment ref="H15" authorId="0" shapeId="0" xr:uid="{00000000-0006-0000-0200-00001B000000}">
      <text>
        <r>
          <rPr>
            <sz val="10"/>
            <color rgb="FF000000"/>
            <rFont val="Arial"/>
          </rPr>
          <t>YAMMID-01744323/1794d6e4bcc3b617</t>
        </r>
      </text>
    </comment>
    <comment ref="AC15" authorId="0" shapeId="0" xr:uid="{00000000-0006-0000-0200-00001C000000}">
      <text>
        <r>
          <rPr>
            <sz val="10"/>
            <color rgb="FF000000"/>
            <rFont val="Arial"/>
          </rPr>
          <t>Clicked: 05/08/2021 - 04:11 PM MDT</t>
        </r>
      </text>
    </comment>
    <comment ref="H16" authorId="0" shapeId="0" xr:uid="{00000000-0006-0000-0200-00001D000000}">
      <text>
        <r>
          <rPr>
            <sz val="10"/>
            <color rgb="FF000000"/>
            <rFont val="Arial"/>
          </rPr>
          <t>YAMMID-01744954/1794d6e4da454321</t>
        </r>
      </text>
    </comment>
    <comment ref="AC16" authorId="0" shapeId="0" xr:uid="{00000000-0006-0000-0200-00001E000000}">
      <text>
        <r>
          <rPr>
            <sz val="10"/>
            <color rgb="FF000000"/>
            <rFont val="Arial"/>
          </rPr>
          <t>Opened: 05/08/2021 - 01:31 PM MDT</t>
        </r>
      </text>
    </comment>
    <comment ref="H17" authorId="0" shapeId="0" xr:uid="{00000000-0006-0000-0200-00001F000000}">
      <text>
        <r>
          <rPr>
            <sz val="10"/>
            <color rgb="FF000000"/>
            <rFont val="Arial"/>
          </rPr>
          <t>YAMMID-01745747/1794d6e51f5ab1bd</t>
        </r>
      </text>
    </comment>
    <comment ref="AC17" authorId="0" shapeId="0" xr:uid="{00000000-0006-0000-0200-000020000000}">
      <text>
        <r>
          <rPr>
            <sz val="10"/>
            <color rgb="FF000000"/>
            <rFont val="Arial"/>
          </rPr>
          <t>Opened: 05/08/2021 - 02:16 PM MDT</t>
        </r>
      </text>
    </comment>
    <comment ref="H18" authorId="0" shapeId="0" xr:uid="{00000000-0006-0000-0200-000021000000}">
      <text>
        <r>
          <rPr>
            <sz val="10"/>
            <color rgb="FF000000"/>
            <rFont val="Arial"/>
          </rPr>
          <t>YAMMID-01747049/1794d6e56fc9880f</t>
        </r>
      </text>
    </comment>
    <comment ref="AC18" authorId="0" shapeId="0" xr:uid="{00000000-0006-0000-0200-000022000000}">
      <text>
        <r>
          <rPr>
            <sz val="10"/>
            <color rgb="FF000000"/>
            <rFont val="Arial"/>
          </rPr>
          <t>Opened: 05/08/2021 - 01:59 PM MDT</t>
        </r>
      </text>
    </comment>
    <comment ref="H19" authorId="0" shapeId="0" xr:uid="{00000000-0006-0000-0200-000023000000}">
      <text>
        <r>
          <rPr>
            <sz val="10"/>
            <color rgb="FF000000"/>
            <rFont val="Arial"/>
          </rPr>
          <t>YAMMID-01747533/1794d6e585fb60d7</t>
        </r>
      </text>
    </comment>
    <comment ref="AC19" authorId="0" shapeId="0" xr:uid="{00000000-0006-0000-0200-000024000000}">
      <text>
        <r>
          <rPr>
            <sz val="10"/>
            <color rgb="FF000000"/>
            <rFont val="Arial"/>
          </rPr>
          <t>Clicked: 05/08/2021 - 03:06 PM MDT</t>
        </r>
      </text>
    </comment>
    <comment ref="H20" authorId="0" shapeId="0" xr:uid="{00000000-0006-0000-0200-000025000000}">
      <text>
        <r>
          <rPr>
            <sz val="10"/>
            <color rgb="FF000000"/>
            <rFont val="Arial"/>
          </rPr>
          <t>YAMMID-01748195/1794d6e5a3fe738d</t>
        </r>
      </text>
    </comment>
    <comment ref="AC20" authorId="0" shapeId="0" xr:uid="{00000000-0006-0000-0200-000026000000}">
      <text>
        <r>
          <rPr>
            <sz val="10"/>
            <color rgb="FF000000"/>
            <rFont val="Arial"/>
          </rPr>
          <t>05/08/2021 - 01:22 PM MDT</t>
        </r>
      </text>
    </comment>
    <comment ref="H21" authorId="0" shapeId="0" xr:uid="{00000000-0006-0000-0200-000027000000}">
      <text>
        <r>
          <rPr>
            <sz val="10"/>
            <color rgb="FF000000"/>
            <rFont val="Arial"/>
          </rPr>
          <t>YAMMID-01748857/1794d6e5cfc532c3</t>
        </r>
      </text>
    </comment>
    <comment ref="AC21" authorId="0" shapeId="0" xr:uid="{00000000-0006-0000-0200-000028000000}">
      <text>
        <r>
          <rPr>
            <sz val="10"/>
            <color rgb="FF000000"/>
            <rFont val="Arial"/>
          </rPr>
          <t>05/08/2021 - 01:22 PM MDT</t>
        </r>
      </text>
    </comment>
    <comment ref="H22" authorId="0" shapeId="0" xr:uid="{00000000-0006-0000-0200-000029000000}">
      <text>
        <r>
          <rPr>
            <sz val="10"/>
            <color rgb="FF000000"/>
            <rFont val="Arial"/>
          </rPr>
          <t>YAMMID-01751311/1794d6e662454aa4</t>
        </r>
      </text>
    </comment>
    <comment ref="AC22" authorId="0" shapeId="0" xr:uid="{00000000-0006-0000-0200-00002A000000}">
      <text>
        <r>
          <rPr>
            <sz val="10"/>
            <color rgb="FF000000"/>
            <rFont val="Arial"/>
          </rPr>
          <t>Opened: 05/08/2021 - 08:24 PM MDT</t>
        </r>
      </text>
    </comment>
    <comment ref="H23" authorId="0" shapeId="0" xr:uid="{00000000-0006-0000-0200-00002B000000}">
      <text>
        <r>
          <rPr>
            <sz val="10"/>
            <color rgb="FF000000"/>
            <rFont val="Arial"/>
          </rPr>
          <t>YAMMID-01751817/1794d6e69552b8cf</t>
        </r>
      </text>
    </comment>
    <comment ref="AC23" authorId="0" shapeId="0" xr:uid="{00000000-0006-0000-0200-00002C000000}">
      <text>
        <r>
          <rPr>
            <sz val="10"/>
            <color rgb="FF000000"/>
            <rFont val="Arial"/>
          </rPr>
          <t>Opened: 05/08/2021 - 01:29 PM MDT</t>
        </r>
      </text>
    </comment>
    <comment ref="H24" authorId="0" shapeId="0" xr:uid="{00000000-0006-0000-0200-00002D000000}">
      <text>
        <r>
          <rPr>
            <sz val="10"/>
            <color rgb="FF000000"/>
            <rFont val="Arial"/>
          </rPr>
          <t>YAMMID-01752345/1794d6e6ab62234c</t>
        </r>
      </text>
    </comment>
    <comment ref="AC24" authorId="0" shapeId="0" xr:uid="{00000000-0006-0000-0200-00002E000000}">
      <text>
        <r>
          <rPr>
            <sz val="10"/>
            <color rgb="FF000000"/>
            <rFont val="Arial"/>
          </rPr>
          <t>Opened: 05/08/2021 - 01:22 PM MDT</t>
        </r>
      </text>
    </comment>
    <comment ref="H25" authorId="0" shapeId="0" xr:uid="{00000000-0006-0000-0200-00002F000000}">
      <text>
        <r>
          <rPr>
            <sz val="10"/>
            <color rgb="FF000000"/>
            <rFont val="Arial"/>
          </rPr>
          <t>YAMMID-01752806/1794d6e6d62c076e</t>
        </r>
      </text>
    </comment>
    <comment ref="AC25" authorId="0" shapeId="0" xr:uid="{00000000-0006-0000-0200-000030000000}">
      <text>
        <r>
          <rPr>
            <sz val="10"/>
            <color rgb="FF000000"/>
            <rFont val="Arial"/>
          </rPr>
          <t>Opened: 05/08/2021 - 01:22 PM MDT</t>
        </r>
      </text>
    </comment>
    <comment ref="H26" authorId="0" shapeId="0" xr:uid="{00000000-0006-0000-0200-000031000000}">
      <text>
        <r>
          <rPr>
            <sz val="10"/>
            <color rgb="FF000000"/>
            <rFont val="Arial"/>
          </rPr>
          <t>YAMMID-01754046/1794d6e7164d2af4</t>
        </r>
      </text>
    </comment>
    <comment ref="AC26" authorId="0" shapeId="0" xr:uid="{00000000-0006-0000-0200-000032000000}">
      <text>
        <r>
          <rPr>
            <sz val="10"/>
            <color rgb="FF000000"/>
            <rFont val="Arial"/>
          </rPr>
          <t>Opened: 05/08/2021 - 01:58 PM MDT</t>
        </r>
      </text>
    </comment>
    <comment ref="H27" authorId="0" shapeId="0" xr:uid="{00000000-0006-0000-0200-000033000000}">
      <text>
        <r>
          <rPr>
            <sz val="10"/>
            <color rgb="FF000000"/>
            <rFont val="Arial"/>
          </rPr>
          <t>YAMMID-01754635/1794d6e72538cc2d</t>
        </r>
      </text>
    </comment>
    <comment ref="AC27" authorId="0" shapeId="0" xr:uid="{00000000-0006-0000-0200-000034000000}">
      <text>
        <r>
          <rPr>
            <sz val="10"/>
            <color rgb="FF000000"/>
            <rFont val="Arial"/>
          </rPr>
          <t>Opened: 05/08/2021 - 01:58 PM MDT</t>
        </r>
      </text>
    </comment>
    <comment ref="H28" authorId="0" shapeId="0" xr:uid="{00000000-0006-0000-0200-000035000000}">
      <text>
        <r>
          <rPr>
            <sz val="10"/>
            <color rgb="FF000000"/>
            <rFont val="Arial"/>
          </rPr>
          <t>YAMMID-01755251/1794d6e768b3ff30</t>
        </r>
      </text>
    </comment>
    <comment ref="AC28" authorId="0" shapeId="0" xr:uid="{00000000-0006-0000-0200-000036000000}">
      <text>
        <r>
          <rPr>
            <sz val="10"/>
            <color rgb="FF000000"/>
            <rFont val="Arial"/>
          </rPr>
          <t>Opened: 05/08/2021 - 01:22 PM MDT</t>
        </r>
      </text>
    </comment>
    <comment ref="H29" authorId="0" shapeId="0" xr:uid="{00000000-0006-0000-0200-000037000000}">
      <text>
        <r>
          <rPr>
            <sz val="10"/>
            <color rgb="FF000000"/>
            <rFont val="Arial"/>
          </rPr>
          <t>YAMMID-01755974/1794d6e7908a3ee6</t>
        </r>
      </text>
    </comment>
    <comment ref="AC29" authorId="0" shapeId="0" xr:uid="{00000000-0006-0000-0200-000038000000}">
      <text>
        <r>
          <rPr>
            <sz val="10"/>
            <color rgb="FF000000"/>
            <rFont val="Arial"/>
          </rPr>
          <t>Clicked: 05/08/2021 - 03:05 PM MDT</t>
        </r>
      </text>
    </comment>
    <comment ref="H30" authorId="0" shapeId="0" xr:uid="{00000000-0006-0000-0200-000039000000}">
      <text>
        <r>
          <rPr>
            <sz val="10"/>
            <color rgb="FF000000"/>
            <rFont val="Arial"/>
          </rPr>
          <t>YAMMID-01756498/1794d6e7a48614d6</t>
        </r>
      </text>
    </comment>
    <comment ref="AC30" authorId="0" shapeId="0" xr:uid="{00000000-0006-0000-0200-00003A000000}">
      <text>
        <r>
          <rPr>
            <sz val="10"/>
            <color rgb="FF000000"/>
            <rFont val="Arial"/>
          </rPr>
          <t>Opened: 05/09/2021 - 12:16 PM MDT</t>
        </r>
      </text>
    </comment>
    <comment ref="H31" authorId="0" shapeId="0" xr:uid="{00000000-0006-0000-0200-00003B000000}">
      <text>
        <r>
          <rPr>
            <sz val="10"/>
            <color rgb="FF000000"/>
            <rFont val="Arial"/>
          </rPr>
          <t>YAMMID-01758110/1794d6e81f279e0b</t>
        </r>
      </text>
    </comment>
    <comment ref="AC31" authorId="0" shapeId="0" xr:uid="{00000000-0006-0000-0200-00003C000000}">
      <text>
        <r>
          <rPr>
            <sz val="10"/>
            <color rgb="FF000000"/>
            <rFont val="Arial"/>
          </rPr>
          <t>Opened: 05/09/2021 - 10:45 PM MDT</t>
        </r>
      </text>
    </comment>
    <comment ref="H32" authorId="0" shapeId="0" xr:uid="{00000000-0006-0000-0200-00003D000000}">
      <text>
        <r>
          <rPr>
            <sz val="10"/>
            <color rgb="FF000000"/>
            <rFont val="Arial"/>
          </rPr>
          <t>YAMMID-01758743/1794d6e84463ee6f</t>
        </r>
      </text>
    </comment>
    <comment ref="AC32" authorId="0" shapeId="0" xr:uid="{00000000-0006-0000-0200-00003E000000}">
      <text>
        <r>
          <rPr>
            <sz val="10"/>
            <color rgb="FF000000"/>
            <rFont val="Arial"/>
          </rPr>
          <t>05/08/2021 - 01:22 PM MDT</t>
        </r>
      </text>
    </comment>
    <comment ref="H33" authorId="0" shapeId="0" xr:uid="{00000000-0006-0000-0200-00003F000000}">
      <text>
        <r>
          <rPr>
            <sz val="10"/>
            <color rgb="FF000000"/>
            <rFont val="Arial"/>
          </rPr>
          <t>YAMMID-01760080/1794d6e884b0a6eb</t>
        </r>
      </text>
    </comment>
    <comment ref="AC33" authorId="0" shapeId="0" xr:uid="{00000000-0006-0000-0200-000040000000}">
      <text>
        <r>
          <rPr>
            <sz val="10"/>
            <color rgb="FF000000"/>
            <rFont val="Arial"/>
          </rPr>
          <t>05/08/2021 - 01:22 PM MDT</t>
        </r>
      </text>
    </comment>
    <comment ref="H34" authorId="0" shapeId="0" xr:uid="{00000000-0006-0000-0200-000041000000}">
      <text>
        <r>
          <rPr>
            <sz val="10"/>
            <color rgb="FF000000"/>
            <rFont val="Arial"/>
          </rPr>
          <t>YAMMID-01760704/1794d6e8b771e82d</t>
        </r>
      </text>
    </comment>
    <comment ref="AC34" authorId="0" shapeId="0" xr:uid="{00000000-0006-0000-0200-000042000000}">
      <text>
        <r>
          <rPr>
            <sz val="10"/>
            <color rgb="FF000000"/>
            <rFont val="Arial"/>
          </rPr>
          <t>Clicked: 05/10/2021 - 01:48 PM MDT</t>
        </r>
      </text>
    </comment>
    <comment ref="H35" authorId="0" shapeId="0" xr:uid="{00000000-0006-0000-0200-000043000000}">
      <text>
        <r>
          <rPr>
            <sz val="10"/>
            <color rgb="FF000000"/>
            <rFont val="Arial"/>
          </rPr>
          <t>YAMMID-01762034/1794d6e91442e4bd</t>
        </r>
      </text>
    </comment>
    <comment ref="AC35" authorId="0" shapeId="0" xr:uid="{00000000-0006-0000-0200-000044000000}">
      <text>
        <r>
          <rPr>
            <sz val="10"/>
            <color rgb="FF000000"/>
            <rFont val="Arial"/>
          </rPr>
          <t>05/08/2021 - 01:22 PM MDT</t>
        </r>
      </text>
    </comment>
    <comment ref="H36" authorId="0" shapeId="0" xr:uid="{00000000-0006-0000-0200-000045000000}">
      <text>
        <r>
          <rPr>
            <sz val="10"/>
            <color rgb="FF000000"/>
            <rFont val="Arial"/>
          </rPr>
          <t>YAMMID-01762697/1794d6e92621c2b5</t>
        </r>
      </text>
    </comment>
    <comment ref="AC36" authorId="0" shapeId="0" xr:uid="{00000000-0006-0000-0200-000046000000}">
      <text>
        <r>
          <rPr>
            <sz val="10"/>
            <color rgb="FF000000"/>
            <rFont val="Arial"/>
          </rPr>
          <t>Clicked: 05/08/2021 - 02:45 PM MDT</t>
        </r>
      </text>
    </comment>
    <comment ref="H37" authorId="0" shapeId="0" xr:uid="{00000000-0006-0000-0200-000047000000}">
      <text>
        <r>
          <rPr>
            <sz val="10"/>
            <color rgb="FF000000"/>
            <rFont val="Arial"/>
          </rPr>
          <t>YAMMID-01763373/1794d6e9734fc5cc</t>
        </r>
      </text>
    </comment>
    <comment ref="AC37" authorId="0" shapeId="0" xr:uid="{00000000-0006-0000-0200-000048000000}">
      <text>
        <r>
          <rPr>
            <sz val="10"/>
            <color rgb="FF000000"/>
            <rFont val="Arial"/>
          </rPr>
          <t>Clicked: 05/09/2021 - 07:33 PM MDT</t>
        </r>
      </text>
    </comment>
    <comment ref="H38" authorId="0" shapeId="0" xr:uid="{00000000-0006-0000-0200-000049000000}">
      <text>
        <r>
          <rPr>
            <sz val="10"/>
            <color rgb="FF000000"/>
            <rFont val="Arial"/>
          </rPr>
          <t>YAMMID-01764047/1794d6e9826c191d</t>
        </r>
      </text>
    </comment>
    <comment ref="AC38" authorId="0" shapeId="0" xr:uid="{00000000-0006-0000-0200-00004A000000}">
      <text>
        <r>
          <rPr>
            <sz val="10"/>
            <color rgb="FF000000"/>
            <rFont val="Arial"/>
          </rPr>
          <t>05/08/2021 - 01:22 PM MDT</t>
        </r>
      </text>
    </comment>
    <comment ref="H39" authorId="0" shapeId="0" xr:uid="{00000000-0006-0000-0200-00004B000000}">
      <text>
        <r>
          <rPr>
            <sz val="10"/>
            <color rgb="FF000000"/>
            <rFont val="Arial"/>
          </rPr>
          <t>YAMMID-01764764/1794d6e9a1adb759</t>
        </r>
      </text>
    </comment>
    <comment ref="AC39" authorId="0" shapeId="0" xr:uid="{00000000-0006-0000-0200-00004C000000}">
      <text>
        <r>
          <rPr>
            <sz val="10"/>
            <color rgb="FF000000"/>
            <rFont val="Arial"/>
          </rPr>
          <t>05/08/2021 - 01:22 PM MDT</t>
        </r>
      </text>
    </comment>
    <comment ref="H40" authorId="0" shapeId="0" xr:uid="{00000000-0006-0000-0200-00004D000000}">
      <text>
        <r>
          <rPr>
            <sz val="10"/>
            <color rgb="FF000000"/>
            <rFont val="Arial"/>
          </rPr>
          <t>YAMMID-01765634/1794d6e9e9378c6e</t>
        </r>
      </text>
    </comment>
    <comment ref="AC40" authorId="0" shapeId="0" xr:uid="{00000000-0006-0000-0200-00004E000000}">
      <text>
        <r>
          <rPr>
            <sz val="10"/>
            <color rgb="FF000000"/>
            <rFont val="Arial"/>
          </rPr>
          <t>05/08/2021 - 01:22 PM MDT</t>
        </r>
      </text>
    </comment>
    <comment ref="H41" authorId="0" shapeId="0" xr:uid="{00000000-0006-0000-0200-00004F000000}">
      <text>
        <r>
          <rPr>
            <sz val="10"/>
            <color rgb="FF000000"/>
            <rFont val="Arial"/>
          </rPr>
          <t>YAMMID-01766149/1794d6ea14ed9c08</t>
        </r>
      </text>
    </comment>
    <comment ref="AC41" authorId="0" shapeId="0" xr:uid="{00000000-0006-0000-0200-000050000000}">
      <text>
        <r>
          <rPr>
            <sz val="10"/>
            <color rgb="FF000000"/>
            <rFont val="Arial"/>
          </rPr>
          <t>05/08/2021 - 01:22 PM MDT</t>
        </r>
      </text>
    </comment>
    <comment ref="H42" authorId="0" shapeId="0" xr:uid="{00000000-0006-0000-0200-000051000000}">
      <text>
        <r>
          <rPr>
            <sz val="10"/>
            <color rgb="FF000000"/>
            <rFont val="Arial"/>
          </rPr>
          <t>YAMMID-01766730/1794d6ea24ef2449</t>
        </r>
      </text>
    </comment>
    <comment ref="AC42" authorId="0" shapeId="0" xr:uid="{00000000-0006-0000-0200-000052000000}">
      <text>
        <r>
          <rPr>
            <sz val="10"/>
            <color rgb="FF000000"/>
            <rFont val="Arial"/>
          </rPr>
          <t>Opened: 05/08/2021 - 01:22 PM MDT</t>
        </r>
      </text>
    </comment>
    <comment ref="H43" authorId="0" shapeId="0" xr:uid="{00000000-0006-0000-0200-000053000000}">
      <text>
        <r>
          <rPr>
            <sz val="10"/>
            <color rgb="FF000000"/>
            <rFont val="Arial"/>
          </rPr>
          <t>YAMMID-01767330/1794d6ea4d7a1ac8</t>
        </r>
      </text>
    </comment>
    <comment ref="AC43" authorId="0" shapeId="0" xr:uid="{00000000-0006-0000-0200-000054000000}">
      <text>
        <r>
          <rPr>
            <sz val="10"/>
            <color rgb="FF000000"/>
            <rFont val="Arial"/>
          </rPr>
          <t>Opened: 05/08/2021 - 09:11 PM MDT</t>
        </r>
      </text>
    </comment>
    <comment ref="H44" authorId="0" shapeId="0" xr:uid="{00000000-0006-0000-0200-000055000000}">
      <text>
        <r>
          <rPr>
            <sz val="10"/>
            <color rgb="FF000000"/>
            <rFont val="Arial"/>
          </rPr>
          <t>YAMMID-01767818/1794d6ea6b50b56d</t>
        </r>
      </text>
    </comment>
    <comment ref="AC44" authorId="0" shapeId="0" xr:uid="{00000000-0006-0000-0200-000056000000}">
      <text>
        <r>
          <rPr>
            <sz val="10"/>
            <color rgb="FF000000"/>
            <rFont val="Arial"/>
          </rPr>
          <t>Clicked: 05/11/2021 - 08:49 AM MDT</t>
        </r>
      </text>
    </comment>
    <comment ref="H45" authorId="0" shapeId="0" xr:uid="{00000000-0006-0000-0200-000057000000}">
      <text>
        <r>
          <rPr>
            <sz val="10"/>
            <color rgb="FF000000"/>
            <rFont val="Arial"/>
          </rPr>
          <t>YAMMID-01768353/1794d6ea861c4fc1</t>
        </r>
      </text>
    </comment>
    <comment ref="AC45" authorId="0" shapeId="0" xr:uid="{00000000-0006-0000-0200-000058000000}">
      <text>
        <r>
          <rPr>
            <sz val="10"/>
            <color rgb="FF000000"/>
            <rFont val="Arial"/>
          </rPr>
          <t>Opened: 05/08/2021 - 01:33 PM MDT</t>
        </r>
      </text>
    </comment>
    <comment ref="H46" authorId="0" shapeId="0" xr:uid="{00000000-0006-0000-0200-000059000000}">
      <text>
        <r>
          <rPr>
            <sz val="10"/>
            <color rgb="FF000000"/>
            <rFont val="Arial"/>
          </rPr>
          <t>YAMMID-01768775/1794d6eaa6c726b0</t>
        </r>
      </text>
    </comment>
    <comment ref="AC46" authorId="0" shapeId="0" xr:uid="{00000000-0006-0000-0200-00005A000000}">
      <text>
        <r>
          <rPr>
            <sz val="10"/>
            <color rgb="FF000000"/>
            <rFont val="Arial"/>
          </rPr>
          <t>Opened: 05/08/2021 - 02:06 PM MDT</t>
        </r>
      </text>
    </comment>
    <comment ref="H47" authorId="0" shapeId="0" xr:uid="{00000000-0006-0000-0200-00005B000000}">
      <text>
        <r>
          <rPr>
            <sz val="10"/>
            <color rgb="FF000000"/>
            <rFont val="Arial"/>
          </rPr>
          <t>YAMMID-01769722/1794d6eaff4ef7b9</t>
        </r>
      </text>
    </comment>
    <comment ref="AC47" authorId="0" shapeId="0" xr:uid="{00000000-0006-0000-0200-00005C000000}">
      <text>
        <r>
          <rPr>
            <sz val="10"/>
            <color rgb="FF000000"/>
            <rFont val="Arial"/>
          </rPr>
          <t>05/08/2021 - 01:22 PM MDT</t>
        </r>
      </text>
    </comment>
    <comment ref="H48" authorId="0" shapeId="0" xr:uid="{00000000-0006-0000-0200-00005D000000}">
      <text>
        <r>
          <rPr>
            <sz val="10"/>
            <color rgb="FF000000"/>
            <rFont val="Arial"/>
          </rPr>
          <t>YAMMID-01770515/1794d6eb376fc092</t>
        </r>
      </text>
    </comment>
    <comment ref="AC48" authorId="0" shapeId="0" xr:uid="{00000000-0006-0000-0200-00005E000000}">
      <text>
        <r>
          <rPr>
            <sz val="10"/>
            <color rgb="FF000000"/>
            <rFont val="Arial"/>
          </rPr>
          <t>05/08/2021 - 01:22 PM MDT</t>
        </r>
      </text>
    </comment>
    <comment ref="H49" authorId="0" shapeId="0" xr:uid="{00000000-0006-0000-0200-00005F000000}">
      <text>
        <r>
          <rPr>
            <sz val="10"/>
            <color rgb="FF000000"/>
            <rFont val="Arial"/>
          </rPr>
          <t>YAMMID-01771208/1794d6eb4b423a10</t>
        </r>
      </text>
    </comment>
    <comment ref="AC49" authorId="0" shapeId="0" xr:uid="{00000000-0006-0000-0200-000060000000}">
      <text>
        <r>
          <rPr>
            <sz val="10"/>
            <color rgb="FF000000"/>
            <rFont val="Arial"/>
          </rPr>
          <t>Opened: 05/08/2021 - 03:48 PM MDT</t>
        </r>
      </text>
    </comment>
    <comment ref="H50" authorId="0" shapeId="0" xr:uid="{00000000-0006-0000-0200-000061000000}">
      <text>
        <r>
          <rPr>
            <sz val="10"/>
            <color rgb="FF000000"/>
            <rFont val="Arial"/>
          </rPr>
          <t>YAMMID-01771782/1794d6eb663697a9</t>
        </r>
      </text>
    </comment>
    <comment ref="AC50" authorId="0" shapeId="0" xr:uid="{00000000-0006-0000-0200-000062000000}">
      <text>
        <r>
          <rPr>
            <sz val="10"/>
            <color rgb="FF000000"/>
            <rFont val="Arial"/>
          </rPr>
          <t>Opened: 05/10/2021 - 07:57 AM MDT</t>
        </r>
      </text>
    </comment>
    <comment ref="H51" authorId="0" shapeId="0" xr:uid="{00000000-0006-0000-0200-000063000000}">
      <text>
        <r>
          <rPr>
            <sz val="10"/>
            <color rgb="FF000000"/>
            <rFont val="Arial"/>
          </rPr>
          <t>YAMMID-30719033</t>
        </r>
      </text>
    </comment>
    <comment ref="AC51" authorId="0" shapeId="0" xr:uid="{00000000-0006-0000-0200-000064000000}">
      <text>
        <r>
          <rPr>
            <sz val="10"/>
            <color rgb="FF000000"/>
            <rFont val="Arial"/>
          </rPr>
          <t>Clicked: 05/11/2021 - 04:45 PM MDT</t>
        </r>
      </text>
    </comment>
    <comment ref="H52" authorId="0" shapeId="0" xr:uid="{00000000-0006-0000-0200-000065000000}">
      <text>
        <r>
          <rPr>
            <sz val="10"/>
            <color rgb="FF000000"/>
            <rFont val="Arial"/>
          </rPr>
          <t>YAMMID-73742844</t>
        </r>
      </text>
    </comment>
    <comment ref="AC52" authorId="0" shapeId="0" xr:uid="{00000000-0006-0000-0200-000066000000}">
      <text>
        <r>
          <rPr>
            <sz val="10"/>
            <color rgb="FF000000"/>
            <rFont val="Arial"/>
          </rPr>
          <t>05/17/2021 - 11:49 AM MDT</t>
        </r>
      </text>
    </comment>
  </commentList>
</comments>
</file>

<file path=xl/sharedStrings.xml><?xml version="1.0" encoding="utf-8"?>
<sst xmlns="http://schemas.openxmlformats.org/spreadsheetml/2006/main" count="1592" uniqueCount="545">
  <si>
    <t>User ID</t>
  </si>
  <si>
    <t>First Name</t>
  </si>
  <si>
    <t>Names</t>
  </si>
  <si>
    <t>What's your phone number?</t>
  </si>
  <si>
    <t>What's your non-Tulane email address?</t>
  </si>
  <si>
    <t>What graduating class are you?</t>
  </si>
  <si>
    <t>What school are you graduating from?</t>
  </si>
  <si>
    <t>What are your summer plans? (include general dates eg. "mid-June until end of July")</t>
  </si>
  <si>
    <t>Post Grad Plans</t>
  </si>
  <si>
    <t>In your own words, what are you doing post-grad?</t>
  </si>
  <si>
    <t>Which metro area are you going to be in post-grad?</t>
  </si>
  <si>
    <t>What timezone are you going to be in?</t>
  </si>
  <si>
    <t>What are your two greatest personal interests?  (check 2)</t>
  </si>
  <si>
    <t>Preference 1</t>
  </si>
  <si>
    <t>Preference 2</t>
  </si>
  <si>
    <t>Willing to be pod leader?</t>
  </si>
  <si>
    <t>Anti-preference 1</t>
  </si>
  <si>
    <t>Anti-preference 2</t>
  </si>
  <si>
    <t>Anti-preference 3</t>
  </si>
  <si>
    <t>Anti-preference 4</t>
  </si>
  <si>
    <t>An important part of sharing knowledge is finding an hour twice a month to call in as a group. Which times would you be able to do so this Fall? (please check at least 2, and as many as you can make so scheduling is easier)</t>
  </si>
  <si>
    <t>Life Pod is scheduled to begin at the beginning of September 2021 and run until the end of February 2022. Will you be available for &gt;80% of monthly check-ins during this time?</t>
  </si>
  <si>
    <t>Any other requests about your pod life (eg. topics you'd like to cover, other friends you'd like to be placed with, preferable start dates/times... )</t>
  </si>
  <si>
    <t>Do you commit to supporting your fellow pod members in your adulting goals for 3 months by being generous with your knowledge and vulnerable with your experiences?</t>
  </si>
  <si>
    <t>Merge status</t>
  </si>
  <si>
    <t>What is your first name?</t>
  </si>
  <si>
    <t>What is your last name?</t>
  </si>
  <si>
    <t>What's your full name?</t>
  </si>
  <si>
    <t>maddypmarsh@gmail.com</t>
  </si>
  <si>
    <t>Class of 2021</t>
  </si>
  <si>
    <t>SPHTM</t>
  </si>
  <si>
    <t xml:space="preserve">Studying for MCAT until June 30. Then who knows </t>
  </si>
  <si>
    <t>undecided</t>
  </si>
  <si>
    <t xml:space="preserve">Taking 2 gap years before medical school. I’m applying to jobs, looking at a medical certification program and exploring gap year programs abroad. I’m really unsure to be completely honest </t>
  </si>
  <si>
    <t xml:space="preserve">Columbus </t>
  </si>
  <si>
    <t>Eastern</t>
  </si>
  <si>
    <t>Being active/traveling, Helping people</t>
  </si>
  <si>
    <t>no</t>
  </si>
  <si>
    <t>Saturday morning, Sunday morning</t>
  </si>
  <si>
    <t>Oh yea</t>
  </si>
  <si>
    <t>Heck yea!</t>
  </si>
  <si>
    <t>EMAIL_SENT</t>
  </si>
  <si>
    <t>Madeline Marsh</t>
  </si>
  <si>
    <t>nikijhang@gmail.com</t>
  </si>
  <si>
    <t>School of Science and Engineering and School of Liberal Arts</t>
  </si>
  <si>
    <t>Traveling and enjoying with family until medical school in august</t>
  </si>
  <si>
    <t>grad school</t>
  </si>
  <si>
    <t>I am going to med school</t>
  </si>
  <si>
    <t>Chicago</t>
  </si>
  <si>
    <t>Central</t>
  </si>
  <si>
    <t>maybe</t>
  </si>
  <si>
    <t>EMAIL_OPENED</t>
  </si>
  <si>
    <t>Nikita Jhangiani</t>
  </si>
  <si>
    <t>michaelchen7400@gmail.com</t>
  </si>
  <si>
    <t>School of Liberal Arts</t>
  </si>
  <si>
    <t>Travel until Mid June
Work from Early June/Mid June to ???</t>
  </si>
  <si>
    <t>work</t>
  </si>
  <si>
    <t>Working</t>
  </si>
  <si>
    <t>New Orleans</t>
  </si>
  <si>
    <t>Leadership and/or teamwork, Research and/or data analysis</t>
  </si>
  <si>
    <t>Saturday morning, Saturday evening, Sunday morning, Sunday evening, Weekday evening</t>
  </si>
  <si>
    <t>Michael Chen</t>
  </si>
  <si>
    <t>318-540-9330</t>
  </si>
  <si>
    <t>Mackenziebrown527@gmail.com</t>
  </si>
  <si>
    <t>May till September I will be a summer camp counselor in North Carolina</t>
  </si>
  <si>
    <t>looking for work</t>
  </si>
  <si>
    <t>Going to try to find a job either in the nonprofit sector or the government doing some form of policy research (ideally). That or something international development related.</t>
  </si>
  <si>
    <t>Not sure, probably either DC or New Orleans</t>
  </si>
  <si>
    <t>Not sure</t>
  </si>
  <si>
    <t>Understanding how things work, Helping people</t>
  </si>
  <si>
    <t>Saturday morning, Saturday afternoon, Saturday evening, Sunday morning, Sunday afternoon, Sunday evening, Not sure what my job schedule will be but ideally i’ll be free on weekends?</t>
  </si>
  <si>
    <t>Mackenzie Brown</t>
  </si>
  <si>
    <t>zach.knoop@gmail.com</t>
  </si>
  <si>
    <t xml:space="preserve">Tulane Freeman school of business </t>
  </si>
  <si>
    <t xml:space="preserve">I am still trying to determine my summer plans, but I will be in New York for the majority of the summer </t>
  </si>
  <si>
    <t xml:space="preserve">I am attending Cardozo law school </t>
  </si>
  <si>
    <t>New York / Tri-State area</t>
  </si>
  <si>
    <t>Experiencing new thinsg, Understanding how things work</t>
  </si>
  <si>
    <t>yes</t>
  </si>
  <si>
    <t>Sunday afternoon, Sunday evening, Weekday evening</t>
  </si>
  <si>
    <t>Zachary Knoop</t>
  </si>
  <si>
    <t>joannalo5588@gmail.com</t>
  </si>
  <si>
    <t>Science &amp; Engineering</t>
  </si>
  <si>
    <t>Going back home to Ca for summer in June til August</t>
  </si>
  <si>
    <t>MSW</t>
  </si>
  <si>
    <t>Experiencing new thinsg, Being creative and/or building things</t>
  </si>
  <si>
    <t>Saturday afternoon, Sunday morning, Weekday evening</t>
  </si>
  <si>
    <t xml:space="preserve">Joanna Lo </t>
  </si>
  <si>
    <t>gwendelynbutler@gmail.com</t>
  </si>
  <si>
    <t>Liberal Arts</t>
  </si>
  <si>
    <t>working at a local small business (plant nursery and high-end homegoods and fashion store) in Houston; traveling to visit friends; moving into an apartment in Austin</t>
  </si>
  <si>
    <t>going to law school at University of Texas in Austin</t>
  </si>
  <si>
    <t>Austin (but from Houston and traveling there a lot)</t>
  </si>
  <si>
    <t>Being active/traveling, Experiencing new thinsg</t>
  </si>
  <si>
    <t>Saturday morning, Saturday afternoon, Saturday evening, Sunday morning, Sunday afternoon, Sunday evening</t>
  </si>
  <si>
    <t>Gwendelyn Butler</t>
  </si>
  <si>
    <t>rdaveswag@gmail.com</t>
  </si>
  <si>
    <t>SLA</t>
  </si>
  <si>
    <t>Content Specialist at Online Optimism
Tour Guide in the French Quarter</t>
  </si>
  <si>
    <t>Looking into the digital marketing field from the city I love and wanna remain in: New Orleans :)</t>
  </si>
  <si>
    <t>Writing, Experiencing new thinsg</t>
  </si>
  <si>
    <t>Saturday morning, Sunday morning, Sunday evening, Weekday evening</t>
  </si>
  <si>
    <t>dealing with imposter syndrome, atypical / dynamic definitions of success</t>
  </si>
  <si>
    <t>Rory Davis</t>
  </si>
  <si>
    <t>832-659-1370</t>
  </si>
  <si>
    <t>wangjin000@mysbisd.org</t>
  </si>
  <si>
    <t>Tulane</t>
  </si>
  <si>
    <t>post bacc premed</t>
  </si>
  <si>
    <t>I am still looking for a job. I have applied for many but have not received any interviews</t>
  </si>
  <si>
    <t>Houston</t>
  </si>
  <si>
    <t>Leadership and/or teamwork, Helping people</t>
  </si>
  <si>
    <t>Saturday afternoon, Sunday morning</t>
  </si>
  <si>
    <t>Jing Wang</t>
  </si>
  <si>
    <t>713-412-2013</t>
  </si>
  <si>
    <t>taylorbond13@gmail.com</t>
  </si>
  <si>
    <t>School of Public Health</t>
  </si>
  <si>
    <t xml:space="preserve">Not sure yet! Currently job searching but will be in New Orleans either way! </t>
  </si>
  <si>
    <t xml:space="preserve">LIVING LIFE!!!! I will be in my gap year(s) before medical school, and I am really looking forward to experiencing life as Not Being A Student. Doing things I didn’t have the time to do as an undergrad due to the responsibilities of being pre-med and then not being able to do a lot of the things I really wanted to due to COVID. With life getting back to normal, I feel like I have a new appreciation for life and that’s what I’m really looking forward to in post-grad life. </t>
  </si>
  <si>
    <t>Experiencing new thinsg, Helping people</t>
  </si>
  <si>
    <t>Saturday afternoon, Sunday afternoon, Sunday evening</t>
  </si>
  <si>
    <t>EMAIL_CLICKED</t>
  </si>
  <si>
    <t>Taylor Bond</t>
  </si>
  <si>
    <t>Isabelle</t>
  </si>
  <si>
    <t>Lian</t>
  </si>
  <si>
    <t>(503) 317-1076</t>
  </si>
  <si>
    <t>isabelle.lian@gmail.com</t>
  </si>
  <si>
    <t>SSE</t>
  </si>
  <si>
    <t>Relax!! until June. Begin medical scribing in Oregon from June until August 2022</t>
  </si>
  <si>
    <t>Medical Scribing. Still trying to finalize though!</t>
  </si>
  <si>
    <t>Portland, Oregon</t>
  </si>
  <si>
    <t>Pacific</t>
  </si>
  <si>
    <t>Saturday afternoon, Saturday evening, Sunday afternoon, Sunday evening, Weekday evening, Haven't finalized my work schedule so there's a chance a few of these times may not work</t>
  </si>
  <si>
    <t>Financial literacy tips (health insurance, managing loans, the process of buying a house/car, etc.), mental health/loving kindness meditation sessions, how to stay motivated outside of the academic setting</t>
  </si>
  <si>
    <t>Isabelle Beiyi Lian</t>
  </si>
  <si>
    <t>tsshick@gmail.com</t>
  </si>
  <si>
    <t>travel with family and start working</t>
  </si>
  <si>
    <t>I am taking a gap year working in New Orleans and then going to medical school.</t>
  </si>
  <si>
    <t>Sunday morning, Sunday afternoon, Sunday evening</t>
  </si>
  <si>
    <t>Tiffany Shick</t>
  </si>
  <si>
    <t>trishmillare@gmail.com</t>
  </si>
  <si>
    <t>Working part time, starting health coach school in mid July, starting graduate school in August</t>
  </si>
  <si>
    <t>Continuing to cover basic expenses w a fitness associate job in New Jersey while commuting to Chicago on weekends to expand on my professional and academic development at Northwestern University</t>
  </si>
  <si>
    <t>Eastern M-T, Central F-Sun</t>
  </si>
  <si>
    <t>Weekday evening</t>
  </si>
  <si>
    <t>Theresa Millare</t>
  </si>
  <si>
    <t>jackjtk123@gmail.com</t>
  </si>
  <si>
    <t>School of Science and Engineering/School of Liberal Arts at Tulane University</t>
  </si>
  <si>
    <t>June-August I am continuing my internship working with Crescent Bank and Trust</t>
  </si>
  <si>
    <t xml:space="preserve">I am going to find a one or two year commitment job in the legal field and go to law school </t>
  </si>
  <si>
    <t>Problem-solving, Working independently</t>
  </si>
  <si>
    <t>Saturday afternoon</t>
  </si>
  <si>
    <t>Jack Kanzler</t>
  </si>
  <si>
    <t>rachmaue@gmail.com</t>
  </si>
  <si>
    <t xml:space="preserve">SSE and LA (double major) </t>
  </si>
  <si>
    <t xml:space="preserve">Unknown </t>
  </si>
  <si>
    <t xml:space="preserve">Looking for a gap year job then applying to grad school </t>
  </si>
  <si>
    <t>Either New York or NOLA</t>
  </si>
  <si>
    <t>Either ET or CT</t>
  </si>
  <si>
    <t>Sunday morning, Sunday evening</t>
  </si>
  <si>
    <t xml:space="preserve">Rachel Maue </t>
  </si>
  <si>
    <t>Rachelh.831@gmail.com</t>
  </si>
  <si>
    <t xml:space="preserve">Going to be in Maine June-august and then moving to Austin </t>
  </si>
  <si>
    <t xml:space="preserve">Sales for oracle </t>
  </si>
  <si>
    <t>Austin</t>
  </si>
  <si>
    <t>Saturday morning, Saturday afternoon, Sunday morning, Sunday afternoon</t>
  </si>
  <si>
    <t>Rachel Towe</t>
  </si>
  <si>
    <t>elianaklein.ki@gmail.com</t>
  </si>
  <si>
    <t xml:space="preserve">not sure yet, but possibly a language immersion program from the end of june to the beginning of august. </t>
  </si>
  <si>
    <t>I am in a 4+1 masters program for archaeology</t>
  </si>
  <si>
    <t>Being active/traveling, Experiencing new thinsg, Being creative and/or building things</t>
  </si>
  <si>
    <t>Eliana Klein</t>
  </si>
  <si>
    <t>Kacy</t>
  </si>
  <si>
    <t>Henwood</t>
  </si>
  <si>
    <t>970-260-4525</t>
  </si>
  <si>
    <t>kacyhen@gmail.com</t>
  </si>
  <si>
    <t>School of Science and Engineering</t>
  </si>
  <si>
    <t xml:space="preserve">From mid-May until mid- July I will be working in Colorado. In mid-July, I will be coming back to New Orleans to go to medical school. </t>
  </si>
  <si>
    <t xml:space="preserve">I am going to Medical school here in New Orleans at the LSU School of Medicine. I want to become a primary care physician. </t>
  </si>
  <si>
    <t>Kacy Kathleen Henwood</t>
  </si>
  <si>
    <t>emmatgiancaterino@gmail.com</t>
  </si>
  <si>
    <t xml:space="preserve">To study for the MCAT and waiting on a few job application responses (and maybe a road trip) </t>
  </si>
  <si>
    <t>I'm still on track to go to med school, but will definitely be taking a year or two before I go. Currently, I will continue to work fo a non-profit I have been interning for. I'm interested in jobs, but I don't want to settle for something I'm not entirely passionate about, and I hopefully plan to take a few trips.</t>
  </si>
  <si>
    <t>Saturday morning, Sunday afternoon</t>
  </si>
  <si>
    <t>Emma Giancaterino</t>
  </si>
  <si>
    <t>312-286-6223</t>
  </si>
  <si>
    <t>gsilverman@fwparker.org</t>
  </si>
  <si>
    <t xml:space="preserve">Tulane School of Public Health/Tropical Medicine </t>
  </si>
  <si>
    <t xml:space="preserve">Potentially interning in New Orleans from June-end of July (unsure). Potentially starting grad school this summer online, If not I’ll be in Chicago looking for jobs. Will likely be taking a camping trip for at least a few weeks towards the end of July </t>
  </si>
  <si>
    <t>I’m waiting to hear back from graduate schools but will likely take this upcoming year to work in the PH field full time in order to see if I want to continue studying it at a graduate level (ideally in New York or Chicago)</t>
  </si>
  <si>
    <t>Either New York or Chicago (ideally New York)</t>
  </si>
  <si>
    <t>Leadership and/or teamwork, Being creative and/or building things</t>
  </si>
  <si>
    <t>Saturday afternoon, Sunday afternoon</t>
  </si>
  <si>
    <t>Graham Silverman</t>
  </si>
  <si>
    <t>taylorwherrick@gmail.com</t>
  </si>
  <si>
    <t xml:space="preserve">Liberal Arts </t>
  </si>
  <si>
    <t>Working at a summer camp</t>
  </si>
  <si>
    <t xml:space="preserve">Hoping to get a job starting in August or September in New York in Comms/PR </t>
  </si>
  <si>
    <t>Saturday afternoon, Sunday morning, Sunday afternoon, Sunday evening</t>
  </si>
  <si>
    <t>Taylor Herrick</t>
  </si>
  <si>
    <t>Gamandes1@gmail.com</t>
  </si>
  <si>
    <t>Tulane A.B. Freeman</t>
  </si>
  <si>
    <t xml:space="preserve">I am graduating in May 2021. I will be starting a full-time job as an asset management analyst at Brookfield Properties in mid-June. Besides starting work, I will not be that busy this summer. </t>
  </si>
  <si>
    <t xml:space="preserve">I will be working as an asset management analyst at a large real estate owner and operator. More specifically, I will be working on this company’s downtown office assets. I will be working on modeling these assets’ cash flow models and devising plans to maintain these assets ’ values. </t>
  </si>
  <si>
    <t>Being active/traveling, Understanding how things work</t>
  </si>
  <si>
    <t>Saturday morning, Saturday afternoon, Saturday evening, Sunday morning, Sunday afternoon, Sunday evening, Weekday evening</t>
  </si>
  <si>
    <t xml:space="preserve">I am interested in commercial real estate and the law. </t>
  </si>
  <si>
    <t>Grace Amandes</t>
  </si>
  <si>
    <t>brittb1028@gmail.com</t>
  </si>
  <si>
    <t>Tulane University</t>
  </si>
  <si>
    <t>Studying for the LSAT in New Orleans until July, research through August</t>
  </si>
  <si>
    <t>Gap year working before law school</t>
  </si>
  <si>
    <t>Brittany Blinder</t>
  </si>
  <si>
    <t>isabelrriccio@gmail.com</t>
  </si>
  <si>
    <t>Science and Engineering</t>
  </si>
  <si>
    <t>Research or visiting family</t>
  </si>
  <si>
    <t>Research during deferral year, then medical school</t>
  </si>
  <si>
    <t>Competing, Research and/or data analysis</t>
  </si>
  <si>
    <t>Saturday afternoon, Sunday afternoon, Sunday evening, Weekday evening</t>
  </si>
  <si>
    <t>Isabel Riccio</t>
  </si>
  <si>
    <t>kthomas11@tulane.edu</t>
  </si>
  <si>
    <t>Freeman School of Business</t>
  </si>
  <si>
    <t>I started my Masters in Business Analytics. I will be doing an analytics internship with global wildlife this Summer!</t>
  </si>
  <si>
    <t>I started my Masters in Business Analytics after completing undergrad in December. I hope to work in analytics or consulting following the completion of my program.</t>
  </si>
  <si>
    <t>Leadership and/or teamwork, Problem-solving, Research and/or data analysis, Working independently, Helping people</t>
  </si>
  <si>
    <t>Katlyn Thomas</t>
  </si>
  <si>
    <t>jbergman123@gmail.com</t>
  </si>
  <si>
    <t xml:space="preserve">June 2nd I am getting stomach surgery but that’s about it haha </t>
  </si>
  <si>
    <t xml:space="preserve">I am taking a year off to get stomach and then hopefully hip surgeries (the most exciting post grad plans lol) but then I am moving to Boston (my dream for ten years) to pursue an M.A in child study and human development at Tufts University. I’m hoping to then get a clinical psych PhD and become a pediatric psycho oncologist.  </t>
  </si>
  <si>
    <t xml:space="preserve">Atlanta and then Boston </t>
  </si>
  <si>
    <t>Saturday morning, Saturday evening, Sunday morning, Sunday evening</t>
  </si>
  <si>
    <t>Julia Bergman</t>
  </si>
  <si>
    <t>jillbaggett81@gmail.com</t>
  </si>
  <si>
    <t xml:space="preserve">Home until law school </t>
  </si>
  <si>
    <t>Going to law school</t>
  </si>
  <si>
    <t>North carolina</t>
  </si>
  <si>
    <t>Writing, Being creative and/or building things</t>
  </si>
  <si>
    <t>Saturday morning, Saturday afternoon, Saturday evening, Sunday morning, Sunday afternoon</t>
  </si>
  <si>
    <t>Financial wellness and living on a budget, meditation and mindfulness</t>
  </si>
  <si>
    <t>Jillian Baggett</t>
  </si>
  <si>
    <t>sarahgrace2017@yahoo.com</t>
  </si>
  <si>
    <t>June-July working in NOLA and studying for MCAT and then moving home in August until the start of grad school</t>
  </si>
  <si>
    <t>I'm doing a master's program next year and hope to apply to med school in the spring of 2022. After my master's program, I want to teach in Spain for a year to better my Spanish. If all goes as planned, I would then enter med school for the fall of 2023.</t>
  </si>
  <si>
    <t>Still deciding on grad school- potentially Los Angeles right now though</t>
  </si>
  <si>
    <t>Sarah McQuirter</t>
  </si>
  <si>
    <t>jingzhu981@gmail.com</t>
  </si>
  <si>
    <t>Work</t>
  </si>
  <si>
    <t>Right now I'm in the final round of job interviews and hope to have an offer soon</t>
  </si>
  <si>
    <t>Boston</t>
  </si>
  <si>
    <t>Saturday morning, Saturday afternoon, Sunday evening</t>
  </si>
  <si>
    <t>Jing Zhu</t>
  </si>
  <si>
    <t>jlynnframm1@gmail.com</t>
  </si>
  <si>
    <t>Science and engineering</t>
  </si>
  <si>
    <t xml:space="preserve">Taking the mcat june 18th, then working as head of the pool at my sleep away camp until early august
</t>
  </si>
  <si>
    <t>Applying to med school and doing a 4+1 program at tulane for my gap year</t>
  </si>
  <si>
    <t>Problem-solving, Helping people</t>
  </si>
  <si>
    <t>Jason Lynn-Framm</t>
  </si>
  <si>
    <t>sommerville.alexis@gmail.com</t>
  </si>
  <si>
    <t>Liberal Arts School</t>
  </si>
  <si>
    <t>Working in New Orleans until mid-June, then graduate school</t>
  </si>
  <si>
    <t>I am going to grad school (between Duke, Notre Dame and Michigan)</t>
  </si>
  <si>
    <t>Charlotte, NC</t>
  </si>
  <si>
    <t>Sunday afternoon, Weekday evening</t>
  </si>
  <si>
    <t>Alexis Sommerville</t>
  </si>
  <si>
    <t>lianewman21@gmail.com</t>
  </si>
  <si>
    <t>Business School</t>
  </si>
  <si>
    <t>Begin job as paralegal June 4th</t>
  </si>
  <si>
    <t>Working as a paralegal for two years and then attending law school</t>
  </si>
  <si>
    <t>Being active/traveling, Writing</t>
  </si>
  <si>
    <t>Sunday morning, Sunday afternoon, Sunday evening, Weekday evening</t>
  </si>
  <si>
    <t>Lia Newman</t>
  </si>
  <si>
    <t>Anne</t>
  </si>
  <si>
    <t>Smith</t>
  </si>
  <si>
    <t>annemasonsmith@hotmail.com</t>
  </si>
  <si>
    <t>Staying in New Orleans for the next year</t>
  </si>
  <si>
    <t>I am taking a gap year and applying for jobs and graduate/law schools</t>
  </si>
  <si>
    <t>Being active/traveling, Writing, Experiencing new thinsg, Problem-solving, Being creative and/or building things, Understanding how things work, Helping people</t>
  </si>
  <si>
    <t>Anne Mason Smith</t>
  </si>
  <si>
    <t>jbarron3@tulane.edu</t>
  </si>
  <si>
    <t xml:space="preserve">Tulane </t>
  </si>
  <si>
    <t xml:space="preserve">Working in NH June-August </t>
  </si>
  <si>
    <t xml:space="preserve">I will be going to Boston College for graduate school or working at a Hillel in Boston </t>
  </si>
  <si>
    <t>Being active/traveling, Being creative and/or building things</t>
  </si>
  <si>
    <t>Julia Barron</t>
  </si>
  <si>
    <t>virginia.truxillo@gmail.com</t>
  </si>
  <si>
    <t>June- moving to Nashville and beginning institute for Teach For America which ends before the fall semester</t>
  </si>
  <si>
    <t>I'll be teaching high school chemistry at a low-income school in Nashville.</t>
  </si>
  <si>
    <t>Nashville</t>
  </si>
  <si>
    <t>Virginia Truxillo</t>
  </si>
  <si>
    <t>reidbelanger233@gmail.com</t>
  </si>
  <si>
    <t xml:space="preserve">Decompress through June and then hopefully fieldwork with the microecology lab for which I worked during my time at Tulane. </t>
  </si>
  <si>
    <t xml:space="preserve">I am taking a year or so to work, travel, and learn what life is like without school. I think I'm interested in grad school, but as of now, I am unsure. </t>
  </si>
  <si>
    <t xml:space="preserve">Please add TIFFANY SHICK into my pod. I would like to discuss how to find a job that does not make me feel like a corporate slave. </t>
  </si>
  <si>
    <t>Reid Belanger</t>
  </si>
  <si>
    <t>shuffman@tulane.edu</t>
  </si>
  <si>
    <t xml:space="preserve">Unsure of summer plans, taking a few months "off," living at home in North Carolina or traveling (depending on covid circumstances), and applying for jobs. </t>
  </si>
  <si>
    <t>I want to find a job in a metro area (Denver, Boston, Seattle, Atlanta, or Dallas)</t>
  </si>
  <si>
    <t xml:space="preserve">Unsure, but looking to live in a city </t>
  </si>
  <si>
    <t>unsure</t>
  </si>
  <si>
    <t>Sunday evening, Weekday evening</t>
  </si>
  <si>
    <t xml:space="preserve">Since I don't know what I am doing yet I would like to be able to know more of my geographical location or job prospects before I get put into a pod. So I would prefer to be put in a pod in july or august. </t>
  </si>
  <si>
    <t>Savannah Huffman</t>
  </si>
  <si>
    <t>(858) 997-6805</t>
  </si>
  <si>
    <t>jimmyirwin7@gmail.com</t>
  </si>
  <si>
    <t>Returning home to San Diego at the end of May until I find a job at some point</t>
  </si>
  <si>
    <t>I am trying to find a job in sustainability after graduation, but do not have any serious options currently.</t>
  </si>
  <si>
    <t>All of the choices of New Orleans, New York/Tristate Area, Chicago, LA/Southern California, and Boston are all appealing to me</t>
  </si>
  <si>
    <t>Saturday afternoon, Saturday evening, Sunday afternoon, Sunday evening, Weekday evening</t>
  </si>
  <si>
    <t>James Irwin</t>
  </si>
  <si>
    <t>eleanorvbrown7@gmail.com</t>
  </si>
  <si>
    <t>Science &amp; Engineering (psychology)</t>
  </si>
  <si>
    <t>going back home to California for a few months before moving to Atlanta for grad school in early August</t>
  </si>
  <si>
    <t>pursuing my Master's in nursing at Emory University</t>
  </si>
  <si>
    <t>Atlanta</t>
  </si>
  <si>
    <t>Saturday morning, Saturday afternoon, Sunday morning, not really sure because I don't know my school schedule for the fall yet</t>
  </si>
  <si>
    <t>it would be cool to discuss healthy relationships, and also discuss finances (so overdone I know lol, but also very necessary) including how much we should be budgeting/saving
also I would be open to being a leader depending on the time commitment – not sure how much free time I'll have starting in August to do training &amp; such because my masters program is accelerated and quite rigorous</t>
  </si>
  <si>
    <t>Eleanor Brown</t>
  </si>
  <si>
    <t>alstonpough@gmail.com</t>
  </si>
  <si>
    <t>Investing and Software</t>
  </si>
  <si>
    <t>i am discovering my talents and immerse  myself in jobs to find those talents</t>
  </si>
  <si>
    <t>Sunday morning, Weekday evening</t>
  </si>
  <si>
    <t>talk about passions in life</t>
  </si>
  <si>
    <t>Alston Pough</t>
  </si>
  <si>
    <t>kate.lenhard@gmail.com</t>
  </si>
  <si>
    <t>Liberal arts</t>
  </si>
  <si>
    <t xml:space="preserve">Working in summer job May -august </t>
  </si>
  <si>
    <t>Immediately I’ll be working as the manager of an ice cream shop, but that job will only be for the summer so I will start a formal job search In the fall</t>
  </si>
  <si>
    <t>Kate lenhard</t>
  </si>
  <si>
    <t>sarah.ski97@gmail.com</t>
  </si>
  <si>
    <t>Tulane School of Liberal Arts</t>
  </si>
  <si>
    <t xml:space="preserve">Working and traveling; no set plans at the moment </t>
  </si>
  <si>
    <t>Doing a lot introspection and engaging in community activities/ jobs to figure out what I would like to do next in life</t>
  </si>
  <si>
    <t>Experiencing new thinsg, Research and/or data analysis</t>
  </si>
  <si>
    <t>Sarah Tatarski</t>
  </si>
  <si>
    <t>kaitlynserc99@gmail.com</t>
  </si>
  <si>
    <t>Architecture</t>
  </si>
  <si>
    <t>Working in New Orleans until end of August</t>
  </si>
  <si>
    <t>Pursuing a Masters in International History at Trinity College Dublin</t>
  </si>
  <si>
    <t>Dublin Ireland</t>
  </si>
  <si>
    <t>GMT +1</t>
  </si>
  <si>
    <t>Being active/traveling, Research and/or data analysis</t>
  </si>
  <si>
    <t>Kaitlyn Sercovich</t>
  </si>
  <si>
    <t>rebeccacormack1@gmail.com</t>
  </si>
  <si>
    <t>Public Health</t>
  </si>
  <si>
    <t xml:space="preserve">Leaving nola for San Francisco (home) June 14, working as a caller for the Tulane engagement center remotely, coming back to nola mid-August to start grad school at Tulane's School of Public Health </t>
  </si>
  <si>
    <t>Getting my MPH in Maternal and Child Health at Tulane</t>
  </si>
  <si>
    <t>Rebecca Cormack</t>
  </si>
  <si>
    <t>denwoodkyla@gmail.com</t>
  </si>
  <si>
    <t>I have an internship from late May to early August.</t>
  </si>
  <si>
    <t>I went to take two years to explore career opportunities abroad before apply to graduate school.</t>
  </si>
  <si>
    <t>Saturday morning, Saturday afternoon, Sunday morning, Sunday afternoon, Weekday evening</t>
  </si>
  <si>
    <t>Kyla Denwood</t>
  </si>
  <si>
    <t>Thuy Trang Huynh</t>
  </si>
  <si>
    <t>Vu</t>
  </si>
  <si>
    <t>Trangvu324@gmail.com</t>
  </si>
  <si>
    <t xml:space="preserve">Moving to Arizona mid-June! </t>
  </si>
  <si>
    <t>Optometry School</t>
  </si>
  <si>
    <t>Arizona</t>
  </si>
  <si>
    <t>Mountain</t>
  </si>
  <si>
    <t>Thuy Trang Huynh Vu</t>
  </si>
  <si>
    <t>(908) 337-6186</t>
  </si>
  <si>
    <t>juliahaas1221@gmail.com</t>
  </si>
  <si>
    <t>Program on campus from May 17 to June 19, Remote internship starting in end of june through August, traveling to Israel for 10 days in beginning of August</t>
  </si>
  <si>
    <t>I am graduating a year early, so I plan to decide and/or apply to grad schools and jobs while going to visit friends at different schools and working.</t>
  </si>
  <si>
    <t>New York and also possibly DC</t>
  </si>
  <si>
    <t>how to network</t>
  </si>
  <si>
    <t>Julia Haas</t>
  </si>
  <si>
    <t>bennygmel@gmail.com</t>
  </si>
  <si>
    <t>Move to Colorado and find a job (early June)
Travel (August)</t>
  </si>
  <si>
    <t>Moving in with my parents and trying to find a job. I want to gain some work experience before I go back to graduate school.</t>
  </si>
  <si>
    <t>Denver</t>
  </si>
  <si>
    <t>Benton Meldrum</t>
  </si>
  <si>
    <t>Alexandria</t>
  </si>
  <si>
    <t>Leland</t>
  </si>
  <si>
    <t>aleland@tulane.edu</t>
  </si>
  <si>
    <t>SSE, SLA</t>
  </si>
  <si>
    <t>working for the Department of Criminal Justice in Greenville SC</t>
  </si>
  <si>
    <t>Medical School in SC</t>
  </si>
  <si>
    <t>Charleston SC</t>
  </si>
  <si>
    <t>Alexandria Leland</t>
  </si>
  <si>
    <t>Didi</t>
  </si>
  <si>
    <t>Ikeji</t>
  </si>
  <si>
    <t>734-218-0460</t>
  </si>
  <si>
    <t>dikeji@g.ucla.edu</t>
  </si>
  <si>
    <t xml:space="preserve">School of Public Health </t>
  </si>
  <si>
    <t xml:space="preserve">Moving back to Michigan while working remotely for the Office of Undergraduate Admission. </t>
  </si>
  <si>
    <t>Attending UCLA for a Master in Public Health</t>
  </si>
  <si>
    <t>Los Angeles / Southern California</t>
  </si>
  <si>
    <t xml:space="preserve">I don't have my class schedule yet for the fall, but will have one by July. Once that happens I will know my availability better. </t>
  </si>
  <si>
    <t xml:space="preserve">Would love to have a POD of people in LA to do in person events with people in the Los Angeles area! </t>
  </si>
  <si>
    <t>Derrick</t>
  </si>
  <si>
    <t>Butler</t>
  </si>
  <si>
    <t>derrickbutler29@gmail.com</t>
  </si>
  <si>
    <t xml:space="preserve">Still job searching. Want to find a job working in a recording studio in LA or music fellowships around the US. </t>
  </si>
  <si>
    <t>Fo</t>
  </si>
  <si>
    <t>Garcia</t>
  </si>
  <si>
    <t>working in asset management</t>
  </si>
  <si>
    <t>Being active/traveling, Leadership and/or teamwork</t>
  </si>
  <si>
    <t>Jorge</t>
  </si>
  <si>
    <t>Pueyo Poves</t>
  </si>
  <si>
    <t>Working at my family’s business. Overseeing daily operations at 4 locations</t>
  </si>
  <si>
    <t>Madrid</t>
  </si>
  <si>
    <t>Central European Summer Time</t>
  </si>
  <si>
    <t>Leadership and/or teamwork, Problem-solving</t>
  </si>
  <si>
    <t>Katarina</t>
  </si>
  <si>
    <t>Patton</t>
  </si>
  <si>
    <t>4+1 master’s in behavioral health</t>
  </si>
  <si>
    <t>Sophia</t>
  </si>
  <si>
    <t>Schlager</t>
  </si>
  <si>
    <t xml:space="preserve">I’m planning to be in NOLA doing something with non-profits/fundraising/development! </t>
  </si>
  <si>
    <t>Being active/traveling, Experiencing new thinsg, Helping people</t>
  </si>
  <si>
    <t>Amy</t>
  </si>
  <si>
    <t>Sethna</t>
  </si>
  <si>
    <t xml:space="preserve">I am working as an Admission Counselor for Tulane </t>
  </si>
  <si>
    <t>Ann</t>
  </si>
  <si>
    <t>Kapustiak</t>
  </si>
  <si>
    <t xml:space="preserve">Looking for a job in data-informed public policy </t>
  </si>
  <si>
    <t xml:space="preserve">Unsure </t>
  </si>
  <si>
    <t>Unsure</t>
  </si>
  <si>
    <t>Liz</t>
  </si>
  <si>
    <t>Bryan</t>
  </si>
  <si>
    <t>I am currently trying to find a research or clinical job position that I can work in for a year before hopefully attending medical school in Fall 2022</t>
  </si>
  <si>
    <t>possibly NOLA, tbd</t>
  </si>
  <si>
    <t>Isaac</t>
  </si>
  <si>
    <t>Koffman</t>
  </si>
  <si>
    <t>Working to secure a full-time staff position in Congress</t>
  </si>
  <si>
    <t>Washington, D.C.</t>
  </si>
  <si>
    <t>Callie</t>
  </si>
  <si>
    <t>Belback</t>
  </si>
  <si>
    <t>Working and gaining experience and deciding if law school is my next academic step</t>
  </si>
  <si>
    <t xml:space="preserve"> </t>
  </si>
  <si>
    <t>Molly</t>
  </si>
  <si>
    <t>Opinsky</t>
  </si>
  <si>
    <t>Working, networking, traveling</t>
  </si>
  <si>
    <t>Lindsay</t>
  </si>
  <si>
    <t>Warger</t>
  </si>
  <si>
    <t>Volunteering until I find full-time work. I’m living with my partner who is in the marine corps.</t>
  </si>
  <si>
    <t>Kat</t>
  </si>
  <si>
    <t>Hartmanis</t>
  </si>
  <si>
    <t>Working for a health tech startup as part of their Career Development Program</t>
  </si>
  <si>
    <t>Research and/or data analysis, Helping people</t>
  </si>
  <si>
    <t>Courtney</t>
  </si>
  <si>
    <t>Barker</t>
  </si>
  <si>
    <t xml:space="preserve">Moving downtown Chicago and working as a consultant </t>
  </si>
  <si>
    <t>Shenu</t>
  </si>
  <si>
    <t>Kathymoon</t>
  </si>
  <si>
    <t>Moving to a new city</t>
  </si>
  <si>
    <t>Philadelphia</t>
  </si>
  <si>
    <t>Miguel</t>
  </si>
  <si>
    <t>Solis</t>
  </si>
  <si>
    <t xml:space="preserve">Working, investing in my future, traveling, growing my business and networking with other people with similar goals. </t>
  </si>
  <si>
    <t>Being active/traveling, Working independently</t>
  </si>
  <si>
    <t>Alexandra</t>
  </si>
  <si>
    <t>Zimmerman</t>
  </si>
  <si>
    <t xml:space="preserve">Im going to graduate school and looking for a job </t>
  </si>
  <si>
    <t>Anton</t>
  </si>
  <si>
    <t>Kral</t>
  </si>
  <si>
    <t>I am going to graduate school to develop myself. This development can either lead to me going to medical school or going into the healthcare industry. With this year of grad school, I will be able to have a clearer idea of what profession I want to be in.</t>
  </si>
  <si>
    <t>Erin</t>
  </si>
  <si>
    <t>Bender</t>
  </si>
  <si>
    <t>Project coordinator lab position at UNC Chapel Hill</t>
  </si>
  <si>
    <t>Chapel hill / raleigh / durham</t>
  </si>
  <si>
    <t>Jimena</t>
  </si>
  <si>
    <t>Padill</t>
  </si>
  <si>
    <t>I want to work for a year and narrow down, find the graduate school program that is best for me. Since I studied Economics and Studio Art, graduate school will be a step towards only one of my majors of study, I hope to spend this next year working and doing some more self-reflection. Eventually, after going to graduate school, I hope to work for the World Bank, the IMF, or the Inter-American Development Bank.</t>
  </si>
  <si>
    <t>Undecided</t>
  </si>
  <si>
    <t>Problem-solving, Being creative and/or building things</t>
  </si>
  <si>
    <t>Allison</t>
  </si>
  <si>
    <t>Geller</t>
  </si>
  <si>
    <t>Masters In Accounting at Tulane!</t>
  </si>
  <si>
    <t>Jeremy</t>
  </si>
  <si>
    <t>Evans</t>
  </si>
  <si>
    <t>Working with a school in the New Orleans area through Americorps</t>
  </si>
  <si>
    <t>Gabrielle</t>
  </si>
  <si>
    <t>Yoes-Favrot</t>
  </si>
  <si>
    <t>I am hoping to put my chemistry degree to use in the environmental sector. I am also hoping to join the Peace Corps (still awaiting an interview) but have several months before I would depart (mid-February). After the Peace Corps I hope to work for the EPA or similar agency or department.</t>
  </si>
  <si>
    <t>Baton Rouge</t>
  </si>
  <si>
    <t>Emma</t>
  </si>
  <si>
    <t>Brick-Hezeau</t>
  </si>
  <si>
    <t>ebrickhezeau@gmail.com</t>
  </si>
  <si>
    <t>I am finding a way to stay in New Orleans, explore career paths, consider my values, and pay off my loans</t>
  </si>
  <si>
    <t>Being active/traveling, Writing, Experiencing new thinsg, Problem-solving, Being creative and/or building things, Helping people</t>
  </si>
  <si>
    <t>X</t>
  </si>
  <si>
    <t>gamandes1@gmail.com</t>
  </si>
  <si>
    <t>hellolifepods@gmail.com</t>
  </si>
  <si>
    <t>jzhu9@tulane.edu</t>
  </si>
  <si>
    <t>mackenziebrown527@gmail.com</t>
  </si>
  <si>
    <t>michellesnie@gmail.com</t>
  </si>
  <si>
    <t>rachelh.831@gmail.com</t>
  </si>
  <si>
    <t>trangvu324@gmail.com</t>
  </si>
  <si>
    <t>zhudiyi@gmail.com</t>
  </si>
  <si>
    <t>Timestamp</t>
  </si>
  <si>
    <t>Last Name</t>
  </si>
  <si>
    <t>Column F</t>
  </si>
  <si>
    <t>Column G</t>
  </si>
  <si>
    <t>What are your post-grad plans?</t>
  </si>
  <si>
    <t>[OPTIONAL] One friend (full name) from your class that you would like to be placed in the same pod with you</t>
  </si>
  <si>
    <t>[OPTIONAL] Another friend (full name) from your class that you would like to be placed in the same pod with you</t>
  </si>
  <si>
    <t>Are you willing to be a peer leader for your pod? You will get training as a peer leader, get advance access to the adulting resources, and text your program coach monthly on the progress of your pod</t>
  </si>
  <si>
    <t xml:space="preserve">[OPTIONAL] Is there someone (full name) you would prefer NOT to have in your pod? </t>
  </si>
  <si>
    <t xml:space="preserve">[OPTIONAL] Is there someone else (full name) you would prefer NOT to have in your pod? </t>
  </si>
  <si>
    <t xml:space="preserve">[OPTIONAL] Is there someone else else (full name) you would prefer NOT to have in your pod? </t>
  </si>
  <si>
    <t>Arianna Blatt</t>
  </si>
  <si>
    <t>Pari Dhruva</t>
  </si>
  <si>
    <t>John Dwyer</t>
  </si>
  <si>
    <t>Impana Murthy</t>
  </si>
  <si>
    <t>Sara Bhatia</t>
  </si>
  <si>
    <t>Maggie Amen</t>
  </si>
  <si>
    <t>Kate Kushner</t>
  </si>
  <si>
    <t>Claire Wynne</t>
  </si>
  <si>
    <t>Emma Brick-Hezeau</t>
  </si>
  <si>
    <t>Camping during June and then working for Community Works Louisiana starting in July.</t>
  </si>
  <si>
    <t>I am hoping to take a break from academic work, live in New Orleans, and make enough money to live comfortably while paying off student loans.</t>
  </si>
  <si>
    <t>Being creative and/or building things, Understanding how things work</t>
  </si>
  <si>
    <t>Rory M. Davis</t>
  </si>
  <si>
    <t>Callie Belback</t>
  </si>
  <si>
    <t>Bailey Castille</t>
  </si>
  <si>
    <t>Whoever, Aaron Avidon would be very fun ;)</t>
  </si>
  <si>
    <t>Henry Eckhouse</t>
  </si>
  <si>
    <t>Calli Taitz</t>
  </si>
  <si>
    <t>Ana Figel</t>
  </si>
  <si>
    <t>Sarah Goldberg</t>
  </si>
  <si>
    <t>Sharmila Mysore</t>
  </si>
  <si>
    <t>Catherine Grayson</t>
  </si>
  <si>
    <t>Sarah Heckmann</t>
  </si>
  <si>
    <t>Lily Tendler</t>
  </si>
  <si>
    <t>Isabelle Lian</t>
  </si>
  <si>
    <t>Alexandra Greengrass</t>
  </si>
  <si>
    <t>Cassidy moon</t>
  </si>
  <si>
    <t>audrey kim</t>
  </si>
  <si>
    <t>caitlyn zimmer</t>
  </si>
  <si>
    <t>Connor Bolinski</t>
  </si>
  <si>
    <t>Allyson Segall</t>
  </si>
  <si>
    <t>B School</t>
  </si>
  <si>
    <t>Right now I'm in the final rounds of job interviews and hope to get an offer soon</t>
  </si>
  <si>
    <t>Chloe davis</t>
  </si>
  <si>
    <t>harrison novick</t>
  </si>
  <si>
    <t>ISABELLE LIAN</t>
  </si>
  <si>
    <t xml:space="preserve">ASHLEY CHEN </t>
  </si>
  <si>
    <t>Gregory Shoats</t>
  </si>
  <si>
    <t>Katie Schimmel</t>
  </si>
  <si>
    <t>Kira Essig</t>
  </si>
  <si>
    <t>Zoe Sirchuk</t>
  </si>
  <si>
    <t>Francesca Menard</t>
  </si>
  <si>
    <t>Lily Friedman</t>
  </si>
  <si>
    <t>Derrick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</si>
</sst>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A726"/>
        <bgColor rgb="FFFFA7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16">
    <dxf>
      <fill>
        <patternFill patternType="solid">
          <fgColor rgb="FFFF9800"/>
          <bgColor rgb="FFFF98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A726"/>
          <bgColor rgb="FFFFA72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9800"/>
          <bgColor rgb="FFFF9800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A726"/>
          <bgColor rgb="FFFFA72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74"/>
  <sheetViews>
    <sheetView tabSelected="1" workbookViewId="0">
      <pane ySplit="1" topLeftCell="A2" activePane="bottomLeft" state="frozen"/>
      <selection pane="bottomLeft" activeCell="Z16" sqref="Z16"/>
    </sheetView>
  </sheetViews>
  <sheetFormatPr baseColWidth="10" defaultColWidth="14.5" defaultRowHeight="15.75" customHeight="1" x14ac:dyDescent="0.15"/>
  <cols>
    <col min="1" max="15" width="21.5" customWidth="1"/>
    <col min="16" max="18" width="21.5" hidden="1" customWidth="1"/>
    <col min="19" max="21" width="21.5" customWidth="1"/>
  </cols>
  <sheetData>
    <row r="1" spans="1:18" ht="15.75" customHeight="1" x14ac:dyDescent="0.15">
      <c r="A1" s="1" t="s">
        <v>0</v>
      </c>
      <c r="B1" s="2" t="s">
        <v>1</v>
      </c>
      <c r="C1" s="1" t="s">
        <v>2</v>
      </c>
      <c r="D1" s="5" t="s">
        <v>8</v>
      </c>
      <c r="E1" s="4" t="s">
        <v>9</v>
      </c>
      <c r="F1" s="4" t="s">
        <v>10</v>
      </c>
      <c r="G1" s="4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2" t="s">
        <v>25</v>
      </c>
      <c r="Q1" s="2" t="s">
        <v>26</v>
      </c>
      <c r="R1" s="4" t="s">
        <v>27</v>
      </c>
    </row>
    <row r="2" spans="1:18" ht="15.75" customHeight="1" x14ac:dyDescent="0.15">
      <c r="A2" s="2">
        <v>101</v>
      </c>
      <c r="B2" s="2" t="str">
        <f ca="1">IFERROR(__xludf.DUMMYFUNCTION("split(AH2,"" "")"),"Madeline")</f>
        <v>Madeline</v>
      </c>
      <c r="C2" s="2" t="str">
        <f ca="1">IFERROR(__xludf.DUMMYFUNCTION("""COMPUTED_VALUE"""),"Marsh")</f>
        <v>Marsh</v>
      </c>
      <c r="D2" s="2" t="s">
        <v>32</v>
      </c>
      <c r="E2" s="2" t="s">
        <v>33</v>
      </c>
      <c r="F2" s="2" t="s">
        <v>34</v>
      </c>
      <c r="G2" s="2" t="s">
        <v>35</v>
      </c>
      <c r="H2" s="7" t="s">
        <v>36</v>
      </c>
      <c r="K2" s="2" t="s">
        <v>37</v>
      </c>
      <c r="P2" s="8"/>
      <c r="Q2" s="8"/>
      <c r="R2" s="2" t="s">
        <v>42</v>
      </c>
    </row>
    <row r="3" spans="1:18" ht="15.75" customHeight="1" x14ac:dyDescent="0.15">
      <c r="A3" s="2">
        <v>102</v>
      </c>
      <c r="B3" s="2" t="str">
        <f ca="1">IFERROR(__xludf.DUMMYFUNCTION("split(AH3,"" "")"),"Nikita")</f>
        <v>Nikita</v>
      </c>
      <c r="C3" s="2" t="str">
        <f ca="1">IFERROR(__xludf.DUMMYFUNCTION("""COMPUTED_VALUE"""),"Jhangiani")</f>
        <v>Jhangiani</v>
      </c>
      <c r="D3" s="2" t="s">
        <v>46</v>
      </c>
      <c r="E3" s="2" t="s">
        <v>47</v>
      </c>
      <c r="F3" s="2" t="s">
        <v>48</v>
      </c>
      <c r="G3" s="2" t="s">
        <v>49</v>
      </c>
      <c r="H3" s="7" t="s">
        <v>36</v>
      </c>
      <c r="K3" s="2" t="s">
        <v>50</v>
      </c>
      <c r="L3" s="2"/>
      <c r="M3" s="2"/>
      <c r="N3" s="2"/>
      <c r="O3" s="2"/>
      <c r="P3" s="8"/>
      <c r="Q3" s="8"/>
      <c r="R3" s="2" t="s">
        <v>52</v>
      </c>
    </row>
    <row r="4" spans="1:18" ht="15.75" customHeight="1" x14ac:dyDescent="0.15">
      <c r="A4" s="2">
        <v>103</v>
      </c>
      <c r="B4" s="2" t="str">
        <f ca="1">IFERROR(__xludf.DUMMYFUNCTION("split(AH4,"" "")"),"Michael")</f>
        <v>Michael</v>
      </c>
      <c r="C4" s="2" t="str">
        <f ca="1">IFERROR(__xludf.DUMMYFUNCTION("""COMPUTED_VALUE"""),"Chen")</f>
        <v>Chen</v>
      </c>
      <c r="D4" s="2" t="s">
        <v>56</v>
      </c>
      <c r="E4" s="2" t="s">
        <v>57</v>
      </c>
      <c r="F4" s="2" t="s">
        <v>58</v>
      </c>
      <c r="G4" s="2" t="s">
        <v>49</v>
      </c>
      <c r="H4" s="7" t="s">
        <v>59</v>
      </c>
      <c r="K4" s="2" t="s">
        <v>50</v>
      </c>
      <c r="L4" s="2"/>
      <c r="M4" s="2"/>
      <c r="N4" s="2"/>
      <c r="O4" s="2"/>
      <c r="P4" s="8"/>
      <c r="Q4" s="8"/>
      <c r="R4" s="2" t="s">
        <v>61</v>
      </c>
    </row>
    <row r="5" spans="1:18" ht="15.75" customHeight="1" x14ac:dyDescent="0.15">
      <c r="A5" s="2">
        <v>104</v>
      </c>
      <c r="B5" s="2" t="str">
        <f ca="1">IFERROR(__xludf.DUMMYFUNCTION("split(AH5,"" "")"),"Mackenzie")</f>
        <v>Mackenzie</v>
      </c>
      <c r="C5" s="2" t="str">
        <f ca="1">IFERROR(__xludf.DUMMYFUNCTION("""COMPUTED_VALUE"""),"Brown")</f>
        <v>Brown</v>
      </c>
      <c r="D5" s="2" t="s">
        <v>65</v>
      </c>
      <c r="E5" s="2" t="s">
        <v>66</v>
      </c>
      <c r="F5" s="2" t="s">
        <v>67</v>
      </c>
      <c r="G5" s="2" t="s">
        <v>68</v>
      </c>
      <c r="H5" s="7" t="s">
        <v>69</v>
      </c>
      <c r="K5" s="2" t="s">
        <v>37</v>
      </c>
      <c r="P5" s="8"/>
      <c r="Q5" s="8"/>
      <c r="R5" s="2" t="s">
        <v>71</v>
      </c>
    </row>
    <row r="6" spans="1:18" ht="15.75" customHeight="1" x14ac:dyDescent="0.15">
      <c r="A6" s="2">
        <v>105</v>
      </c>
      <c r="B6" s="2" t="str">
        <f ca="1">IFERROR(__xludf.DUMMYFUNCTION("split(AH6,"" "")"),"Zachary")</f>
        <v>Zachary</v>
      </c>
      <c r="C6" s="2" t="str">
        <f ca="1">IFERROR(__xludf.DUMMYFUNCTION("""COMPUTED_VALUE"""),"Knoop")</f>
        <v>Knoop</v>
      </c>
      <c r="D6" s="2" t="s">
        <v>46</v>
      </c>
      <c r="E6" s="2" t="s">
        <v>75</v>
      </c>
      <c r="F6" s="2" t="s">
        <v>76</v>
      </c>
      <c r="G6" s="2" t="s">
        <v>35</v>
      </c>
      <c r="H6" s="7" t="s">
        <v>77</v>
      </c>
      <c r="K6" s="2" t="s">
        <v>78</v>
      </c>
      <c r="P6" s="8"/>
      <c r="Q6" s="8"/>
      <c r="R6" s="2" t="s">
        <v>80</v>
      </c>
    </row>
    <row r="7" spans="1:18" ht="15.75" customHeight="1" x14ac:dyDescent="0.15">
      <c r="A7" s="2">
        <v>107</v>
      </c>
      <c r="B7" s="2" t="str">
        <f ca="1">IFERROR(__xludf.DUMMYFUNCTION("split(AH7,"" "")"),"Joanna")</f>
        <v>Joanna</v>
      </c>
      <c r="C7" s="2" t="str">
        <f ca="1">IFERROR(__xludf.DUMMYFUNCTION("""COMPUTED_VALUE"""),"Lo")</f>
        <v>Lo</v>
      </c>
      <c r="D7" s="2" t="s">
        <v>46</v>
      </c>
      <c r="E7" s="2" t="s">
        <v>84</v>
      </c>
      <c r="F7" s="2" t="s">
        <v>58</v>
      </c>
      <c r="G7" s="2" t="s">
        <v>49</v>
      </c>
      <c r="H7" s="7" t="s">
        <v>85</v>
      </c>
      <c r="K7" s="2" t="s">
        <v>50</v>
      </c>
      <c r="P7" s="8"/>
      <c r="Q7" s="8"/>
      <c r="R7" s="2" t="s">
        <v>87</v>
      </c>
    </row>
    <row r="8" spans="1:18" ht="15.75" customHeight="1" x14ac:dyDescent="0.15">
      <c r="A8" s="2">
        <v>108</v>
      </c>
      <c r="B8" s="2" t="str">
        <f ca="1">IFERROR(__xludf.DUMMYFUNCTION("split(AH8,"" "")"),"Gwendelyn")</f>
        <v>Gwendelyn</v>
      </c>
      <c r="C8" s="2" t="str">
        <f ca="1">IFERROR(__xludf.DUMMYFUNCTION("""COMPUTED_VALUE"""),"Butler")</f>
        <v>Butler</v>
      </c>
      <c r="D8" s="2" t="s">
        <v>46</v>
      </c>
      <c r="E8" s="2" t="s">
        <v>91</v>
      </c>
      <c r="F8" s="2" t="s">
        <v>92</v>
      </c>
      <c r="G8" s="2" t="s">
        <v>49</v>
      </c>
      <c r="H8" s="7" t="s">
        <v>93</v>
      </c>
      <c r="I8" s="2">
        <v>129</v>
      </c>
      <c r="J8" s="2">
        <v>130</v>
      </c>
      <c r="K8" s="2" t="s">
        <v>37</v>
      </c>
      <c r="P8" s="8"/>
      <c r="Q8" s="8"/>
      <c r="R8" s="2" t="s">
        <v>95</v>
      </c>
    </row>
    <row r="9" spans="1:18" ht="15.75" customHeight="1" x14ac:dyDescent="0.15">
      <c r="A9" s="2">
        <v>110</v>
      </c>
      <c r="B9" s="2" t="str">
        <f ca="1">IFERROR(__xludf.DUMMYFUNCTION("split(AH9,"" "")"),"Rory")</f>
        <v>Rory</v>
      </c>
      <c r="C9" s="2" t="str">
        <f ca="1">IFERROR(__xludf.DUMMYFUNCTION("""COMPUTED_VALUE"""),"Davis")</f>
        <v>Davis</v>
      </c>
      <c r="D9" s="2" t="s">
        <v>56</v>
      </c>
      <c r="E9" s="2" t="s">
        <v>99</v>
      </c>
      <c r="F9" s="2" t="s">
        <v>58</v>
      </c>
      <c r="G9" s="2" t="s">
        <v>49</v>
      </c>
      <c r="H9" s="7" t="s">
        <v>100</v>
      </c>
      <c r="I9" s="2">
        <v>157</v>
      </c>
      <c r="J9" s="2">
        <v>169</v>
      </c>
      <c r="K9" s="2" t="s">
        <v>78</v>
      </c>
      <c r="L9" s="2"/>
      <c r="P9" s="8"/>
      <c r="Q9" s="8"/>
      <c r="R9" s="2" t="s">
        <v>103</v>
      </c>
    </row>
    <row r="10" spans="1:18" ht="15.75" customHeight="1" x14ac:dyDescent="0.15">
      <c r="A10" s="2">
        <v>111</v>
      </c>
      <c r="B10" s="2" t="str">
        <f ca="1">IFERROR(__xludf.DUMMYFUNCTION("split(AH10,"" "")"),"Jing")</f>
        <v>Jing</v>
      </c>
      <c r="C10" s="2" t="str">
        <f ca="1">IFERROR(__xludf.DUMMYFUNCTION("""COMPUTED_VALUE"""),"Wang")</f>
        <v>Wang</v>
      </c>
      <c r="D10" s="2" t="s">
        <v>65</v>
      </c>
      <c r="E10" s="2" t="s">
        <v>108</v>
      </c>
      <c r="F10" s="2" t="s">
        <v>109</v>
      </c>
      <c r="G10" s="2" t="s">
        <v>49</v>
      </c>
      <c r="H10" s="7" t="s">
        <v>110</v>
      </c>
      <c r="K10" s="2" t="s">
        <v>78</v>
      </c>
      <c r="P10" s="8"/>
      <c r="Q10" s="8"/>
      <c r="R10" s="2" t="s">
        <v>112</v>
      </c>
    </row>
    <row r="11" spans="1:18" ht="15.75" customHeight="1" x14ac:dyDescent="0.15">
      <c r="A11" s="2">
        <v>114</v>
      </c>
      <c r="B11" s="2" t="str">
        <f ca="1">IFERROR(__xludf.DUMMYFUNCTION("split(AH11,"" "")"),"Taylor")</f>
        <v>Taylor</v>
      </c>
      <c r="C11" s="2" t="str">
        <f ca="1">IFERROR(__xludf.DUMMYFUNCTION("""COMPUTED_VALUE"""),"Bond")</f>
        <v>Bond</v>
      </c>
      <c r="D11" s="2" t="s">
        <v>65</v>
      </c>
      <c r="E11" s="2" t="s">
        <v>117</v>
      </c>
      <c r="F11" s="2" t="s">
        <v>58</v>
      </c>
      <c r="G11" s="2" t="s">
        <v>49</v>
      </c>
      <c r="H11" s="7" t="s">
        <v>118</v>
      </c>
      <c r="I11" s="2"/>
      <c r="J11" s="2"/>
      <c r="K11" s="2" t="s">
        <v>50</v>
      </c>
      <c r="L11" s="2"/>
      <c r="M11" s="2"/>
      <c r="N11" s="2"/>
      <c r="O11" s="2"/>
      <c r="P11" s="8"/>
      <c r="Q11" s="8"/>
      <c r="R11" s="2" t="s">
        <v>121</v>
      </c>
    </row>
    <row r="12" spans="1:18" ht="15.75" customHeight="1" x14ac:dyDescent="0.15">
      <c r="A12" s="2">
        <v>115</v>
      </c>
      <c r="B12" s="2" t="s">
        <v>122</v>
      </c>
      <c r="C12" s="2" t="s">
        <v>123</v>
      </c>
      <c r="D12" s="2" t="s">
        <v>65</v>
      </c>
      <c r="E12" s="2" t="s">
        <v>128</v>
      </c>
      <c r="F12" s="2" t="s">
        <v>129</v>
      </c>
      <c r="G12" s="2" t="s">
        <v>130</v>
      </c>
      <c r="H12" s="7" t="s">
        <v>110</v>
      </c>
      <c r="I12" s="2">
        <v>116</v>
      </c>
      <c r="J12" s="2">
        <v>145</v>
      </c>
      <c r="K12" s="2" t="s">
        <v>37</v>
      </c>
      <c r="P12" s="8"/>
      <c r="Q12" s="8"/>
      <c r="R12" s="2" t="s">
        <v>133</v>
      </c>
    </row>
    <row r="13" spans="1:18" ht="15.75" customHeight="1" x14ac:dyDescent="0.15">
      <c r="A13" s="2">
        <v>116</v>
      </c>
      <c r="B13" s="2" t="str">
        <f ca="1">IFERROR(__xludf.DUMMYFUNCTION("split(AH13,"" "")"),"Tiffany")</f>
        <v>Tiffany</v>
      </c>
      <c r="C13" s="2" t="str">
        <f ca="1">IFERROR(__xludf.DUMMYFUNCTION("""COMPUTED_VALUE"""),"Shick")</f>
        <v>Shick</v>
      </c>
      <c r="D13" s="2" t="s">
        <v>65</v>
      </c>
      <c r="E13" s="2" t="s">
        <v>136</v>
      </c>
      <c r="F13" s="2" t="s">
        <v>58</v>
      </c>
      <c r="G13" s="2" t="s">
        <v>49</v>
      </c>
      <c r="H13" s="7" t="s">
        <v>36</v>
      </c>
      <c r="I13" s="2">
        <v>115</v>
      </c>
      <c r="J13" s="2">
        <v>145</v>
      </c>
      <c r="K13" s="2" t="s">
        <v>50</v>
      </c>
      <c r="P13" s="8"/>
      <c r="Q13" s="8"/>
      <c r="R13" s="2" t="s">
        <v>138</v>
      </c>
    </row>
    <row r="14" spans="1:18" ht="15.75" customHeight="1" x14ac:dyDescent="0.15">
      <c r="A14" s="2">
        <v>119</v>
      </c>
      <c r="B14" s="2" t="str">
        <f ca="1">IFERROR(__xludf.DUMMYFUNCTION("split(AH14,"" "")"),"Theresa")</f>
        <v>Theresa</v>
      </c>
      <c r="C14" s="2" t="str">
        <f ca="1">IFERROR(__xludf.DUMMYFUNCTION("""COMPUTED_VALUE"""),"Millare")</f>
        <v>Millare</v>
      </c>
      <c r="D14" s="2" t="s">
        <v>46</v>
      </c>
      <c r="E14" s="2" t="s">
        <v>141</v>
      </c>
      <c r="F14" s="2" t="s">
        <v>48</v>
      </c>
      <c r="G14" s="2" t="s">
        <v>142</v>
      </c>
      <c r="H14" s="7" t="s">
        <v>36</v>
      </c>
      <c r="I14" s="2"/>
      <c r="J14" s="2"/>
      <c r="K14" s="2" t="s">
        <v>37</v>
      </c>
      <c r="P14" s="8"/>
      <c r="Q14" s="8"/>
      <c r="R14" s="2" t="s">
        <v>144</v>
      </c>
    </row>
    <row r="15" spans="1:18" ht="15.75" customHeight="1" x14ac:dyDescent="0.15">
      <c r="A15" s="2">
        <v>120</v>
      </c>
      <c r="B15" s="2" t="str">
        <f ca="1">IFERROR(__xludf.DUMMYFUNCTION("split(AH15,"" "")"),"Jack")</f>
        <v>Jack</v>
      </c>
      <c r="C15" s="2" t="str">
        <f ca="1">IFERROR(__xludf.DUMMYFUNCTION("""COMPUTED_VALUE"""),"Kanzler")</f>
        <v>Kanzler</v>
      </c>
      <c r="D15" s="2" t="s">
        <v>56</v>
      </c>
      <c r="E15" s="2" t="s">
        <v>148</v>
      </c>
      <c r="F15" s="2" t="s">
        <v>58</v>
      </c>
      <c r="G15" s="2" t="s">
        <v>49</v>
      </c>
      <c r="H15" s="7" t="s">
        <v>149</v>
      </c>
      <c r="K15" s="2" t="s">
        <v>78</v>
      </c>
      <c r="P15" s="8"/>
      <c r="Q15" s="8"/>
      <c r="R15" s="2" t="s">
        <v>151</v>
      </c>
    </row>
    <row r="16" spans="1:18" ht="15.75" customHeight="1" x14ac:dyDescent="0.15">
      <c r="A16" s="2">
        <v>122</v>
      </c>
      <c r="B16" s="2" t="str">
        <f ca="1">IFERROR(__xludf.DUMMYFUNCTION("split(AH16,"" "")"),"Rachel")</f>
        <v>Rachel</v>
      </c>
      <c r="C16" s="2" t="str">
        <f ca="1">IFERROR(__xludf.DUMMYFUNCTION("""COMPUTED_VALUE"""),"Maue")</f>
        <v>Maue</v>
      </c>
      <c r="D16" s="2" t="s">
        <v>65</v>
      </c>
      <c r="E16" s="2" t="s">
        <v>155</v>
      </c>
      <c r="F16" s="2" t="s">
        <v>156</v>
      </c>
      <c r="G16" s="2" t="s">
        <v>157</v>
      </c>
      <c r="H16" s="7" t="s">
        <v>36</v>
      </c>
      <c r="K16" s="2" t="s">
        <v>37</v>
      </c>
      <c r="P16" s="8"/>
      <c r="Q16" s="8"/>
      <c r="R16" s="2" t="s">
        <v>159</v>
      </c>
    </row>
    <row r="17" spans="1:18" ht="15.75" customHeight="1" x14ac:dyDescent="0.15">
      <c r="A17" s="2">
        <v>124</v>
      </c>
      <c r="B17" s="2" t="str">
        <f ca="1">IFERROR(__xludf.DUMMYFUNCTION("split(AH17,"" "")"),"Rachel")</f>
        <v>Rachel</v>
      </c>
      <c r="C17" s="2" t="str">
        <f ca="1">IFERROR(__xludf.DUMMYFUNCTION("""COMPUTED_VALUE"""),"Towe")</f>
        <v>Towe</v>
      </c>
      <c r="D17" s="2" t="s">
        <v>56</v>
      </c>
      <c r="E17" s="2" t="s">
        <v>162</v>
      </c>
      <c r="F17" s="2" t="s">
        <v>163</v>
      </c>
      <c r="G17" s="2" t="s">
        <v>49</v>
      </c>
      <c r="H17" s="7" t="s">
        <v>36</v>
      </c>
      <c r="K17" s="2" t="s">
        <v>50</v>
      </c>
      <c r="P17" s="8"/>
      <c r="Q17" s="8"/>
      <c r="R17" s="2" t="s">
        <v>165</v>
      </c>
    </row>
    <row r="18" spans="1:18" ht="15.75" customHeight="1" x14ac:dyDescent="0.15">
      <c r="A18" s="2">
        <v>125</v>
      </c>
      <c r="B18" s="2" t="str">
        <f ca="1">IFERROR(__xludf.DUMMYFUNCTION("split(AH18,"" "")"),"Eliana")</f>
        <v>Eliana</v>
      </c>
      <c r="C18" s="2" t="str">
        <f ca="1">IFERROR(__xludf.DUMMYFUNCTION("""COMPUTED_VALUE"""),"Klein")</f>
        <v>Klein</v>
      </c>
      <c r="D18" s="2" t="s">
        <v>46</v>
      </c>
      <c r="E18" s="2" t="s">
        <v>168</v>
      </c>
      <c r="F18" s="2" t="s">
        <v>58</v>
      </c>
      <c r="G18" s="2" t="s">
        <v>49</v>
      </c>
      <c r="H18" s="7" t="s">
        <v>169</v>
      </c>
      <c r="K18" s="2" t="s">
        <v>37</v>
      </c>
      <c r="P18" s="8"/>
      <c r="Q18" s="8"/>
      <c r="R18" s="2" t="s">
        <v>170</v>
      </c>
    </row>
    <row r="19" spans="1:18" ht="15.75" customHeight="1" x14ac:dyDescent="0.15">
      <c r="A19" s="2">
        <v>126</v>
      </c>
      <c r="B19" s="2" t="s">
        <v>171</v>
      </c>
      <c r="C19" s="2" t="s">
        <v>172</v>
      </c>
      <c r="D19" s="2" t="s">
        <v>46</v>
      </c>
      <c r="E19" s="2" t="s">
        <v>177</v>
      </c>
      <c r="F19" s="2" t="s">
        <v>58</v>
      </c>
      <c r="G19" s="2" t="s">
        <v>49</v>
      </c>
      <c r="H19" s="7" t="s">
        <v>36</v>
      </c>
      <c r="K19" s="2" t="s">
        <v>78</v>
      </c>
      <c r="P19" s="8"/>
      <c r="Q19" s="8"/>
      <c r="R19" s="2" t="s">
        <v>178</v>
      </c>
    </row>
    <row r="20" spans="1:18" ht="15.75" customHeight="1" x14ac:dyDescent="0.15">
      <c r="A20" s="2">
        <v>127</v>
      </c>
      <c r="B20" s="2" t="str">
        <f ca="1">IFERROR(__xludf.DUMMYFUNCTION("split(AH20,"" "")"),"Emma")</f>
        <v>Emma</v>
      </c>
      <c r="C20" s="2" t="str">
        <f ca="1">IFERROR(__xludf.DUMMYFUNCTION("""COMPUTED_VALUE"""),"Giancaterino")</f>
        <v>Giancaterino</v>
      </c>
      <c r="D20" s="2" t="s">
        <v>32</v>
      </c>
      <c r="E20" s="2" t="s">
        <v>181</v>
      </c>
      <c r="F20" s="2" t="s">
        <v>76</v>
      </c>
      <c r="G20" s="2" t="s">
        <v>35</v>
      </c>
      <c r="H20" s="7" t="s">
        <v>36</v>
      </c>
      <c r="K20" s="2" t="s">
        <v>50</v>
      </c>
      <c r="P20" s="8"/>
      <c r="Q20" s="8"/>
      <c r="R20" s="2" t="s">
        <v>183</v>
      </c>
    </row>
    <row r="21" spans="1:18" ht="15.75" customHeight="1" x14ac:dyDescent="0.15">
      <c r="A21" s="2">
        <v>128</v>
      </c>
      <c r="B21" s="2" t="str">
        <f ca="1">IFERROR(__xludf.DUMMYFUNCTION("split(AH21,"" "")"),"Graham")</f>
        <v>Graham</v>
      </c>
      <c r="C21" s="2" t="str">
        <f ca="1">IFERROR(__xludf.DUMMYFUNCTION("""COMPUTED_VALUE"""),"Silverman")</f>
        <v>Silverman</v>
      </c>
      <c r="D21" s="2" t="s">
        <v>65</v>
      </c>
      <c r="E21" s="2" t="s">
        <v>188</v>
      </c>
      <c r="F21" s="2" t="s">
        <v>189</v>
      </c>
      <c r="G21" s="2" t="s">
        <v>35</v>
      </c>
      <c r="H21" s="7" t="s">
        <v>190</v>
      </c>
      <c r="I21" s="2"/>
      <c r="J21" s="2"/>
      <c r="K21" s="2" t="s">
        <v>78</v>
      </c>
      <c r="P21" s="8"/>
      <c r="Q21" s="8"/>
      <c r="R21" s="2" t="s">
        <v>192</v>
      </c>
    </row>
    <row r="22" spans="1:18" ht="15.75" customHeight="1" x14ac:dyDescent="0.15">
      <c r="A22" s="2">
        <v>129</v>
      </c>
      <c r="B22" s="2" t="str">
        <f ca="1">IFERROR(__xludf.DUMMYFUNCTION("split(AH22,"" "")"),"Taylor")</f>
        <v>Taylor</v>
      </c>
      <c r="C22" s="2" t="str">
        <f ca="1">IFERROR(__xludf.DUMMYFUNCTION("""COMPUTED_VALUE"""),"Herrick")</f>
        <v>Herrick</v>
      </c>
      <c r="D22" s="2" t="s">
        <v>65</v>
      </c>
      <c r="E22" s="2" t="s">
        <v>196</v>
      </c>
      <c r="F22" s="2" t="s">
        <v>76</v>
      </c>
      <c r="G22" s="2" t="s">
        <v>35</v>
      </c>
      <c r="H22" s="7" t="s">
        <v>85</v>
      </c>
      <c r="K22" s="2" t="s">
        <v>37</v>
      </c>
      <c r="P22" s="8"/>
      <c r="Q22" s="8"/>
      <c r="R22" s="2" t="s">
        <v>198</v>
      </c>
    </row>
    <row r="23" spans="1:18" ht="15.75" customHeight="1" x14ac:dyDescent="0.15">
      <c r="A23" s="2">
        <v>130</v>
      </c>
      <c r="B23" s="2" t="str">
        <f ca="1">IFERROR(__xludf.DUMMYFUNCTION("split(AH23,"" "")"),"Grace")</f>
        <v>Grace</v>
      </c>
      <c r="C23" s="2" t="str">
        <f ca="1">IFERROR(__xludf.DUMMYFUNCTION("""COMPUTED_VALUE"""),"Amandes")</f>
        <v>Amandes</v>
      </c>
      <c r="D23" s="2" t="s">
        <v>56</v>
      </c>
      <c r="E23" s="2" t="s">
        <v>202</v>
      </c>
      <c r="F23" s="2" t="s">
        <v>109</v>
      </c>
      <c r="G23" s="2" t="s">
        <v>49</v>
      </c>
      <c r="H23" s="7" t="s">
        <v>203</v>
      </c>
      <c r="K23" s="2" t="s">
        <v>50</v>
      </c>
      <c r="P23" s="8"/>
      <c r="Q23" s="8"/>
      <c r="R23" s="2" t="s">
        <v>206</v>
      </c>
    </row>
    <row r="24" spans="1:18" ht="15.75" customHeight="1" x14ac:dyDescent="0.15">
      <c r="A24" s="2">
        <v>131</v>
      </c>
      <c r="B24" s="2" t="str">
        <f ca="1">IFERROR(__xludf.DUMMYFUNCTION("split(AH24,"" "")"),"Brittany")</f>
        <v>Brittany</v>
      </c>
      <c r="C24" s="2" t="str">
        <f ca="1">IFERROR(__xludf.DUMMYFUNCTION("""COMPUTED_VALUE"""),"Blinder")</f>
        <v>Blinder</v>
      </c>
      <c r="D24" s="2" t="s">
        <v>65</v>
      </c>
      <c r="E24" s="2" t="s">
        <v>210</v>
      </c>
      <c r="F24" s="2" t="s">
        <v>58</v>
      </c>
      <c r="G24" s="2" t="s">
        <v>49</v>
      </c>
      <c r="H24" s="7" t="s">
        <v>93</v>
      </c>
      <c r="K24" s="2" t="s">
        <v>50</v>
      </c>
      <c r="P24" s="8"/>
      <c r="Q24" s="8"/>
      <c r="R24" s="2" t="s">
        <v>211</v>
      </c>
    </row>
    <row r="25" spans="1:18" ht="15.75" customHeight="1" x14ac:dyDescent="0.15">
      <c r="A25" s="2">
        <v>132</v>
      </c>
      <c r="B25" s="2" t="str">
        <f ca="1">IFERROR(__xludf.DUMMYFUNCTION("split(AH25,"" "")"),"Isabel")</f>
        <v>Isabel</v>
      </c>
      <c r="C25" s="2" t="str">
        <f ca="1">IFERROR(__xludf.DUMMYFUNCTION("""COMPUTED_VALUE"""),"Riccio")</f>
        <v>Riccio</v>
      </c>
      <c r="D25" s="2" t="s">
        <v>32</v>
      </c>
      <c r="E25" s="2" t="s">
        <v>215</v>
      </c>
      <c r="F25" s="2" t="s">
        <v>58</v>
      </c>
      <c r="G25" s="2" t="s">
        <v>49</v>
      </c>
      <c r="H25" s="7" t="s">
        <v>216</v>
      </c>
      <c r="K25" s="2" t="s">
        <v>50</v>
      </c>
      <c r="L25" s="2"/>
      <c r="M25" s="2"/>
      <c r="N25" s="2"/>
      <c r="O25" s="2"/>
      <c r="P25" s="8"/>
      <c r="Q25" s="8"/>
      <c r="R25" s="2" t="s">
        <v>218</v>
      </c>
    </row>
    <row r="26" spans="1:18" ht="15.75" customHeight="1" x14ac:dyDescent="0.15">
      <c r="A26" s="2">
        <v>133</v>
      </c>
      <c r="B26" s="2" t="str">
        <f ca="1">IFERROR(__xludf.DUMMYFUNCTION("split(AH26,"" "")"),"Katlyn")</f>
        <v>Katlyn</v>
      </c>
      <c r="C26" s="2" t="str">
        <f ca="1">IFERROR(__xludf.DUMMYFUNCTION("""COMPUTED_VALUE"""),"Thomas")</f>
        <v>Thomas</v>
      </c>
      <c r="D26" s="2" t="s">
        <v>46</v>
      </c>
      <c r="E26" s="2" t="s">
        <v>222</v>
      </c>
      <c r="F26" s="2" t="s">
        <v>58</v>
      </c>
      <c r="G26" s="2" t="s">
        <v>49</v>
      </c>
      <c r="H26" s="7" t="s">
        <v>223</v>
      </c>
      <c r="K26" s="2" t="s">
        <v>78</v>
      </c>
      <c r="L26" s="2"/>
      <c r="P26" s="8"/>
      <c r="Q26" s="8"/>
      <c r="R26" s="2" t="s">
        <v>224</v>
      </c>
    </row>
    <row r="27" spans="1:18" ht="15.75" customHeight="1" x14ac:dyDescent="0.15">
      <c r="A27" s="2">
        <v>134</v>
      </c>
      <c r="B27" s="2" t="str">
        <f ca="1">IFERROR(__xludf.DUMMYFUNCTION("split(AH27,"" "")"),"Julia")</f>
        <v>Julia</v>
      </c>
      <c r="C27" s="2" t="str">
        <f ca="1">IFERROR(__xludf.DUMMYFUNCTION("""COMPUTED_VALUE"""),"Bergman")</f>
        <v>Bergman</v>
      </c>
      <c r="D27" s="2" t="s">
        <v>46</v>
      </c>
      <c r="E27" s="2" t="s">
        <v>227</v>
      </c>
      <c r="F27" s="2" t="s">
        <v>228</v>
      </c>
      <c r="G27" s="2" t="s">
        <v>35</v>
      </c>
      <c r="H27" s="7" t="s">
        <v>110</v>
      </c>
      <c r="K27" s="2" t="s">
        <v>78</v>
      </c>
      <c r="P27" s="8"/>
      <c r="Q27" s="8"/>
      <c r="R27" s="2" t="s">
        <v>230</v>
      </c>
    </row>
    <row r="28" spans="1:18" ht="15.75" customHeight="1" x14ac:dyDescent="0.15">
      <c r="A28" s="2">
        <v>135</v>
      </c>
      <c r="B28" s="2" t="str">
        <f ca="1">IFERROR(__xludf.DUMMYFUNCTION("split(AH28,"" "")"),"Jillian")</f>
        <v>Jillian</v>
      </c>
      <c r="C28" s="2" t="str">
        <f ca="1">IFERROR(__xludf.DUMMYFUNCTION("""COMPUTED_VALUE"""),"Baggett")</f>
        <v>Baggett</v>
      </c>
      <c r="D28" s="2" t="s">
        <v>46</v>
      </c>
      <c r="E28" s="2" t="s">
        <v>233</v>
      </c>
      <c r="F28" s="2" t="s">
        <v>234</v>
      </c>
      <c r="G28" s="2" t="s">
        <v>35</v>
      </c>
      <c r="H28" s="7" t="s">
        <v>235</v>
      </c>
      <c r="K28" s="2" t="s">
        <v>50</v>
      </c>
      <c r="L28" s="2"/>
      <c r="M28" s="2"/>
      <c r="P28" s="8"/>
      <c r="Q28" s="8"/>
      <c r="R28" s="2" t="s">
        <v>238</v>
      </c>
    </row>
    <row r="29" spans="1:18" ht="15.75" customHeight="1" x14ac:dyDescent="0.15">
      <c r="A29" s="2">
        <v>136</v>
      </c>
      <c r="B29" s="2" t="str">
        <f ca="1">IFERROR(__xludf.DUMMYFUNCTION("split(AH29,"" "")"),"Sarah")</f>
        <v>Sarah</v>
      </c>
      <c r="C29" s="2" t="str">
        <f ca="1">IFERROR(__xludf.DUMMYFUNCTION("""COMPUTED_VALUE"""),"McQuirter")</f>
        <v>McQuirter</v>
      </c>
      <c r="D29" s="2" t="s">
        <v>46</v>
      </c>
      <c r="E29" s="2" t="s">
        <v>241</v>
      </c>
      <c r="F29" s="2" t="s">
        <v>242</v>
      </c>
      <c r="G29" s="2" t="s">
        <v>130</v>
      </c>
      <c r="H29" s="7" t="s">
        <v>77</v>
      </c>
      <c r="K29" s="2" t="s">
        <v>37</v>
      </c>
      <c r="L29" s="2"/>
      <c r="P29" s="8"/>
      <c r="Q29" s="8"/>
      <c r="R29" s="2" t="s">
        <v>243</v>
      </c>
    </row>
    <row r="30" spans="1:18" ht="15.75" customHeight="1" x14ac:dyDescent="0.15">
      <c r="A30" s="2">
        <v>138</v>
      </c>
      <c r="B30" s="2" t="str">
        <f ca="1">IFERROR(__xludf.DUMMYFUNCTION("split(AH30,"" "")"),"Jing")</f>
        <v>Jing</v>
      </c>
      <c r="C30" s="2" t="str">
        <f ca="1">IFERROR(__xludf.DUMMYFUNCTION("""COMPUTED_VALUE"""),"Zhu")</f>
        <v>Zhu</v>
      </c>
      <c r="D30" s="2" t="s">
        <v>65</v>
      </c>
      <c r="E30" s="2" t="s">
        <v>246</v>
      </c>
      <c r="F30" s="2" t="s">
        <v>247</v>
      </c>
      <c r="G30" s="2" t="s">
        <v>35</v>
      </c>
      <c r="H30" s="7" t="s">
        <v>118</v>
      </c>
      <c r="K30" s="2" t="s">
        <v>50</v>
      </c>
      <c r="P30" s="8"/>
      <c r="Q30" s="8"/>
      <c r="R30" s="2" t="s">
        <v>249</v>
      </c>
    </row>
    <row r="31" spans="1:18" ht="15.75" customHeight="1" x14ac:dyDescent="0.15">
      <c r="A31" s="2">
        <v>139</v>
      </c>
      <c r="B31" s="2" t="str">
        <f ca="1">IFERROR(__xludf.DUMMYFUNCTION("split(AH31,"" "")"),"Jason")</f>
        <v>Jason</v>
      </c>
      <c r="C31" s="2" t="str">
        <f ca="1">IFERROR(__xludf.DUMMYFUNCTION("""COMPUTED_VALUE"""),"Lynn-Framm")</f>
        <v>Lynn-Framm</v>
      </c>
      <c r="D31" s="2" t="s">
        <v>46</v>
      </c>
      <c r="E31" s="2" t="s">
        <v>253</v>
      </c>
      <c r="F31" s="2" t="s">
        <v>58</v>
      </c>
      <c r="G31" s="2" t="s">
        <v>49</v>
      </c>
      <c r="H31" s="7" t="s">
        <v>254</v>
      </c>
      <c r="I31" s="2"/>
      <c r="K31" s="2" t="s">
        <v>78</v>
      </c>
      <c r="L31" s="2"/>
      <c r="P31" s="8"/>
      <c r="Q31" s="8"/>
      <c r="R31" s="2" t="s">
        <v>255</v>
      </c>
    </row>
    <row r="32" spans="1:18" ht="15.75" customHeight="1" x14ac:dyDescent="0.15">
      <c r="A32" s="2">
        <v>140</v>
      </c>
      <c r="B32" s="2" t="str">
        <f ca="1">IFERROR(__xludf.DUMMYFUNCTION("split(AH32,"" "")"),"Alexis")</f>
        <v>Alexis</v>
      </c>
      <c r="C32" s="2" t="str">
        <f ca="1">IFERROR(__xludf.DUMMYFUNCTION("""COMPUTED_VALUE"""),"Sommerville")</f>
        <v>Sommerville</v>
      </c>
      <c r="D32" s="2" t="s">
        <v>46</v>
      </c>
      <c r="E32" s="2" t="s">
        <v>259</v>
      </c>
      <c r="F32" s="2" t="s">
        <v>260</v>
      </c>
      <c r="G32" s="2" t="s">
        <v>35</v>
      </c>
      <c r="H32" s="7" t="s">
        <v>118</v>
      </c>
      <c r="K32" s="2" t="s">
        <v>78</v>
      </c>
      <c r="P32" s="8"/>
      <c r="Q32" s="8"/>
      <c r="R32" s="2" t="s">
        <v>262</v>
      </c>
    </row>
    <row r="33" spans="1:18" ht="15.75" customHeight="1" x14ac:dyDescent="0.15">
      <c r="A33" s="2">
        <v>141</v>
      </c>
      <c r="B33" s="2" t="str">
        <f ca="1">IFERROR(__xludf.DUMMYFUNCTION("split(AH33,"" "")"),"Lia")</f>
        <v>Lia</v>
      </c>
      <c r="C33" s="2" t="str">
        <f ca="1">IFERROR(__xludf.DUMMYFUNCTION("""COMPUTED_VALUE"""),"Newman")</f>
        <v>Newman</v>
      </c>
      <c r="D33" s="2" t="s">
        <v>56</v>
      </c>
      <c r="E33" s="2" t="s">
        <v>266</v>
      </c>
      <c r="F33" s="2" t="s">
        <v>76</v>
      </c>
      <c r="G33" s="2" t="s">
        <v>35</v>
      </c>
      <c r="H33" s="7" t="s">
        <v>267</v>
      </c>
      <c r="K33" s="2" t="s">
        <v>50</v>
      </c>
      <c r="P33" s="8"/>
      <c r="Q33" s="8"/>
      <c r="R33" s="2" t="s">
        <v>269</v>
      </c>
    </row>
    <row r="34" spans="1:18" ht="15.75" customHeight="1" x14ac:dyDescent="0.15">
      <c r="A34" s="2">
        <v>142</v>
      </c>
      <c r="B34" s="2" t="s">
        <v>270</v>
      </c>
      <c r="C34" s="2" t="s">
        <v>271</v>
      </c>
      <c r="D34" s="2" t="s">
        <v>65</v>
      </c>
      <c r="E34" s="2" t="s">
        <v>274</v>
      </c>
      <c r="F34" s="2" t="s">
        <v>58</v>
      </c>
      <c r="G34" s="2" t="s">
        <v>49</v>
      </c>
      <c r="H34" s="7" t="s">
        <v>275</v>
      </c>
      <c r="K34" s="2" t="s">
        <v>50</v>
      </c>
      <c r="P34" s="8"/>
      <c r="Q34" s="8"/>
      <c r="R34" s="2" t="s">
        <v>276</v>
      </c>
    </row>
    <row r="35" spans="1:18" ht="15.75" customHeight="1" x14ac:dyDescent="0.15">
      <c r="A35" s="2">
        <v>143</v>
      </c>
      <c r="B35" s="2" t="str">
        <f ca="1">IFERROR(__xludf.DUMMYFUNCTION("split(AH35,"" "")"),"Julia")</f>
        <v>Julia</v>
      </c>
      <c r="C35" s="2" t="str">
        <f ca="1">IFERROR(__xludf.DUMMYFUNCTION("""COMPUTED_VALUE"""),"Barron")</f>
        <v>Barron</v>
      </c>
      <c r="D35" s="2" t="s">
        <v>32</v>
      </c>
      <c r="E35" s="2" t="s">
        <v>280</v>
      </c>
      <c r="F35" s="2" t="s">
        <v>247</v>
      </c>
      <c r="G35" s="2" t="s">
        <v>35</v>
      </c>
      <c r="H35" s="7" t="s">
        <v>281</v>
      </c>
      <c r="K35" s="2" t="s">
        <v>50</v>
      </c>
      <c r="P35" s="8"/>
      <c r="Q35" s="8"/>
      <c r="R35" s="2" t="s">
        <v>282</v>
      </c>
    </row>
    <row r="36" spans="1:18" ht="15.75" customHeight="1" x14ac:dyDescent="0.15">
      <c r="A36" s="2">
        <v>144</v>
      </c>
      <c r="B36" s="2" t="str">
        <f ca="1">IFERROR(__xludf.DUMMYFUNCTION("split(AH36,"" "")"),"Virginia")</f>
        <v>Virginia</v>
      </c>
      <c r="C36" s="2" t="str">
        <f ca="1">IFERROR(__xludf.DUMMYFUNCTION("""COMPUTED_VALUE"""),"Truxillo")</f>
        <v>Truxillo</v>
      </c>
      <c r="D36" s="2" t="s">
        <v>56</v>
      </c>
      <c r="E36" s="2" t="s">
        <v>285</v>
      </c>
      <c r="F36" s="2" t="s">
        <v>286</v>
      </c>
      <c r="G36" s="2" t="s">
        <v>49</v>
      </c>
      <c r="H36" s="7" t="s">
        <v>118</v>
      </c>
      <c r="K36" s="2" t="s">
        <v>50</v>
      </c>
      <c r="P36" s="8"/>
      <c r="Q36" s="8"/>
      <c r="R36" s="2" t="s">
        <v>287</v>
      </c>
    </row>
    <row r="37" spans="1:18" ht="15.75" customHeight="1" x14ac:dyDescent="0.15">
      <c r="A37" s="2">
        <v>145</v>
      </c>
      <c r="B37" s="2" t="str">
        <f ca="1">IFERROR(__xludf.DUMMYFUNCTION("split(AH37,"" "")"),"Reid")</f>
        <v>Reid</v>
      </c>
      <c r="C37" s="2" t="str">
        <f ca="1">IFERROR(__xludf.DUMMYFUNCTION("""COMPUTED_VALUE"""),"Belanger")</f>
        <v>Belanger</v>
      </c>
      <c r="D37" s="2" t="s">
        <v>32</v>
      </c>
      <c r="E37" s="2" t="s">
        <v>290</v>
      </c>
      <c r="F37" s="2" t="s">
        <v>58</v>
      </c>
      <c r="G37" s="2" t="s">
        <v>49</v>
      </c>
      <c r="H37" s="7" t="s">
        <v>235</v>
      </c>
      <c r="I37" s="2">
        <v>116</v>
      </c>
      <c r="J37" s="2">
        <v>115</v>
      </c>
      <c r="K37" s="2" t="s">
        <v>50</v>
      </c>
      <c r="P37" s="8"/>
      <c r="Q37" s="8"/>
      <c r="R37" s="2" t="s">
        <v>292</v>
      </c>
    </row>
    <row r="38" spans="1:18" ht="15.75" customHeight="1" x14ac:dyDescent="0.15">
      <c r="A38" s="2">
        <v>146</v>
      </c>
      <c r="B38" s="2" t="str">
        <f ca="1">IFERROR(__xludf.DUMMYFUNCTION("split(AH38,"" "")"),"Savannah")</f>
        <v>Savannah</v>
      </c>
      <c r="C38" s="2" t="str">
        <f ca="1">IFERROR(__xludf.DUMMYFUNCTION("""COMPUTED_VALUE"""),"Huffman")</f>
        <v>Huffman</v>
      </c>
      <c r="D38" s="2" t="s">
        <v>65</v>
      </c>
      <c r="E38" s="2" t="s">
        <v>295</v>
      </c>
      <c r="F38" s="2" t="s">
        <v>296</v>
      </c>
      <c r="G38" s="2" t="s">
        <v>297</v>
      </c>
      <c r="H38" s="7" t="s">
        <v>93</v>
      </c>
      <c r="K38" s="2" t="s">
        <v>78</v>
      </c>
      <c r="P38" s="8"/>
      <c r="Q38" s="8"/>
      <c r="R38" s="2" t="s">
        <v>300</v>
      </c>
    </row>
    <row r="39" spans="1:18" ht="15.75" customHeight="1" x14ac:dyDescent="0.15">
      <c r="A39" s="2">
        <v>147</v>
      </c>
      <c r="B39" s="2" t="str">
        <f ca="1">IFERROR(__xludf.DUMMYFUNCTION("split(AH39,"" "")"),"James")</f>
        <v>James</v>
      </c>
      <c r="C39" s="2" t="str">
        <f ca="1">IFERROR(__xludf.DUMMYFUNCTION("""COMPUTED_VALUE"""),"Irwin")</f>
        <v>Irwin</v>
      </c>
      <c r="D39" s="2" t="s">
        <v>56</v>
      </c>
      <c r="E39" s="2" t="s">
        <v>304</v>
      </c>
      <c r="F39" s="2" t="s">
        <v>305</v>
      </c>
      <c r="G39" s="2" t="s">
        <v>130</v>
      </c>
      <c r="H39" s="7" t="s">
        <v>77</v>
      </c>
      <c r="K39" s="2" t="s">
        <v>50</v>
      </c>
      <c r="P39" s="8"/>
      <c r="Q39" s="8"/>
      <c r="R39" s="2" t="s">
        <v>307</v>
      </c>
    </row>
    <row r="40" spans="1:18" ht="15.75" customHeight="1" x14ac:dyDescent="0.15">
      <c r="A40" s="2">
        <v>148</v>
      </c>
      <c r="B40" s="2" t="str">
        <f ca="1">IFERROR(__xludf.DUMMYFUNCTION("split(AH40,"" "")"),"Eleanor")</f>
        <v>Eleanor</v>
      </c>
      <c r="C40" s="2" t="str">
        <f ca="1">IFERROR(__xludf.DUMMYFUNCTION("""COMPUTED_VALUE"""),"Brown")</f>
        <v>Brown</v>
      </c>
      <c r="D40" s="2" t="s">
        <v>46</v>
      </c>
      <c r="E40" s="2" t="s">
        <v>311</v>
      </c>
      <c r="F40" s="2" t="s">
        <v>312</v>
      </c>
      <c r="G40" s="2" t="s">
        <v>49</v>
      </c>
      <c r="H40" s="7" t="s">
        <v>118</v>
      </c>
      <c r="K40" s="2" t="s">
        <v>50</v>
      </c>
      <c r="P40" s="8"/>
      <c r="Q40" s="8"/>
      <c r="R40" s="2" t="s">
        <v>315</v>
      </c>
    </row>
    <row r="41" spans="1:18" ht="15.75" customHeight="1" x14ac:dyDescent="0.15">
      <c r="A41" s="2">
        <v>149</v>
      </c>
      <c r="B41" s="2" t="str">
        <f ca="1">IFERROR(__xludf.DUMMYFUNCTION("split(AH41,"" "")"),"Alston")</f>
        <v>Alston</v>
      </c>
      <c r="C41" s="2" t="str">
        <f ca="1">IFERROR(__xludf.DUMMYFUNCTION("""COMPUTED_VALUE"""),"Pough")</f>
        <v>Pough</v>
      </c>
      <c r="D41" s="2" t="s">
        <v>32</v>
      </c>
      <c r="E41" s="2" t="s">
        <v>318</v>
      </c>
      <c r="F41" s="2" t="s">
        <v>76</v>
      </c>
      <c r="G41" s="2" t="s">
        <v>35</v>
      </c>
      <c r="H41" s="7" t="s">
        <v>169</v>
      </c>
      <c r="K41" s="2" t="s">
        <v>78</v>
      </c>
      <c r="P41" s="8"/>
      <c r="Q41" s="8"/>
      <c r="R41" s="2" t="s">
        <v>321</v>
      </c>
    </row>
    <row r="42" spans="1:18" ht="15.75" customHeight="1" x14ac:dyDescent="0.15">
      <c r="A42" s="2">
        <v>150</v>
      </c>
      <c r="B42" s="2" t="str">
        <f ca="1">IFERROR(__xludf.DUMMYFUNCTION("split(AH42,"" "")"),"Kate")</f>
        <v>Kate</v>
      </c>
      <c r="C42" s="2" t="str">
        <f ca="1">IFERROR(__xludf.DUMMYFUNCTION("""COMPUTED_VALUE"""),"lenhard")</f>
        <v>lenhard</v>
      </c>
      <c r="D42" s="2" t="s">
        <v>56</v>
      </c>
      <c r="E42" s="2" t="s">
        <v>325</v>
      </c>
      <c r="F42" s="2" t="s">
        <v>76</v>
      </c>
      <c r="G42" s="2" t="s">
        <v>35</v>
      </c>
      <c r="H42" s="7" t="s">
        <v>93</v>
      </c>
      <c r="K42" s="2" t="s">
        <v>50</v>
      </c>
      <c r="P42" s="8"/>
      <c r="Q42" s="8"/>
      <c r="R42" s="2" t="s">
        <v>326</v>
      </c>
    </row>
    <row r="43" spans="1:18" ht="15.75" customHeight="1" x14ac:dyDescent="0.15">
      <c r="A43" s="2">
        <v>151</v>
      </c>
      <c r="B43" s="2" t="str">
        <f ca="1">IFERROR(__xludf.DUMMYFUNCTION("split(AH43,"" "")"),"Sarah")</f>
        <v>Sarah</v>
      </c>
      <c r="C43" s="2" t="str">
        <f ca="1">IFERROR(__xludf.DUMMYFUNCTION("""COMPUTED_VALUE"""),"Tatarski")</f>
        <v>Tatarski</v>
      </c>
      <c r="D43" s="2" t="s">
        <v>32</v>
      </c>
      <c r="E43" s="2" t="s">
        <v>330</v>
      </c>
      <c r="F43" s="2" t="s">
        <v>58</v>
      </c>
      <c r="G43" s="2" t="s">
        <v>49</v>
      </c>
      <c r="H43" s="7" t="s">
        <v>331</v>
      </c>
      <c r="I43" s="2"/>
      <c r="K43" s="2" t="s">
        <v>78</v>
      </c>
      <c r="P43" s="8"/>
      <c r="Q43" s="8"/>
      <c r="R43" s="2" t="s">
        <v>332</v>
      </c>
    </row>
    <row r="44" spans="1:18" ht="15.75" customHeight="1" x14ac:dyDescent="0.15">
      <c r="A44" s="2">
        <v>152</v>
      </c>
      <c r="B44" s="2" t="str">
        <f ca="1">IFERROR(__xludf.DUMMYFUNCTION("split(AH44,"" "")"),"Kaitlyn")</f>
        <v>Kaitlyn</v>
      </c>
      <c r="C44" s="2" t="str">
        <f ca="1">IFERROR(__xludf.DUMMYFUNCTION("""COMPUTED_VALUE"""),"Sercovich")</f>
        <v>Sercovich</v>
      </c>
      <c r="D44" s="2" t="s">
        <v>46</v>
      </c>
      <c r="E44" s="2" t="s">
        <v>336</v>
      </c>
      <c r="F44" s="2" t="s">
        <v>337</v>
      </c>
      <c r="G44" s="2" t="s">
        <v>338</v>
      </c>
      <c r="H44" s="7" t="s">
        <v>339</v>
      </c>
      <c r="I44" s="2"/>
      <c r="J44" s="2">
        <v>124</v>
      </c>
      <c r="K44" s="2" t="s">
        <v>78</v>
      </c>
      <c r="P44" s="8"/>
      <c r="Q44" s="8"/>
      <c r="R44" s="2" t="s">
        <v>340</v>
      </c>
    </row>
    <row r="45" spans="1:18" ht="15.75" customHeight="1" x14ac:dyDescent="0.15">
      <c r="A45" s="2">
        <v>153</v>
      </c>
      <c r="B45" s="2" t="str">
        <f ca="1">IFERROR(__xludf.DUMMYFUNCTION("split(AH45,"" "")"),"Rebecca")</f>
        <v>Rebecca</v>
      </c>
      <c r="C45" s="2" t="str">
        <f ca="1">IFERROR(__xludf.DUMMYFUNCTION("""COMPUTED_VALUE"""),"Cormack")</f>
        <v>Cormack</v>
      </c>
      <c r="D45" s="2" t="s">
        <v>46</v>
      </c>
      <c r="E45" s="2" t="s">
        <v>344</v>
      </c>
      <c r="F45" s="2" t="s">
        <v>58</v>
      </c>
      <c r="G45" s="2" t="s">
        <v>49</v>
      </c>
      <c r="H45" s="7" t="s">
        <v>93</v>
      </c>
      <c r="I45" s="2"/>
      <c r="J45" s="2"/>
      <c r="K45" s="2" t="s">
        <v>50</v>
      </c>
      <c r="P45" s="8"/>
      <c r="Q45" s="8"/>
      <c r="R45" s="2" t="s">
        <v>345</v>
      </c>
    </row>
    <row r="46" spans="1:18" ht="15.75" customHeight="1" x14ac:dyDescent="0.15">
      <c r="A46" s="2">
        <v>154</v>
      </c>
      <c r="B46" s="2" t="str">
        <f ca="1">IFERROR(__xludf.DUMMYFUNCTION("split(AH46,"" "")"),"Kyla")</f>
        <v>Kyla</v>
      </c>
      <c r="C46" s="2" t="str">
        <f ca="1">IFERROR(__xludf.DUMMYFUNCTION("""COMPUTED_VALUE"""),"Denwood")</f>
        <v>Denwood</v>
      </c>
      <c r="D46" s="2" t="s">
        <v>32</v>
      </c>
      <c r="E46" s="2" t="s">
        <v>348</v>
      </c>
      <c r="F46" s="2" t="s">
        <v>58</v>
      </c>
      <c r="G46" s="2" t="s">
        <v>49</v>
      </c>
      <c r="H46" s="7" t="s">
        <v>331</v>
      </c>
      <c r="K46" s="2" t="s">
        <v>50</v>
      </c>
      <c r="P46" s="8"/>
      <c r="Q46" s="8"/>
      <c r="R46" s="2" t="s">
        <v>350</v>
      </c>
    </row>
    <row r="47" spans="1:18" ht="15.75" customHeight="1" x14ac:dyDescent="0.15">
      <c r="A47" s="2">
        <v>155</v>
      </c>
      <c r="B47" s="2" t="s">
        <v>351</v>
      </c>
      <c r="C47" s="2" t="s">
        <v>352</v>
      </c>
      <c r="D47" s="2" t="s">
        <v>46</v>
      </c>
      <c r="E47" s="2" t="s">
        <v>355</v>
      </c>
      <c r="F47" s="2" t="s">
        <v>356</v>
      </c>
      <c r="G47" s="2" t="s">
        <v>357</v>
      </c>
      <c r="H47" s="7" t="s">
        <v>77</v>
      </c>
      <c r="K47" s="2" t="s">
        <v>50</v>
      </c>
      <c r="P47" s="8"/>
      <c r="Q47" s="8"/>
      <c r="R47" s="2" t="s">
        <v>358</v>
      </c>
    </row>
    <row r="48" spans="1:18" ht="15.75" customHeight="1" x14ac:dyDescent="0.15">
      <c r="A48" s="2">
        <v>156</v>
      </c>
      <c r="B48" s="2" t="str">
        <f ca="1">IFERROR(__xludf.DUMMYFUNCTION("split(AH48,"" "")"),"Julia")</f>
        <v>Julia</v>
      </c>
      <c r="C48" s="2" t="str">
        <f ca="1">IFERROR(__xludf.DUMMYFUNCTION("""COMPUTED_VALUE"""),"Haas")</f>
        <v>Haas</v>
      </c>
      <c r="D48" s="2" t="s">
        <v>32</v>
      </c>
      <c r="E48" s="2" t="s">
        <v>362</v>
      </c>
      <c r="F48" s="2" t="s">
        <v>363</v>
      </c>
      <c r="G48" s="2" t="s">
        <v>35</v>
      </c>
      <c r="H48" s="7" t="s">
        <v>36</v>
      </c>
      <c r="I48" s="2"/>
      <c r="K48" s="2" t="s">
        <v>78</v>
      </c>
      <c r="L48" s="2"/>
      <c r="P48" s="8"/>
      <c r="Q48" s="8"/>
      <c r="R48" s="2" t="s">
        <v>365</v>
      </c>
    </row>
    <row r="49" spans="1:18" ht="13" x14ac:dyDescent="0.15">
      <c r="A49" s="2">
        <v>157</v>
      </c>
      <c r="B49" s="2" t="str">
        <f ca="1">IFERROR(__xludf.DUMMYFUNCTION("split(AH49,"" "")"),"Benton")</f>
        <v>Benton</v>
      </c>
      <c r="C49" s="2" t="str">
        <f ca="1">IFERROR(__xludf.DUMMYFUNCTION("""COMPUTED_VALUE"""),"Meldrum")</f>
        <v>Meldrum</v>
      </c>
      <c r="D49" s="2" t="s">
        <v>65</v>
      </c>
      <c r="E49" s="2" t="s">
        <v>368</v>
      </c>
      <c r="F49" s="2" t="s">
        <v>369</v>
      </c>
      <c r="G49" s="2" t="s">
        <v>357</v>
      </c>
      <c r="H49" s="7" t="s">
        <v>110</v>
      </c>
      <c r="I49" s="2">
        <v>110</v>
      </c>
      <c r="K49" s="2" t="s">
        <v>37</v>
      </c>
      <c r="P49" s="8"/>
      <c r="Q49" s="8"/>
      <c r="R49" s="2" t="s">
        <v>370</v>
      </c>
    </row>
    <row r="50" spans="1:18" ht="13" x14ac:dyDescent="0.15">
      <c r="A50" s="2">
        <v>158</v>
      </c>
      <c r="B50" s="2" t="s">
        <v>371</v>
      </c>
      <c r="C50" s="2" t="s">
        <v>372</v>
      </c>
      <c r="D50" s="2" t="s">
        <v>46</v>
      </c>
      <c r="E50" s="2" t="s">
        <v>376</v>
      </c>
      <c r="F50" s="2" t="s">
        <v>377</v>
      </c>
      <c r="G50" s="2" t="s">
        <v>35</v>
      </c>
      <c r="H50" s="7" t="s">
        <v>118</v>
      </c>
      <c r="K50" s="2" t="s">
        <v>37</v>
      </c>
      <c r="P50" s="8"/>
      <c r="Q50" s="8"/>
      <c r="R50" s="2" t="s">
        <v>378</v>
      </c>
    </row>
    <row r="51" spans="1:18" ht="13" x14ac:dyDescent="0.15">
      <c r="A51" s="2">
        <v>159</v>
      </c>
      <c r="B51" s="2" t="s">
        <v>379</v>
      </c>
      <c r="C51" s="2" t="s">
        <v>380</v>
      </c>
      <c r="D51" s="2" t="s">
        <v>46</v>
      </c>
      <c r="E51" s="2" t="s">
        <v>385</v>
      </c>
      <c r="F51" s="2" t="s">
        <v>386</v>
      </c>
      <c r="G51" s="2" t="s">
        <v>130</v>
      </c>
      <c r="H51" s="7" t="s">
        <v>36</v>
      </c>
      <c r="I51" s="2">
        <v>160</v>
      </c>
      <c r="K51" s="2" t="s">
        <v>50</v>
      </c>
      <c r="P51" s="2" t="s">
        <v>379</v>
      </c>
      <c r="Q51" s="2" t="s">
        <v>380</v>
      </c>
    </row>
    <row r="52" spans="1:18" ht="13" x14ac:dyDescent="0.15">
      <c r="A52" s="2">
        <v>160</v>
      </c>
      <c r="B52" s="2" t="s">
        <v>389</v>
      </c>
      <c r="C52" s="2" t="s">
        <v>390</v>
      </c>
      <c r="D52" s="2" t="s">
        <v>65</v>
      </c>
      <c r="E52" s="2" t="s">
        <v>392</v>
      </c>
      <c r="F52" s="2" t="s">
        <v>386</v>
      </c>
      <c r="G52" s="2" t="s">
        <v>130</v>
      </c>
      <c r="H52" s="7" t="s">
        <v>85</v>
      </c>
      <c r="I52" s="2">
        <v>159</v>
      </c>
      <c r="K52" s="2" t="s">
        <v>37</v>
      </c>
      <c r="P52" s="2" t="s">
        <v>389</v>
      </c>
      <c r="Q52" s="2" t="s">
        <v>390</v>
      </c>
    </row>
    <row r="53" spans="1:18" ht="13" x14ac:dyDescent="0.15">
      <c r="A53" s="2">
        <v>161</v>
      </c>
      <c r="B53" s="2" t="s">
        <v>393</v>
      </c>
      <c r="C53" s="2" t="s">
        <v>394</v>
      </c>
      <c r="D53" s="2" t="s">
        <v>56</v>
      </c>
      <c r="E53" s="2" t="s">
        <v>395</v>
      </c>
      <c r="F53" s="2" t="s">
        <v>109</v>
      </c>
      <c r="G53" s="2" t="s">
        <v>49</v>
      </c>
      <c r="H53" s="7" t="s">
        <v>396</v>
      </c>
      <c r="K53" s="2" t="s">
        <v>37</v>
      </c>
      <c r="P53" s="2" t="s">
        <v>393</v>
      </c>
      <c r="Q53" s="2" t="s">
        <v>394</v>
      </c>
    </row>
    <row r="54" spans="1:18" ht="13" x14ac:dyDescent="0.15">
      <c r="A54" s="2">
        <v>162</v>
      </c>
      <c r="B54" s="2" t="s">
        <v>397</v>
      </c>
      <c r="C54" s="2" t="s">
        <v>398</v>
      </c>
      <c r="D54" s="2" t="s">
        <v>56</v>
      </c>
      <c r="E54" s="2" t="s">
        <v>399</v>
      </c>
      <c r="F54" s="2" t="s">
        <v>400</v>
      </c>
      <c r="G54" s="2" t="s">
        <v>401</v>
      </c>
      <c r="H54" s="7" t="s">
        <v>402</v>
      </c>
      <c r="K54" s="2" t="s">
        <v>78</v>
      </c>
      <c r="P54" s="2" t="s">
        <v>397</v>
      </c>
      <c r="Q54" s="2" t="s">
        <v>398</v>
      </c>
    </row>
    <row r="55" spans="1:18" ht="13" x14ac:dyDescent="0.15">
      <c r="A55" s="2">
        <v>163</v>
      </c>
      <c r="B55" s="2" t="s">
        <v>403</v>
      </c>
      <c r="C55" s="2" t="s">
        <v>404</v>
      </c>
      <c r="D55" s="2" t="s">
        <v>46</v>
      </c>
      <c r="E55" s="2" t="s">
        <v>405</v>
      </c>
      <c r="F55" s="2" t="s">
        <v>58</v>
      </c>
      <c r="G55" s="2" t="s">
        <v>49</v>
      </c>
      <c r="H55" s="7" t="s">
        <v>36</v>
      </c>
      <c r="K55" s="2" t="s">
        <v>50</v>
      </c>
      <c r="P55" s="2" t="s">
        <v>403</v>
      </c>
      <c r="Q55" s="2" t="s">
        <v>404</v>
      </c>
    </row>
    <row r="56" spans="1:18" ht="13" x14ac:dyDescent="0.15">
      <c r="A56" s="2">
        <v>164</v>
      </c>
      <c r="B56" s="2" t="s">
        <v>406</v>
      </c>
      <c r="C56" s="2" t="s">
        <v>407</v>
      </c>
      <c r="D56" s="2" t="s">
        <v>65</v>
      </c>
      <c r="E56" s="2" t="s">
        <v>408</v>
      </c>
      <c r="F56" s="2" t="s">
        <v>58</v>
      </c>
      <c r="G56" s="2" t="s">
        <v>49</v>
      </c>
      <c r="H56" s="7" t="s">
        <v>409</v>
      </c>
      <c r="K56" s="2" t="s">
        <v>50</v>
      </c>
      <c r="P56" s="2" t="s">
        <v>406</v>
      </c>
      <c r="Q56" s="2" t="s">
        <v>407</v>
      </c>
    </row>
    <row r="57" spans="1:18" ht="13" x14ac:dyDescent="0.15">
      <c r="A57" s="2">
        <v>165</v>
      </c>
      <c r="B57" s="2" t="s">
        <v>410</v>
      </c>
      <c r="C57" s="2" t="s">
        <v>411</v>
      </c>
      <c r="D57" s="2" t="s">
        <v>56</v>
      </c>
      <c r="E57" s="2" t="s">
        <v>412</v>
      </c>
      <c r="F57" s="2" t="s">
        <v>58</v>
      </c>
      <c r="G57" s="2" t="s">
        <v>49</v>
      </c>
      <c r="H57" s="7" t="s">
        <v>281</v>
      </c>
      <c r="K57" s="2" t="s">
        <v>50</v>
      </c>
      <c r="P57" s="2" t="s">
        <v>410</v>
      </c>
      <c r="Q57" s="2" t="s">
        <v>411</v>
      </c>
    </row>
    <row r="58" spans="1:18" ht="13" x14ac:dyDescent="0.15">
      <c r="A58" s="2">
        <v>166</v>
      </c>
      <c r="B58" s="2" t="s">
        <v>413</v>
      </c>
      <c r="C58" s="2" t="s">
        <v>414</v>
      </c>
      <c r="D58" s="2" t="s">
        <v>65</v>
      </c>
      <c r="E58" s="2" t="s">
        <v>415</v>
      </c>
      <c r="F58" s="2" t="s">
        <v>416</v>
      </c>
      <c r="G58" s="2" t="s">
        <v>417</v>
      </c>
      <c r="H58" s="7" t="s">
        <v>36</v>
      </c>
      <c r="I58" s="2">
        <v>124</v>
      </c>
      <c r="J58" s="2"/>
      <c r="K58" s="2" t="s">
        <v>50</v>
      </c>
      <c r="P58" s="2" t="s">
        <v>413</v>
      </c>
      <c r="Q58" s="2" t="s">
        <v>414</v>
      </c>
    </row>
    <row r="59" spans="1:18" ht="13" x14ac:dyDescent="0.15">
      <c r="A59" s="2">
        <v>167</v>
      </c>
      <c r="B59" s="2" t="s">
        <v>418</v>
      </c>
      <c r="C59" s="2" t="s">
        <v>419</v>
      </c>
      <c r="D59" s="2" t="s">
        <v>65</v>
      </c>
      <c r="E59" s="2" t="s">
        <v>420</v>
      </c>
      <c r="F59" s="2" t="s">
        <v>421</v>
      </c>
      <c r="G59" s="2" t="s">
        <v>49</v>
      </c>
      <c r="H59" s="7" t="s">
        <v>203</v>
      </c>
      <c r="K59" s="2" t="s">
        <v>37</v>
      </c>
      <c r="P59" s="2" t="s">
        <v>418</v>
      </c>
      <c r="Q59" s="2" t="s">
        <v>419</v>
      </c>
    </row>
    <row r="60" spans="1:18" ht="13" x14ac:dyDescent="0.15">
      <c r="A60" s="2">
        <v>168</v>
      </c>
      <c r="B60" s="2" t="s">
        <v>422</v>
      </c>
      <c r="C60" s="2" t="s">
        <v>423</v>
      </c>
      <c r="D60" s="2" t="s">
        <v>56</v>
      </c>
      <c r="E60" s="2" t="s">
        <v>424</v>
      </c>
      <c r="F60" s="2" t="s">
        <v>425</v>
      </c>
      <c r="G60" s="2" t="s">
        <v>35</v>
      </c>
      <c r="H60" s="7" t="s">
        <v>402</v>
      </c>
      <c r="K60" s="2" t="s">
        <v>50</v>
      </c>
      <c r="P60" s="2" t="s">
        <v>422</v>
      </c>
      <c r="Q60" s="2" t="s">
        <v>423</v>
      </c>
    </row>
    <row r="61" spans="1:18" ht="13" x14ac:dyDescent="0.15">
      <c r="A61" s="2">
        <v>169</v>
      </c>
      <c r="B61" s="2" t="s">
        <v>426</v>
      </c>
      <c r="C61" s="2" t="s">
        <v>427</v>
      </c>
      <c r="D61" s="2" t="s">
        <v>56</v>
      </c>
      <c r="E61" s="2" t="s">
        <v>428</v>
      </c>
      <c r="F61" s="2" t="s">
        <v>58</v>
      </c>
      <c r="G61" s="2" t="s">
        <v>49</v>
      </c>
      <c r="H61" s="7" t="s">
        <v>77</v>
      </c>
      <c r="K61" s="2" t="s">
        <v>37</v>
      </c>
      <c r="L61" s="2"/>
      <c r="M61" s="2"/>
      <c r="N61" s="2" t="s">
        <v>429</v>
      </c>
      <c r="O61" s="2"/>
      <c r="P61" s="2" t="s">
        <v>426</v>
      </c>
      <c r="Q61" s="2" t="s">
        <v>427</v>
      </c>
    </row>
    <row r="62" spans="1:18" ht="13" x14ac:dyDescent="0.15">
      <c r="A62" s="2">
        <v>170</v>
      </c>
      <c r="B62" s="2" t="s">
        <v>430</v>
      </c>
      <c r="C62" s="2" t="s">
        <v>431</v>
      </c>
      <c r="D62" s="2" t="s">
        <v>56</v>
      </c>
      <c r="E62" s="2" t="s">
        <v>432</v>
      </c>
      <c r="F62" s="2" t="s">
        <v>425</v>
      </c>
      <c r="G62" s="2" t="s">
        <v>35</v>
      </c>
      <c r="H62" s="7" t="s">
        <v>93</v>
      </c>
      <c r="K62" s="2" t="s">
        <v>37</v>
      </c>
      <c r="L62" s="2">
        <v>166</v>
      </c>
      <c r="M62" s="2"/>
      <c r="N62" s="2"/>
      <c r="O62" s="2"/>
      <c r="P62" s="2" t="s">
        <v>430</v>
      </c>
      <c r="Q62" s="2" t="s">
        <v>431</v>
      </c>
    </row>
    <row r="63" spans="1:18" ht="13" x14ac:dyDescent="0.15">
      <c r="A63" s="2">
        <v>171</v>
      </c>
      <c r="B63" s="2" t="s">
        <v>433</v>
      </c>
      <c r="C63" s="2" t="s">
        <v>434</v>
      </c>
      <c r="D63" s="2" t="s">
        <v>65</v>
      </c>
      <c r="E63" s="2" t="s">
        <v>435</v>
      </c>
      <c r="F63" s="2" t="s">
        <v>58</v>
      </c>
      <c r="G63" s="2" t="s">
        <v>49</v>
      </c>
      <c r="H63" s="7" t="s">
        <v>93</v>
      </c>
      <c r="I63" s="2"/>
      <c r="J63" s="2"/>
      <c r="K63" s="2" t="s">
        <v>50</v>
      </c>
      <c r="P63" s="2" t="s">
        <v>433</v>
      </c>
      <c r="Q63" s="2" t="s">
        <v>434</v>
      </c>
    </row>
    <row r="64" spans="1:18" ht="13" x14ac:dyDescent="0.15">
      <c r="A64" s="2">
        <v>172</v>
      </c>
      <c r="B64" s="2" t="s">
        <v>436</v>
      </c>
      <c r="C64" s="2" t="s">
        <v>437</v>
      </c>
      <c r="D64" s="2" t="s">
        <v>56</v>
      </c>
      <c r="E64" s="2" t="s">
        <v>438</v>
      </c>
      <c r="F64" s="2" t="s">
        <v>48</v>
      </c>
      <c r="G64" s="2" t="s">
        <v>49</v>
      </c>
      <c r="H64" s="7" t="s">
        <v>439</v>
      </c>
      <c r="I64" s="2"/>
      <c r="J64" s="2"/>
      <c r="K64" s="2" t="s">
        <v>50</v>
      </c>
      <c r="P64" s="2" t="s">
        <v>436</v>
      </c>
      <c r="Q64" s="2" t="s">
        <v>437</v>
      </c>
    </row>
    <row r="65" spans="1:20" ht="13" x14ac:dyDescent="0.15">
      <c r="A65" s="2">
        <v>173</v>
      </c>
      <c r="B65" s="2" t="s">
        <v>440</v>
      </c>
      <c r="C65" s="2" t="s">
        <v>441</v>
      </c>
      <c r="D65" s="2" t="s">
        <v>56</v>
      </c>
      <c r="E65" s="2" t="s">
        <v>442</v>
      </c>
      <c r="F65" s="2" t="s">
        <v>48</v>
      </c>
      <c r="G65" s="2" t="s">
        <v>49</v>
      </c>
      <c r="H65" s="7" t="s">
        <v>93</v>
      </c>
      <c r="K65" s="2" t="s">
        <v>37</v>
      </c>
      <c r="P65" s="2" t="s">
        <v>440</v>
      </c>
      <c r="Q65" s="2" t="s">
        <v>441</v>
      </c>
    </row>
    <row r="66" spans="1:20" ht="13" x14ac:dyDescent="0.15">
      <c r="A66" s="2">
        <v>174</v>
      </c>
      <c r="B66" s="2" t="s">
        <v>443</v>
      </c>
      <c r="C66" s="2" t="s">
        <v>444</v>
      </c>
      <c r="D66" s="2" t="s">
        <v>65</v>
      </c>
      <c r="E66" s="2" t="s">
        <v>445</v>
      </c>
      <c r="F66" s="2" t="s">
        <v>446</v>
      </c>
      <c r="G66" s="2" t="s">
        <v>35</v>
      </c>
      <c r="H66" s="7" t="s">
        <v>281</v>
      </c>
      <c r="K66" s="2" t="s">
        <v>37</v>
      </c>
      <c r="P66" s="2" t="s">
        <v>443</v>
      </c>
      <c r="Q66" s="2" t="s">
        <v>444</v>
      </c>
    </row>
    <row r="67" spans="1:20" ht="13" x14ac:dyDescent="0.15">
      <c r="A67" s="2">
        <v>175</v>
      </c>
      <c r="B67" s="2" t="s">
        <v>447</v>
      </c>
      <c r="C67" s="2" t="s">
        <v>448</v>
      </c>
      <c r="D67" s="2" t="s">
        <v>56</v>
      </c>
      <c r="E67" s="2" t="s">
        <v>449</v>
      </c>
      <c r="F67" s="2" t="s">
        <v>58</v>
      </c>
      <c r="G67" s="2" t="s">
        <v>49</v>
      </c>
      <c r="H67" s="7" t="s">
        <v>450</v>
      </c>
      <c r="K67" s="2" t="s">
        <v>50</v>
      </c>
      <c r="P67" s="2" t="s">
        <v>447</v>
      </c>
      <c r="Q67" s="2" t="s">
        <v>448</v>
      </c>
    </row>
    <row r="68" spans="1:20" ht="13" x14ac:dyDescent="0.15">
      <c r="A68" s="2">
        <v>176</v>
      </c>
      <c r="B68" s="2" t="s">
        <v>451</v>
      </c>
      <c r="C68" s="2" t="s">
        <v>452</v>
      </c>
      <c r="D68" s="2" t="s">
        <v>46</v>
      </c>
      <c r="E68" s="2" t="s">
        <v>453</v>
      </c>
      <c r="F68" s="2" t="s">
        <v>425</v>
      </c>
      <c r="G68" s="2" t="s">
        <v>35</v>
      </c>
      <c r="H68" s="7" t="s">
        <v>254</v>
      </c>
      <c r="K68" s="2" t="s">
        <v>78</v>
      </c>
      <c r="L68" s="2"/>
      <c r="P68" s="2" t="s">
        <v>451</v>
      </c>
      <c r="Q68" s="2" t="s">
        <v>452</v>
      </c>
    </row>
    <row r="69" spans="1:20" ht="13" x14ac:dyDescent="0.15">
      <c r="A69" s="2">
        <v>180</v>
      </c>
      <c r="B69" s="2" t="s">
        <v>454</v>
      </c>
      <c r="C69" s="2" t="s">
        <v>455</v>
      </c>
      <c r="D69" s="2" t="s">
        <v>46</v>
      </c>
      <c r="E69" s="2" t="s">
        <v>456</v>
      </c>
      <c r="F69" s="2" t="s">
        <v>76</v>
      </c>
      <c r="G69" s="2" t="s">
        <v>35</v>
      </c>
      <c r="H69" s="7" t="s">
        <v>396</v>
      </c>
      <c r="K69" s="2" t="s">
        <v>50</v>
      </c>
      <c r="P69" s="2" t="s">
        <v>454</v>
      </c>
      <c r="Q69" s="2" t="s">
        <v>455</v>
      </c>
    </row>
    <row r="70" spans="1:20" ht="13" x14ac:dyDescent="0.15">
      <c r="A70" s="2">
        <v>181</v>
      </c>
      <c r="B70" s="2" t="s">
        <v>457</v>
      </c>
      <c r="C70" s="2" t="s">
        <v>458</v>
      </c>
      <c r="D70" s="2" t="s">
        <v>56</v>
      </c>
      <c r="E70" s="2" t="s">
        <v>459</v>
      </c>
      <c r="F70" s="2" t="s">
        <v>460</v>
      </c>
      <c r="G70" s="2" t="s">
        <v>35</v>
      </c>
      <c r="H70" s="7" t="s">
        <v>77</v>
      </c>
      <c r="K70" s="2" t="s">
        <v>37</v>
      </c>
      <c r="L70" s="2"/>
      <c r="P70" s="2" t="s">
        <v>457</v>
      </c>
      <c r="Q70" s="2" t="s">
        <v>458</v>
      </c>
    </row>
    <row r="71" spans="1:20" ht="13" x14ac:dyDescent="0.15">
      <c r="A71" s="2">
        <v>182</v>
      </c>
      <c r="B71" s="2" t="s">
        <v>461</v>
      </c>
      <c r="C71" s="2" t="s">
        <v>462</v>
      </c>
      <c r="D71" s="2" t="s">
        <v>65</v>
      </c>
      <c r="E71" s="2" t="s">
        <v>463</v>
      </c>
      <c r="F71" s="2" t="s">
        <v>464</v>
      </c>
      <c r="G71" s="2" t="s">
        <v>49</v>
      </c>
      <c r="H71" s="7" t="s">
        <v>465</v>
      </c>
      <c r="I71" s="2">
        <v>172</v>
      </c>
      <c r="J71" s="2"/>
      <c r="K71" s="2" t="s">
        <v>50</v>
      </c>
      <c r="L71" s="2"/>
      <c r="M71" s="2"/>
      <c r="N71" s="2"/>
      <c r="O71" s="2"/>
      <c r="P71" s="2" t="s">
        <v>461</v>
      </c>
      <c r="Q71" s="2" t="s">
        <v>462</v>
      </c>
    </row>
    <row r="72" spans="1:20" ht="13" x14ac:dyDescent="0.15">
      <c r="A72" s="2">
        <v>183</v>
      </c>
      <c r="B72" s="2" t="s">
        <v>466</v>
      </c>
      <c r="C72" s="2" t="s">
        <v>467</v>
      </c>
      <c r="D72" s="2" t="s">
        <v>46</v>
      </c>
      <c r="E72" s="2" t="s">
        <v>468</v>
      </c>
      <c r="F72" s="2" t="s">
        <v>58</v>
      </c>
      <c r="G72" s="2" t="s">
        <v>49</v>
      </c>
      <c r="H72" s="7" t="s">
        <v>36</v>
      </c>
      <c r="K72" s="2" t="s">
        <v>78</v>
      </c>
      <c r="P72" s="2" t="s">
        <v>466</v>
      </c>
      <c r="Q72" s="2" t="s">
        <v>467</v>
      </c>
    </row>
    <row r="73" spans="1:20" ht="13" x14ac:dyDescent="0.15">
      <c r="A73" s="2">
        <v>184</v>
      </c>
      <c r="B73" s="2" t="s">
        <v>469</v>
      </c>
      <c r="C73" s="2" t="s">
        <v>470</v>
      </c>
      <c r="D73" s="2" t="s">
        <v>56</v>
      </c>
      <c r="E73" s="2" t="s">
        <v>471</v>
      </c>
      <c r="F73" s="2" t="s">
        <v>58</v>
      </c>
      <c r="G73" s="2" t="s">
        <v>49</v>
      </c>
      <c r="H73" s="7" t="s">
        <v>118</v>
      </c>
      <c r="I73" s="2">
        <v>184</v>
      </c>
      <c r="J73" s="2">
        <v>184</v>
      </c>
      <c r="K73" s="2" t="s">
        <v>37</v>
      </c>
      <c r="L73" s="2"/>
      <c r="M73" s="2"/>
      <c r="P73" s="2" t="s">
        <v>469</v>
      </c>
      <c r="Q73" s="2" t="s">
        <v>470</v>
      </c>
    </row>
    <row r="74" spans="1:20" ht="13" x14ac:dyDescent="0.15">
      <c r="A74" s="2">
        <v>185</v>
      </c>
      <c r="B74" s="2" t="s">
        <v>472</v>
      </c>
      <c r="C74" s="2" t="s">
        <v>473</v>
      </c>
      <c r="D74" s="2" t="s">
        <v>65</v>
      </c>
      <c r="E74" s="2" t="s">
        <v>474</v>
      </c>
      <c r="F74" s="2" t="s">
        <v>475</v>
      </c>
      <c r="G74" s="2" t="s">
        <v>49</v>
      </c>
      <c r="H74" s="7" t="s">
        <v>439</v>
      </c>
      <c r="K74" s="2" t="s">
        <v>50</v>
      </c>
      <c r="P74" s="2" t="s">
        <v>472</v>
      </c>
      <c r="Q74" s="2" t="s">
        <v>473</v>
      </c>
    </row>
    <row r="75" spans="1:20" ht="13" x14ac:dyDescent="0.15">
      <c r="A75" s="2">
        <v>186</v>
      </c>
      <c r="B75" s="10" t="s">
        <v>476</v>
      </c>
      <c r="C75" s="10" t="s">
        <v>477</v>
      </c>
      <c r="D75" s="3" t="s">
        <v>56</v>
      </c>
      <c r="E75" s="11" t="s">
        <v>479</v>
      </c>
      <c r="F75" s="11" t="s">
        <v>58</v>
      </c>
      <c r="G75" s="11" t="s">
        <v>49</v>
      </c>
      <c r="H75" s="11" t="s">
        <v>480</v>
      </c>
      <c r="I75" s="10">
        <v>110</v>
      </c>
      <c r="J75" s="10">
        <v>157</v>
      </c>
      <c r="K75" s="3" t="s">
        <v>50</v>
      </c>
      <c r="L75" s="11"/>
      <c r="M75" s="11"/>
      <c r="N75" s="11"/>
      <c r="P75" s="12" t="s">
        <v>476</v>
      </c>
      <c r="Q75" s="11"/>
      <c r="R75" s="11"/>
      <c r="S75" s="11"/>
      <c r="T75" s="11"/>
    </row>
    <row r="76" spans="1:20" ht="13" x14ac:dyDescent="0.15">
      <c r="H76" s="6"/>
    </row>
    <row r="77" spans="1:20" ht="13" x14ac:dyDescent="0.15">
      <c r="H77" s="6"/>
    </row>
    <row r="78" spans="1:20" ht="13" x14ac:dyDescent="0.15">
      <c r="H78" s="6"/>
    </row>
    <row r="79" spans="1:20" ht="13" x14ac:dyDescent="0.15">
      <c r="H79" s="6"/>
    </row>
    <row r="80" spans="1:20" ht="13" x14ac:dyDescent="0.15">
      <c r="H80" s="6"/>
    </row>
    <row r="81" spans="8:8" ht="13" x14ac:dyDescent="0.15">
      <c r="H81" s="6"/>
    </row>
    <row r="82" spans="8:8" ht="13" x14ac:dyDescent="0.15">
      <c r="H82" s="6"/>
    </row>
    <row r="83" spans="8:8" ht="13" x14ac:dyDescent="0.15">
      <c r="H83" s="6"/>
    </row>
    <row r="84" spans="8:8" ht="13" x14ac:dyDescent="0.15">
      <c r="H84" s="6"/>
    </row>
    <row r="85" spans="8:8" ht="13" x14ac:dyDescent="0.15">
      <c r="H85" s="6"/>
    </row>
    <row r="86" spans="8:8" ht="13" x14ac:dyDescent="0.15">
      <c r="H86" s="6"/>
    </row>
    <row r="87" spans="8:8" ht="13" x14ac:dyDescent="0.15">
      <c r="H87" s="6"/>
    </row>
    <row r="88" spans="8:8" ht="13" x14ac:dyDescent="0.15">
      <c r="H88" s="6"/>
    </row>
    <row r="89" spans="8:8" ht="13" x14ac:dyDescent="0.15">
      <c r="H89" s="6"/>
    </row>
    <row r="90" spans="8:8" ht="13" x14ac:dyDescent="0.15">
      <c r="H90" s="6"/>
    </row>
    <row r="91" spans="8:8" ht="13" x14ac:dyDescent="0.15">
      <c r="H91" s="6"/>
    </row>
    <row r="92" spans="8:8" ht="13" x14ac:dyDescent="0.15">
      <c r="H92" s="6"/>
    </row>
    <row r="93" spans="8:8" ht="13" x14ac:dyDescent="0.15">
      <c r="H93" s="6"/>
    </row>
    <row r="94" spans="8:8" ht="13" x14ac:dyDescent="0.15">
      <c r="H94" s="6"/>
    </row>
    <row r="95" spans="8:8" ht="13" x14ac:dyDescent="0.15">
      <c r="H95" s="6"/>
    </row>
    <row r="96" spans="8:8" ht="13" x14ac:dyDescent="0.15">
      <c r="H96" s="6"/>
    </row>
    <row r="97" spans="8:8" ht="13" x14ac:dyDescent="0.15">
      <c r="H97" s="6"/>
    </row>
    <row r="98" spans="8:8" ht="13" x14ac:dyDescent="0.15">
      <c r="H98" s="6"/>
    </row>
    <row r="99" spans="8:8" ht="13" x14ac:dyDescent="0.15">
      <c r="H99" s="6"/>
    </row>
    <row r="100" spans="8:8" ht="13" x14ac:dyDescent="0.15">
      <c r="H100" s="6"/>
    </row>
    <row r="101" spans="8:8" ht="13" x14ac:dyDescent="0.15">
      <c r="H101" s="6"/>
    </row>
    <row r="102" spans="8:8" ht="13" x14ac:dyDescent="0.15">
      <c r="H102" s="6"/>
    </row>
    <row r="103" spans="8:8" ht="13" x14ac:dyDescent="0.15">
      <c r="H103" s="6"/>
    </row>
    <row r="104" spans="8:8" ht="13" x14ac:dyDescent="0.15">
      <c r="H104" s="6"/>
    </row>
    <row r="105" spans="8:8" ht="13" x14ac:dyDescent="0.15">
      <c r="H105" s="6"/>
    </row>
    <row r="106" spans="8:8" ht="13" x14ac:dyDescent="0.15">
      <c r="H106" s="6"/>
    </row>
    <row r="107" spans="8:8" ht="13" x14ac:dyDescent="0.15">
      <c r="H107" s="6"/>
    </row>
    <row r="108" spans="8:8" ht="13" x14ac:dyDescent="0.15">
      <c r="H108" s="6"/>
    </row>
    <row r="109" spans="8:8" ht="13" x14ac:dyDescent="0.15">
      <c r="H109" s="6"/>
    </row>
    <row r="110" spans="8:8" ht="13" x14ac:dyDescent="0.15">
      <c r="H110" s="6"/>
    </row>
    <row r="111" spans="8:8" ht="13" x14ac:dyDescent="0.15">
      <c r="H111" s="6"/>
    </row>
    <row r="112" spans="8:8" ht="13" x14ac:dyDescent="0.15">
      <c r="H112" s="6"/>
    </row>
    <row r="113" spans="8:8" ht="13" x14ac:dyDescent="0.15">
      <c r="H113" s="6"/>
    </row>
    <row r="114" spans="8:8" ht="13" x14ac:dyDescent="0.15">
      <c r="H114" s="6"/>
    </row>
    <row r="115" spans="8:8" ht="13" x14ac:dyDescent="0.15">
      <c r="H115" s="6"/>
    </row>
    <row r="116" spans="8:8" ht="13" x14ac:dyDescent="0.15">
      <c r="H116" s="6"/>
    </row>
    <row r="117" spans="8:8" ht="13" x14ac:dyDescent="0.15">
      <c r="H117" s="6"/>
    </row>
    <row r="118" spans="8:8" ht="13" x14ac:dyDescent="0.15">
      <c r="H118" s="6"/>
    </row>
    <row r="119" spans="8:8" ht="13" x14ac:dyDescent="0.15">
      <c r="H119" s="6"/>
    </row>
    <row r="120" spans="8:8" ht="13" x14ac:dyDescent="0.15">
      <c r="H120" s="6"/>
    </row>
    <row r="121" spans="8:8" ht="13" x14ac:dyDescent="0.15">
      <c r="H121" s="6"/>
    </row>
    <row r="122" spans="8:8" ht="13" x14ac:dyDescent="0.15">
      <c r="H122" s="6"/>
    </row>
    <row r="123" spans="8:8" ht="13" x14ac:dyDescent="0.15">
      <c r="H123" s="6"/>
    </row>
    <row r="124" spans="8:8" ht="13" x14ac:dyDescent="0.15">
      <c r="H124" s="6"/>
    </row>
    <row r="125" spans="8:8" ht="13" x14ac:dyDescent="0.15">
      <c r="H125" s="6"/>
    </row>
    <row r="126" spans="8:8" ht="13" x14ac:dyDescent="0.15">
      <c r="H126" s="6"/>
    </row>
    <row r="127" spans="8:8" ht="13" x14ac:dyDescent="0.15">
      <c r="H127" s="6"/>
    </row>
    <row r="128" spans="8:8" ht="13" x14ac:dyDescent="0.15">
      <c r="H128" s="6"/>
    </row>
    <row r="129" spans="8:8" ht="13" x14ac:dyDescent="0.15">
      <c r="H129" s="6"/>
    </row>
    <row r="130" spans="8:8" ht="13" x14ac:dyDescent="0.15">
      <c r="H130" s="6"/>
    </row>
    <row r="131" spans="8:8" ht="13" x14ac:dyDescent="0.15">
      <c r="H131" s="6"/>
    </row>
    <row r="132" spans="8:8" ht="13" x14ac:dyDescent="0.15">
      <c r="H132" s="6"/>
    </row>
    <row r="133" spans="8:8" ht="13" x14ac:dyDescent="0.15">
      <c r="H133" s="6"/>
    </row>
    <row r="134" spans="8:8" ht="13" x14ac:dyDescent="0.15">
      <c r="H134" s="6"/>
    </row>
    <row r="135" spans="8:8" ht="13" x14ac:dyDescent="0.15">
      <c r="H135" s="6"/>
    </row>
    <row r="136" spans="8:8" ht="13" x14ac:dyDescent="0.15">
      <c r="H136" s="6"/>
    </row>
    <row r="137" spans="8:8" ht="13" x14ac:dyDescent="0.15">
      <c r="H137" s="6"/>
    </row>
    <row r="138" spans="8:8" ht="13" x14ac:dyDescent="0.15">
      <c r="H138" s="6"/>
    </row>
    <row r="139" spans="8:8" ht="13" x14ac:dyDescent="0.15">
      <c r="H139" s="6"/>
    </row>
    <row r="140" spans="8:8" ht="13" x14ac:dyDescent="0.15">
      <c r="H140" s="6"/>
    </row>
    <row r="141" spans="8:8" ht="13" x14ac:dyDescent="0.15">
      <c r="H141" s="6"/>
    </row>
    <row r="142" spans="8:8" ht="13" x14ac:dyDescent="0.15">
      <c r="H142" s="6"/>
    </row>
    <row r="143" spans="8:8" ht="13" x14ac:dyDescent="0.15">
      <c r="H143" s="6"/>
    </row>
    <row r="144" spans="8:8" ht="13" x14ac:dyDescent="0.15">
      <c r="H144" s="6"/>
    </row>
    <row r="145" spans="8:8" ht="13" x14ac:dyDescent="0.15">
      <c r="H145" s="6"/>
    </row>
    <row r="146" spans="8:8" ht="13" x14ac:dyDescent="0.15">
      <c r="H146" s="6"/>
    </row>
    <row r="147" spans="8:8" ht="13" x14ac:dyDescent="0.15">
      <c r="H147" s="6"/>
    </row>
    <row r="148" spans="8:8" ht="13" x14ac:dyDescent="0.15">
      <c r="H148" s="6"/>
    </row>
    <row r="149" spans="8:8" ht="13" x14ac:dyDescent="0.15">
      <c r="H149" s="6"/>
    </row>
    <row r="150" spans="8:8" ht="13" x14ac:dyDescent="0.15">
      <c r="H150" s="6"/>
    </row>
    <row r="151" spans="8:8" ht="13" x14ac:dyDescent="0.15">
      <c r="H151" s="6"/>
    </row>
    <row r="152" spans="8:8" ht="13" x14ac:dyDescent="0.15">
      <c r="H152" s="6"/>
    </row>
    <row r="153" spans="8:8" ht="13" x14ac:dyDescent="0.15">
      <c r="H153" s="6"/>
    </row>
    <row r="154" spans="8:8" ht="13" x14ac:dyDescent="0.15">
      <c r="H154" s="6"/>
    </row>
    <row r="155" spans="8:8" ht="13" x14ac:dyDescent="0.15">
      <c r="H155" s="6"/>
    </row>
    <row r="156" spans="8:8" ht="13" x14ac:dyDescent="0.15">
      <c r="H156" s="6"/>
    </row>
    <row r="157" spans="8:8" ht="13" x14ac:dyDescent="0.15">
      <c r="H157" s="6"/>
    </row>
    <row r="158" spans="8:8" ht="13" x14ac:dyDescent="0.15">
      <c r="H158" s="6"/>
    </row>
    <row r="159" spans="8:8" ht="13" x14ac:dyDescent="0.15">
      <c r="H159" s="6"/>
    </row>
    <row r="160" spans="8:8" ht="13" x14ac:dyDescent="0.15">
      <c r="H160" s="6"/>
    </row>
    <row r="161" spans="8:8" ht="13" x14ac:dyDescent="0.15">
      <c r="H161" s="6"/>
    </row>
    <row r="162" spans="8:8" ht="13" x14ac:dyDescent="0.15">
      <c r="H162" s="6"/>
    </row>
    <row r="163" spans="8:8" ht="13" x14ac:dyDescent="0.15">
      <c r="H163" s="6"/>
    </row>
    <row r="164" spans="8:8" ht="13" x14ac:dyDescent="0.15">
      <c r="H164" s="6"/>
    </row>
    <row r="165" spans="8:8" ht="13" x14ac:dyDescent="0.15">
      <c r="H165" s="6"/>
    </row>
    <row r="166" spans="8:8" ht="13" x14ac:dyDescent="0.15">
      <c r="H166" s="6"/>
    </row>
    <row r="167" spans="8:8" ht="13" x14ac:dyDescent="0.15">
      <c r="H167" s="6"/>
    </row>
    <row r="168" spans="8:8" ht="13" x14ac:dyDescent="0.15">
      <c r="H168" s="6"/>
    </row>
    <row r="169" spans="8:8" ht="13" x14ac:dyDescent="0.15">
      <c r="H169" s="6"/>
    </row>
    <row r="170" spans="8:8" ht="13" x14ac:dyDescent="0.15">
      <c r="H170" s="6"/>
    </row>
    <row r="171" spans="8:8" ht="13" x14ac:dyDescent="0.15">
      <c r="H171" s="6"/>
    </row>
    <row r="172" spans="8:8" ht="13" x14ac:dyDescent="0.15">
      <c r="H172" s="6"/>
    </row>
    <row r="173" spans="8:8" ht="13" x14ac:dyDescent="0.15">
      <c r="H173" s="6"/>
    </row>
    <row r="174" spans="8:8" ht="13" x14ac:dyDescent="0.15">
      <c r="H174" s="6"/>
    </row>
  </sheetData>
  <conditionalFormatting sqref="O1:O74 O76:O174 A1:N174 P1:R174">
    <cfRule type="cellIs" dxfId="15" priority="1" stopIfTrue="1" operator="equal">
      <formula>"EMAIL_OPENED"</formula>
    </cfRule>
  </conditionalFormatting>
  <conditionalFormatting sqref="O1:O74 O76:O174 A1:N174 P1:R174">
    <cfRule type="cellIs" dxfId="14" priority="2" stopIfTrue="1" operator="equal">
      <formula>"EMAIL_CLICKED"</formula>
    </cfRule>
  </conditionalFormatting>
  <conditionalFormatting sqref="O1:O74 O76:O174 A1:N174 P1:R174">
    <cfRule type="cellIs" dxfId="13" priority="3" stopIfTrue="1" operator="equal">
      <formula>"RESPONDED"</formula>
    </cfRule>
  </conditionalFormatting>
  <conditionalFormatting sqref="O1:O74 O76:O174 A1:N174 P1:R174">
    <cfRule type="cellIs" dxfId="12" priority="4" stopIfTrue="1" operator="equal">
      <formula>"EMAIL_NOT_SENT"</formula>
    </cfRule>
  </conditionalFormatting>
  <conditionalFormatting sqref="O1:O74 O76:O174 A1:N174 P1:R174">
    <cfRule type="cellIs" dxfId="11" priority="5" stopIfTrue="1" operator="equal">
      <formula>"BOUNCED"</formula>
    </cfRule>
  </conditionalFormatting>
  <conditionalFormatting sqref="O1:O74 O76:O174 A1:N174 P1:R174">
    <cfRule type="cellIs" dxfId="10" priority="6" stopIfTrue="1" operator="equal">
      <formula>"UNSUBSCRIBED"</formula>
    </cfRule>
  </conditionalFormatting>
  <conditionalFormatting sqref="O1:O74 O76:O174 A1:N174 P1:R174">
    <cfRule type="cellIs" dxfId="9" priority="7" stopIfTrue="1" operator="equal">
      <formula>"ERROR"</formula>
    </cfRule>
  </conditionalFormatting>
  <conditionalFormatting sqref="O1:O74 O76:O174 A1:N174 P1:R174">
    <cfRule type="cellIs" dxfId="8" priority="8" stopIfTrue="1" operator="equal">
      <formula>"NO_RECIPIENT"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/>
  </sheetViews>
  <sheetFormatPr baseColWidth="10" defaultColWidth="14.5" defaultRowHeight="15.75" customHeight="1" x14ac:dyDescent="0.15"/>
  <sheetData>
    <row r="1" spans="1:2" x14ac:dyDescent="0.2">
      <c r="A1" s="13" t="s">
        <v>373</v>
      </c>
      <c r="B1" s="2" t="s">
        <v>481</v>
      </c>
    </row>
    <row r="2" spans="1:2" x14ac:dyDescent="0.2">
      <c r="A2" s="13" t="s">
        <v>316</v>
      </c>
      <c r="B2" s="2" t="s">
        <v>481</v>
      </c>
    </row>
    <row r="3" spans="1:2" x14ac:dyDescent="0.2">
      <c r="A3" s="13" t="s">
        <v>272</v>
      </c>
      <c r="B3" s="2" t="s">
        <v>481</v>
      </c>
    </row>
    <row r="4" spans="1:2" x14ac:dyDescent="0.2">
      <c r="A4" s="13" t="s">
        <v>366</v>
      </c>
      <c r="B4" s="2" t="s">
        <v>481</v>
      </c>
    </row>
    <row r="5" spans="1:2" x14ac:dyDescent="0.2">
      <c r="A5" s="13" t="s">
        <v>207</v>
      </c>
      <c r="B5" s="2" t="s">
        <v>481</v>
      </c>
    </row>
    <row r="6" spans="1:2" x14ac:dyDescent="0.2">
      <c r="A6" s="13" t="s">
        <v>346</v>
      </c>
      <c r="B6" s="2" t="s">
        <v>481</v>
      </c>
    </row>
    <row r="7" spans="1:2" x14ac:dyDescent="0.2">
      <c r="A7" s="13" t="s">
        <v>391</v>
      </c>
      <c r="B7" s="2" t="s">
        <v>481</v>
      </c>
    </row>
    <row r="8" spans="1:2" x14ac:dyDescent="0.2">
      <c r="A8" s="13" t="s">
        <v>382</v>
      </c>
      <c r="B8" s="2" t="s">
        <v>481</v>
      </c>
    </row>
    <row r="9" spans="1:2" x14ac:dyDescent="0.2">
      <c r="A9" s="13" t="s">
        <v>478</v>
      </c>
      <c r="B9" s="2" t="s">
        <v>481</v>
      </c>
    </row>
    <row r="10" spans="1:2" x14ac:dyDescent="0.2">
      <c r="A10" s="13" t="s">
        <v>308</v>
      </c>
      <c r="B10" s="2" t="s">
        <v>481</v>
      </c>
    </row>
    <row r="11" spans="1:2" x14ac:dyDescent="0.2">
      <c r="A11" s="13" t="s">
        <v>166</v>
      </c>
      <c r="B11" s="2" t="s">
        <v>481</v>
      </c>
    </row>
    <row r="12" spans="1:2" x14ac:dyDescent="0.2">
      <c r="A12" s="13" t="s">
        <v>179</v>
      </c>
      <c r="B12" s="2" t="s">
        <v>481</v>
      </c>
    </row>
    <row r="13" spans="1:2" x14ac:dyDescent="0.2">
      <c r="A13" s="13" t="s">
        <v>482</v>
      </c>
      <c r="B13" s="2" t="s">
        <v>481</v>
      </c>
    </row>
    <row r="14" spans="1:2" x14ac:dyDescent="0.2">
      <c r="A14" s="13" t="s">
        <v>185</v>
      </c>
      <c r="B14" s="2" t="s">
        <v>481</v>
      </c>
    </row>
    <row r="15" spans="1:2" x14ac:dyDescent="0.2">
      <c r="A15" s="13" t="s">
        <v>88</v>
      </c>
      <c r="B15" s="2" t="s">
        <v>481</v>
      </c>
    </row>
    <row r="16" spans="1:2" x14ac:dyDescent="0.2">
      <c r="A16" s="13" t="s">
        <v>483</v>
      </c>
      <c r="B16" s="2" t="s">
        <v>481</v>
      </c>
    </row>
    <row r="17" spans="1:2" x14ac:dyDescent="0.2">
      <c r="A17" s="13" t="s">
        <v>125</v>
      </c>
      <c r="B17" s="2" t="s">
        <v>481</v>
      </c>
    </row>
    <row r="18" spans="1:2" x14ac:dyDescent="0.2">
      <c r="A18" s="13" t="s">
        <v>212</v>
      </c>
      <c r="B18" s="2" t="s">
        <v>481</v>
      </c>
    </row>
    <row r="19" spans="1:2" x14ac:dyDescent="0.2">
      <c r="A19" s="13" t="s">
        <v>145</v>
      </c>
      <c r="B19" s="2" t="s">
        <v>481</v>
      </c>
    </row>
    <row r="20" spans="1:2" x14ac:dyDescent="0.2">
      <c r="A20" s="13" t="s">
        <v>277</v>
      </c>
      <c r="B20" s="2" t="s">
        <v>481</v>
      </c>
    </row>
    <row r="21" spans="1:2" x14ac:dyDescent="0.2">
      <c r="A21" s="13" t="s">
        <v>225</v>
      </c>
      <c r="B21" s="2" t="s">
        <v>481</v>
      </c>
    </row>
    <row r="22" spans="1:2" x14ac:dyDescent="0.2">
      <c r="A22" s="13" t="s">
        <v>231</v>
      </c>
      <c r="B22" s="2" t="s">
        <v>481</v>
      </c>
    </row>
    <row r="23" spans="1:2" x14ac:dyDescent="0.2">
      <c r="A23" s="13" t="s">
        <v>302</v>
      </c>
      <c r="B23" s="2" t="s">
        <v>481</v>
      </c>
    </row>
    <row r="24" spans="1:2" x14ac:dyDescent="0.2">
      <c r="A24" s="13" t="s">
        <v>244</v>
      </c>
      <c r="B24" s="2" t="s">
        <v>481</v>
      </c>
    </row>
    <row r="25" spans="1:2" x14ac:dyDescent="0.2">
      <c r="A25" s="13" t="s">
        <v>250</v>
      </c>
      <c r="B25" s="2" t="s">
        <v>481</v>
      </c>
    </row>
    <row r="26" spans="1:2" x14ac:dyDescent="0.2">
      <c r="A26" s="13" t="s">
        <v>81</v>
      </c>
      <c r="B26" s="2" t="s">
        <v>481</v>
      </c>
    </row>
    <row r="27" spans="1:2" x14ac:dyDescent="0.2">
      <c r="A27" s="13" t="s">
        <v>360</v>
      </c>
      <c r="B27" s="2" t="s">
        <v>481</v>
      </c>
    </row>
    <row r="28" spans="1:2" x14ac:dyDescent="0.2">
      <c r="A28" s="13" t="s">
        <v>484</v>
      </c>
      <c r="B28" s="2" t="s">
        <v>481</v>
      </c>
    </row>
    <row r="29" spans="1:2" x14ac:dyDescent="0.2">
      <c r="A29" s="13" t="s">
        <v>174</v>
      </c>
      <c r="B29" s="2" t="s">
        <v>481</v>
      </c>
    </row>
    <row r="30" spans="1:2" x14ac:dyDescent="0.2">
      <c r="A30" s="13" t="s">
        <v>333</v>
      </c>
      <c r="B30" s="2" t="s">
        <v>481</v>
      </c>
    </row>
    <row r="31" spans="1:2" x14ac:dyDescent="0.2">
      <c r="A31" s="13" t="s">
        <v>322</v>
      </c>
      <c r="B31" s="2" t="s">
        <v>481</v>
      </c>
    </row>
    <row r="32" spans="1:2" x14ac:dyDescent="0.2">
      <c r="A32" s="13" t="s">
        <v>219</v>
      </c>
      <c r="B32" s="2" t="s">
        <v>481</v>
      </c>
    </row>
    <row r="33" spans="1:2" x14ac:dyDescent="0.2">
      <c r="A33" s="13" t="s">
        <v>263</v>
      </c>
      <c r="B33" s="2" t="s">
        <v>481</v>
      </c>
    </row>
    <row r="34" spans="1:2" x14ac:dyDescent="0.2">
      <c r="A34" s="13" t="s">
        <v>485</v>
      </c>
      <c r="B34" s="2" t="s">
        <v>481</v>
      </c>
    </row>
    <row r="35" spans="1:2" x14ac:dyDescent="0.2">
      <c r="A35" s="13" t="s">
        <v>28</v>
      </c>
      <c r="B35" s="2" t="s">
        <v>481</v>
      </c>
    </row>
    <row r="36" spans="1:2" x14ac:dyDescent="0.2">
      <c r="A36" s="13" t="s">
        <v>53</v>
      </c>
      <c r="B36" s="2" t="s">
        <v>481</v>
      </c>
    </row>
    <row r="37" spans="1:2" x14ac:dyDescent="0.2">
      <c r="A37" s="13" t="s">
        <v>486</v>
      </c>
      <c r="B37" s="2" t="s">
        <v>481</v>
      </c>
    </row>
    <row r="38" spans="1:2" x14ac:dyDescent="0.2">
      <c r="A38" s="13" t="s">
        <v>43</v>
      </c>
      <c r="B38" s="2" t="s">
        <v>481</v>
      </c>
    </row>
    <row r="39" spans="1:2" x14ac:dyDescent="0.2">
      <c r="A39" s="13" t="s">
        <v>487</v>
      </c>
      <c r="B39" s="2" t="s">
        <v>481</v>
      </c>
    </row>
    <row r="40" spans="1:2" x14ac:dyDescent="0.2">
      <c r="A40" s="13" t="s">
        <v>152</v>
      </c>
      <c r="B40" s="2" t="s">
        <v>481</v>
      </c>
    </row>
    <row r="41" spans="1:2" x14ac:dyDescent="0.2">
      <c r="A41" s="13" t="s">
        <v>96</v>
      </c>
      <c r="B41" s="2" t="s">
        <v>481</v>
      </c>
    </row>
    <row r="42" spans="1:2" x14ac:dyDescent="0.2">
      <c r="A42" s="13" t="s">
        <v>341</v>
      </c>
      <c r="B42" s="2" t="s">
        <v>481</v>
      </c>
    </row>
    <row r="43" spans="1:2" x14ac:dyDescent="0.2">
      <c r="A43" s="13" t="s">
        <v>288</v>
      </c>
      <c r="B43" s="2" t="s">
        <v>481</v>
      </c>
    </row>
    <row r="44" spans="1:2" x14ac:dyDescent="0.2">
      <c r="A44" s="13" t="s">
        <v>327</v>
      </c>
      <c r="B44" s="2" t="s">
        <v>481</v>
      </c>
    </row>
    <row r="45" spans="1:2" x14ac:dyDescent="0.2">
      <c r="A45" s="13" t="s">
        <v>239</v>
      </c>
      <c r="B45" s="2" t="s">
        <v>481</v>
      </c>
    </row>
    <row r="46" spans="1:2" x14ac:dyDescent="0.2">
      <c r="A46" s="13" t="s">
        <v>293</v>
      </c>
      <c r="B46" s="2" t="s">
        <v>481</v>
      </c>
    </row>
    <row r="47" spans="1:2" x14ac:dyDescent="0.2">
      <c r="A47" s="13" t="s">
        <v>256</v>
      </c>
      <c r="B47" s="2" t="s">
        <v>481</v>
      </c>
    </row>
    <row r="48" spans="1:2" x14ac:dyDescent="0.2">
      <c r="A48" s="13" t="s">
        <v>114</v>
      </c>
      <c r="B48" s="2" t="s">
        <v>481</v>
      </c>
    </row>
    <row r="49" spans="1:2" x14ac:dyDescent="0.2">
      <c r="A49" s="13" t="s">
        <v>193</v>
      </c>
      <c r="B49" s="2" t="s">
        <v>481</v>
      </c>
    </row>
    <row r="50" spans="1:2" x14ac:dyDescent="0.2">
      <c r="A50" s="13" t="s">
        <v>488</v>
      </c>
      <c r="B50" s="2" t="s">
        <v>481</v>
      </c>
    </row>
    <row r="51" spans="1:2" x14ac:dyDescent="0.2">
      <c r="A51" s="13" t="s">
        <v>139</v>
      </c>
      <c r="B51" s="2" t="s">
        <v>481</v>
      </c>
    </row>
    <row r="52" spans="1:2" x14ac:dyDescent="0.2">
      <c r="A52" s="13" t="s">
        <v>134</v>
      </c>
      <c r="B52" s="2" t="s">
        <v>481</v>
      </c>
    </row>
    <row r="53" spans="1:2" x14ac:dyDescent="0.2">
      <c r="A53" s="13" t="s">
        <v>283</v>
      </c>
      <c r="B53" s="2" t="s">
        <v>481</v>
      </c>
    </row>
    <row r="54" spans="1:2" x14ac:dyDescent="0.2">
      <c r="A54" s="13" t="s">
        <v>72</v>
      </c>
      <c r="B54" s="2" t="s">
        <v>481</v>
      </c>
    </row>
    <row r="55" spans="1:2" x14ac:dyDescent="0.2">
      <c r="A55" s="13" t="s">
        <v>489</v>
      </c>
      <c r="B55" s="2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4" width="21.5" customWidth="1"/>
    <col min="5" max="6" width="21.5" hidden="1" customWidth="1"/>
    <col min="7" max="34" width="21.5" customWidth="1"/>
  </cols>
  <sheetData>
    <row r="1" spans="1:30" ht="15.75" customHeight="1" x14ac:dyDescent="0.15">
      <c r="A1" s="4" t="s">
        <v>490</v>
      </c>
      <c r="B1" s="4" t="s">
        <v>27</v>
      </c>
      <c r="C1" s="2" t="s">
        <v>1</v>
      </c>
      <c r="D1" s="2" t="s">
        <v>491</v>
      </c>
      <c r="E1" s="2" t="s">
        <v>492</v>
      </c>
      <c r="F1" s="2" t="s">
        <v>493</v>
      </c>
      <c r="G1" s="4" t="s">
        <v>3</v>
      </c>
      <c r="H1" s="4" t="s">
        <v>4</v>
      </c>
      <c r="I1" s="4" t="s">
        <v>6</v>
      </c>
      <c r="J1" s="4" t="s">
        <v>5</v>
      </c>
      <c r="K1" s="4" t="s">
        <v>7</v>
      </c>
      <c r="L1" s="4" t="s">
        <v>494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495</v>
      </c>
      <c r="R1" s="4" t="s">
        <v>496</v>
      </c>
      <c r="S1" s="4" t="s">
        <v>497</v>
      </c>
      <c r="T1" s="4" t="s">
        <v>498</v>
      </c>
      <c r="U1" s="4" t="s">
        <v>499</v>
      </c>
      <c r="V1" s="4" t="s">
        <v>500</v>
      </c>
      <c r="W1" s="4" t="s">
        <v>20</v>
      </c>
      <c r="X1" s="4" t="s">
        <v>21</v>
      </c>
      <c r="Y1" s="4" t="s">
        <v>22</v>
      </c>
      <c r="Z1" s="4" t="s">
        <v>23</v>
      </c>
      <c r="AA1" s="2" t="s">
        <v>25</v>
      </c>
      <c r="AB1" s="2" t="s">
        <v>26</v>
      </c>
      <c r="AC1" s="2" t="s">
        <v>24</v>
      </c>
      <c r="AD1" s="2" t="e">
        <f t="array" ref="AD1:AD161" ca="1">_xludf.IFS(
    ROW(B:B)=1, "School",
    ISBLANK(B:B)=FALSE, "Tulane", ISBLANK(B:B)=TRUE,"")</f>
        <v>#NAME?</v>
      </c>
    </row>
    <row r="2" spans="1:30" ht="15.75" customHeight="1" x14ac:dyDescent="0.15">
      <c r="A2" s="14">
        <v>44309.546691400465</v>
      </c>
      <c r="B2" s="2" t="s">
        <v>42</v>
      </c>
      <c r="C2" s="2" t="str">
        <f ca="1">IFERROR(__xludf.DUMMYFUNCTION("split(B2,"" "")"),"Madeline")</f>
        <v>Madeline</v>
      </c>
      <c r="D2" s="2" t="str">
        <f ca="1">IFERROR(__xludf.DUMMYFUNCTION("""COMPUTED_VALUE"""),"Marsh")</f>
        <v>Marsh</v>
      </c>
      <c r="E2" s="2"/>
      <c r="F2" s="2"/>
      <c r="G2" s="2">
        <v>6146483266</v>
      </c>
      <c r="H2" s="2" t="s">
        <v>28</v>
      </c>
      <c r="I2" s="2" t="s">
        <v>30</v>
      </c>
      <c r="J2" s="2" t="s">
        <v>29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S2" s="2" t="s">
        <v>37</v>
      </c>
      <c r="W2" s="2" t="s">
        <v>38</v>
      </c>
      <c r="X2" s="2" t="s">
        <v>39</v>
      </c>
      <c r="Z2" s="2" t="s">
        <v>40</v>
      </c>
      <c r="AA2" s="8"/>
      <c r="AB2" s="8"/>
      <c r="AC2" s="2" t="s">
        <v>41</v>
      </c>
      <c r="AD2" s="4" t="e">
        <f ca="1"/>
        <v>#NAME?</v>
      </c>
    </row>
    <row r="3" spans="1:30" ht="15.75" customHeight="1" x14ac:dyDescent="0.15">
      <c r="A3" s="14">
        <v>44309.547919328703</v>
      </c>
      <c r="B3" s="2" t="s">
        <v>52</v>
      </c>
      <c r="C3" s="2" t="str">
        <f ca="1">IFERROR(__xludf.DUMMYFUNCTION("split(B3,"" "")"),"Nikita")</f>
        <v>Nikita</v>
      </c>
      <c r="D3" s="2" t="str">
        <f ca="1">IFERROR(__xludf.DUMMYFUNCTION("""COMPUTED_VALUE"""),"Jhangiani")</f>
        <v>Jhangiani</v>
      </c>
      <c r="E3" s="2"/>
      <c r="F3" s="2"/>
      <c r="G3" s="2">
        <v>8474819142</v>
      </c>
      <c r="H3" s="2" t="s">
        <v>43</v>
      </c>
      <c r="I3" s="2" t="s">
        <v>44</v>
      </c>
      <c r="J3" s="2" t="s">
        <v>29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36</v>
      </c>
      <c r="Q3" s="2" t="s">
        <v>501</v>
      </c>
      <c r="R3" s="2" t="s">
        <v>502</v>
      </c>
      <c r="S3" s="2" t="s">
        <v>50</v>
      </c>
      <c r="T3" s="2" t="s">
        <v>503</v>
      </c>
      <c r="U3" s="2" t="s">
        <v>504</v>
      </c>
      <c r="V3" s="2" t="s">
        <v>505</v>
      </c>
      <c r="W3" s="2" t="s">
        <v>38</v>
      </c>
      <c r="X3" s="2" t="s">
        <v>39</v>
      </c>
      <c r="Z3" s="2" t="s">
        <v>40</v>
      </c>
      <c r="AA3" s="8"/>
      <c r="AB3" s="8"/>
      <c r="AC3" s="2" t="s">
        <v>51</v>
      </c>
      <c r="AD3" s="4" t="e">
        <f ca="1"/>
        <v>#NAME?</v>
      </c>
    </row>
    <row r="4" spans="1:30" ht="15.75" customHeight="1" x14ac:dyDescent="0.15">
      <c r="A4" s="14">
        <v>44309.54821976852</v>
      </c>
      <c r="B4" s="2" t="s">
        <v>61</v>
      </c>
      <c r="C4" s="2" t="str">
        <f ca="1">IFERROR(__xludf.DUMMYFUNCTION("split(B4,"" "")"),"Michael")</f>
        <v>Michael</v>
      </c>
      <c r="D4" s="2" t="str">
        <f ca="1">IFERROR(__xludf.DUMMYFUNCTION("""COMPUTED_VALUE"""),"Chen")</f>
        <v>Chen</v>
      </c>
      <c r="E4" s="2"/>
      <c r="F4" s="2"/>
      <c r="G4" s="2">
        <v>5626508893</v>
      </c>
      <c r="H4" s="2" t="s">
        <v>53</v>
      </c>
      <c r="I4" s="2" t="s">
        <v>54</v>
      </c>
      <c r="J4" s="2" t="s">
        <v>29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49</v>
      </c>
      <c r="P4" s="2" t="s">
        <v>59</v>
      </c>
      <c r="S4" s="2" t="s">
        <v>50</v>
      </c>
      <c r="T4" s="2" t="s">
        <v>506</v>
      </c>
      <c r="U4" s="2" t="s">
        <v>507</v>
      </c>
      <c r="V4" s="2" t="s">
        <v>508</v>
      </c>
      <c r="W4" s="2" t="s">
        <v>60</v>
      </c>
      <c r="X4" s="2" t="s">
        <v>39</v>
      </c>
      <c r="Z4" s="2" t="s">
        <v>40</v>
      </c>
      <c r="AA4" s="8"/>
      <c r="AB4" s="8"/>
      <c r="AC4" s="2" t="s">
        <v>41</v>
      </c>
      <c r="AD4" s="4" t="e">
        <f ca="1"/>
        <v>#NAME?</v>
      </c>
    </row>
    <row r="5" spans="1:30" ht="15.75" customHeight="1" x14ac:dyDescent="0.15">
      <c r="A5" s="14">
        <v>44309.548843495373</v>
      </c>
      <c r="B5" s="2" t="s">
        <v>71</v>
      </c>
      <c r="C5" s="2" t="str">
        <f ca="1">IFERROR(__xludf.DUMMYFUNCTION("split(B5,"" "")"),"Mackenzie")</f>
        <v>Mackenzie</v>
      </c>
      <c r="D5" s="2" t="str">
        <f ca="1">IFERROR(__xludf.DUMMYFUNCTION("""COMPUTED_VALUE"""),"Brown")</f>
        <v>Brown</v>
      </c>
      <c r="E5" s="2"/>
      <c r="F5" s="2"/>
      <c r="G5" s="2" t="s">
        <v>62</v>
      </c>
      <c r="H5" s="2" t="s">
        <v>63</v>
      </c>
      <c r="I5" s="2" t="s">
        <v>54</v>
      </c>
      <c r="J5" s="2" t="s">
        <v>29</v>
      </c>
      <c r="K5" s="2" t="s">
        <v>64</v>
      </c>
      <c r="L5" s="2" t="s">
        <v>65</v>
      </c>
      <c r="M5" s="2" t="s">
        <v>66</v>
      </c>
      <c r="N5" s="2" t="s">
        <v>67</v>
      </c>
      <c r="O5" s="2" t="s">
        <v>68</v>
      </c>
      <c r="P5" s="2" t="s">
        <v>69</v>
      </c>
      <c r="S5" s="2" t="s">
        <v>37</v>
      </c>
      <c r="W5" s="2" t="s">
        <v>70</v>
      </c>
      <c r="X5" s="2" t="s">
        <v>39</v>
      </c>
      <c r="Z5" s="2" t="s">
        <v>40</v>
      </c>
      <c r="AA5" s="8"/>
      <c r="AB5" s="8"/>
      <c r="AC5" s="2" t="s">
        <v>51</v>
      </c>
      <c r="AD5" s="4" t="e">
        <f ca="1"/>
        <v>#NAME?</v>
      </c>
    </row>
    <row r="6" spans="1:30" ht="15.75" customHeight="1" x14ac:dyDescent="0.15">
      <c r="A6" s="14">
        <v>44309.5500125463</v>
      </c>
      <c r="B6" s="2" t="s">
        <v>80</v>
      </c>
      <c r="C6" s="2" t="str">
        <f ca="1">IFERROR(__xludf.DUMMYFUNCTION("split(B6,"" "")"),"Zachary")</f>
        <v>Zachary</v>
      </c>
      <c r="D6" s="2" t="str">
        <f ca="1">IFERROR(__xludf.DUMMYFUNCTION("""COMPUTED_VALUE"""),"Knoop")</f>
        <v>Knoop</v>
      </c>
      <c r="E6" s="2"/>
      <c r="F6" s="2"/>
      <c r="G6" s="2">
        <v>6464300000</v>
      </c>
      <c r="H6" s="2" t="s">
        <v>72</v>
      </c>
      <c r="I6" s="2" t="s">
        <v>73</v>
      </c>
      <c r="J6" s="2" t="s">
        <v>29</v>
      </c>
      <c r="K6" s="2" t="s">
        <v>74</v>
      </c>
      <c r="L6" s="2" t="s">
        <v>46</v>
      </c>
      <c r="M6" s="2" t="s">
        <v>75</v>
      </c>
      <c r="N6" s="2" t="s">
        <v>76</v>
      </c>
      <c r="O6" s="2" t="s">
        <v>35</v>
      </c>
      <c r="P6" s="2" t="s">
        <v>77</v>
      </c>
      <c r="S6" s="2" t="s">
        <v>78</v>
      </c>
      <c r="W6" s="2" t="s">
        <v>79</v>
      </c>
      <c r="X6" s="2" t="s">
        <v>39</v>
      </c>
      <c r="Z6" s="2" t="s">
        <v>40</v>
      </c>
      <c r="AA6" s="8"/>
      <c r="AB6" s="8"/>
      <c r="AC6" s="2" t="s">
        <v>41</v>
      </c>
      <c r="AD6" s="4" t="e">
        <f ca="1"/>
        <v>#NAME?</v>
      </c>
    </row>
    <row r="7" spans="1:30" ht="15.75" customHeight="1" x14ac:dyDescent="0.15">
      <c r="A7" s="14">
        <v>44309.550194178242</v>
      </c>
      <c r="B7" s="2" t="s">
        <v>230</v>
      </c>
      <c r="C7" s="2" t="str">
        <f ca="1">IFERROR(__xludf.DUMMYFUNCTION("split(B7,"" "")"),"Julia")</f>
        <v>Julia</v>
      </c>
      <c r="D7" s="2" t="str">
        <f ca="1">IFERROR(__xludf.DUMMYFUNCTION("""COMPUTED_VALUE"""),"Bergman")</f>
        <v>Bergman</v>
      </c>
      <c r="E7" s="2"/>
      <c r="F7" s="2"/>
      <c r="G7" s="2">
        <v>7708553217</v>
      </c>
      <c r="H7" s="2" t="s">
        <v>225</v>
      </c>
      <c r="I7" s="2" t="s">
        <v>175</v>
      </c>
      <c r="J7" s="2" t="s">
        <v>29</v>
      </c>
      <c r="K7" s="2" t="s">
        <v>226</v>
      </c>
      <c r="L7" s="2" t="s">
        <v>46</v>
      </c>
      <c r="M7" s="2" t="s">
        <v>227</v>
      </c>
      <c r="N7" s="2" t="s">
        <v>228</v>
      </c>
      <c r="O7" s="2" t="s">
        <v>35</v>
      </c>
      <c r="P7" s="2" t="s">
        <v>110</v>
      </c>
      <c r="S7" s="2" t="s">
        <v>78</v>
      </c>
      <c r="W7" s="2" t="s">
        <v>229</v>
      </c>
      <c r="X7" s="2" t="s">
        <v>39</v>
      </c>
      <c r="Z7" s="2" t="s">
        <v>40</v>
      </c>
      <c r="AA7" s="8"/>
      <c r="AB7" s="8"/>
      <c r="AC7" s="2" t="s">
        <v>41</v>
      </c>
      <c r="AD7" s="4" t="e">
        <f ca="1"/>
        <v>#NAME?</v>
      </c>
    </row>
    <row r="8" spans="1:30" ht="15.75" customHeight="1" x14ac:dyDescent="0.15">
      <c r="A8" s="14">
        <v>44309.555033171295</v>
      </c>
      <c r="B8" s="2" t="s">
        <v>87</v>
      </c>
      <c r="C8" s="2" t="str">
        <f ca="1">IFERROR(__xludf.DUMMYFUNCTION("split(B8,"" "")"),"Joanna")</f>
        <v>Joanna</v>
      </c>
      <c r="D8" s="2" t="str">
        <f ca="1">IFERROR(__xludf.DUMMYFUNCTION("""COMPUTED_VALUE"""),"Lo")</f>
        <v>Lo</v>
      </c>
      <c r="E8" s="2"/>
      <c r="F8" s="2"/>
      <c r="G8" s="2">
        <v>9513757999</v>
      </c>
      <c r="H8" s="2" t="s">
        <v>81</v>
      </c>
      <c r="I8" s="2" t="s">
        <v>82</v>
      </c>
      <c r="J8" s="2" t="s">
        <v>29</v>
      </c>
      <c r="K8" s="2" t="s">
        <v>83</v>
      </c>
      <c r="L8" s="2" t="s">
        <v>46</v>
      </c>
      <c r="M8" s="2" t="s">
        <v>84</v>
      </c>
      <c r="N8" s="2" t="s">
        <v>58</v>
      </c>
      <c r="O8" s="2" t="s">
        <v>49</v>
      </c>
      <c r="P8" s="2" t="s">
        <v>85</v>
      </c>
      <c r="S8" s="2" t="s">
        <v>50</v>
      </c>
      <c r="W8" s="2" t="s">
        <v>86</v>
      </c>
      <c r="X8" s="2" t="s">
        <v>39</v>
      </c>
      <c r="Z8" s="2" t="s">
        <v>40</v>
      </c>
      <c r="AA8" s="8"/>
      <c r="AB8" s="8"/>
      <c r="AC8" s="2" t="s">
        <v>51</v>
      </c>
      <c r="AD8" s="4" t="e">
        <f ca="1"/>
        <v>#NAME?</v>
      </c>
    </row>
    <row r="9" spans="1:30" ht="15.75" customHeight="1" x14ac:dyDescent="0.15">
      <c r="A9" s="14">
        <v>44309.559624814814</v>
      </c>
      <c r="B9" s="2" t="s">
        <v>95</v>
      </c>
      <c r="C9" s="2" t="str">
        <f ca="1">IFERROR(__xludf.DUMMYFUNCTION("split(B9,"" "")"),"Gwendelyn")</f>
        <v>Gwendelyn</v>
      </c>
      <c r="D9" s="2" t="str">
        <f ca="1">IFERROR(__xludf.DUMMYFUNCTION("""COMPUTED_VALUE"""),"Butler")</f>
        <v>Butler</v>
      </c>
      <c r="E9" s="2"/>
      <c r="F9" s="2"/>
      <c r="G9" s="2">
        <v>7133032803</v>
      </c>
      <c r="H9" s="2" t="s">
        <v>88</v>
      </c>
      <c r="I9" s="2" t="s">
        <v>89</v>
      </c>
      <c r="J9" s="2" t="s">
        <v>29</v>
      </c>
      <c r="K9" s="2" t="s">
        <v>90</v>
      </c>
      <c r="L9" s="2" t="s">
        <v>46</v>
      </c>
      <c r="M9" s="2" t="s">
        <v>91</v>
      </c>
      <c r="N9" s="2" t="s">
        <v>92</v>
      </c>
      <c r="O9" s="2" t="s">
        <v>49</v>
      </c>
      <c r="P9" s="2" t="s">
        <v>93</v>
      </c>
      <c r="Q9" s="2" t="s">
        <v>198</v>
      </c>
      <c r="R9" s="2" t="s">
        <v>206</v>
      </c>
      <c r="S9" s="2" t="s">
        <v>37</v>
      </c>
      <c r="W9" s="2" t="s">
        <v>94</v>
      </c>
      <c r="X9" s="2" t="s">
        <v>39</v>
      </c>
      <c r="Z9" s="2" t="s">
        <v>40</v>
      </c>
      <c r="AA9" s="8"/>
      <c r="AB9" s="8"/>
      <c r="AC9" s="2" t="s">
        <v>51</v>
      </c>
      <c r="AD9" s="4" t="e">
        <f ca="1"/>
        <v>#NAME?</v>
      </c>
    </row>
    <row r="10" spans="1:30" ht="15.75" customHeight="1" x14ac:dyDescent="0.15">
      <c r="A10" s="14">
        <v>44309.566433009255</v>
      </c>
      <c r="B10" s="2" t="s">
        <v>509</v>
      </c>
      <c r="C10" s="2" t="str">
        <f ca="1">IFERROR(__xludf.DUMMYFUNCTION("split(B10,"" "")"),"Emma")</f>
        <v>Emma</v>
      </c>
      <c r="D10" s="2" t="str">
        <f ca="1">IFERROR(__xludf.DUMMYFUNCTION("""COMPUTED_VALUE"""),"Brick-Hezeau")</f>
        <v>Brick-Hezeau</v>
      </c>
      <c r="E10" s="2"/>
      <c r="F10" s="2"/>
      <c r="G10" s="2">
        <v>9013264895</v>
      </c>
      <c r="H10" s="2" t="s">
        <v>478</v>
      </c>
      <c r="I10" s="2" t="s">
        <v>54</v>
      </c>
      <c r="J10" s="2" t="s">
        <v>29</v>
      </c>
      <c r="K10" s="2" t="s">
        <v>510</v>
      </c>
      <c r="L10" s="2" t="s">
        <v>56</v>
      </c>
      <c r="M10" s="2" t="s">
        <v>511</v>
      </c>
      <c r="N10" s="2" t="s">
        <v>58</v>
      </c>
      <c r="O10" s="2" t="s">
        <v>49</v>
      </c>
      <c r="P10" s="2" t="s">
        <v>512</v>
      </c>
      <c r="Q10" s="2" t="s">
        <v>513</v>
      </c>
      <c r="S10" s="2" t="s">
        <v>78</v>
      </c>
      <c r="W10" s="2" t="s">
        <v>94</v>
      </c>
      <c r="X10" s="2" t="s">
        <v>39</v>
      </c>
      <c r="Z10" s="2" t="s">
        <v>40</v>
      </c>
      <c r="AA10" s="8"/>
      <c r="AB10" s="8"/>
      <c r="AC10" s="2" t="s">
        <v>120</v>
      </c>
      <c r="AD10" s="4" t="e">
        <f ca="1"/>
        <v>#NAME?</v>
      </c>
    </row>
    <row r="11" spans="1:30" ht="15.75" customHeight="1" x14ac:dyDescent="0.15">
      <c r="A11" s="14">
        <v>44309.567635358791</v>
      </c>
      <c r="B11" s="2" t="s">
        <v>103</v>
      </c>
      <c r="C11" s="2" t="str">
        <f ca="1">IFERROR(__xludf.DUMMYFUNCTION("split(B11,"" "")"),"Rory")</f>
        <v>Rory</v>
      </c>
      <c r="D11" s="2" t="str">
        <f ca="1">IFERROR(__xludf.DUMMYFUNCTION("""COMPUTED_VALUE"""),"Davis")</f>
        <v>Davis</v>
      </c>
      <c r="E11" s="2"/>
      <c r="F11" s="2"/>
      <c r="G11" s="2">
        <v>4439741189</v>
      </c>
      <c r="H11" s="2" t="s">
        <v>96</v>
      </c>
      <c r="I11" s="2" t="s">
        <v>97</v>
      </c>
      <c r="J11" s="2" t="s">
        <v>29</v>
      </c>
      <c r="K11" s="2" t="s">
        <v>98</v>
      </c>
      <c r="L11" s="2" t="s">
        <v>56</v>
      </c>
      <c r="M11" s="2" t="s">
        <v>99</v>
      </c>
      <c r="N11" s="2" t="s">
        <v>58</v>
      </c>
      <c r="O11" s="2" t="s">
        <v>49</v>
      </c>
      <c r="P11" s="2" t="s">
        <v>100</v>
      </c>
      <c r="Q11" s="2" t="s">
        <v>370</v>
      </c>
      <c r="R11" s="2" t="s">
        <v>514</v>
      </c>
      <c r="S11" s="2" t="s">
        <v>78</v>
      </c>
      <c r="T11" s="2" t="s">
        <v>515</v>
      </c>
      <c r="W11" s="2" t="s">
        <v>101</v>
      </c>
      <c r="X11" s="2" t="s">
        <v>39</v>
      </c>
      <c r="Y11" s="2" t="s">
        <v>102</v>
      </c>
      <c r="Z11" s="2" t="s">
        <v>40</v>
      </c>
      <c r="AA11" s="8"/>
      <c r="AB11" s="8"/>
      <c r="AC11" s="2" t="s">
        <v>51</v>
      </c>
      <c r="AD11" s="4" t="e">
        <f ca="1"/>
        <v>#NAME?</v>
      </c>
    </row>
    <row r="12" spans="1:30" ht="15.75" customHeight="1" x14ac:dyDescent="0.15">
      <c r="A12" s="14">
        <v>44309.574376574077</v>
      </c>
      <c r="B12" s="2" t="s">
        <v>112</v>
      </c>
      <c r="C12" s="2" t="str">
        <f ca="1">IFERROR(__xludf.DUMMYFUNCTION("split(B12,"" "")"),"Jing")</f>
        <v>Jing</v>
      </c>
      <c r="D12" s="2" t="str">
        <f ca="1">IFERROR(__xludf.DUMMYFUNCTION("""COMPUTED_VALUE"""),"Wang")</f>
        <v>Wang</v>
      </c>
      <c r="E12" s="2"/>
      <c r="F12" s="2"/>
      <c r="G12" s="2" t="s">
        <v>104</v>
      </c>
      <c r="H12" s="2" t="s">
        <v>105</v>
      </c>
      <c r="I12" s="2" t="s">
        <v>106</v>
      </c>
      <c r="J12" s="2" t="s">
        <v>29</v>
      </c>
      <c r="K12" s="2" t="s">
        <v>107</v>
      </c>
      <c r="L12" s="2" t="s">
        <v>65</v>
      </c>
      <c r="M12" s="2" t="s">
        <v>108</v>
      </c>
      <c r="N12" s="2" t="s">
        <v>109</v>
      </c>
      <c r="O12" s="2" t="s">
        <v>49</v>
      </c>
      <c r="P12" s="2" t="s">
        <v>110</v>
      </c>
      <c r="S12" s="2" t="s">
        <v>78</v>
      </c>
      <c r="W12" s="2" t="s">
        <v>111</v>
      </c>
      <c r="X12" s="2" t="s">
        <v>39</v>
      </c>
      <c r="Z12" s="2" t="s">
        <v>40</v>
      </c>
      <c r="AA12" s="8"/>
      <c r="AB12" s="8"/>
      <c r="AC12" s="2" t="s">
        <v>51</v>
      </c>
      <c r="AD12" s="4" t="e">
        <f ca="1"/>
        <v>#NAME?</v>
      </c>
    </row>
    <row r="13" spans="1:30" ht="15.75" customHeight="1" x14ac:dyDescent="0.15">
      <c r="A13" s="14">
        <v>44309.576244456017</v>
      </c>
      <c r="B13" s="2" t="s">
        <v>192</v>
      </c>
      <c r="C13" s="2" t="str">
        <f ca="1">IFERROR(__xludf.DUMMYFUNCTION("split(B13,"" "")"),"Graham")</f>
        <v>Graham</v>
      </c>
      <c r="D13" s="2" t="str">
        <f ca="1">IFERROR(__xludf.DUMMYFUNCTION("""COMPUTED_VALUE"""),"Silverman")</f>
        <v>Silverman</v>
      </c>
      <c r="E13" s="2"/>
      <c r="F13" s="2"/>
      <c r="G13" s="2" t="s">
        <v>184</v>
      </c>
      <c r="H13" s="2" t="s">
        <v>185</v>
      </c>
      <c r="I13" s="2" t="s">
        <v>186</v>
      </c>
      <c r="J13" s="2" t="s">
        <v>29</v>
      </c>
      <c r="K13" s="2" t="s">
        <v>187</v>
      </c>
      <c r="L13" s="2" t="s">
        <v>65</v>
      </c>
      <c r="M13" s="2" t="s">
        <v>188</v>
      </c>
      <c r="N13" s="2" t="s">
        <v>189</v>
      </c>
      <c r="O13" s="2" t="s">
        <v>35</v>
      </c>
      <c r="P13" s="2" t="s">
        <v>190</v>
      </c>
      <c r="Q13" s="2" t="s">
        <v>516</v>
      </c>
      <c r="R13" s="2" t="s">
        <v>517</v>
      </c>
      <c r="S13" s="2" t="s">
        <v>78</v>
      </c>
      <c r="W13" s="2" t="s">
        <v>191</v>
      </c>
      <c r="X13" s="2" t="s">
        <v>39</v>
      </c>
      <c r="Z13" s="2" t="s">
        <v>40</v>
      </c>
      <c r="AA13" s="8"/>
      <c r="AB13" s="8"/>
      <c r="AC13" s="2" t="s">
        <v>51</v>
      </c>
      <c r="AD13" s="4" t="e">
        <f ca="1"/>
        <v>#NAME?</v>
      </c>
    </row>
    <row r="14" spans="1:30" ht="15.75" customHeight="1" x14ac:dyDescent="0.15">
      <c r="A14" s="14">
        <v>44309.582172476847</v>
      </c>
      <c r="B14" s="2" t="s">
        <v>238</v>
      </c>
      <c r="C14" s="2" t="str">
        <f ca="1">IFERROR(__xludf.DUMMYFUNCTION("split(B14,"" "")"),"Jillian")</f>
        <v>Jillian</v>
      </c>
      <c r="D14" s="2" t="str">
        <f ca="1">IFERROR(__xludf.DUMMYFUNCTION("""COMPUTED_VALUE"""),"Baggett")</f>
        <v>Baggett</v>
      </c>
      <c r="E14" s="2"/>
      <c r="F14" s="2"/>
      <c r="G14" s="2">
        <v>5859426741</v>
      </c>
      <c r="H14" s="2" t="s">
        <v>231</v>
      </c>
      <c r="I14" s="2" t="s">
        <v>126</v>
      </c>
      <c r="J14" s="2" t="s">
        <v>29</v>
      </c>
      <c r="K14" s="2" t="s">
        <v>232</v>
      </c>
      <c r="L14" s="2" t="s">
        <v>46</v>
      </c>
      <c r="M14" s="2" t="s">
        <v>233</v>
      </c>
      <c r="N14" s="2" t="s">
        <v>234</v>
      </c>
      <c r="O14" s="2" t="s">
        <v>35</v>
      </c>
      <c r="P14" s="2" t="s">
        <v>235</v>
      </c>
      <c r="S14" s="2" t="s">
        <v>50</v>
      </c>
      <c r="T14" s="2" t="s">
        <v>518</v>
      </c>
      <c r="U14" s="2" t="s">
        <v>519</v>
      </c>
      <c r="W14" s="2" t="s">
        <v>236</v>
      </c>
      <c r="X14" s="2" t="s">
        <v>39</v>
      </c>
      <c r="Y14" s="2" t="s">
        <v>237</v>
      </c>
      <c r="Z14" s="2" t="s">
        <v>40</v>
      </c>
      <c r="AA14" s="8"/>
      <c r="AB14" s="8"/>
      <c r="AC14" s="2" t="s">
        <v>51</v>
      </c>
      <c r="AD14" s="4" t="e">
        <f ca="1"/>
        <v>#NAME?</v>
      </c>
    </row>
    <row r="15" spans="1:30" ht="15.75" customHeight="1" x14ac:dyDescent="0.15">
      <c r="A15" s="14">
        <v>44309.589147395833</v>
      </c>
      <c r="B15" s="2" t="s">
        <v>121</v>
      </c>
      <c r="C15" s="2" t="str">
        <f ca="1">IFERROR(__xludf.DUMMYFUNCTION("split(B15,"" "")"),"Taylor")</f>
        <v>Taylor</v>
      </c>
      <c r="D15" s="2" t="str">
        <f ca="1">IFERROR(__xludf.DUMMYFUNCTION("""COMPUTED_VALUE"""),"Bond")</f>
        <v>Bond</v>
      </c>
      <c r="E15" s="2"/>
      <c r="F15" s="2"/>
      <c r="G15" s="2" t="s">
        <v>113</v>
      </c>
      <c r="H15" s="2" t="s">
        <v>114</v>
      </c>
      <c r="I15" s="2" t="s">
        <v>115</v>
      </c>
      <c r="J15" s="2" t="s">
        <v>29</v>
      </c>
      <c r="K15" s="2" t="s">
        <v>116</v>
      </c>
      <c r="L15" s="2" t="s">
        <v>65</v>
      </c>
      <c r="M15" s="2" t="s">
        <v>117</v>
      </c>
      <c r="N15" s="2" t="s">
        <v>58</v>
      </c>
      <c r="O15" s="2" t="s">
        <v>49</v>
      </c>
      <c r="P15" s="2" t="s">
        <v>118</v>
      </c>
      <c r="Q15" s="2" t="s">
        <v>520</v>
      </c>
      <c r="R15" s="2" t="s">
        <v>521</v>
      </c>
      <c r="S15" s="2" t="s">
        <v>50</v>
      </c>
      <c r="T15" s="2" t="s">
        <v>522</v>
      </c>
      <c r="U15" s="2" t="s">
        <v>523</v>
      </c>
      <c r="V15" s="2" t="s">
        <v>524</v>
      </c>
      <c r="W15" s="2" t="s">
        <v>119</v>
      </c>
      <c r="X15" s="2" t="s">
        <v>39</v>
      </c>
      <c r="Z15" s="2" t="s">
        <v>40</v>
      </c>
      <c r="AA15" s="8"/>
      <c r="AB15" s="8"/>
      <c r="AC15" s="2" t="s">
        <v>120</v>
      </c>
      <c r="AD15" s="4" t="e">
        <f ca="1"/>
        <v>#NAME?</v>
      </c>
    </row>
    <row r="16" spans="1:30" ht="15.75" customHeight="1" x14ac:dyDescent="0.15">
      <c r="A16" s="14">
        <v>44309.596511145835</v>
      </c>
      <c r="B16" s="2" t="s">
        <v>133</v>
      </c>
      <c r="C16" s="2" t="str">
        <f ca="1">IFERROR(__xludf.DUMMYFUNCTION("split(B16,"" "")"),"Isabelle")</f>
        <v>Isabelle</v>
      </c>
      <c r="D16" s="2" t="str">
        <f ca="1">IFERROR(__xludf.DUMMYFUNCTION("""COMPUTED_VALUE"""),"Beiyi")</f>
        <v>Beiyi</v>
      </c>
      <c r="E16" s="2" t="str">
        <f ca="1">IFERROR(__xludf.DUMMYFUNCTION("""COMPUTED_VALUE"""),"Lian")</f>
        <v>Lian</v>
      </c>
      <c r="F16" s="2"/>
      <c r="G16" s="2" t="s">
        <v>124</v>
      </c>
      <c r="H16" s="2" t="s">
        <v>125</v>
      </c>
      <c r="I16" s="2" t="s">
        <v>126</v>
      </c>
      <c r="J16" s="2" t="s">
        <v>29</v>
      </c>
      <c r="K16" s="2" t="s">
        <v>127</v>
      </c>
      <c r="L16" s="2" t="s">
        <v>65</v>
      </c>
      <c r="M16" s="2" t="s">
        <v>128</v>
      </c>
      <c r="N16" s="2" t="s">
        <v>129</v>
      </c>
      <c r="O16" s="2" t="s">
        <v>130</v>
      </c>
      <c r="P16" s="2" t="s">
        <v>110</v>
      </c>
      <c r="Q16" s="2" t="s">
        <v>138</v>
      </c>
      <c r="R16" s="2" t="s">
        <v>292</v>
      </c>
      <c r="S16" s="2" t="s">
        <v>37</v>
      </c>
      <c r="W16" s="2" t="s">
        <v>131</v>
      </c>
      <c r="X16" s="2" t="s">
        <v>39</v>
      </c>
      <c r="Y16" s="2" t="s">
        <v>132</v>
      </c>
      <c r="Z16" s="2" t="s">
        <v>40</v>
      </c>
      <c r="AA16" s="8"/>
      <c r="AB16" s="8"/>
      <c r="AC16" s="2" t="s">
        <v>51</v>
      </c>
      <c r="AD16" s="4" t="e">
        <f ca="1"/>
        <v>#NAME?</v>
      </c>
    </row>
    <row r="17" spans="1:30" ht="15.75" customHeight="1" x14ac:dyDescent="0.15">
      <c r="A17" s="14">
        <v>44309.607544872684</v>
      </c>
      <c r="B17" s="2" t="s">
        <v>138</v>
      </c>
      <c r="C17" s="2" t="str">
        <f ca="1">IFERROR(__xludf.DUMMYFUNCTION("split(B17,"" "")"),"Tiffany")</f>
        <v>Tiffany</v>
      </c>
      <c r="D17" s="2" t="str">
        <f ca="1">IFERROR(__xludf.DUMMYFUNCTION("""COMPUTED_VALUE"""),"Shick")</f>
        <v>Shick</v>
      </c>
      <c r="E17" s="2"/>
      <c r="F17" s="2"/>
      <c r="G17" s="2">
        <v>4128603157</v>
      </c>
      <c r="H17" s="2" t="s">
        <v>134</v>
      </c>
      <c r="I17" s="2" t="s">
        <v>126</v>
      </c>
      <c r="J17" s="2" t="s">
        <v>29</v>
      </c>
      <c r="K17" s="2" t="s">
        <v>135</v>
      </c>
      <c r="L17" s="2" t="s">
        <v>65</v>
      </c>
      <c r="M17" s="2" t="s">
        <v>136</v>
      </c>
      <c r="N17" s="2" t="s">
        <v>58</v>
      </c>
      <c r="O17" s="2" t="s">
        <v>49</v>
      </c>
      <c r="P17" s="2" t="s">
        <v>36</v>
      </c>
      <c r="Q17" s="2" t="s">
        <v>525</v>
      </c>
      <c r="R17" s="2" t="s">
        <v>292</v>
      </c>
      <c r="S17" s="2" t="s">
        <v>50</v>
      </c>
      <c r="W17" s="2" t="s">
        <v>137</v>
      </c>
      <c r="X17" s="2" t="s">
        <v>39</v>
      </c>
      <c r="Z17" s="2" t="s">
        <v>40</v>
      </c>
      <c r="AA17" s="8"/>
      <c r="AB17" s="8"/>
      <c r="AC17" s="2" t="s">
        <v>51</v>
      </c>
      <c r="AD17" s="4" t="e">
        <f ca="1"/>
        <v>#NAME?</v>
      </c>
    </row>
    <row r="18" spans="1:30" ht="15.75" customHeight="1" x14ac:dyDescent="0.15">
      <c r="A18" s="14">
        <v>44309.614610277778</v>
      </c>
      <c r="B18" s="2" t="s">
        <v>159</v>
      </c>
      <c r="C18" s="2" t="str">
        <f ca="1">IFERROR(__xludf.DUMMYFUNCTION("split(B18,"" "")"),"Rachel")</f>
        <v>Rachel</v>
      </c>
      <c r="D18" s="2" t="str">
        <f ca="1">IFERROR(__xludf.DUMMYFUNCTION("""COMPUTED_VALUE"""),"Maue")</f>
        <v>Maue</v>
      </c>
      <c r="E18" s="2"/>
      <c r="F18" s="2"/>
      <c r="G18" s="2">
        <v>6317425939</v>
      </c>
      <c r="H18" s="2" t="s">
        <v>152</v>
      </c>
      <c r="I18" s="2" t="s">
        <v>153</v>
      </c>
      <c r="J18" s="2" t="s">
        <v>29</v>
      </c>
      <c r="K18" s="2" t="s">
        <v>154</v>
      </c>
      <c r="L18" s="2" t="s">
        <v>65</v>
      </c>
      <c r="M18" s="2" t="s">
        <v>155</v>
      </c>
      <c r="N18" s="2" t="s">
        <v>156</v>
      </c>
      <c r="O18" s="2" t="s">
        <v>157</v>
      </c>
      <c r="P18" s="2" t="s">
        <v>36</v>
      </c>
      <c r="S18" s="2" t="s">
        <v>37</v>
      </c>
      <c r="W18" s="2" t="s">
        <v>158</v>
      </c>
      <c r="X18" s="2" t="s">
        <v>39</v>
      </c>
      <c r="Z18" s="2" t="s">
        <v>40</v>
      </c>
      <c r="AA18" s="8"/>
      <c r="AB18" s="8"/>
      <c r="AC18" s="2" t="s">
        <v>51</v>
      </c>
      <c r="AD18" s="4" t="e">
        <f ca="1"/>
        <v>#NAME?</v>
      </c>
    </row>
    <row r="19" spans="1:30" ht="15.75" customHeight="1" x14ac:dyDescent="0.15">
      <c r="A19" s="14">
        <v>44309.620859780094</v>
      </c>
      <c r="B19" s="2" t="s">
        <v>269</v>
      </c>
      <c r="C19" s="2" t="str">
        <f ca="1">IFERROR(__xludf.DUMMYFUNCTION("split(B19,"" "")"),"Lia")</f>
        <v>Lia</v>
      </c>
      <c r="D19" s="2" t="str">
        <f ca="1">IFERROR(__xludf.DUMMYFUNCTION("""COMPUTED_VALUE"""),"Newman")</f>
        <v>Newman</v>
      </c>
      <c r="E19" s="2"/>
      <c r="F19" s="2"/>
      <c r="G19" s="2">
        <v>2035360759</v>
      </c>
      <c r="H19" s="2" t="s">
        <v>263</v>
      </c>
      <c r="I19" s="2" t="s">
        <v>264</v>
      </c>
      <c r="J19" s="2" t="s">
        <v>29</v>
      </c>
      <c r="K19" s="2" t="s">
        <v>265</v>
      </c>
      <c r="L19" s="2" t="s">
        <v>56</v>
      </c>
      <c r="M19" s="2" t="s">
        <v>266</v>
      </c>
      <c r="N19" s="2" t="s">
        <v>76</v>
      </c>
      <c r="O19" s="2" t="s">
        <v>35</v>
      </c>
      <c r="P19" s="2" t="s">
        <v>267</v>
      </c>
      <c r="S19" s="2" t="s">
        <v>50</v>
      </c>
      <c r="W19" s="2" t="s">
        <v>268</v>
      </c>
      <c r="X19" s="2" t="s">
        <v>39</v>
      </c>
      <c r="Z19" s="2" t="s">
        <v>40</v>
      </c>
      <c r="AA19" s="8"/>
      <c r="AB19" s="8"/>
      <c r="AC19" s="2" t="s">
        <v>120</v>
      </c>
      <c r="AD19" s="4" t="e">
        <f ca="1"/>
        <v>#NAME?</v>
      </c>
    </row>
    <row r="20" spans="1:30" ht="15.75" customHeight="1" x14ac:dyDescent="0.15">
      <c r="A20" s="14">
        <v>44309.621330694441</v>
      </c>
      <c r="B20" s="2" t="s">
        <v>144</v>
      </c>
      <c r="C20" s="2" t="str">
        <f ca="1">IFERROR(__xludf.DUMMYFUNCTION("split(B20,"" "")"),"Theresa")</f>
        <v>Theresa</v>
      </c>
      <c r="D20" s="2" t="str">
        <f ca="1">IFERROR(__xludf.DUMMYFUNCTION("""COMPUTED_VALUE"""),"Millare")</f>
        <v>Millare</v>
      </c>
      <c r="E20" s="2"/>
      <c r="F20" s="2"/>
      <c r="G20" s="2">
        <v>2012202050</v>
      </c>
      <c r="H20" s="2" t="s">
        <v>139</v>
      </c>
      <c r="I20" s="2" t="s">
        <v>30</v>
      </c>
      <c r="J20" s="2" t="s">
        <v>29</v>
      </c>
      <c r="K20" s="2" t="s">
        <v>140</v>
      </c>
      <c r="L20" s="2" t="s">
        <v>46</v>
      </c>
      <c r="M20" s="2" t="s">
        <v>141</v>
      </c>
      <c r="N20" s="2" t="s">
        <v>48</v>
      </c>
      <c r="O20" s="2" t="s">
        <v>142</v>
      </c>
      <c r="P20" s="2" t="s">
        <v>36</v>
      </c>
      <c r="Q20" s="2" t="s">
        <v>521</v>
      </c>
      <c r="R20" s="2" t="s">
        <v>526</v>
      </c>
      <c r="S20" s="2" t="s">
        <v>37</v>
      </c>
      <c r="W20" s="2" t="s">
        <v>143</v>
      </c>
      <c r="X20" s="2" t="s">
        <v>39</v>
      </c>
      <c r="Z20" s="2" t="s">
        <v>40</v>
      </c>
      <c r="AA20" s="8"/>
      <c r="AB20" s="8"/>
      <c r="AC20" s="2" t="s">
        <v>41</v>
      </c>
      <c r="AD20" s="4" t="e">
        <f ca="1"/>
        <v>#NAME?</v>
      </c>
    </row>
    <row r="21" spans="1:30" ht="15.75" customHeight="1" x14ac:dyDescent="0.15">
      <c r="A21" s="14">
        <v>44309.623647233791</v>
      </c>
      <c r="B21" s="2" t="s">
        <v>151</v>
      </c>
      <c r="C21" s="2" t="str">
        <f ca="1">IFERROR(__xludf.DUMMYFUNCTION("split(B21,"" "")"),"Jack")</f>
        <v>Jack</v>
      </c>
      <c r="D21" s="2" t="str">
        <f ca="1">IFERROR(__xludf.DUMMYFUNCTION("""COMPUTED_VALUE"""),"Kanzler")</f>
        <v>Kanzler</v>
      </c>
      <c r="E21" s="2"/>
      <c r="F21" s="2"/>
      <c r="G21" s="2">
        <v>6305127597</v>
      </c>
      <c r="H21" s="2" t="s">
        <v>145</v>
      </c>
      <c r="I21" s="2" t="s">
        <v>146</v>
      </c>
      <c r="J21" s="2" t="s">
        <v>29</v>
      </c>
      <c r="K21" s="2" t="s">
        <v>147</v>
      </c>
      <c r="L21" s="2" t="s">
        <v>56</v>
      </c>
      <c r="M21" s="2" t="s">
        <v>148</v>
      </c>
      <c r="N21" s="2" t="s">
        <v>58</v>
      </c>
      <c r="O21" s="2" t="s">
        <v>49</v>
      </c>
      <c r="P21" s="2" t="s">
        <v>149</v>
      </c>
      <c r="S21" s="2" t="s">
        <v>78</v>
      </c>
      <c r="W21" s="2" t="s">
        <v>150</v>
      </c>
      <c r="X21" s="2" t="s">
        <v>39</v>
      </c>
      <c r="Z21" s="2" t="s">
        <v>40</v>
      </c>
      <c r="AA21" s="8"/>
      <c r="AB21" s="8"/>
      <c r="AC21" s="2" t="s">
        <v>41</v>
      </c>
      <c r="AD21" s="4" t="e">
        <f ca="1"/>
        <v>#NAME?</v>
      </c>
    </row>
    <row r="22" spans="1:30" ht="15.75" customHeight="1" x14ac:dyDescent="0.15">
      <c r="A22" s="14">
        <v>44309.689113993052</v>
      </c>
      <c r="B22" s="2" t="s">
        <v>165</v>
      </c>
      <c r="C22" s="2" t="str">
        <f ca="1">IFERROR(__xludf.DUMMYFUNCTION("split(B22,"" "")"),"Rachel")</f>
        <v>Rachel</v>
      </c>
      <c r="D22" s="2" t="str">
        <f ca="1">IFERROR(__xludf.DUMMYFUNCTION("""COMPUTED_VALUE"""),"Towe")</f>
        <v>Towe</v>
      </c>
      <c r="E22" s="2"/>
      <c r="F22" s="2"/>
      <c r="G22" s="2">
        <v>9415448301</v>
      </c>
      <c r="H22" s="2" t="s">
        <v>160</v>
      </c>
      <c r="I22" s="2" t="s">
        <v>126</v>
      </c>
      <c r="J22" s="2" t="s">
        <v>29</v>
      </c>
      <c r="K22" s="2" t="s">
        <v>161</v>
      </c>
      <c r="L22" s="2" t="s">
        <v>56</v>
      </c>
      <c r="M22" s="2" t="s">
        <v>162</v>
      </c>
      <c r="N22" s="2" t="s">
        <v>163</v>
      </c>
      <c r="O22" s="2" t="s">
        <v>49</v>
      </c>
      <c r="P22" s="2" t="s">
        <v>36</v>
      </c>
      <c r="S22" s="2" t="s">
        <v>50</v>
      </c>
      <c r="W22" s="2" t="s">
        <v>164</v>
      </c>
      <c r="X22" s="2" t="s">
        <v>39</v>
      </c>
      <c r="Z22" s="2" t="s">
        <v>40</v>
      </c>
      <c r="AA22" s="8"/>
      <c r="AB22" s="8"/>
      <c r="AC22" s="2" t="s">
        <v>51</v>
      </c>
      <c r="AD22" s="4" t="e">
        <f ca="1"/>
        <v>#NAME?</v>
      </c>
    </row>
    <row r="23" spans="1:30" ht="15.75" customHeight="1" x14ac:dyDescent="0.15">
      <c r="A23" s="14">
        <v>44309.699205717596</v>
      </c>
      <c r="B23" s="2" t="s">
        <v>170</v>
      </c>
      <c r="C23" s="2" t="str">
        <f ca="1">IFERROR(__xludf.DUMMYFUNCTION("split(B23,"" "")"),"Eliana")</f>
        <v>Eliana</v>
      </c>
      <c r="D23" s="2" t="str">
        <f ca="1">IFERROR(__xludf.DUMMYFUNCTION("""COMPUTED_VALUE"""),"Klein")</f>
        <v>Klein</v>
      </c>
      <c r="E23" s="2"/>
      <c r="F23" s="2"/>
      <c r="G23" s="2">
        <v>3107664012</v>
      </c>
      <c r="H23" s="2" t="s">
        <v>166</v>
      </c>
      <c r="I23" s="2" t="s">
        <v>54</v>
      </c>
      <c r="J23" s="2" t="s">
        <v>29</v>
      </c>
      <c r="K23" s="2" t="s">
        <v>167</v>
      </c>
      <c r="L23" s="2" t="s">
        <v>46</v>
      </c>
      <c r="M23" s="2" t="s">
        <v>168</v>
      </c>
      <c r="N23" s="2" t="s">
        <v>58</v>
      </c>
      <c r="O23" s="2" t="s">
        <v>49</v>
      </c>
      <c r="P23" s="2" t="s">
        <v>169</v>
      </c>
      <c r="S23" s="2" t="s">
        <v>37</v>
      </c>
      <c r="W23" s="2" t="s">
        <v>79</v>
      </c>
      <c r="X23" s="2" t="s">
        <v>39</v>
      </c>
      <c r="Z23" s="2" t="s">
        <v>40</v>
      </c>
      <c r="AA23" s="8"/>
      <c r="AB23" s="8"/>
      <c r="AC23" s="2" t="s">
        <v>51</v>
      </c>
      <c r="AD23" s="4" t="e">
        <f ca="1"/>
        <v>#NAME?</v>
      </c>
    </row>
    <row r="24" spans="1:30" ht="15.75" customHeight="1" x14ac:dyDescent="0.15">
      <c r="A24" s="14">
        <v>44309.738607974534</v>
      </c>
      <c r="B24" s="2" t="s">
        <v>178</v>
      </c>
      <c r="C24" s="2" t="str">
        <f ca="1">IFERROR(__xludf.DUMMYFUNCTION("split(B24,"" "")"),"Kacy")</f>
        <v>Kacy</v>
      </c>
      <c r="D24" s="2" t="str">
        <f ca="1">IFERROR(__xludf.DUMMYFUNCTION("""COMPUTED_VALUE"""),"Kathleen")</f>
        <v>Kathleen</v>
      </c>
      <c r="E24" s="2" t="str">
        <f ca="1">IFERROR(__xludf.DUMMYFUNCTION("""COMPUTED_VALUE"""),"Henwood")</f>
        <v>Henwood</v>
      </c>
      <c r="F24" s="2"/>
      <c r="G24" s="2" t="s">
        <v>173</v>
      </c>
      <c r="H24" s="2" t="s">
        <v>174</v>
      </c>
      <c r="I24" s="2" t="s">
        <v>175</v>
      </c>
      <c r="J24" s="2" t="s">
        <v>29</v>
      </c>
      <c r="K24" s="2" t="s">
        <v>176</v>
      </c>
      <c r="L24" s="2" t="s">
        <v>46</v>
      </c>
      <c r="M24" s="2" t="s">
        <v>177</v>
      </c>
      <c r="N24" s="2" t="s">
        <v>58</v>
      </c>
      <c r="O24" s="2" t="s">
        <v>49</v>
      </c>
      <c r="P24" s="2" t="s">
        <v>36</v>
      </c>
      <c r="S24" s="2" t="s">
        <v>78</v>
      </c>
      <c r="W24" s="2" t="s">
        <v>94</v>
      </c>
      <c r="X24" s="2" t="s">
        <v>39</v>
      </c>
      <c r="Z24" s="2" t="s">
        <v>40</v>
      </c>
      <c r="AA24" s="8"/>
      <c r="AB24" s="8"/>
      <c r="AC24" s="2" t="s">
        <v>51</v>
      </c>
      <c r="AD24" s="4" t="e">
        <f ca="1"/>
        <v>#NAME?</v>
      </c>
    </row>
    <row r="25" spans="1:30" ht="15.75" customHeight="1" x14ac:dyDescent="0.15">
      <c r="A25" s="14">
        <v>44309.739521412033</v>
      </c>
      <c r="B25" s="2" t="s">
        <v>183</v>
      </c>
      <c r="C25" s="2" t="str">
        <f ca="1">IFERROR(__xludf.DUMMYFUNCTION("split(B25,"" "")"),"Emma")</f>
        <v>Emma</v>
      </c>
      <c r="D25" s="2" t="str">
        <f ca="1">IFERROR(__xludf.DUMMYFUNCTION("""COMPUTED_VALUE"""),"Giancaterino")</f>
        <v>Giancaterino</v>
      </c>
      <c r="E25" s="2"/>
      <c r="F25" s="2"/>
      <c r="G25" s="2">
        <v>6469191470</v>
      </c>
      <c r="H25" s="2" t="s">
        <v>179</v>
      </c>
      <c r="I25" s="2" t="s">
        <v>175</v>
      </c>
      <c r="J25" s="2" t="s">
        <v>29</v>
      </c>
      <c r="K25" s="2" t="s">
        <v>180</v>
      </c>
      <c r="L25" s="2" t="s">
        <v>32</v>
      </c>
      <c r="M25" s="2" t="s">
        <v>181</v>
      </c>
      <c r="N25" s="2" t="s">
        <v>76</v>
      </c>
      <c r="O25" s="2" t="s">
        <v>35</v>
      </c>
      <c r="P25" s="2" t="s">
        <v>36</v>
      </c>
      <c r="S25" s="2" t="s">
        <v>50</v>
      </c>
      <c r="W25" s="2" t="s">
        <v>182</v>
      </c>
      <c r="X25" s="2" t="s">
        <v>39</v>
      </c>
      <c r="Z25" s="2" t="s">
        <v>40</v>
      </c>
      <c r="AA25" s="8"/>
      <c r="AB25" s="8"/>
      <c r="AC25" s="2" t="s">
        <v>51</v>
      </c>
      <c r="AD25" s="4" t="e">
        <f ca="1"/>
        <v>#NAME?</v>
      </c>
    </row>
    <row r="26" spans="1:30" ht="15.75" customHeight="1" x14ac:dyDescent="0.15">
      <c r="A26" s="14">
        <v>44309.87173579861</v>
      </c>
      <c r="B26" s="2" t="s">
        <v>198</v>
      </c>
      <c r="C26" s="2" t="str">
        <f ca="1">IFERROR(__xludf.DUMMYFUNCTION("split(B26,"" "")"),"Taylor")</f>
        <v>Taylor</v>
      </c>
      <c r="D26" s="2" t="str">
        <f ca="1">IFERROR(__xludf.DUMMYFUNCTION("""COMPUTED_VALUE"""),"Herrick")</f>
        <v>Herrick</v>
      </c>
      <c r="E26" s="2"/>
      <c r="F26" s="2"/>
      <c r="G26" s="2">
        <v>2169529359</v>
      </c>
      <c r="H26" s="2" t="s">
        <v>193</v>
      </c>
      <c r="I26" s="2" t="s">
        <v>194</v>
      </c>
      <c r="J26" s="2" t="s">
        <v>29</v>
      </c>
      <c r="K26" s="2" t="s">
        <v>195</v>
      </c>
      <c r="L26" s="2" t="s">
        <v>65</v>
      </c>
      <c r="M26" s="2" t="s">
        <v>196</v>
      </c>
      <c r="N26" s="2" t="s">
        <v>76</v>
      </c>
      <c r="O26" s="2" t="s">
        <v>35</v>
      </c>
      <c r="P26" s="2" t="s">
        <v>85</v>
      </c>
      <c r="S26" s="2" t="s">
        <v>37</v>
      </c>
      <c r="W26" s="2" t="s">
        <v>197</v>
      </c>
      <c r="X26" s="2" t="s">
        <v>39</v>
      </c>
      <c r="Z26" s="2" t="s">
        <v>40</v>
      </c>
      <c r="AA26" s="8"/>
      <c r="AB26" s="8"/>
      <c r="AC26" s="2" t="s">
        <v>51</v>
      </c>
      <c r="AD26" s="4" t="e">
        <f ca="1"/>
        <v>#NAME?</v>
      </c>
    </row>
    <row r="27" spans="1:30" ht="15.75" customHeight="1" x14ac:dyDescent="0.15">
      <c r="A27" s="14">
        <v>44309.87531408565</v>
      </c>
      <c r="B27" s="2" t="s">
        <v>206</v>
      </c>
      <c r="C27" s="2" t="str">
        <f ca="1">IFERROR(__xludf.DUMMYFUNCTION("split(B27,"" "")"),"Grace")</f>
        <v>Grace</v>
      </c>
      <c r="D27" s="2" t="str">
        <f ca="1">IFERROR(__xludf.DUMMYFUNCTION("""COMPUTED_VALUE"""),"Amandes")</f>
        <v>Amandes</v>
      </c>
      <c r="E27" s="2"/>
      <c r="F27" s="2"/>
      <c r="G27" s="2">
        <v>7134108226</v>
      </c>
      <c r="H27" s="2" t="s">
        <v>199</v>
      </c>
      <c r="I27" s="2" t="s">
        <v>200</v>
      </c>
      <c r="J27" s="2" t="s">
        <v>29</v>
      </c>
      <c r="K27" s="2" t="s">
        <v>201</v>
      </c>
      <c r="L27" s="2" t="s">
        <v>56</v>
      </c>
      <c r="M27" s="2" t="s">
        <v>202</v>
      </c>
      <c r="N27" s="2" t="s">
        <v>109</v>
      </c>
      <c r="O27" s="2" t="s">
        <v>49</v>
      </c>
      <c r="P27" s="2" t="s">
        <v>203</v>
      </c>
      <c r="S27" s="2" t="s">
        <v>50</v>
      </c>
      <c r="W27" s="2" t="s">
        <v>204</v>
      </c>
      <c r="X27" s="2" t="s">
        <v>39</v>
      </c>
      <c r="Y27" s="2" t="s">
        <v>205</v>
      </c>
      <c r="Z27" s="2" t="s">
        <v>40</v>
      </c>
      <c r="AA27" s="8"/>
      <c r="AB27" s="8"/>
      <c r="AC27" s="2" t="s">
        <v>51</v>
      </c>
      <c r="AD27" s="4" t="e">
        <f ca="1"/>
        <v>#NAME?</v>
      </c>
    </row>
    <row r="28" spans="1:30" ht="15.75" customHeight="1" x14ac:dyDescent="0.15">
      <c r="A28" s="14">
        <v>44309.907500775458</v>
      </c>
      <c r="B28" s="2" t="s">
        <v>211</v>
      </c>
      <c r="C28" s="2" t="str">
        <f ca="1">IFERROR(__xludf.DUMMYFUNCTION("split(B28,"" "")"),"Brittany")</f>
        <v>Brittany</v>
      </c>
      <c r="D28" s="2" t="str">
        <f ca="1">IFERROR(__xludf.DUMMYFUNCTION("""COMPUTED_VALUE"""),"Blinder")</f>
        <v>Blinder</v>
      </c>
      <c r="E28" s="2"/>
      <c r="F28" s="2"/>
      <c r="G28" s="2">
        <v>3147999026</v>
      </c>
      <c r="H28" s="2" t="s">
        <v>207</v>
      </c>
      <c r="I28" s="2" t="s">
        <v>208</v>
      </c>
      <c r="J28" s="2" t="s">
        <v>29</v>
      </c>
      <c r="K28" s="2" t="s">
        <v>209</v>
      </c>
      <c r="L28" s="2" t="s">
        <v>65</v>
      </c>
      <c r="M28" s="2" t="s">
        <v>210</v>
      </c>
      <c r="N28" s="2" t="s">
        <v>58</v>
      </c>
      <c r="O28" s="2" t="s">
        <v>49</v>
      </c>
      <c r="P28" s="2" t="s">
        <v>93</v>
      </c>
      <c r="S28" s="2" t="s">
        <v>50</v>
      </c>
      <c r="W28" s="2" t="s">
        <v>158</v>
      </c>
      <c r="X28" s="2" t="s">
        <v>39</v>
      </c>
      <c r="Z28" s="2" t="s">
        <v>40</v>
      </c>
      <c r="AA28" s="8"/>
      <c r="AB28" s="8"/>
      <c r="AC28" s="2" t="s">
        <v>51</v>
      </c>
      <c r="AD28" s="4" t="e">
        <f ca="1"/>
        <v>#NAME?</v>
      </c>
    </row>
    <row r="29" spans="1:30" ht="15.75" customHeight="1" x14ac:dyDescent="0.15">
      <c r="A29" s="14">
        <v>44309.929325868055</v>
      </c>
      <c r="B29" s="2" t="s">
        <v>218</v>
      </c>
      <c r="C29" s="2" t="str">
        <f ca="1">IFERROR(__xludf.DUMMYFUNCTION("split(B29,"" "")"),"Isabel")</f>
        <v>Isabel</v>
      </c>
      <c r="D29" s="2" t="str">
        <f ca="1">IFERROR(__xludf.DUMMYFUNCTION("""COMPUTED_VALUE"""),"Riccio")</f>
        <v>Riccio</v>
      </c>
      <c r="E29" s="2"/>
      <c r="F29" s="2"/>
      <c r="G29" s="2">
        <v>2512696488</v>
      </c>
      <c r="H29" s="2" t="s">
        <v>212</v>
      </c>
      <c r="I29" s="2" t="s">
        <v>213</v>
      </c>
      <c r="J29" s="2" t="s">
        <v>29</v>
      </c>
      <c r="K29" s="2" t="s">
        <v>214</v>
      </c>
      <c r="L29" s="2" t="s">
        <v>32</v>
      </c>
      <c r="M29" s="2" t="s">
        <v>215</v>
      </c>
      <c r="N29" s="2" t="s">
        <v>58</v>
      </c>
      <c r="O29" s="2" t="s">
        <v>49</v>
      </c>
      <c r="P29" s="2" t="s">
        <v>216</v>
      </c>
      <c r="S29" s="2" t="s">
        <v>50</v>
      </c>
      <c r="T29" s="2" t="s">
        <v>527</v>
      </c>
      <c r="U29" s="2" t="s">
        <v>528</v>
      </c>
      <c r="V29" s="2" t="s">
        <v>529</v>
      </c>
      <c r="W29" s="2" t="s">
        <v>217</v>
      </c>
      <c r="X29" s="2" t="s">
        <v>39</v>
      </c>
      <c r="Z29" s="2" t="s">
        <v>40</v>
      </c>
      <c r="AA29" s="8"/>
      <c r="AB29" s="8"/>
      <c r="AC29" s="2" t="s">
        <v>120</v>
      </c>
      <c r="AD29" s="4" t="e">
        <f ca="1"/>
        <v>#NAME?</v>
      </c>
    </row>
    <row r="30" spans="1:30" ht="15.75" customHeight="1" x14ac:dyDescent="0.15">
      <c r="A30" s="14">
        <v>44309.94116018519</v>
      </c>
      <c r="B30" s="2" t="s">
        <v>224</v>
      </c>
      <c r="C30" s="2" t="str">
        <f ca="1">IFERROR(__xludf.DUMMYFUNCTION("split(B30,"" "")"),"Katlyn")</f>
        <v>Katlyn</v>
      </c>
      <c r="D30" s="2" t="str">
        <f ca="1">IFERROR(__xludf.DUMMYFUNCTION("""COMPUTED_VALUE"""),"Thomas")</f>
        <v>Thomas</v>
      </c>
      <c r="E30" s="2"/>
      <c r="F30" s="2"/>
      <c r="G30" s="2">
        <v>9258567602</v>
      </c>
      <c r="H30" s="2" t="s">
        <v>219</v>
      </c>
      <c r="I30" s="2" t="s">
        <v>220</v>
      </c>
      <c r="J30" s="2" t="s">
        <v>29</v>
      </c>
      <c r="K30" s="2" t="s">
        <v>221</v>
      </c>
      <c r="L30" s="2" t="s">
        <v>46</v>
      </c>
      <c r="M30" s="2" t="s">
        <v>222</v>
      </c>
      <c r="N30" s="2" t="s">
        <v>58</v>
      </c>
      <c r="O30" s="2" t="s">
        <v>49</v>
      </c>
      <c r="P30" s="2" t="s">
        <v>223</v>
      </c>
      <c r="S30" s="2" t="s">
        <v>78</v>
      </c>
      <c r="T30" s="2" t="s">
        <v>530</v>
      </c>
      <c r="W30" s="2" t="s">
        <v>150</v>
      </c>
      <c r="X30" s="2" t="s">
        <v>39</v>
      </c>
      <c r="Z30" s="2" t="s">
        <v>40</v>
      </c>
      <c r="AA30" s="8"/>
      <c r="AB30" s="8"/>
      <c r="AC30" s="2" t="s">
        <v>51</v>
      </c>
      <c r="AD30" s="4" t="e">
        <f ca="1"/>
        <v>#NAME?</v>
      </c>
    </row>
    <row r="31" spans="1:30" ht="15.75" customHeight="1" x14ac:dyDescent="0.15">
      <c r="A31" s="14">
        <v>44310.006754490736</v>
      </c>
      <c r="B31" s="2" t="s">
        <v>243</v>
      </c>
      <c r="C31" s="2" t="str">
        <f ca="1">IFERROR(__xludf.DUMMYFUNCTION("split(B31,"" "")"),"Sarah")</f>
        <v>Sarah</v>
      </c>
      <c r="D31" s="2" t="str">
        <f ca="1">IFERROR(__xludf.DUMMYFUNCTION("""COMPUTED_VALUE"""),"McQuirter")</f>
        <v>McQuirter</v>
      </c>
      <c r="E31" s="2"/>
      <c r="F31" s="2"/>
      <c r="G31" s="2">
        <v>2257193245</v>
      </c>
      <c r="H31" s="2" t="s">
        <v>239</v>
      </c>
      <c r="I31" s="2" t="s">
        <v>126</v>
      </c>
      <c r="J31" s="2" t="s">
        <v>29</v>
      </c>
      <c r="K31" s="2" t="s">
        <v>240</v>
      </c>
      <c r="L31" s="2" t="s">
        <v>46</v>
      </c>
      <c r="M31" s="2" t="s">
        <v>241</v>
      </c>
      <c r="N31" s="2" t="s">
        <v>242</v>
      </c>
      <c r="O31" s="2" t="s">
        <v>130</v>
      </c>
      <c r="P31" s="2" t="s">
        <v>77</v>
      </c>
      <c r="S31" s="2" t="s">
        <v>37</v>
      </c>
      <c r="T31" s="2" t="s">
        <v>531</v>
      </c>
      <c r="W31" s="2" t="s">
        <v>79</v>
      </c>
      <c r="X31" s="2" t="s">
        <v>39</v>
      </c>
      <c r="Z31" s="2" t="s">
        <v>40</v>
      </c>
      <c r="AA31" s="8"/>
      <c r="AB31" s="8"/>
      <c r="AC31" s="2" t="s">
        <v>51</v>
      </c>
      <c r="AD31" s="4" t="e">
        <f ca="1"/>
        <v>#NAME?</v>
      </c>
    </row>
    <row r="32" spans="1:30" ht="15.75" customHeight="1" x14ac:dyDescent="0.15">
      <c r="A32" s="14">
        <v>44310.40085273148</v>
      </c>
      <c r="B32" s="2" t="s">
        <v>249</v>
      </c>
      <c r="C32" s="2" t="str">
        <f ca="1">IFERROR(__xludf.DUMMYFUNCTION("split(B32,"" "")"),"Jing")</f>
        <v>Jing</v>
      </c>
      <c r="D32" s="2" t="str">
        <f ca="1">IFERROR(__xludf.DUMMYFUNCTION("""COMPUTED_VALUE"""),"Zhu")</f>
        <v>Zhu</v>
      </c>
      <c r="E32" s="2"/>
      <c r="F32" s="2"/>
      <c r="G32" s="2">
        <v>9788773760</v>
      </c>
      <c r="H32" s="2" t="s">
        <v>484</v>
      </c>
      <c r="I32" s="2" t="s">
        <v>532</v>
      </c>
      <c r="J32" s="2" t="s">
        <v>29</v>
      </c>
      <c r="K32" s="2" t="s">
        <v>245</v>
      </c>
      <c r="L32" s="2" t="s">
        <v>65</v>
      </c>
      <c r="M32" s="2" t="s">
        <v>533</v>
      </c>
      <c r="N32" s="2" t="s">
        <v>247</v>
      </c>
      <c r="O32" s="2" t="s">
        <v>35</v>
      </c>
      <c r="P32" s="2" t="s">
        <v>118</v>
      </c>
      <c r="S32" s="2" t="s">
        <v>50</v>
      </c>
      <c r="W32" s="2" t="s">
        <v>248</v>
      </c>
      <c r="X32" s="2" t="s">
        <v>39</v>
      </c>
      <c r="Z32" s="2" t="s">
        <v>40</v>
      </c>
      <c r="AA32" s="8"/>
      <c r="AB32" s="8"/>
      <c r="AC32" s="2" t="s">
        <v>41</v>
      </c>
      <c r="AD32" s="4" t="e">
        <f ca="1"/>
        <v>#NAME?</v>
      </c>
    </row>
    <row r="33" spans="1:30" ht="15.75" customHeight="1" x14ac:dyDescent="0.15">
      <c r="A33" s="14">
        <v>44310.443900983795</v>
      </c>
      <c r="B33" s="2" t="s">
        <v>255</v>
      </c>
      <c r="C33" s="2" t="str">
        <f ca="1">IFERROR(__xludf.DUMMYFUNCTION("split(B33,"" "")"),"Jason")</f>
        <v>Jason</v>
      </c>
      <c r="D33" s="2" t="str">
        <f ca="1">IFERROR(__xludf.DUMMYFUNCTION("""COMPUTED_VALUE"""),"Lynn-Framm")</f>
        <v>Lynn-Framm</v>
      </c>
      <c r="E33" s="2"/>
      <c r="F33" s="2"/>
      <c r="G33" s="2">
        <v>4102366222</v>
      </c>
      <c r="H33" s="2" t="s">
        <v>250</v>
      </c>
      <c r="I33" s="2" t="s">
        <v>251</v>
      </c>
      <c r="J33" s="2" t="s">
        <v>29</v>
      </c>
      <c r="K33" s="2" t="s">
        <v>252</v>
      </c>
      <c r="L33" s="2" t="s">
        <v>46</v>
      </c>
      <c r="M33" s="2" t="s">
        <v>253</v>
      </c>
      <c r="N33" s="2" t="s">
        <v>58</v>
      </c>
      <c r="O33" s="2" t="s">
        <v>49</v>
      </c>
      <c r="P33" s="2" t="s">
        <v>254</v>
      </c>
      <c r="Q33" s="2" t="s">
        <v>534</v>
      </c>
      <c r="S33" s="2" t="s">
        <v>78</v>
      </c>
      <c r="T33" s="2" t="s">
        <v>535</v>
      </c>
      <c r="W33" s="2" t="s">
        <v>164</v>
      </c>
      <c r="X33" s="2" t="s">
        <v>39</v>
      </c>
      <c r="Z33" s="2" t="s">
        <v>40</v>
      </c>
      <c r="AA33" s="8"/>
      <c r="AB33" s="8"/>
      <c r="AC33" s="2" t="s">
        <v>41</v>
      </c>
      <c r="AD33" s="4" t="e">
        <f ca="1"/>
        <v>#NAME?</v>
      </c>
    </row>
    <row r="34" spans="1:30" ht="15.75" customHeight="1" x14ac:dyDescent="0.15">
      <c r="A34" s="14">
        <v>44310.517340810184</v>
      </c>
      <c r="B34" s="2" t="s">
        <v>262</v>
      </c>
      <c r="C34" s="2" t="str">
        <f ca="1">IFERROR(__xludf.DUMMYFUNCTION("split(B34,"" "")"),"Alexis")</f>
        <v>Alexis</v>
      </c>
      <c r="D34" s="2" t="str">
        <f ca="1">IFERROR(__xludf.DUMMYFUNCTION("""COMPUTED_VALUE"""),"Sommerville")</f>
        <v>Sommerville</v>
      </c>
      <c r="E34" s="2"/>
      <c r="F34" s="2"/>
      <c r="G34" s="2">
        <v>8438127535</v>
      </c>
      <c r="H34" s="2" t="s">
        <v>256</v>
      </c>
      <c r="I34" s="2" t="s">
        <v>257</v>
      </c>
      <c r="J34" s="2" t="s">
        <v>29</v>
      </c>
      <c r="K34" s="2" t="s">
        <v>258</v>
      </c>
      <c r="L34" s="2" t="s">
        <v>46</v>
      </c>
      <c r="M34" s="2" t="s">
        <v>259</v>
      </c>
      <c r="N34" s="2" t="s">
        <v>260</v>
      </c>
      <c r="O34" s="2" t="s">
        <v>35</v>
      </c>
      <c r="P34" s="2" t="s">
        <v>118</v>
      </c>
      <c r="S34" s="2" t="s">
        <v>78</v>
      </c>
      <c r="W34" s="2" t="s">
        <v>261</v>
      </c>
      <c r="X34" s="2" t="s">
        <v>39</v>
      </c>
      <c r="Z34" s="2" t="s">
        <v>40</v>
      </c>
      <c r="AA34" s="8"/>
      <c r="AB34" s="8"/>
      <c r="AC34" s="2" t="s">
        <v>120</v>
      </c>
      <c r="AD34" s="4" t="e">
        <f ca="1"/>
        <v>#NAME?</v>
      </c>
    </row>
    <row r="35" spans="1:30" ht="15.75" customHeight="1" x14ac:dyDescent="0.15">
      <c r="A35" s="14">
        <v>44310.620646898147</v>
      </c>
      <c r="B35" s="2" t="s">
        <v>276</v>
      </c>
      <c r="C35" s="2" t="str">
        <f ca="1">IFERROR(__xludf.DUMMYFUNCTION("split(B35,"" "")"),"Anne")</f>
        <v>Anne</v>
      </c>
      <c r="D35" s="2" t="str">
        <f ca="1">IFERROR(__xludf.DUMMYFUNCTION("""COMPUTED_VALUE"""),"Mason")</f>
        <v>Mason</v>
      </c>
      <c r="E35" s="2" t="str">
        <f ca="1">IFERROR(__xludf.DUMMYFUNCTION("""COMPUTED_VALUE"""),"Smith")</f>
        <v>Smith</v>
      </c>
      <c r="F35" s="2"/>
      <c r="G35" s="2">
        <v>2058264088</v>
      </c>
      <c r="H35" s="2" t="s">
        <v>272</v>
      </c>
      <c r="I35" s="2" t="s">
        <v>208</v>
      </c>
      <c r="J35" s="2" t="s">
        <v>29</v>
      </c>
      <c r="K35" s="2" t="s">
        <v>273</v>
      </c>
      <c r="L35" s="2" t="s">
        <v>65</v>
      </c>
      <c r="M35" s="2" t="s">
        <v>274</v>
      </c>
      <c r="N35" s="2" t="s">
        <v>58</v>
      </c>
      <c r="O35" s="2" t="s">
        <v>49</v>
      </c>
      <c r="P35" s="2" t="s">
        <v>275</v>
      </c>
      <c r="S35" s="2" t="s">
        <v>50</v>
      </c>
      <c r="W35" s="2" t="s">
        <v>204</v>
      </c>
      <c r="X35" s="2" t="s">
        <v>39</v>
      </c>
      <c r="Z35" s="2" t="s">
        <v>40</v>
      </c>
      <c r="AA35" s="8"/>
      <c r="AB35" s="8"/>
      <c r="AC35" s="2" t="s">
        <v>41</v>
      </c>
      <c r="AD35" s="4" t="e">
        <f ca="1"/>
        <v>#NAME?</v>
      </c>
    </row>
    <row r="36" spans="1:30" ht="15.75" customHeight="1" x14ac:dyDescent="0.15">
      <c r="A36" s="14">
        <v>44310.708482662041</v>
      </c>
      <c r="B36" s="2" t="s">
        <v>282</v>
      </c>
      <c r="C36" s="2" t="str">
        <f ca="1">IFERROR(__xludf.DUMMYFUNCTION("split(B36,"" "")"),"Julia")</f>
        <v>Julia</v>
      </c>
      <c r="D36" s="2" t="str">
        <f ca="1">IFERROR(__xludf.DUMMYFUNCTION("""COMPUTED_VALUE"""),"Barron")</f>
        <v>Barron</v>
      </c>
      <c r="E36" s="2"/>
      <c r="F36" s="2"/>
      <c r="G36" s="2">
        <v>4138240224</v>
      </c>
      <c r="H36" s="2" t="s">
        <v>277</v>
      </c>
      <c r="I36" s="2" t="s">
        <v>278</v>
      </c>
      <c r="J36" s="2" t="s">
        <v>29</v>
      </c>
      <c r="K36" s="2" t="s">
        <v>279</v>
      </c>
      <c r="L36" s="2" t="s">
        <v>32</v>
      </c>
      <c r="M36" s="2" t="s">
        <v>280</v>
      </c>
      <c r="N36" s="2" t="s">
        <v>247</v>
      </c>
      <c r="O36" s="2" t="s">
        <v>35</v>
      </c>
      <c r="P36" s="2" t="s">
        <v>281</v>
      </c>
      <c r="S36" s="2" t="s">
        <v>50</v>
      </c>
      <c r="W36" s="2" t="s">
        <v>79</v>
      </c>
      <c r="X36" s="2" t="s">
        <v>39</v>
      </c>
      <c r="Z36" s="2" t="s">
        <v>40</v>
      </c>
      <c r="AA36" s="8"/>
      <c r="AB36" s="8"/>
      <c r="AC36" s="2" t="s">
        <v>120</v>
      </c>
      <c r="AD36" s="4" t="e">
        <f ca="1"/>
        <v>#NAME?</v>
      </c>
    </row>
    <row r="37" spans="1:30" ht="15.75" customHeight="1" x14ac:dyDescent="0.15">
      <c r="A37" s="14">
        <v>44311.502956770833</v>
      </c>
      <c r="B37" s="2" t="s">
        <v>287</v>
      </c>
      <c r="C37" s="2" t="str">
        <f ca="1">IFERROR(__xludf.DUMMYFUNCTION("split(B37,"" "")"),"Virginia")</f>
        <v>Virginia</v>
      </c>
      <c r="D37" s="2" t="str">
        <f ca="1">IFERROR(__xludf.DUMMYFUNCTION("""COMPUTED_VALUE"""),"Truxillo")</f>
        <v>Truxillo</v>
      </c>
      <c r="E37" s="2"/>
      <c r="F37" s="2"/>
      <c r="G37" s="2">
        <v>2252870293</v>
      </c>
      <c r="H37" s="2" t="s">
        <v>283</v>
      </c>
      <c r="I37" s="2" t="s">
        <v>213</v>
      </c>
      <c r="J37" s="2" t="s">
        <v>29</v>
      </c>
      <c r="K37" s="2" t="s">
        <v>284</v>
      </c>
      <c r="L37" s="2" t="s">
        <v>56</v>
      </c>
      <c r="M37" s="2" t="s">
        <v>285</v>
      </c>
      <c r="N37" s="2" t="s">
        <v>286</v>
      </c>
      <c r="O37" s="2" t="s">
        <v>49</v>
      </c>
      <c r="P37" s="2" t="s">
        <v>118</v>
      </c>
      <c r="S37" s="2" t="s">
        <v>50</v>
      </c>
      <c r="W37" s="2" t="s">
        <v>191</v>
      </c>
      <c r="X37" s="2" t="s">
        <v>39</v>
      </c>
      <c r="Z37" s="2" t="s">
        <v>40</v>
      </c>
      <c r="AA37" s="8"/>
      <c r="AB37" s="8"/>
      <c r="AC37" s="2" t="s">
        <v>120</v>
      </c>
      <c r="AD37" s="4" t="e">
        <f ca="1"/>
        <v>#NAME?</v>
      </c>
    </row>
    <row r="38" spans="1:30" ht="15.75" customHeight="1" x14ac:dyDescent="0.15">
      <c r="A38" s="14">
        <v>44311.735361296298</v>
      </c>
      <c r="B38" s="2" t="s">
        <v>292</v>
      </c>
      <c r="C38" s="2" t="str">
        <f ca="1">IFERROR(__xludf.DUMMYFUNCTION("split(B38,"" "")"),"Reid")</f>
        <v>Reid</v>
      </c>
      <c r="D38" s="2" t="str">
        <f ca="1">IFERROR(__xludf.DUMMYFUNCTION("""COMPUTED_VALUE"""),"Belanger")</f>
        <v>Belanger</v>
      </c>
      <c r="E38" s="2"/>
      <c r="F38" s="2"/>
      <c r="G38" s="2">
        <v>6027388463</v>
      </c>
      <c r="H38" s="2" t="s">
        <v>288</v>
      </c>
      <c r="I38" s="2" t="s">
        <v>126</v>
      </c>
      <c r="J38" s="2" t="s">
        <v>29</v>
      </c>
      <c r="K38" s="2" t="s">
        <v>289</v>
      </c>
      <c r="L38" s="2" t="s">
        <v>32</v>
      </c>
      <c r="M38" s="2" t="s">
        <v>290</v>
      </c>
      <c r="N38" s="2" t="s">
        <v>58</v>
      </c>
      <c r="O38" s="2" t="s">
        <v>49</v>
      </c>
      <c r="P38" s="2" t="s">
        <v>235</v>
      </c>
      <c r="Q38" s="2" t="s">
        <v>536</v>
      </c>
      <c r="R38" s="2" t="s">
        <v>537</v>
      </c>
      <c r="S38" s="2" t="s">
        <v>50</v>
      </c>
      <c r="W38" s="2" t="s">
        <v>191</v>
      </c>
      <c r="X38" s="2" t="s">
        <v>39</v>
      </c>
      <c r="Y38" s="2" t="s">
        <v>291</v>
      </c>
      <c r="Z38" s="2" t="s">
        <v>40</v>
      </c>
      <c r="AA38" s="8"/>
      <c r="AB38" s="8"/>
      <c r="AC38" s="2" t="s">
        <v>41</v>
      </c>
      <c r="AD38" s="4" t="e">
        <f ca="1"/>
        <v>#NAME?</v>
      </c>
    </row>
    <row r="39" spans="1:30" ht="15.75" customHeight="1" x14ac:dyDescent="0.15">
      <c r="A39" s="14">
        <v>44311.758907650466</v>
      </c>
      <c r="B39" s="2" t="s">
        <v>300</v>
      </c>
      <c r="C39" s="2" t="str">
        <f ca="1">IFERROR(__xludf.DUMMYFUNCTION("split(B39,"" "")"),"Savannah")</f>
        <v>Savannah</v>
      </c>
      <c r="D39" s="2" t="str">
        <f ca="1">IFERROR(__xludf.DUMMYFUNCTION("""COMPUTED_VALUE"""),"Huffman")</f>
        <v>Huffman</v>
      </c>
      <c r="E39" s="2"/>
      <c r="F39" s="2"/>
      <c r="G39" s="2">
        <v>7047383859</v>
      </c>
      <c r="H39" s="2" t="s">
        <v>293</v>
      </c>
      <c r="I39" s="2" t="s">
        <v>89</v>
      </c>
      <c r="J39" s="2" t="s">
        <v>29</v>
      </c>
      <c r="K39" s="2" t="s">
        <v>294</v>
      </c>
      <c r="L39" s="2" t="s">
        <v>65</v>
      </c>
      <c r="M39" s="2" t="s">
        <v>295</v>
      </c>
      <c r="N39" s="2" t="s">
        <v>296</v>
      </c>
      <c r="O39" s="2" t="s">
        <v>297</v>
      </c>
      <c r="P39" s="2" t="s">
        <v>93</v>
      </c>
      <c r="S39" s="2" t="s">
        <v>78</v>
      </c>
      <c r="W39" s="2" t="s">
        <v>298</v>
      </c>
      <c r="X39" s="2" t="s">
        <v>39</v>
      </c>
      <c r="Y39" s="2" t="s">
        <v>299</v>
      </c>
      <c r="Z39" s="2" t="s">
        <v>40</v>
      </c>
      <c r="AA39" s="8"/>
      <c r="AB39" s="8"/>
      <c r="AC39" s="2" t="s">
        <v>41</v>
      </c>
      <c r="AD39" s="4" t="e">
        <f ca="1"/>
        <v>#NAME?</v>
      </c>
    </row>
    <row r="40" spans="1:30" ht="15.75" customHeight="1" x14ac:dyDescent="0.15">
      <c r="A40" s="14">
        <v>44311.805182314813</v>
      </c>
      <c r="B40" s="2" t="s">
        <v>307</v>
      </c>
      <c r="C40" s="2" t="str">
        <f ca="1">IFERROR(__xludf.DUMMYFUNCTION("split(B40,"" "")"),"James")</f>
        <v>James</v>
      </c>
      <c r="D40" s="2" t="str">
        <f ca="1">IFERROR(__xludf.DUMMYFUNCTION("""COMPUTED_VALUE"""),"Irwin")</f>
        <v>Irwin</v>
      </c>
      <c r="E40" s="2"/>
      <c r="F40" s="2"/>
      <c r="G40" s="2" t="s">
        <v>301</v>
      </c>
      <c r="H40" s="2" t="s">
        <v>302</v>
      </c>
      <c r="I40" s="2" t="s">
        <v>257</v>
      </c>
      <c r="J40" s="2" t="s">
        <v>29</v>
      </c>
      <c r="K40" s="2" t="s">
        <v>303</v>
      </c>
      <c r="L40" s="2" t="s">
        <v>56</v>
      </c>
      <c r="M40" s="2" t="s">
        <v>304</v>
      </c>
      <c r="N40" s="2" t="s">
        <v>305</v>
      </c>
      <c r="O40" s="2" t="s">
        <v>130</v>
      </c>
      <c r="P40" s="2" t="s">
        <v>77</v>
      </c>
      <c r="S40" s="2" t="s">
        <v>50</v>
      </c>
      <c r="W40" s="2" t="s">
        <v>306</v>
      </c>
      <c r="X40" s="2" t="s">
        <v>39</v>
      </c>
      <c r="Z40" s="2" t="s">
        <v>40</v>
      </c>
      <c r="AA40" s="8"/>
      <c r="AB40" s="8"/>
      <c r="AC40" s="2" t="s">
        <v>41</v>
      </c>
      <c r="AD40" s="4" t="e">
        <f ca="1"/>
        <v>#NAME?</v>
      </c>
    </row>
    <row r="41" spans="1:30" ht="15.75" customHeight="1" x14ac:dyDescent="0.15">
      <c r="A41" s="14">
        <v>44311.882407662037</v>
      </c>
      <c r="B41" s="2" t="s">
        <v>315</v>
      </c>
      <c r="C41" s="2" t="str">
        <f ca="1">IFERROR(__xludf.DUMMYFUNCTION("split(B41,"" "")"),"Eleanor")</f>
        <v>Eleanor</v>
      </c>
      <c r="D41" s="2" t="str">
        <f ca="1">IFERROR(__xludf.DUMMYFUNCTION("""COMPUTED_VALUE"""),"Brown")</f>
        <v>Brown</v>
      </c>
      <c r="E41" s="2"/>
      <c r="F41" s="2"/>
      <c r="G41" s="2">
        <v>5107594559</v>
      </c>
      <c r="H41" s="2" t="s">
        <v>308</v>
      </c>
      <c r="I41" s="2" t="s">
        <v>309</v>
      </c>
      <c r="J41" s="2" t="s">
        <v>29</v>
      </c>
      <c r="K41" s="2" t="s">
        <v>310</v>
      </c>
      <c r="L41" s="2" t="s">
        <v>46</v>
      </c>
      <c r="M41" s="2" t="s">
        <v>311</v>
      </c>
      <c r="N41" s="2" t="s">
        <v>312</v>
      </c>
      <c r="O41" s="2" t="s">
        <v>49</v>
      </c>
      <c r="P41" s="2" t="s">
        <v>118</v>
      </c>
      <c r="S41" s="2" t="s">
        <v>50</v>
      </c>
      <c r="W41" s="2" t="s">
        <v>313</v>
      </c>
      <c r="X41" s="2" t="s">
        <v>39</v>
      </c>
      <c r="Y41" s="2" t="s">
        <v>314</v>
      </c>
      <c r="Z41" s="2" t="s">
        <v>40</v>
      </c>
      <c r="AA41" s="8"/>
      <c r="AB41" s="8"/>
      <c r="AC41" s="2" t="s">
        <v>41</v>
      </c>
      <c r="AD41" s="4" t="e">
        <f ca="1"/>
        <v>#NAME?</v>
      </c>
    </row>
    <row r="42" spans="1:30" ht="15.75" customHeight="1" x14ac:dyDescent="0.15">
      <c r="A42" s="14">
        <v>44311.908749374998</v>
      </c>
      <c r="B42" s="2" t="s">
        <v>321</v>
      </c>
      <c r="C42" s="2" t="str">
        <f ca="1">IFERROR(__xludf.DUMMYFUNCTION("split(B42,"" "")"),"Alston")</f>
        <v>Alston</v>
      </c>
      <c r="D42" s="2" t="str">
        <f ca="1">IFERROR(__xludf.DUMMYFUNCTION("""COMPUTED_VALUE"""),"Pough")</f>
        <v>Pough</v>
      </c>
      <c r="E42" s="2"/>
      <c r="F42" s="2"/>
      <c r="G42" s="2">
        <v>2016573082</v>
      </c>
      <c r="H42" s="2" t="s">
        <v>316</v>
      </c>
      <c r="I42" s="2" t="s">
        <v>208</v>
      </c>
      <c r="J42" s="2" t="s">
        <v>29</v>
      </c>
      <c r="K42" s="2" t="s">
        <v>317</v>
      </c>
      <c r="L42" s="2" t="s">
        <v>32</v>
      </c>
      <c r="M42" s="2" t="s">
        <v>318</v>
      </c>
      <c r="N42" s="2" t="s">
        <v>76</v>
      </c>
      <c r="O42" s="2" t="s">
        <v>35</v>
      </c>
      <c r="P42" s="2" t="s">
        <v>169</v>
      </c>
      <c r="S42" s="2" t="s">
        <v>78</v>
      </c>
      <c r="W42" s="2" t="s">
        <v>319</v>
      </c>
      <c r="X42" s="2" t="s">
        <v>39</v>
      </c>
      <c r="Y42" s="2" t="s">
        <v>320</v>
      </c>
      <c r="Z42" s="2" t="s">
        <v>40</v>
      </c>
      <c r="AA42" s="8"/>
      <c r="AB42" s="8"/>
      <c r="AC42" s="2" t="s">
        <v>51</v>
      </c>
      <c r="AD42" s="4" t="e">
        <f ca="1"/>
        <v>#NAME?</v>
      </c>
    </row>
    <row r="43" spans="1:30" ht="15.75" customHeight="1" x14ac:dyDescent="0.15">
      <c r="A43" s="14">
        <v>44312.344962789357</v>
      </c>
      <c r="B43" s="2" t="s">
        <v>326</v>
      </c>
      <c r="C43" s="2" t="str">
        <f ca="1">IFERROR(__xludf.DUMMYFUNCTION("split(B43,"" "")"),"Kate")</f>
        <v>Kate</v>
      </c>
      <c r="D43" s="2" t="str">
        <f ca="1">IFERROR(__xludf.DUMMYFUNCTION("""COMPUTED_VALUE"""),"lenhard")</f>
        <v>lenhard</v>
      </c>
      <c r="E43" s="2"/>
      <c r="F43" s="2"/>
      <c r="G43" s="2">
        <v>6106627592</v>
      </c>
      <c r="H43" s="2" t="s">
        <v>322</v>
      </c>
      <c r="I43" s="2" t="s">
        <v>323</v>
      </c>
      <c r="J43" s="2" t="s">
        <v>29</v>
      </c>
      <c r="K43" s="2" t="s">
        <v>324</v>
      </c>
      <c r="L43" s="2" t="s">
        <v>56</v>
      </c>
      <c r="M43" s="2" t="s">
        <v>325</v>
      </c>
      <c r="N43" s="2" t="s">
        <v>76</v>
      </c>
      <c r="O43" s="2" t="s">
        <v>35</v>
      </c>
      <c r="P43" s="2" t="s">
        <v>93</v>
      </c>
      <c r="S43" s="2" t="s">
        <v>50</v>
      </c>
      <c r="W43" s="2" t="s">
        <v>298</v>
      </c>
      <c r="X43" s="2" t="s">
        <v>39</v>
      </c>
      <c r="Z43" s="2" t="s">
        <v>40</v>
      </c>
      <c r="AA43" s="8"/>
      <c r="AB43" s="8"/>
      <c r="AC43" s="2" t="s">
        <v>51</v>
      </c>
      <c r="AD43" s="4" t="e">
        <f ca="1"/>
        <v>#NAME?</v>
      </c>
    </row>
    <row r="44" spans="1:30" ht="15.75" customHeight="1" x14ac:dyDescent="0.15">
      <c r="A44" s="14">
        <v>44315.433159594904</v>
      </c>
      <c r="B44" s="2" t="s">
        <v>332</v>
      </c>
      <c r="C44" s="2" t="str">
        <f ca="1">IFERROR(__xludf.DUMMYFUNCTION("split(B44,"" "")"),"Sarah")</f>
        <v>Sarah</v>
      </c>
      <c r="D44" s="2" t="str">
        <f ca="1">IFERROR(__xludf.DUMMYFUNCTION("""COMPUTED_VALUE"""),"Tatarski")</f>
        <v>Tatarski</v>
      </c>
      <c r="E44" s="2"/>
      <c r="F44" s="2"/>
      <c r="G44" s="2">
        <v>5043556864</v>
      </c>
      <c r="H44" s="2" t="s">
        <v>327</v>
      </c>
      <c r="I44" s="2" t="s">
        <v>328</v>
      </c>
      <c r="J44" s="2" t="s">
        <v>29</v>
      </c>
      <c r="K44" s="2" t="s">
        <v>329</v>
      </c>
      <c r="L44" s="2" t="s">
        <v>32</v>
      </c>
      <c r="M44" s="2" t="s">
        <v>330</v>
      </c>
      <c r="N44" s="2" t="s">
        <v>58</v>
      </c>
      <c r="O44" s="2" t="s">
        <v>49</v>
      </c>
      <c r="P44" s="2" t="s">
        <v>331</v>
      </c>
      <c r="Q44" s="2" t="s">
        <v>538</v>
      </c>
      <c r="S44" s="2" t="s">
        <v>78</v>
      </c>
      <c r="W44" s="2" t="s">
        <v>101</v>
      </c>
      <c r="X44" s="2" t="s">
        <v>39</v>
      </c>
      <c r="Z44" s="2" t="s">
        <v>40</v>
      </c>
      <c r="AA44" s="8"/>
      <c r="AB44" s="8"/>
      <c r="AC44" s="2" t="s">
        <v>120</v>
      </c>
      <c r="AD44" s="4" t="e">
        <f ca="1"/>
        <v>#NAME?</v>
      </c>
    </row>
    <row r="45" spans="1:30" ht="15.75" customHeight="1" x14ac:dyDescent="0.15">
      <c r="A45" s="14">
        <v>44319.632144027782</v>
      </c>
      <c r="B45" s="2" t="s">
        <v>340</v>
      </c>
      <c r="C45" s="2" t="str">
        <f ca="1">IFERROR(__xludf.DUMMYFUNCTION("split(B45,"" "")"),"Kaitlyn")</f>
        <v>Kaitlyn</v>
      </c>
      <c r="D45" s="2" t="str">
        <f ca="1">IFERROR(__xludf.DUMMYFUNCTION("""COMPUTED_VALUE"""),"Sercovich")</f>
        <v>Sercovich</v>
      </c>
      <c r="E45" s="2"/>
      <c r="F45" s="2"/>
      <c r="G45" s="2">
        <v>6018188899</v>
      </c>
      <c r="H45" s="2" t="s">
        <v>333</v>
      </c>
      <c r="I45" s="2" t="s">
        <v>334</v>
      </c>
      <c r="J45" s="2" t="s">
        <v>29</v>
      </c>
      <c r="K45" s="2" t="s">
        <v>335</v>
      </c>
      <c r="L45" s="2" t="s">
        <v>46</v>
      </c>
      <c r="M45" s="2" t="s">
        <v>336</v>
      </c>
      <c r="N45" s="2" t="s">
        <v>337</v>
      </c>
      <c r="O45" s="2" t="s">
        <v>338</v>
      </c>
      <c r="P45" s="2" t="s">
        <v>339</v>
      </c>
      <c r="Q45" s="2" t="s">
        <v>539</v>
      </c>
      <c r="R45" s="2" t="s">
        <v>165</v>
      </c>
      <c r="S45" s="2" t="s">
        <v>78</v>
      </c>
      <c r="W45" s="2" t="s">
        <v>38</v>
      </c>
      <c r="X45" s="2" t="s">
        <v>39</v>
      </c>
      <c r="Z45" s="2" t="s">
        <v>40</v>
      </c>
      <c r="AA45" s="8"/>
      <c r="AB45" s="8"/>
      <c r="AC45" s="2" t="s">
        <v>51</v>
      </c>
      <c r="AD45" s="4" t="e">
        <f ca="1"/>
        <v>#NAME?</v>
      </c>
    </row>
    <row r="46" spans="1:30" ht="15.75" customHeight="1" x14ac:dyDescent="0.15">
      <c r="A46" s="14">
        <v>44319.640632974537</v>
      </c>
      <c r="B46" s="2" t="s">
        <v>345</v>
      </c>
      <c r="C46" s="2" t="str">
        <f ca="1">IFERROR(__xludf.DUMMYFUNCTION("split(B46,"" "")"),"Rebecca")</f>
        <v>Rebecca</v>
      </c>
      <c r="D46" s="2" t="str">
        <f ca="1">IFERROR(__xludf.DUMMYFUNCTION("""COMPUTED_VALUE"""),"Cormack")</f>
        <v>Cormack</v>
      </c>
      <c r="E46" s="2"/>
      <c r="F46" s="2"/>
      <c r="G46" s="2">
        <v>4156402219</v>
      </c>
      <c r="H46" s="2" t="s">
        <v>341</v>
      </c>
      <c r="I46" s="2" t="s">
        <v>342</v>
      </c>
      <c r="J46" s="2" t="s">
        <v>29</v>
      </c>
      <c r="K46" s="2" t="s">
        <v>343</v>
      </c>
      <c r="L46" s="2" t="s">
        <v>46</v>
      </c>
      <c r="M46" s="2" t="s">
        <v>344</v>
      </c>
      <c r="N46" s="2" t="s">
        <v>58</v>
      </c>
      <c r="O46" s="2" t="s">
        <v>49</v>
      </c>
      <c r="P46" s="2" t="s">
        <v>93</v>
      </c>
      <c r="Q46" s="2" t="s">
        <v>540</v>
      </c>
      <c r="R46" s="2" t="s">
        <v>541</v>
      </c>
      <c r="S46" s="2" t="s">
        <v>50</v>
      </c>
      <c r="W46" s="2" t="s">
        <v>298</v>
      </c>
      <c r="X46" s="2" t="s">
        <v>39</v>
      </c>
      <c r="Z46" s="2" t="s">
        <v>40</v>
      </c>
      <c r="AA46" s="8"/>
      <c r="AB46" s="8"/>
      <c r="AC46" s="2" t="s">
        <v>51</v>
      </c>
      <c r="AD46" s="4" t="e">
        <f ca="1"/>
        <v>#NAME?</v>
      </c>
    </row>
    <row r="47" spans="1:30" ht="15.75" customHeight="1" x14ac:dyDescent="0.15">
      <c r="A47" s="14">
        <v>44319.643052500003</v>
      </c>
      <c r="B47" s="2" t="s">
        <v>350</v>
      </c>
      <c r="C47" s="2" t="str">
        <f ca="1">IFERROR(__xludf.DUMMYFUNCTION("split(B47,"" "")"),"Kyla")</f>
        <v>Kyla</v>
      </c>
      <c r="D47" s="2" t="str">
        <f ca="1">IFERROR(__xludf.DUMMYFUNCTION("""COMPUTED_VALUE"""),"Denwood")</f>
        <v>Denwood</v>
      </c>
      <c r="E47" s="2"/>
      <c r="F47" s="2"/>
      <c r="G47" s="2">
        <v>9729002103</v>
      </c>
      <c r="H47" s="2" t="s">
        <v>346</v>
      </c>
      <c r="I47" s="2" t="s">
        <v>97</v>
      </c>
      <c r="J47" s="2" t="s">
        <v>29</v>
      </c>
      <c r="K47" s="2" t="s">
        <v>347</v>
      </c>
      <c r="L47" s="2" t="s">
        <v>32</v>
      </c>
      <c r="M47" s="2" t="s">
        <v>348</v>
      </c>
      <c r="N47" s="2" t="s">
        <v>58</v>
      </c>
      <c r="O47" s="2" t="s">
        <v>49</v>
      </c>
      <c r="P47" s="2" t="s">
        <v>331</v>
      </c>
      <c r="S47" s="2" t="s">
        <v>50</v>
      </c>
      <c r="W47" s="2" t="s">
        <v>349</v>
      </c>
      <c r="X47" s="2" t="s">
        <v>39</v>
      </c>
      <c r="Z47" s="2" t="s">
        <v>40</v>
      </c>
      <c r="AA47" s="8"/>
      <c r="AB47" s="8"/>
      <c r="AC47" s="2" t="s">
        <v>41</v>
      </c>
      <c r="AD47" s="4" t="e">
        <f ca="1"/>
        <v>#NAME?</v>
      </c>
    </row>
    <row r="48" spans="1:30" ht="15.75" customHeight="1" x14ac:dyDescent="0.15">
      <c r="A48" s="14">
        <v>44319.658319849535</v>
      </c>
      <c r="B48" s="2" t="s">
        <v>358</v>
      </c>
      <c r="C48" s="2" t="str">
        <f ca="1">IFERROR(__xludf.DUMMYFUNCTION("split(B48,"" "")"),"Thuy")</f>
        <v>Thuy</v>
      </c>
      <c r="D48" s="2" t="str">
        <f ca="1">IFERROR(__xludf.DUMMYFUNCTION("""COMPUTED_VALUE"""),"Trang")</f>
        <v>Trang</v>
      </c>
      <c r="E48" s="2" t="str">
        <f ca="1">IFERROR(__xludf.DUMMYFUNCTION("""COMPUTED_VALUE"""),"Huynh")</f>
        <v>Huynh</v>
      </c>
      <c r="F48" s="2" t="str">
        <f ca="1">IFERROR(__xludf.DUMMYFUNCTION("""COMPUTED_VALUE"""),"Vu")</f>
        <v>Vu</v>
      </c>
      <c r="G48" s="2">
        <v>5046624272</v>
      </c>
      <c r="H48" s="2" t="s">
        <v>353</v>
      </c>
      <c r="I48" s="2" t="s">
        <v>213</v>
      </c>
      <c r="J48" s="2" t="s">
        <v>29</v>
      </c>
      <c r="K48" s="2" t="s">
        <v>354</v>
      </c>
      <c r="L48" s="2" t="s">
        <v>46</v>
      </c>
      <c r="M48" s="2" t="s">
        <v>355</v>
      </c>
      <c r="N48" s="2" t="s">
        <v>356</v>
      </c>
      <c r="O48" s="2" t="s">
        <v>357</v>
      </c>
      <c r="P48" s="2" t="s">
        <v>77</v>
      </c>
      <c r="S48" s="2" t="s">
        <v>50</v>
      </c>
      <c r="W48" s="2" t="s">
        <v>204</v>
      </c>
      <c r="X48" s="2" t="s">
        <v>39</v>
      </c>
      <c r="Z48" s="2" t="s">
        <v>40</v>
      </c>
      <c r="AA48" s="8"/>
      <c r="AB48" s="8"/>
      <c r="AC48" s="2" t="s">
        <v>41</v>
      </c>
      <c r="AD48" s="4" t="e">
        <f ca="1"/>
        <v>#NAME?</v>
      </c>
    </row>
    <row r="49" spans="1:30" ht="13" x14ac:dyDescent="0.15">
      <c r="A49" s="14">
        <v>44319.929845752311</v>
      </c>
      <c r="B49" s="2" t="s">
        <v>365</v>
      </c>
      <c r="C49" s="2" t="str">
        <f ca="1">IFERROR(__xludf.DUMMYFUNCTION("split(B49,"" "")"),"Julia")</f>
        <v>Julia</v>
      </c>
      <c r="D49" s="2" t="str">
        <f ca="1">IFERROR(__xludf.DUMMYFUNCTION("""COMPUTED_VALUE"""),"Haas")</f>
        <v>Haas</v>
      </c>
      <c r="E49" s="2"/>
      <c r="F49" s="2"/>
      <c r="G49" s="2" t="s">
        <v>359</v>
      </c>
      <c r="H49" s="2" t="s">
        <v>360</v>
      </c>
      <c r="I49" s="2" t="s">
        <v>89</v>
      </c>
      <c r="J49" s="2" t="s">
        <v>29</v>
      </c>
      <c r="K49" s="2" t="s">
        <v>361</v>
      </c>
      <c r="L49" s="2" t="s">
        <v>32</v>
      </c>
      <c r="M49" s="2" t="s">
        <v>362</v>
      </c>
      <c r="N49" s="2" t="s">
        <v>363</v>
      </c>
      <c r="O49" s="2" t="s">
        <v>35</v>
      </c>
      <c r="P49" s="2" t="s">
        <v>36</v>
      </c>
      <c r="Q49" s="2" t="s">
        <v>542</v>
      </c>
      <c r="S49" s="2" t="s">
        <v>78</v>
      </c>
      <c r="T49" s="2" t="s">
        <v>543</v>
      </c>
      <c r="W49" s="2" t="s">
        <v>79</v>
      </c>
      <c r="X49" s="2" t="s">
        <v>39</v>
      </c>
      <c r="Y49" s="2" t="s">
        <v>364</v>
      </c>
      <c r="Z49" s="2" t="s">
        <v>40</v>
      </c>
      <c r="AA49" s="8"/>
      <c r="AB49" s="8"/>
      <c r="AC49" s="2" t="s">
        <v>51</v>
      </c>
      <c r="AD49" s="4" t="e">
        <f ca="1"/>
        <v>#NAME?</v>
      </c>
    </row>
    <row r="50" spans="1:30" ht="13" x14ac:dyDescent="0.15">
      <c r="A50" s="14">
        <v>44324.314098449075</v>
      </c>
      <c r="B50" s="2" t="s">
        <v>370</v>
      </c>
      <c r="C50" s="2" t="str">
        <f ca="1">IFERROR(__xludf.DUMMYFUNCTION("split(B50,"" "")"),"Benton")</f>
        <v>Benton</v>
      </c>
      <c r="D50" s="2" t="str">
        <f ca="1">IFERROR(__xludf.DUMMYFUNCTION("""COMPUTED_VALUE"""),"Meldrum")</f>
        <v>Meldrum</v>
      </c>
      <c r="E50" s="2"/>
      <c r="F50" s="2"/>
      <c r="G50" s="2">
        <v>7202844061</v>
      </c>
      <c r="H50" s="2" t="s">
        <v>366</v>
      </c>
      <c r="I50" s="2" t="s">
        <v>342</v>
      </c>
      <c r="J50" s="2" t="s">
        <v>29</v>
      </c>
      <c r="K50" s="2" t="s">
        <v>367</v>
      </c>
      <c r="L50" s="2" t="s">
        <v>65</v>
      </c>
      <c r="M50" s="2" t="s">
        <v>368</v>
      </c>
      <c r="N50" s="2" t="s">
        <v>369</v>
      </c>
      <c r="O50" s="2" t="s">
        <v>357</v>
      </c>
      <c r="P50" s="2" t="s">
        <v>110</v>
      </c>
      <c r="Q50" s="2" t="s">
        <v>103</v>
      </c>
      <c r="S50" s="2" t="s">
        <v>37</v>
      </c>
      <c r="W50" s="2" t="s">
        <v>268</v>
      </c>
      <c r="X50" s="2" t="s">
        <v>39</v>
      </c>
      <c r="Z50" s="2" t="s">
        <v>40</v>
      </c>
      <c r="AA50" s="8"/>
      <c r="AB50" s="8"/>
      <c r="AC50" s="2" t="s">
        <v>51</v>
      </c>
      <c r="AD50" s="4" t="e">
        <f ca="1"/>
        <v>#NAME?</v>
      </c>
    </row>
    <row r="51" spans="1:30" ht="13" x14ac:dyDescent="0.15">
      <c r="A51" s="14">
        <v>44324.892498125002</v>
      </c>
      <c r="B51" s="2" t="s">
        <v>378</v>
      </c>
      <c r="G51" s="2">
        <v>8646161773</v>
      </c>
      <c r="H51" s="2" t="s">
        <v>373</v>
      </c>
      <c r="I51" s="2" t="s">
        <v>374</v>
      </c>
      <c r="J51" s="2" t="s">
        <v>29</v>
      </c>
      <c r="K51" s="2" t="s">
        <v>375</v>
      </c>
      <c r="L51" s="2" t="s">
        <v>46</v>
      </c>
      <c r="M51" s="2" t="s">
        <v>376</v>
      </c>
      <c r="N51" s="2" t="s">
        <v>377</v>
      </c>
      <c r="O51" s="2" t="s">
        <v>35</v>
      </c>
      <c r="P51" s="2" t="s">
        <v>118</v>
      </c>
      <c r="S51" s="2" t="s">
        <v>37</v>
      </c>
      <c r="W51" s="2" t="s">
        <v>229</v>
      </c>
      <c r="X51" s="2" t="s">
        <v>39</v>
      </c>
      <c r="Z51" s="2" t="s">
        <v>40</v>
      </c>
      <c r="AA51" s="8"/>
      <c r="AB51" s="8"/>
      <c r="AC51" s="2" t="s">
        <v>120</v>
      </c>
      <c r="AD51" s="4" t="e">
        <f ca="1"/>
        <v>#NAME?</v>
      </c>
    </row>
    <row r="52" spans="1:30" ht="13" x14ac:dyDescent="0.15">
      <c r="A52" s="14">
        <v>44333.492304837964</v>
      </c>
      <c r="G52" s="2" t="s">
        <v>381</v>
      </c>
      <c r="H52" s="2" t="s">
        <v>382</v>
      </c>
      <c r="I52" s="2" t="s">
        <v>383</v>
      </c>
      <c r="J52" s="2" t="s">
        <v>29</v>
      </c>
      <c r="K52" s="2" t="s">
        <v>384</v>
      </c>
      <c r="L52" s="2" t="s">
        <v>46</v>
      </c>
      <c r="M52" s="2" t="s">
        <v>385</v>
      </c>
      <c r="N52" s="2" t="s">
        <v>386</v>
      </c>
      <c r="O52" s="2" t="s">
        <v>130</v>
      </c>
      <c r="P52" s="2" t="s">
        <v>36</v>
      </c>
      <c r="Q52" s="2" t="s">
        <v>544</v>
      </c>
      <c r="S52" s="2" t="s">
        <v>50</v>
      </c>
      <c r="W52" s="2" t="s">
        <v>387</v>
      </c>
      <c r="X52" s="2" t="s">
        <v>39</v>
      </c>
      <c r="Y52" s="2" t="s">
        <v>388</v>
      </c>
      <c r="Z52" s="2" t="s">
        <v>40</v>
      </c>
      <c r="AA52" s="2" t="s">
        <v>379</v>
      </c>
      <c r="AB52" s="2" t="s">
        <v>380</v>
      </c>
      <c r="AC52" s="9" t="s">
        <v>41</v>
      </c>
      <c r="AD52" s="4" t="e">
        <f ca="1"/>
        <v>#NAME?</v>
      </c>
    </row>
    <row r="53" spans="1:30" ht="13" x14ac:dyDescent="0.15">
      <c r="AD53" s="4" t="e">
        <f ca="1"/>
        <v>#NAME?</v>
      </c>
    </row>
    <row r="54" spans="1:30" ht="13" x14ac:dyDescent="0.15">
      <c r="AD54" s="4" t="e">
        <f ca="1"/>
        <v>#NAME?</v>
      </c>
    </row>
    <row r="55" spans="1:30" ht="13" x14ac:dyDescent="0.15">
      <c r="AD55" s="4" t="e">
        <f ca="1"/>
        <v>#NAME?</v>
      </c>
    </row>
    <row r="56" spans="1:30" ht="13" x14ac:dyDescent="0.15">
      <c r="AD56" s="4" t="e">
        <f ca="1"/>
        <v>#NAME?</v>
      </c>
    </row>
    <row r="57" spans="1:30" ht="13" x14ac:dyDescent="0.15">
      <c r="AD57" s="4" t="e">
        <f ca="1"/>
        <v>#NAME?</v>
      </c>
    </row>
    <row r="58" spans="1:30" ht="13" x14ac:dyDescent="0.15">
      <c r="AD58" s="4" t="e">
        <f ca="1"/>
        <v>#NAME?</v>
      </c>
    </row>
    <row r="59" spans="1:30" ht="13" x14ac:dyDescent="0.15">
      <c r="AD59" s="4" t="e">
        <f ca="1"/>
        <v>#NAME?</v>
      </c>
    </row>
    <row r="60" spans="1:30" ht="13" x14ac:dyDescent="0.15">
      <c r="AD60" s="4" t="e">
        <f ca="1"/>
        <v>#NAME?</v>
      </c>
    </row>
    <row r="61" spans="1:30" ht="13" x14ac:dyDescent="0.15">
      <c r="AD61" s="4" t="e">
        <f ca="1"/>
        <v>#NAME?</v>
      </c>
    </row>
    <row r="62" spans="1:30" ht="13" x14ac:dyDescent="0.15">
      <c r="AD62" s="4" t="e">
        <f ca="1"/>
        <v>#NAME?</v>
      </c>
    </row>
    <row r="63" spans="1:30" ht="13" x14ac:dyDescent="0.15">
      <c r="AD63" s="4" t="e">
        <f ca="1"/>
        <v>#NAME?</v>
      </c>
    </row>
    <row r="64" spans="1:30" ht="13" x14ac:dyDescent="0.15">
      <c r="AD64" s="4" t="e">
        <f ca="1"/>
        <v>#NAME?</v>
      </c>
    </row>
    <row r="65" spans="30:30" ht="13" x14ac:dyDescent="0.15">
      <c r="AD65" s="4" t="e">
        <f ca="1"/>
        <v>#NAME?</v>
      </c>
    </row>
    <row r="66" spans="30:30" ht="13" x14ac:dyDescent="0.15">
      <c r="AD66" s="4" t="e">
        <f ca="1"/>
        <v>#NAME?</v>
      </c>
    </row>
    <row r="67" spans="30:30" ht="13" x14ac:dyDescent="0.15">
      <c r="AD67" s="4" t="e">
        <f ca="1"/>
        <v>#NAME?</v>
      </c>
    </row>
    <row r="68" spans="30:30" ht="13" x14ac:dyDescent="0.15">
      <c r="AD68" s="4" t="e">
        <f ca="1"/>
        <v>#NAME?</v>
      </c>
    </row>
    <row r="69" spans="30:30" ht="13" x14ac:dyDescent="0.15">
      <c r="AD69" s="4" t="e">
        <f ca="1"/>
        <v>#NAME?</v>
      </c>
    </row>
    <row r="70" spans="30:30" ht="13" x14ac:dyDescent="0.15">
      <c r="AD70" s="4" t="e">
        <f ca="1"/>
        <v>#NAME?</v>
      </c>
    </row>
    <row r="71" spans="30:30" ht="13" x14ac:dyDescent="0.15">
      <c r="AD71" s="4" t="e">
        <f ca="1"/>
        <v>#NAME?</v>
      </c>
    </row>
    <row r="72" spans="30:30" ht="13" x14ac:dyDescent="0.15">
      <c r="AD72" s="4" t="e">
        <f ca="1"/>
        <v>#NAME?</v>
      </c>
    </row>
    <row r="73" spans="30:30" ht="13" x14ac:dyDescent="0.15">
      <c r="AD73" s="4" t="e">
        <f ca="1"/>
        <v>#NAME?</v>
      </c>
    </row>
    <row r="74" spans="30:30" ht="13" x14ac:dyDescent="0.15">
      <c r="AD74" s="4" t="e">
        <f ca="1"/>
        <v>#NAME?</v>
      </c>
    </row>
    <row r="75" spans="30:30" ht="13" x14ac:dyDescent="0.15">
      <c r="AD75" s="4" t="e">
        <f ca="1"/>
        <v>#NAME?</v>
      </c>
    </row>
    <row r="76" spans="30:30" ht="13" x14ac:dyDescent="0.15">
      <c r="AD76" s="4" t="e">
        <f ca="1"/>
        <v>#NAME?</v>
      </c>
    </row>
    <row r="77" spans="30:30" ht="13" x14ac:dyDescent="0.15">
      <c r="AD77" s="4" t="e">
        <f ca="1"/>
        <v>#NAME?</v>
      </c>
    </row>
    <row r="78" spans="30:30" ht="13" x14ac:dyDescent="0.15">
      <c r="AD78" s="4" t="e">
        <f ca="1"/>
        <v>#NAME?</v>
      </c>
    </row>
    <row r="79" spans="30:30" ht="13" x14ac:dyDescent="0.15">
      <c r="AD79" s="4" t="e">
        <f ca="1"/>
        <v>#NAME?</v>
      </c>
    </row>
    <row r="80" spans="30:30" ht="13" x14ac:dyDescent="0.15">
      <c r="AD80" s="4" t="e">
        <f ca="1"/>
        <v>#NAME?</v>
      </c>
    </row>
    <row r="81" spans="30:30" ht="13" x14ac:dyDescent="0.15">
      <c r="AD81" s="4" t="e">
        <f ca="1"/>
        <v>#NAME?</v>
      </c>
    </row>
    <row r="82" spans="30:30" ht="13" x14ac:dyDescent="0.15">
      <c r="AD82" s="4" t="e">
        <f ca="1"/>
        <v>#NAME?</v>
      </c>
    </row>
    <row r="83" spans="30:30" ht="13" x14ac:dyDescent="0.15">
      <c r="AD83" s="4" t="e">
        <f ca="1"/>
        <v>#NAME?</v>
      </c>
    </row>
    <row r="84" spans="30:30" ht="13" x14ac:dyDescent="0.15">
      <c r="AD84" s="4" t="e">
        <f ca="1"/>
        <v>#NAME?</v>
      </c>
    </row>
    <row r="85" spans="30:30" ht="13" x14ac:dyDescent="0.15">
      <c r="AD85" s="4" t="e">
        <f ca="1"/>
        <v>#NAME?</v>
      </c>
    </row>
    <row r="86" spans="30:30" ht="13" x14ac:dyDescent="0.15">
      <c r="AD86" s="4" t="e">
        <f ca="1"/>
        <v>#NAME?</v>
      </c>
    </row>
    <row r="87" spans="30:30" ht="13" x14ac:dyDescent="0.15">
      <c r="AD87" s="4" t="e">
        <f ca="1"/>
        <v>#NAME?</v>
      </c>
    </row>
    <row r="88" spans="30:30" ht="13" x14ac:dyDescent="0.15">
      <c r="AD88" s="4" t="e">
        <f ca="1"/>
        <v>#NAME?</v>
      </c>
    </row>
    <row r="89" spans="30:30" ht="13" x14ac:dyDescent="0.15">
      <c r="AD89" s="4" t="e">
        <f ca="1"/>
        <v>#NAME?</v>
      </c>
    </row>
    <row r="90" spans="30:30" ht="13" x14ac:dyDescent="0.15">
      <c r="AD90" s="4" t="e">
        <f ca="1"/>
        <v>#NAME?</v>
      </c>
    </row>
    <row r="91" spans="30:30" ht="13" x14ac:dyDescent="0.15">
      <c r="AD91" s="4" t="e">
        <f ca="1"/>
        <v>#NAME?</v>
      </c>
    </row>
    <row r="92" spans="30:30" ht="13" x14ac:dyDescent="0.15">
      <c r="AD92" s="4" t="e">
        <f ca="1"/>
        <v>#NAME?</v>
      </c>
    </row>
    <row r="93" spans="30:30" ht="13" x14ac:dyDescent="0.15">
      <c r="AD93" s="4" t="e">
        <f ca="1"/>
        <v>#NAME?</v>
      </c>
    </row>
    <row r="94" spans="30:30" ht="13" x14ac:dyDescent="0.15">
      <c r="AD94" s="4" t="e">
        <f ca="1"/>
        <v>#NAME?</v>
      </c>
    </row>
    <row r="95" spans="30:30" ht="13" x14ac:dyDescent="0.15">
      <c r="AD95" s="4" t="e">
        <f ca="1"/>
        <v>#NAME?</v>
      </c>
    </row>
    <row r="96" spans="30:30" ht="13" x14ac:dyDescent="0.15">
      <c r="AD96" s="4" t="e">
        <f ca="1"/>
        <v>#NAME?</v>
      </c>
    </row>
    <row r="97" spans="30:30" ht="13" x14ac:dyDescent="0.15">
      <c r="AD97" s="4" t="e">
        <f ca="1"/>
        <v>#NAME?</v>
      </c>
    </row>
    <row r="98" spans="30:30" ht="13" x14ac:dyDescent="0.15">
      <c r="AD98" s="4" t="e">
        <f ca="1"/>
        <v>#NAME?</v>
      </c>
    </row>
    <row r="99" spans="30:30" ht="13" x14ac:dyDescent="0.15">
      <c r="AD99" s="4" t="e">
        <f ca="1"/>
        <v>#NAME?</v>
      </c>
    </row>
    <row r="100" spans="30:30" ht="13" x14ac:dyDescent="0.15">
      <c r="AD100" s="4" t="e">
        <f ca="1"/>
        <v>#NAME?</v>
      </c>
    </row>
    <row r="101" spans="30:30" ht="13" x14ac:dyDescent="0.15">
      <c r="AD101" s="4" t="e">
        <f ca="1"/>
        <v>#NAME?</v>
      </c>
    </row>
    <row r="102" spans="30:30" ht="13" x14ac:dyDescent="0.15">
      <c r="AD102" s="4" t="e">
        <f ca="1"/>
        <v>#NAME?</v>
      </c>
    </row>
    <row r="103" spans="30:30" ht="13" x14ac:dyDescent="0.15">
      <c r="AD103" s="4" t="e">
        <f ca="1"/>
        <v>#NAME?</v>
      </c>
    </row>
    <row r="104" spans="30:30" ht="13" x14ac:dyDescent="0.15">
      <c r="AD104" s="4" t="e">
        <f ca="1"/>
        <v>#NAME?</v>
      </c>
    </row>
    <row r="105" spans="30:30" ht="13" x14ac:dyDescent="0.15">
      <c r="AD105" s="4" t="e">
        <f ca="1"/>
        <v>#NAME?</v>
      </c>
    </row>
    <row r="106" spans="30:30" ht="13" x14ac:dyDescent="0.15">
      <c r="AD106" s="4" t="e">
        <f ca="1"/>
        <v>#NAME?</v>
      </c>
    </row>
    <row r="107" spans="30:30" ht="13" x14ac:dyDescent="0.15">
      <c r="AD107" s="4" t="e">
        <f ca="1"/>
        <v>#NAME?</v>
      </c>
    </row>
    <row r="108" spans="30:30" ht="13" x14ac:dyDescent="0.15">
      <c r="AD108" s="4" t="e">
        <f ca="1"/>
        <v>#NAME?</v>
      </c>
    </row>
    <row r="109" spans="30:30" ht="13" x14ac:dyDescent="0.15">
      <c r="AD109" s="4" t="e">
        <f ca="1"/>
        <v>#NAME?</v>
      </c>
    </row>
    <row r="110" spans="30:30" ht="13" x14ac:dyDescent="0.15">
      <c r="AD110" s="4" t="e">
        <f ca="1"/>
        <v>#NAME?</v>
      </c>
    </row>
    <row r="111" spans="30:30" ht="13" x14ac:dyDescent="0.15">
      <c r="AD111" s="4" t="e">
        <f ca="1"/>
        <v>#NAME?</v>
      </c>
    </row>
    <row r="112" spans="30:30" ht="13" x14ac:dyDescent="0.15">
      <c r="AD112" s="4" t="e">
        <f ca="1"/>
        <v>#NAME?</v>
      </c>
    </row>
    <row r="113" spans="30:30" ht="13" x14ac:dyDescent="0.15">
      <c r="AD113" s="4" t="e">
        <f ca="1"/>
        <v>#NAME?</v>
      </c>
    </row>
    <row r="114" spans="30:30" ht="13" x14ac:dyDescent="0.15">
      <c r="AD114" s="4" t="e">
        <f ca="1"/>
        <v>#NAME?</v>
      </c>
    </row>
    <row r="115" spans="30:30" ht="13" x14ac:dyDescent="0.15">
      <c r="AD115" s="4" t="e">
        <f ca="1"/>
        <v>#NAME?</v>
      </c>
    </row>
    <row r="116" spans="30:30" ht="13" x14ac:dyDescent="0.15">
      <c r="AD116" s="4" t="e">
        <f ca="1"/>
        <v>#NAME?</v>
      </c>
    </row>
    <row r="117" spans="30:30" ht="13" x14ac:dyDescent="0.15">
      <c r="AD117" s="4" t="e">
        <f ca="1"/>
        <v>#NAME?</v>
      </c>
    </row>
    <row r="118" spans="30:30" ht="13" x14ac:dyDescent="0.15">
      <c r="AD118" s="4" t="e">
        <f ca="1"/>
        <v>#NAME?</v>
      </c>
    </row>
    <row r="119" spans="30:30" ht="13" x14ac:dyDescent="0.15">
      <c r="AD119" s="4" t="e">
        <f ca="1"/>
        <v>#NAME?</v>
      </c>
    </row>
    <row r="120" spans="30:30" ht="13" x14ac:dyDescent="0.15">
      <c r="AD120" s="4" t="e">
        <f ca="1"/>
        <v>#NAME?</v>
      </c>
    </row>
    <row r="121" spans="30:30" ht="13" x14ac:dyDescent="0.15">
      <c r="AD121" s="4" t="e">
        <f ca="1"/>
        <v>#NAME?</v>
      </c>
    </row>
    <row r="122" spans="30:30" ht="13" x14ac:dyDescent="0.15">
      <c r="AD122" s="4" t="e">
        <f ca="1"/>
        <v>#NAME?</v>
      </c>
    </row>
    <row r="123" spans="30:30" ht="13" x14ac:dyDescent="0.15">
      <c r="AD123" s="4" t="e">
        <f ca="1"/>
        <v>#NAME?</v>
      </c>
    </row>
    <row r="124" spans="30:30" ht="13" x14ac:dyDescent="0.15">
      <c r="AD124" s="4" t="e">
        <f ca="1"/>
        <v>#NAME?</v>
      </c>
    </row>
    <row r="125" spans="30:30" ht="13" x14ac:dyDescent="0.15">
      <c r="AD125" s="4" t="e">
        <f ca="1"/>
        <v>#NAME?</v>
      </c>
    </row>
    <row r="126" spans="30:30" ht="13" x14ac:dyDescent="0.15">
      <c r="AD126" s="4" t="e">
        <f ca="1"/>
        <v>#NAME?</v>
      </c>
    </row>
    <row r="127" spans="30:30" ht="13" x14ac:dyDescent="0.15">
      <c r="AD127" s="4" t="e">
        <f ca="1"/>
        <v>#NAME?</v>
      </c>
    </row>
    <row r="128" spans="30:30" ht="13" x14ac:dyDescent="0.15">
      <c r="AD128" s="4" t="e">
        <f ca="1"/>
        <v>#NAME?</v>
      </c>
    </row>
    <row r="129" spans="30:30" ht="13" x14ac:dyDescent="0.15">
      <c r="AD129" s="4" t="e">
        <f ca="1"/>
        <v>#NAME?</v>
      </c>
    </row>
    <row r="130" spans="30:30" ht="13" x14ac:dyDescent="0.15">
      <c r="AD130" s="4" t="e">
        <f ca="1"/>
        <v>#NAME?</v>
      </c>
    </row>
    <row r="131" spans="30:30" ht="13" x14ac:dyDescent="0.15">
      <c r="AD131" s="4" t="e">
        <f ca="1"/>
        <v>#NAME?</v>
      </c>
    </row>
    <row r="132" spans="30:30" ht="13" x14ac:dyDescent="0.15">
      <c r="AD132" s="4" t="e">
        <f ca="1"/>
        <v>#NAME?</v>
      </c>
    </row>
    <row r="133" spans="30:30" ht="13" x14ac:dyDescent="0.15">
      <c r="AD133" s="4" t="e">
        <f ca="1"/>
        <v>#NAME?</v>
      </c>
    </row>
    <row r="134" spans="30:30" ht="13" x14ac:dyDescent="0.15">
      <c r="AD134" s="4" t="e">
        <f ca="1"/>
        <v>#NAME?</v>
      </c>
    </row>
    <row r="135" spans="30:30" ht="13" x14ac:dyDescent="0.15">
      <c r="AD135" s="4" t="e">
        <f ca="1"/>
        <v>#NAME?</v>
      </c>
    </row>
    <row r="136" spans="30:30" ht="13" x14ac:dyDescent="0.15">
      <c r="AD136" s="4" t="e">
        <f ca="1"/>
        <v>#NAME?</v>
      </c>
    </row>
    <row r="137" spans="30:30" ht="13" x14ac:dyDescent="0.15">
      <c r="AD137" s="4" t="e">
        <f ca="1"/>
        <v>#NAME?</v>
      </c>
    </row>
    <row r="138" spans="30:30" ht="13" x14ac:dyDescent="0.15">
      <c r="AD138" s="4" t="e">
        <f ca="1"/>
        <v>#NAME?</v>
      </c>
    </row>
    <row r="139" spans="30:30" ht="13" x14ac:dyDescent="0.15">
      <c r="AD139" s="4" t="e">
        <f ca="1"/>
        <v>#NAME?</v>
      </c>
    </row>
    <row r="140" spans="30:30" ht="13" x14ac:dyDescent="0.15">
      <c r="AD140" s="4" t="e">
        <f ca="1"/>
        <v>#NAME?</v>
      </c>
    </row>
    <row r="141" spans="30:30" ht="13" x14ac:dyDescent="0.15">
      <c r="AD141" s="4" t="e">
        <f ca="1"/>
        <v>#NAME?</v>
      </c>
    </row>
    <row r="142" spans="30:30" ht="13" x14ac:dyDescent="0.15">
      <c r="AD142" s="4" t="e">
        <f ca="1"/>
        <v>#NAME?</v>
      </c>
    </row>
    <row r="143" spans="30:30" ht="13" x14ac:dyDescent="0.15">
      <c r="AD143" s="4" t="e">
        <f ca="1"/>
        <v>#NAME?</v>
      </c>
    </row>
    <row r="144" spans="30:30" ht="13" x14ac:dyDescent="0.15">
      <c r="AD144" s="4" t="e">
        <f ca="1"/>
        <v>#NAME?</v>
      </c>
    </row>
    <row r="145" spans="30:30" ht="13" x14ac:dyDescent="0.15">
      <c r="AD145" s="4" t="e">
        <f ca="1"/>
        <v>#NAME?</v>
      </c>
    </row>
    <row r="146" spans="30:30" ht="13" x14ac:dyDescent="0.15">
      <c r="AD146" s="4" t="e">
        <f ca="1"/>
        <v>#NAME?</v>
      </c>
    </row>
    <row r="147" spans="30:30" ht="13" x14ac:dyDescent="0.15">
      <c r="AD147" s="4" t="e">
        <f ca="1"/>
        <v>#NAME?</v>
      </c>
    </row>
    <row r="148" spans="30:30" ht="13" x14ac:dyDescent="0.15">
      <c r="AD148" s="4" t="e">
        <f ca="1"/>
        <v>#NAME?</v>
      </c>
    </row>
    <row r="149" spans="30:30" ht="13" x14ac:dyDescent="0.15">
      <c r="AD149" s="4" t="e">
        <f ca="1"/>
        <v>#NAME?</v>
      </c>
    </row>
    <row r="150" spans="30:30" ht="13" x14ac:dyDescent="0.15">
      <c r="AD150" s="4" t="e">
        <f ca="1"/>
        <v>#NAME?</v>
      </c>
    </row>
    <row r="151" spans="30:30" ht="13" x14ac:dyDescent="0.15">
      <c r="AD151" s="4" t="e">
        <f ca="1"/>
        <v>#NAME?</v>
      </c>
    </row>
    <row r="152" spans="30:30" ht="13" x14ac:dyDescent="0.15">
      <c r="AD152" s="4" t="e">
        <f ca="1"/>
        <v>#NAME?</v>
      </c>
    </row>
    <row r="153" spans="30:30" ht="13" x14ac:dyDescent="0.15">
      <c r="AD153" s="4" t="e">
        <f ca="1"/>
        <v>#NAME?</v>
      </c>
    </row>
    <row r="154" spans="30:30" ht="13" x14ac:dyDescent="0.15">
      <c r="AD154" s="4" t="e">
        <f ca="1"/>
        <v>#NAME?</v>
      </c>
    </row>
    <row r="155" spans="30:30" ht="13" x14ac:dyDescent="0.15">
      <c r="AD155" s="4" t="e">
        <f ca="1"/>
        <v>#NAME?</v>
      </c>
    </row>
    <row r="156" spans="30:30" ht="13" x14ac:dyDescent="0.15">
      <c r="AD156" s="4" t="e">
        <f ca="1"/>
        <v>#NAME?</v>
      </c>
    </row>
    <row r="157" spans="30:30" ht="13" x14ac:dyDescent="0.15">
      <c r="AD157" s="4" t="e">
        <f ca="1"/>
        <v>#NAME?</v>
      </c>
    </row>
    <row r="158" spans="30:30" ht="13" x14ac:dyDescent="0.15">
      <c r="AD158" s="4" t="e">
        <f ca="1"/>
        <v>#NAME?</v>
      </c>
    </row>
    <row r="159" spans="30:30" ht="13" x14ac:dyDescent="0.15">
      <c r="AD159" s="4" t="e">
        <f ca="1"/>
        <v>#NAME?</v>
      </c>
    </row>
    <row r="160" spans="30:30" ht="13" x14ac:dyDescent="0.15">
      <c r="AD160" s="4" t="e">
        <f ca="1"/>
        <v>#NAME?</v>
      </c>
    </row>
    <row r="161" spans="30:30" ht="13" x14ac:dyDescent="0.15">
      <c r="AD161" s="4" t="e">
        <f ca="1"/>
        <v>#NAME?</v>
      </c>
    </row>
  </sheetData>
  <conditionalFormatting sqref="A1:AB161 AC1:AC59 AD1:AD161 AC62:AC161">
    <cfRule type="cellIs" dxfId="7" priority="1" stopIfTrue="1" operator="equal">
      <formula>"EMAIL_OPENED"</formula>
    </cfRule>
  </conditionalFormatting>
  <conditionalFormatting sqref="A1:AB161 AC1:AC59 AD1:AD161 AC62:AC161">
    <cfRule type="cellIs" dxfId="6" priority="2" stopIfTrue="1" operator="equal">
      <formula>"EMAIL_CLICKED"</formula>
    </cfRule>
  </conditionalFormatting>
  <conditionalFormatting sqref="A1:AB161 AC1:AC59 AD1:AD161 AC62:AC161">
    <cfRule type="cellIs" dxfId="5" priority="3" stopIfTrue="1" operator="equal">
      <formula>"RESPONDED"</formula>
    </cfRule>
  </conditionalFormatting>
  <conditionalFormatting sqref="A1:AB161 AC1:AC59 AD1:AD161 AC62:AC161">
    <cfRule type="cellIs" dxfId="4" priority="4" stopIfTrue="1" operator="equal">
      <formula>"EMAIL_NOT_SENT"</formula>
    </cfRule>
  </conditionalFormatting>
  <conditionalFormatting sqref="A1:AB161 AC1:AC59 AD1:AD161 AC62:AC161">
    <cfRule type="cellIs" dxfId="3" priority="5" stopIfTrue="1" operator="equal">
      <formula>"BOUNCED"</formula>
    </cfRule>
  </conditionalFormatting>
  <conditionalFormatting sqref="A1:AB161 AC1:AC59 AD1:AD161 AC62:AC161">
    <cfRule type="cellIs" dxfId="2" priority="6" stopIfTrue="1" operator="equal">
      <formula>"UNSUBSCRIBED"</formula>
    </cfRule>
  </conditionalFormatting>
  <conditionalFormatting sqref="A1:AB161 AC1:AC59 AD1:AD161 AC62:AC161">
    <cfRule type="cellIs" dxfId="1" priority="7" stopIfTrue="1" operator="equal">
      <formula>"ERROR"</formula>
    </cfRule>
  </conditionalFormatting>
  <conditionalFormatting sqref="A1:AB161 AC1:AC59 AD1:AD161 AC62:AC161">
    <cfRule type="cellIs" dxfId="0" priority="8" stopIfTrue="1" operator="equal">
      <formula>"NO_RECIPIENT"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 Responses 1</vt:lpstr>
      <vt:lpstr>Sheet2</vt:lpstr>
      <vt:lpstr>Copy of Form Responses 1</vt:lpstr>
      <vt:lpstr>'Copy of Form Responses 1'!email_address_586529469</vt:lpstr>
      <vt:lpstr>'Copy of Form Responses 1'!merge_status_586529469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Diyi Zhu</cp:lastModifiedBy>
  <dcterms:modified xsi:type="dcterms:W3CDTF">2021-08-07T06:12:51Z</dcterms:modified>
</cp:coreProperties>
</file>