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cdi\OneDrive\Рабочий стол\"/>
    </mc:Choice>
  </mc:AlternateContent>
  <bookViews>
    <workbookView xWindow="0" yWindow="0" windowWidth="17256" windowHeight="784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definedNames>
    <definedName name="Вес">'1'!$K$3:$K$202</definedName>
    <definedName name="Рост">'1'!$J$3:$J$202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4" l="1"/>
  <c r="B6" i="4"/>
  <c r="E3" i="14"/>
  <c r="B8" i="12"/>
  <c r="D2" i="12"/>
  <c r="D1" i="12"/>
  <c r="B4" i="12"/>
  <c r="B2" i="12"/>
  <c r="B1" i="12"/>
  <c r="D15" i="10"/>
  <c r="C2" i="15" a="1"/>
  <c r="C3" i="15" s="1"/>
  <c r="L4" i="10"/>
  <c r="L5" i="10"/>
  <c r="L6" i="10"/>
  <c r="L7" i="10"/>
  <c r="L8" i="10"/>
  <c r="L9" i="10"/>
  <c r="L10" i="10"/>
  <c r="L11" i="10"/>
  <c r="L12" i="10"/>
  <c r="L3" i="10"/>
  <c r="C13" i="10"/>
  <c r="D13" i="10"/>
  <c r="E13" i="10"/>
  <c r="F13" i="10"/>
  <c r="G13" i="10"/>
  <c r="H13" i="10"/>
  <c r="I13" i="10"/>
  <c r="J13" i="10"/>
  <c r="K13" i="10"/>
  <c r="B13" i="10"/>
  <c r="C5" i="15" l="1"/>
  <c r="D6" i="15"/>
  <c r="D7" i="15" s="1"/>
  <c r="D2" i="15"/>
  <c r="C6" i="15"/>
  <c r="C2" i="15"/>
  <c r="D5" i="15"/>
  <c r="D4" i="15"/>
  <c r="C4" i="15"/>
  <c r="D3" i="15"/>
  <c r="C7" i="15"/>
  <c r="D33" i="15" l="1"/>
  <c r="D32" i="15"/>
  <c r="D27" i="15"/>
  <c r="B27" i="15"/>
  <c r="D24" i="15"/>
  <c r="B24" i="15"/>
  <c r="C17" i="15"/>
  <c r="C14" i="15"/>
  <c r="C17" i="13"/>
  <c r="B17" i="13"/>
  <c r="C5" i="11"/>
  <c r="B19" i="7"/>
  <c r="B26" i="6" l="1"/>
  <c r="B25" i="6"/>
  <c r="B17" i="6"/>
  <c r="B16" i="6"/>
  <c r="B10" i="6"/>
  <c r="B4" i="6"/>
  <c r="C6" i="5"/>
  <c r="C5" i="5"/>
  <c r="C4" i="5"/>
  <c r="C3" i="5"/>
  <c r="C2" i="5"/>
  <c r="B6" i="5"/>
  <c r="B5" i="5"/>
  <c r="B4" i="5"/>
  <c r="B3" i="5"/>
  <c r="B2" i="5"/>
  <c r="B19" i="2"/>
  <c r="C22" i="2" s="1"/>
  <c r="B22" i="2"/>
  <c r="B5" i="9" s="1"/>
  <c r="B6" i="2"/>
  <c r="B3" i="2"/>
  <c r="F22" i="2" l="1"/>
  <c r="B23" i="2"/>
  <c r="C5" i="9"/>
  <c r="C15" i="15"/>
  <c r="C6" i="2"/>
  <c r="C23" i="2" l="1"/>
  <c r="B6" i="9"/>
  <c r="F23" i="2"/>
  <c r="B18" i="9"/>
  <c r="B7" i="2"/>
  <c r="F6" i="2"/>
  <c r="B20" i="15"/>
  <c r="D20" i="15"/>
  <c r="C7" i="2" l="1"/>
  <c r="B24" i="2"/>
  <c r="C6" i="9"/>
  <c r="B19" i="9" s="1"/>
  <c r="C24" i="2" l="1"/>
  <c r="B7" i="9"/>
  <c r="B8" i="2"/>
  <c r="F7" i="2"/>
  <c r="B25" i="2" l="1"/>
  <c r="C7" i="9"/>
  <c r="C8" i="2"/>
  <c r="F24" i="2"/>
  <c r="C25" i="2" l="1"/>
  <c r="B8" i="9"/>
  <c r="F25" i="2"/>
  <c r="B20" i="9"/>
  <c r="B9" i="2"/>
  <c r="F8" i="2"/>
  <c r="B21" i="9" l="1"/>
  <c r="B26" i="2"/>
  <c r="C8" i="9"/>
  <c r="C9" i="2"/>
  <c r="F9" i="2"/>
  <c r="C26" i="2" l="1"/>
  <c r="F26" i="2" s="1"/>
  <c r="B9" i="9"/>
  <c r="B10" i="2"/>
  <c r="C10" i="2" l="1"/>
  <c r="F10" i="2"/>
  <c r="B27" i="2"/>
  <c r="C9" i="9"/>
  <c r="B22" i="9" s="1"/>
  <c r="C27" i="2" l="1"/>
  <c r="F27" i="2" s="1"/>
  <c r="B10" i="9"/>
  <c r="B11" i="2"/>
  <c r="B28" i="2" l="1"/>
  <c r="C10" i="9"/>
  <c r="B23" i="9" s="1"/>
  <c r="C11" i="2"/>
  <c r="F11" i="2" s="1"/>
  <c r="B12" i="2" l="1"/>
  <c r="C28" i="2"/>
  <c r="B11" i="9"/>
  <c r="F28" i="2"/>
  <c r="C12" i="2" l="1"/>
  <c r="B29" i="2"/>
  <c r="C11" i="9"/>
  <c r="B13" i="2" l="1"/>
  <c r="C29" i="2"/>
  <c r="B12" i="9"/>
  <c r="B24" i="9"/>
  <c r="F12" i="2"/>
  <c r="B30" i="2" l="1"/>
  <c r="C12" i="9"/>
  <c r="B25" i="9" s="1"/>
  <c r="C13" i="2"/>
  <c r="F13" i="2" s="1"/>
  <c r="F29" i="2"/>
  <c r="C30" i="2" l="1"/>
  <c r="B13" i="9"/>
  <c r="B14" i="2"/>
  <c r="B31" i="2" l="1"/>
  <c r="C13" i="9"/>
  <c r="C14" i="2"/>
  <c r="F14" i="2"/>
  <c r="F30" i="2"/>
  <c r="C31" i="2" l="1"/>
  <c r="F31" i="2" s="1"/>
  <c r="B14" i="9"/>
  <c r="B26" i="9"/>
  <c r="B15" i="2"/>
  <c r="C14" i="9" l="1"/>
  <c r="D22" i="2" a="1"/>
  <c r="C15" i="2"/>
  <c r="F15" i="2"/>
  <c r="D27" i="2" l="1"/>
  <c r="E27" i="2" s="1"/>
  <c r="D22" i="2"/>
  <c r="D28" i="2"/>
  <c r="E28" i="2" s="1"/>
  <c r="D29" i="2"/>
  <c r="E29" i="2" s="1"/>
  <c r="D26" i="2"/>
  <c r="E26" i="2" s="1"/>
  <c r="D25" i="2"/>
  <c r="E25" i="2" s="1"/>
  <c r="D30" i="2"/>
  <c r="E30" i="2" s="1"/>
  <c r="D24" i="2"/>
  <c r="E24" i="2" s="1"/>
  <c r="D31" i="2"/>
  <c r="E31" i="2" s="1"/>
  <c r="D23" i="2"/>
  <c r="E23" i="2" s="1"/>
  <c r="B27" i="9"/>
  <c r="D3" i="9" a="1"/>
  <c r="D6" i="2" a="1"/>
  <c r="O1" i="12" l="1"/>
  <c r="H1" i="12"/>
  <c r="Q1" i="12"/>
  <c r="P1" i="12"/>
  <c r="J1" i="12"/>
  <c r="I1" i="12"/>
  <c r="N1" i="12"/>
  <c r="M1" i="12"/>
  <c r="L1" i="12"/>
  <c r="K1" i="12"/>
  <c r="E3" i="9"/>
  <c r="H4" i="9"/>
  <c r="D3" i="9"/>
  <c r="D4" i="9"/>
  <c r="D12" i="9" s="1"/>
  <c r="J4" i="9"/>
  <c r="J3" i="9"/>
  <c r="K3" i="9"/>
  <c r="K4" i="9"/>
  <c r="I4" i="9"/>
  <c r="I3" i="9"/>
  <c r="E4" i="9"/>
  <c r="F3" i="9"/>
  <c r="G3" i="9"/>
  <c r="L3" i="9"/>
  <c r="G4" i="9"/>
  <c r="M3" i="9"/>
  <c r="F4" i="9"/>
  <c r="M4" i="9"/>
  <c r="H3" i="9"/>
  <c r="L4" i="9"/>
  <c r="G29" i="2"/>
  <c r="G30" i="2"/>
  <c r="G23" i="2"/>
  <c r="G31" i="2"/>
  <c r="G24" i="2"/>
  <c r="G22" i="2"/>
  <c r="G25" i="2"/>
  <c r="G26" i="2"/>
  <c r="G27" i="2"/>
  <c r="G28" i="2"/>
  <c r="E22" i="2"/>
  <c r="C2" i="4"/>
  <c r="C3" i="4" s="1"/>
  <c r="C4" i="4" s="1"/>
  <c r="C5" i="4" s="1"/>
  <c r="D28" i="9"/>
  <c r="L28" i="9"/>
  <c r="G28" i="9"/>
  <c r="J28" i="9"/>
  <c r="F28" i="9"/>
  <c r="K28" i="9"/>
  <c r="H28" i="9"/>
  <c r="E28" i="9"/>
  <c r="I28" i="9"/>
  <c r="C28" i="9"/>
  <c r="D6" i="2"/>
  <c r="D8" i="2"/>
  <c r="D10" i="2"/>
  <c r="D14" i="2"/>
  <c r="D11" i="2"/>
  <c r="D7" i="2"/>
  <c r="D15" i="2"/>
  <c r="D12" i="2"/>
  <c r="D9" i="2"/>
  <c r="D13" i="2"/>
  <c r="D17" i="9" l="1"/>
  <c r="E5" i="9"/>
  <c r="E6" i="9"/>
  <c r="E7" i="9"/>
  <c r="E8" i="9"/>
  <c r="E9" i="9"/>
  <c r="E10" i="9"/>
  <c r="E11" i="9"/>
  <c r="E13" i="9"/>
  <c r="E14" i="9"/>
  <c r="E11" i="2"/>
  <c r="J28" i="6"/>
  <c r="L17" i="9"/>
  <c r="M5" i="9"/>
  <c r="M6" i="9"/>
  <c r="M7" i="9"/>
  <c r="M8" i="9"/>
  <c r="M9" i="9"/>
  <c r="M10" i="9"/>
  <c r="M11" i="9"/>
  <c r="M12" i="9"/>
  <c r="M13" i="9"/>
  <c r="M14" i="9"/>
  <c r="E14" i="2"/>
  <c r="J31" i="6"/>
  <c r="J17" i="9"/>
  <c r="K5" i="9"/>
  <c r="K6" i="9"/>
  <c r="K7" i="9"/>
  <c r="K8" i="9"/>
  <c r="K9" i="9"/>
  <c r="K10" i="9"/>
  <c r="K11" i="9"/>
  <c r="K12" i="9"/>
  <c r="K13" i="9"/>
  <c r="K14" i="9"/>
  <c r="E13" i="2"/>
  <c r="J30" i="6"/>
  <c r="E8" i="2"/>
  <c r="J25" i="6"/>
  <c r="E7" i="2"/>
  <c r="J24" i="6"/>
  <c r="E10" i="2"/>
  <c r="J27" i="6"/>
  <c r="K17" i="9"/>
  <c r="L5" i="9"/>
  <c r="L6" i="9"/>
  <c r="L7" i="9"/>
  <c r="L8" i="9"/>
  <c r="L9" i="9"/>
  <c r="L10" i="9"/>
  <c r="L11" i="9"/>
  <c r="L12" i="9"/>
  <c r="L13" i="9"/>
  <c r="L14" i="9"/>
  <c r="I17" i="9"/>
  <c r="J5" i="9"/>
  <c r="J6" i="9"/>
  <c r="J7" i="9"/>
  <c r="J8" i="9"/>
  <c r="J9" i="9"/>
  <c r="J10" i="9"/>
  <c r="J11" i="9"/>
  <c r="J12" i="9"/>
  <c r="J13" i="9"/>
  <c r="J14" i="9"/>
  <c r="G17" i="9"/>
  <c r="H5" i="9"/>
  <c r="H6" i="9"/>
  <c r="H7" i="9"/>
  <c r="H8" i="9"/>
  <c r="H9" i="9"/>
  <c r="H10" i="9"/>
  <c r="H11" i="9"/>
  <c r="H12" i="9"/>
  <c r="H13" i="9"/>
  <c r="H14" i="9"/>
  <c r="E12" i="9"/>
  <c r="D14" i="9"/>
  <c r="C17" i="9"/>
  <c r="B3" i="12" s="1"/>
  <c r="D5" i="9"/>
  <c r="D6" i="9"/>
  <c r="D7" i="9"/>
  <c r="D8" i="9"/>
  <c r="D9" i="9"/>
  <c r="D10" i="9"/>
  <c r="D11" i="9"/>
  <c r="D13" i="9"/>
  <c r="F17" i="9"/>
  <c r="G5" i="9"/>
  <c r="G6" i="9"/>
  <c r="G7" i="9"/>
  <c r="G8" i="9"/>
  <c r="G9" i="9"/>
  <c r="G10" i="9"/>
  <c r="G11" i="9"/>
  <c r="G12" i="9"/>
  <c r="G13" i="9"/>
  <c r="G14" i="9"/>
  <c r="E9" i="2"/>
  <c r="J26" i="6"/>
  <c r="G14" i="2"/>
  <c r="G7" i="2"/>
  <c r="G15" i="2"/>
  <c r="G8" i="2"/>
  <c r="G6" i="2"/>
  <c r="G9" i="2"/>
  <c r="G10" i="2"/>
  <c r="G11" i="2"/>
  <c r="G12" i="2"/>
  <c r="E6" i="2"/>
  <c r="G13" i="2"/>
  <c r="J23" i="6"/>
  <c r="B2" i="4"/>
  <c r="F12" i="9"/>
  <c r="E17" i="9"/>
  <c r="F5" i="9"/>
  <c r="F6" i="9"/>
  <c r="F7" i="9"/>
  <c r="F8" i="9"/>
  <c r="F9" i="9"/>
  <c r="F10" i="9"/>
  <c r="F11" i="9"/>
  <c r="F13" i="9"/>
  <c r="F14" i="9"/>
  <c r="E12" i="2"/>
  <c r="J29" i="6"/>
  <c r="E15" i="2"/>
  <c r="J32" i="6"/>
  <c r="I8" i="9"/>
  <c r="H17" i="9"/>
  <c r="I5" i="9"/>
  <c r="I6" i="9"/>
  <c r="I7" i="9"/>
  <c r="I9" i="9"/>
  <c r="I10" i="9"/>
  <c r="I11" i="9"/>
  <c r="I12" i="9"/>
  <c r="I13" i="9"/>
  <c r="I14" i="9"/>
  <c r="M22" i="9" l="1"/>
  <c r="M23" i="9"/>
  <c r="M24" i="9"/>
  <c r="M25" i="9"/>
  <c r="M27" i="9"/>
  <c r="M26" i="9"/>
  <c r="M19" i="9"/>
  <c r="M20" i="9"/>
  <c r="M21" i="9"/>
  <c r="M18" i="9"/>
  <c r="B3" i="7"/>
  <c r="B7" i="6"/>
  <c r="A7" i="6"/>
  <c r="B24" i="6"/>
  <c r="B29" i="6" s="1"/>
  <c r="B3" i="4"/>
  <c r="B4" i="4" s="1"/>
  <c r="A29" i="6" l="1"/>
  <c r="B5" i="4"/>
  <c r="A20" i="6"/>
  <c r="B20" i="6"/>
  <c r="B4" i="7" l="1"/>
  <c r="A13" i="6"/>
  <c r="B13" i="6"/>
  <c r="A9" i="7" l="1"/>
  <c r="B9" i="7" s="1"/>
  <c r="C9" i="7" s="1"/>
  <c r="A10" i="7"/>
  <c r="B10" i="7" s="1"/>
  <c r="C10" i="7" s="1"/>
  <c r="A8" i="7"/>
  <c r="B8" i="7" s="1"/>
  <c r="C8" i="7" s="1"/>
  <c r="A11" i="7"/>
  <c r="B11" i="7" s="1"/>
  <c r="C11" i="7" s="1"/>
  <c r="A12" i="7"/>
  <c r="B12" i="7" s="1"/>
  <c r="C12" i="7" s="1"/>
  <c r="A13" i="7"/>
  <c r="B13" i="7" s="1"/>
  <c r="C13" i="7" s="1"/>
  <c r="A14" i="7"/>
  <c r="B14" i="7" s="1"/>
  <c r="C14" i="7" s="1"/>
  <c r="A7" i="7"/>
  <c r="B7" i="7" s="1"/>
  <c r="C7" i="7" s="1"/>
  <c r="A15" i="7"/>
  <c r="B15" i="7" s="1"/>
  <c r="C15" i="7" s="1"/>
  <c r="A16" i="7"/>
  <c r="B16" i="7" s="1"/>
  <c r="C16" i="7" s="1"/>
  <c r="B18" i="7" l="1"/>
  <c r="K14" i="10"/>
  <c r="K15" i="10"/>
  <c r="C15" i="10"/>
  <c r="C14" i="10"/>
  <c r="E15" i="10"/>
  <c r="E14" i="10"/>
  <c r="G15" i="10"/>
  <c r="G14" i="10"/>
  <c r="I15" i="10"/>
  <c r="I14" i="10"/>
  <c r="D14" i="10"/>
  <c r="F14" i="10"/>
  <c r="F15" i="10"/>
  <c r="J15" i="10"/>
  <c r="J14" i="10"/>
  <c r="N3" i="10"/>
  <c r="M3" i="10"/>
  <c r="B14" i="10"/>
  <c r="B15" i="10"/>
  <c r="H15" i="10"/>
  <c r="H14" i="10"/>
  <c r="M9" i="10"/>
  <c r="N9" i="10"/>
  <c r="M11" i="10"/>
  <c r="N11" i="10"/>
  <c r="N12" i="10"/>
  <c r="M12" i="10"/>
  <c r="M6" i="10"/>
  <c r="N6" i="10"/>
  <c r="N4" i="10"/>
  <c r="M4" i="10"/>
  <c r="N8" i="10"/>
  <c r="M8" i="10"/>
  <c r="N5" i="10"/>
  <c r="M5" i="10"/>
  <c r="M10" i="10"/>
  <c r="N10" i="10"/>
  <c r="M7" i="10"/>
  <c r="N7" i="10"/>
  <c r="G17" i="10" l="1"/>
  <c r="G19" i="10" s="1"/>
  <c r="C17" i="10"/>
  <c r="C19" i="10" s="1"/>
  <c r="G18" i="10"/>
  <c r="C18" i="10"/>
  <c r="G20" i="10" l="1"/>
  <c r="C3" i="11"/>
  <c r="C20" i="10"/>
  <c r="B3" i="14" s="1"/>
  <c r="B9" i="12" l="1"/>
  <c r="C18" i="13" s="1"/>
  <c r="B18" i="13"/>
</calcChain>
</file>

<file path=xl/sharedStrings.xml><?xml version="1.0" encoding="utf-8"?>
<sst xmlns="http://schemas.openxmlformats.org/spreadsheetml/2006/main" count="69" uniqueCount="45">
  <si>
    <t>№</t>
  </si>
  <si>
    <t>Рост</t>
  </si>
  <si>
    <t>Вес</t>
  </si>
  <si>
    <t>Вариационный ряд роста</t>
  </si>
  <si>
    <t>Вариационный ряд веса</t>
  </si>
  <si>
    <t>Интервальный вариационный ряд роста</t>
  </si>
  <si>
    <t>Интервалы</t>
  </si>
  <si>
    <t>Длина</t>
  </si>
  <si>
    <t>Количество</t>
  </si>
  <si>
    <t>Интервальный вариационный ряд веса</t>
  </si>
  <si>
    <t>Частота</t>
  </si>
  <si>
    <t>Относительная частота</t>
  </si>
  <si>
    <t>Середина интервала</t>
  </si>
  <si>
    <t>Выбор. ф. распр.</t>
  </si>
  <si>
    <r>
      <t xml:space="preserve">а) Доверительный интервал параметра </t>
    </r>
    <r>
      <rPr>
        <sz val="11"/>
        <color theme="1"/>
        <rFont val="Calibri"/>
        <family val="2"/>
        <charset val="204"/>
      </rPr>
      <t>a</t>
    </r>
    <r>
      <rPr>
        <sz val="11"/>
        <color theme="1"/>
        <rFont val="Calibri"/>
        <family val="2"/>
        <charset val="204"/>
        <scheme val="minor"/>
      </rPr>
      <t xml:space="preserve">, считая известным параметр </t>
    </r>
    <r>
      <rPr>
        <sz val="11"/>
        <color theme="1"/>
        <rFont val="Calibri"/>
        <family val="2"/>
        <charset val="204"/>
      </rPr>
      <t>σ</t>
    </r>
    <r>
      <rPr>
        <vertAlign val="superscript"/>
        <sz val="11"/>
        <color theme="1"/>
        <rFont val="Calibri"/>
        <family val="2"/>
        <charset val="204"/>
      </rPr>
      <t xml:space="preserve">2 </t>
    </r>
    <r>
      <rPr>
        <sz val="11"/>
        <color theme="1"/>
        <rFont val="Calibri"/>
        <family val="2"/>
        <charset val="204"/>
        <scheme val="minor"/>
      </rPr>
      <t>= 36.</t>
    </r>
  </si>
  <si>
    <r>
      <t>б) Доверительный интервал параметра a, считая неизвестным параметр σ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</si>
  <si>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в) Доверительный интервал параметра σ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, считая неизвестным параметр a</t>
    </r>
  </si>
  <si>
    <r>
      <t>г) Доверительный интервал параметра σ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, считая известным параметр a = 170</t>
    </r>
  </si>
  <si>
    <t>Проверить гипотезу о нормальном распределении роста при уровне значимости 0,05</t>
  </si>
  <si>
    <t>, то гипотеза о нормальном распределении отклоняется</t>
  </si>
  <si>
    <t>Рост:</t>
  </si>
  <si>
    <t>Вес:</t>
  </si>
  <si>
    <t>Проверить гипотезу о независимости при уровне значимости 0,05, считая распределение веса нормальным.</t>
  </si>
  <si>
    <t>Так как</t>
  </si>
  <si>
    <r>
      <t>, то H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0 </t>
    </r>
    <r>
      <rPr>
        <sz val="11"/>
        <color theme="1"/>
        <rFont val="Calibri"/>
        <family val="2"/>
        <charset val="204"/>
        <scheme val="minor"/>
      </rPr>
      <t>отклоняется, величины не являются независимыми.</t>
    </r>
  </si>
  <si>
    <t>X, рост</t>
  </si>
  <si>
    <t>Y, вес</t>
  </si>
  <si>
    <t>то, видимо, модель линейной регрессии выбрана верно.</t>
  </si>
  <si>
    <t>Выборочное корреляционное соотношение</t>
  </si>
  <si>
    <t>Так как корреляционное соотношение не намного больше коэффициента корреляции,</t>
  </si>
  <si>
    <t>а)</t>
  </si>
  <si>
    <t>б)</t>
  </si>
  <si>
    <t>в)</t>
  </si>
  <si>
    <t>г)</t>
  </si>
  <si>
    <t>Доверительные интервалы коэффициентов линейной регрессии</t>
  </si>
  <si>
    <t>Проверка гипотезы о статистической значимости уравнения линейной регрессии</t>
  </si>
  <si>
    <r>
      <t>, то H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0 </t>
    </r>
    <r>
      <rPr>
        <sz val="11"/>
        <color theme="1"/>
        <rFont val="Calibri"/>
        <family val="2"/>
        <charset val="204"/>
        <scheme val="minor"/>
      </rPr>
      <t>отклоняется, уравнение линейной регрессии статистически значимо.</t>
    </r>
  </si>
  <si>
    <t>Прогноз веса, его стандартная ошибка и доверительный интервал</t>
  </si>
  <si>
    <t>Уравнение регрессии</t>
  </si>
  <si>
    <t>Характеристики регрессии</t>
  </si>
  <si>
    <r>
      <t xml:space="preserve">По шкале Чеддока имеется </t>
    </r>
    <r>
      <rPr>
        <b/>
        <sz val="11"/>
        <color theme="1"/>
        <rFont val="Calibri"/>
        <family val="2"/>
        <charset val="204"/>
        <scheme val="minor"/>
      </rPr>
      <t>заметная</t>
    </r>
    <r>
      <rPr>
        <sz val="11"/>
        <color theme="1"/>
        <rFont val="Calibri"/>
        <family val="2"/>
        <charset val="204"/>
        <scheme val="minor"/>
      </rPr>
      <t xml:space="preserve"> прямая корреляция.</t>
    </r>
  </si>
  <si>
    <t>Уравнение линейной регрессии</t>
  </si>
  <si>
    <t>Так как основные частоты сконцентрированы около главной диагонали и условные средние растут, то наблюдаем прямую корреляцию.</t>
  </si>
  <si>
    <t>Интервальная корреляционная таблица</t>
  </si>
  <si>
    <r>
      <t>Так как D</t>
    </r>
    <r>
      <rPr>
        <vertAlign val="subscript"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charset val="204"/>
        <scheme val="minor"/>
      </rPr>
      <t xml:space="preserve"> = D, то теорема о разложении дисперсии выполняется.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</si>
</sst>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4" fillId="0" borderId="0" xfId="1" applyFont="1" applyBorder="1" applyAlignment="1">
      <alignment horizontal="center" vertical="center"/>
    </xf>
    <xf numFmtId="0" fontId="0" fillId="0" borderId="0" xfId="0" applyBorder="1"/>
    <xf numFmtId="0" fontId="4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7">
    <cellStyle name="Обычный" xfId="0" builtinId="0"/>
    <cellStyle name="Обычный 10" xfId="10"/>
    <cellStyle name="Обычный 11" xfId="11"/>
    <cellStyle name="Обычный 12" xfId="12"/>
    <cellStyle name="Обычный 13" xfId="13"/>
    <cellStyle name="Обычный 14" xfId="14"/>
    <cellStyle name="Обычный 15" xfId="15"/>
    <cellStyle name="Обычный 16" xfId="16"/>
    <cellStyle name="Обычный 17" xfId="17"/>
    <cellStyle name="Обычный 18" xfId="18"/>
    <cellStyle name="Обычный 19" xfId="19"/>
    <cellStyle name="Обычный 2" xfId="2"/>
    <cellStyle name="Обычный 20" xfId="20"/>
    <cellStyle name="Обычный 21" xfId="21"/>
    <cellStyle name="Обычный 22" xfId="22"/>
    <cellStyle name="Обычный 23" xfId="23"/>
    <cellStyle name="Обычный 24" xfId="24"/>
    <cellStyle name="Обычный 25" xfId="25"/>
    <cellStyle name="Обычный 26" xfId="26"/>
    <cellStyle name="Обычный 27" xfId="1"/>
    <cellStyle name="Обычный 3" xfId="3"/>
    <cellStyle name="Обычный 4" xfId="4"/>
    <cellStyle name="Обычный 5" xfId="5"/>
    <cellStyle name="Обычный 6" xfId="6"/>
    <cellStyle name="Обычный 7" xfId="7"/>
    <cellStyle name="Обычный 8" xfId="8"/>
    <cellStyle name="Обычный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'2'!$B$6:$B$15</c:f>
              <c:numCache>
                <c:formatCode>General</c:formatCode>
                <c:ptCount val="10"/>
                <c:pt idx="0">
                  <c:v>156</c:v>
                </c:pt>
                <c:pt idx="1">
                  <c:v>160</c:v>
                </c:pt>
                <c:pt idx="2">
                  <c:v>164</c:v>
                </c:pt>
                <c:pt idx="3">
                  <c:v>168</c:v>
                </c:pt>
                <c:pt idx="4">
                  <c:v>172</c:v>
                </c:pt>
                <c:pt idx="5">
                  <c:v>176</c:v>
                </c:pt>
                <c:pt idx="6">
                  <c:v>180</c:v>
                </c:pt>
                <c:pt idx="7">
                  <c:v>184</c:v>
                </c:pt>
                <c:pt idx="8">
                  <c:v>188</c:v>
                </c:pt>
                <c:pt idx="9">
                  <c:v>192</c:v>
                </c:pt>
              </c:numCache>
            </c:numRef>
          </c:cat>
          <c:val>
            <c:numRef>
              <c:f>'2'!$E$6:$E$15</c:f>
              <c:numCache>
                <c:formatCode>General</c:formatCode>
                <c:ptCount val="10"/>
                <c:pt idx="0">
                  <c:v>0.05</c:v>
                </c:pt>
                <c:pt idx="1">
                  <c:v>0.19</c:v>
                </c:pt>
                <c:pt idx="2">
                  <c:v>0.22500000000000001</c:v>
                </c:pt>
                <c:pt idx="3">
                  <c:v>0.28999999999999998</c:v>
                </c:pt>
                <c:pt idx="4">
                  <c:v>0.125</c:v>
                </c:pt>
                <c:pt idx="5">
                  <c:v>7.0000000000000007E-2</c:v>
                </c:pt>
                <c:pt idx="6">
                  <c:v>2.5000000000000001E-2</c:v>
                </c:pt>
                <c:pt idx="7">
                  <c:v>0.01</c:v>
                </c:pt>
                <c:pt idx="8">
                  <c:v>5.0000000000000001E-3</c:v>
                </c:pt>
                <c:pt idx="9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E5-4E8A-9C37-DB388DB57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57495631"/>
        <c:axId val="2057491055"/>
      </c:barChart>
      <c:catAx>
        <c:axId val="205749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491055"/>
        <c:crosses val="autoZero"/>
        <c:auto val="1"/>
        <c:lblAlgn val="ctr"/>
        <c:lblOffset val="100"/>
        <c:noMultiLvlLbl val="0"/>
      </c:catAx>
      <c:valAx>
        <c:axId val="205749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49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'2'!$F$6:$F$15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xVal>
          <c:yVal>
            <c:numRef>
              <c:f>'2'!$E$6:$E$15</c:f>
              <c:numCache>
                <c:formatCode>General</c:formatCode>
                <c:ptCount val="10"/>
                <c:pt idx="0">
                  <c:v>0.05</c:v>
                </c:pt>
                <c:pt idx="1">
                  <c:v>0.19</c:v>
                </c:pt>
                <c:pt idx="2">
                  <c:v>0.22500000000000001</c:v>
                </c:pt>
                <c:pt idx="3">
                  <c:v>0.28999999999999998</c:v>
                </c:pt>
                <c:pt idx="4">
                  <c:v>0.125</c:v>
                </c:pt>
                <c:pt idx="5">
                  <c:v>7.0000000000000007E-2</c:v>
                </c:pt>
                <c:pt idx="6">
                  <c:v>2.5000000000000001E-2</c:v>
                </c:pt>
                <c:pt idx="7">
                  <c:v>0.01</c:v>
                </c:pt>
                <c:pt idx="8">
                  <c:v>5.0000000000000001E-3</c:v>
                </c:pt>
                <c:pt idx="9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0-403A-8879-ADFFE9251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812975"/>
        <c:axId val="572809647"/>
      </c:scatterChart>
      <c:valAx>
        <c:axId val="572812975"/>
        <c:scaling>
          <c:orientation val="minMax"/>
          <c:min val="1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2809647"/>
        <c:crosses val="autoZero"/>
        <c:crossBetween val="midCat"/>
      </c:valAx>
      <c:valAx>
        <c:axId val="57280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281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Выборочная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'2'!$F$6:$F$15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xVal>
          <c:yVal>
            <c:numRef>
              <c:f>'2'!$G$6:$G$15</c:f>
              <c:numCache>
                <c:formatCode>General</c:formatCode>
                <c:ptCount val="10"/>
                <c:pt idx="0">
                  <c:v>0.05</c:v>
                </c:pt>
                <c:pt idx="1">
                  <c:v>0.24</c:v>
                </c:pt>
                <c:pt idx="2">
                  <c:v>0.46500000000000002</c:v>
                </c:pt>
                <c:pt idx="3">
                  <c:v>0.755</c:v>
                </c:pt>
                <c:pt idx="4">
                  <c:v>0.88</c:v>
                </c:pt>
                <c:pt idx="5">
                  <c:v>0.95</c:v>
                </c:pt>
                <c:pt idx="6">
                  <c:v>0.97499999999999998</c:v>
                </c:pt>
                <c:pt idx="7">
                  <c:v>0.98499999999999999</c:v>
                </c:pt>
                <c:pt idx="8">
                  <c:v>0.99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DD-4F43-A1DC-FB54901B9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16559"/>
        <c:axId val="2069517807"/>
      </c:scatterChart>
      <c:valAx>
        <c:axId val="2069516559"/>
        <c:scaling>
          <c:orientation val="minMax"/>
          <c:min val="1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9517807"/>
        <c:crosses val="autoZero"/>
        <c:crossBetween val="midCat"/>
      </c:valAx>
      <c:valAx>
        <c:axId val="206951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951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облако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'1'!$J$3:$J$202</c:f>
              <c:numCache>
                <c:formatCode>General</c:formatCode>
                <c:ptCount val="200"/>
                <c:pt idx="0">
                  <c:v>165</c:v>
                </c:pt>
                <c:pt idx="1">
                  <c:v>162</c:v>
                </c:pt>
                <c:pt idx="2">
                  <c:v>171</c:v>
                </c:pt>
                <c:pt idx="3">
                  <c:v>172</c:v>
                </c:pt>
                <c:pt idx="4">
                  <c:v>171</c:v>
                </c:pt>
                <c:pt idx="5">
                  <c:v>166</c:v>
                </c:pt>
                <c:pt idx="6">
                  <c:v>164</c:v>
                </c:pt>
                <c:pt idx="7">
                  <c:v>164</c:v>
                </c:pt>
                <c:pt idx="8">
                  <c:v>169</c:v>
                </c:pt>
                <c:pt idx="9">
                  <c:v>169</c:v>
                </c:pt>
                <c:pt idx="10">
                  <c:v>163</c:v>
                </c:pt>
                <c:pt idx="11">
                  <c:v>173</c:v>
                </c:pt>
                <c:pt idx="12">
                  <c:v>176</c:v>
                </c:pt>
                <c:pt idx="13">
                  <c:v>168</c:v>
                </c:pt>
                <c:pt idx="14">
                  <c:v>169</c:v>
                </c:pt>
                <c:pt idx="15">
                  <c:v>168</c:v>
                </c:pt>
                <c:pt idx="16">
                  <c:v>166</c:v>
                </c:pt>
                <c:pt idx="17">
                  <c:v>178</c:v>
                </c:pt>
                <c:pt idx="18">
                  <c:v>165</c:v>
                </c:pt>
                <c:pt idx="19">
                  <c:v>164</c:v>
                </c:pt>
                <c:pt idx="20">
                  <c:v>161</c:v>
                </c:pt>
                <c:pt idx="21">
                  <c:v>170</c:v>
                </c:pt>
                <c:pt idx="22">
                  <c:v>164</c:v>
                </c:pt>
                <c:pt idx="23">
                  <c:v>171</c:v>
                </c:pt>
                <c:pt idx="24">
                  <c:v>171</c:v>
                </c:pt>
                <c:pt idx="25">
                  <c:v>163</c:v>
                </c:pt>
                <c:pt idx="26">
                  <c:v>167</c:v>
                </c:pt>
                <c:pt idx="27">
                  <c:v>165</c:v>
                </c:pt>
                <c:pt idx="28">
                  <c:v>175</c:v>
                </c:pt>
                <c:pt idx="29">
                  <c:v>171</c:v>
                </c:pt>
                <c:pt idx="30">
                  <c:v>174</c:v>
                </c:pt>
                <c:pt idx="31">
                  <c:v>164</c:v>
                </c:pt>
                <c:pt idx="32">
                  <c:v>166</c:v>
                </c:pt>
                <c:pt idx="33">
                  <c:v>161</c:v>
                </c:pt>
                <c:pt idx="34">
                  <c:v>169</c:v>
                </c:pt>
                <c:pt idx="35">
                  <c:v>163</c:v>
                </c:pt>
                <c:pt idx="36">
                  <c:v>168</c:v>
                </c:pt>
                <c:pt idx="37">
                  <c:v>166</c:v>
                </c:pt>
                <c:pt idx="38">
                  <c:v>172</c:v>
                </c:pt>
                <c:pt idx="39">
                  <c:v>165</c:v>
                </c:pt>
                <c:pt idx="40">
                  <c:v>166</c:v>
                </c:pt>
                <c:pt idx="41">
                  <c:v>171</c:v>
                </c:pt>
                <c:pt idx="42">
                  <c:v>161</c:v>
                </c:pt>
                <c:pt idx="43">
                  <c:v>163</c:v>
                </c:pt>
                <c:pt idx="44">
                  <c:v>165</c:v>
                </c:pt>
                <c:pt idx="45">
                  <c:v>172</c:v>
                </c:pt>
                <c:pt idx="46">
                  <c:v>167</c:v>
                </c:pt>
                <c:pt idx="47">
                  <c:v>168</c:v>
                </c:pt>
                <c:pt idx="48">
                  <c:v>157</c:v>
                </c:pt>
                <c:pt idx="49">
                  <c:v>169</c:v>
                </c:pt>
                <c:pt idx="50">
                  <c:v>178</c:v>
                </c:pt>
                <c:pt idx="51">
                  <c:v>160</c:v>
                </c:pt>
                <c:pt idx="52">
                  <c:v>175</c:v>
                </c:pt>
                <c:pt idx="53">
                  <c:v>160</c:v>
                </c:pt>
                <c:pt idx="54">
                  <c:v>170</c:v>
                </c:pt>
                <c:pt idx="55">
                  <c:v>162</c:v>
                </c:pt>
                <c:pt idx="56">
                  <c:v>171</c:v>
                </c:pt>
                <c:pt idx="57">
                  <c:v>178</c:v>
                </c:pt>
                <c:pt idx="58">
                  <c:v>173</c:v>
                </c:pt>
                <c:pt idx="59">
                  <c:v>170</c:v>
                </c:pt>
                <c:pt idx="60">
                  <c:v>171</c:v>
                </c:pt>
                <c:pt idx="61">
                  <c:v>176</c:v>
                </c:pt>
                <c:pt idx="62">
                  <c:v>156</c:v>
                </c:pt>
                <c:pt idx="63">
                  <c:v>179</c:v>
                </c:pt>
                <c:pt idx="64">
                  <c:v>173</c:v>
                </c:pt>
                <c:pt idx="65">
                  <c:v>162</c:v>
                </c:pt>
                <c:pt idx="66">
                  <c:v>172</c:v>
                </c:pt>
                <c:pt idx="67">
                  <c:v>184</c:v>
                </c:pt>
                <c:pt idx="68">
                  <c:v>166</c:v>
                </c:pt>
                <c:pt idx="69">
                  <c:v>171</c:v>
                </c:pt>
                <c:pt idx="70">
                  <c:v>182</c:v>
                </c:pt>
                <c:pt idx="71">
                  <c:v>160</c:v>
                </c:pt>
                <c:pt idx="72">
                  <c:v>164</c:v>
                </c:pt>
                <c:pt idx="73">
                  <c:v>170</c:v>
                </c:pt>
                <c:pt idx="74">
                  <c:v>164</c:v>
                </c:pt>
                <c:pt idx="75">
                  <c:v>161</c:v>
                </c:pt>
                <c:pt idx="76">
                  <c:v>173</c:v>
                </c:pt>
                <c:pt idx="77">
                  <c:v>171</c:v>
                </c:pt>
                <c:pt idx="78">
                  <c:v>186</c:v>
                </c:pt>
                <c:pt idx="79">
                  <c:v>170</c:v>
                </c:pt>
                <c:pt idx="80">
                  <c:v>179</c:v>
                </c:pt>
                <c:pt idx="81">
                  <c:v>171</c:v>
                </c:pt>
                <c:pt idx="82">
                  <c:v>172</c:v>
                </c:pt>
                <c:pt idx="83">
                  <c:v>179</c:v>
                </c:pt>
                <c:pt idx="84">
                  <c:v>172</c:v>
                </c:pt>
                <c:pt idx="85">
                  <c:v>196</c:v>
                </c:pt>
                <c:pt idx="86">
                  <c:v>160</c:v>
                </c:pt>
                <c:pt idx="87">
                  <c:v>169</c:v>
                </c:pt>
                <c:pt idx="88">
                  <c:v>190</c:v>
                </c:pt>
                <c:pt idx="89">
                  <c:v>169</c:v>
                </c:pt>
                <c:pt idx="90">
                  <c:v>178</c:v>
                </c:pt>
                <c:pt idx="91">
                  <c:v>171</c:v>
                </c:pt>
                <c:pt idx="92">
                  <c:v>171</c:v>
                </c:pt>
                <c:pt idx="93">
                  <c:v>177</c:v>
                </c:pt>
                <c:pt idx="94">
                  <c:v>178</c:v>
                </c:pt>
                <c:pt idx="95">
                  <c:v>175</c:v>
                </c:pt>
                <c:pt idx="96">
                  <c:v>168</c:v>
                </c:pt>
                <c:pt idx="97">
                  <c:v>167</c:v>
                </c:pt>
                <c:pt idx="98">
                  <c:v>170</c:v>
                </c:pt>
                <c:pt idx="99">
                  <c:v>173</c:v>
                </c:pt>
                <c:pt idx="100">
                  <c:v>162</c:v>
                </c:pt>
                <c:pt idx="101">
                  <c:v>166</c:v>
                </c:pt>
                <c:pt idx="102">
                  <c:v>172</c:v>
                </c:pt>
                <c:pt idx="103">
                  <c:v>169</c:v>
                </c:pt>
                <c:pt idx="104">
                  <c:v>176</c:v>
                </c:pt>
                <c:pt idx="105">
                  <c:v>167</c:v>
                </c:pt>
                <c:pt idx="106">
                  <c:v>167</c:v>
                </c:pt>
                <c:pt idx="107">
                  <c:v>168</c:v>
                </c:pt>
                <c:pt idx="108">
                  <c:v>167</c:v>
                </c:pt>
                <c:pt idx="109">
                  <c:v>169</c:v>
                </c:pt>
                <c:pt idx="110">
                  <c:v>167</c:v>
                </c:pt>
                <c:pt idx="111">
                  <c:v>196</c:v>
                </c:pt>
                <c:pt idx="112">
                  <c:v>169</c:v>
                </c:pt>
                <c:pt idx="113">
                  <c:v>163</c:v>
                </c:pt>
                <c:pt idx="114">
                  <c:v>164</c:v>
                </c:pt>
                <c:pt idx="115">
                  <c:v>164</c:v>
                </c:pt>
                <c:pt idx="116">
                  <c:v>164</c:v>
                </c:pt>
                <c:pt idx="117">
                  <c:v>178</c:v>
                </c:pt>
                <c:pt idx="118">
                  <c:v>176</c:v>
                </c:pt>
                <c:pt idx="119">
                  <c:v>167</c:v>
                </c:pt>
                <c:pt idx="120">
                  <c:v>165</c:v>
                </c:pt>
                <c:pt idx="121">
                  <c:v>172</c:v>
                </c:pt>
                <c:pt idx="122">
                  <c:v>168</c:v>
                </c:pt>
                <c:pt idx="123">
                  <c:v>170</c:v>
                </c:pt>
                <c:pt idx="124">
                  <c:v>187</c:v>
                </c:pt>
                <c:pt idx="125">
                  <c:v>165</c:v>
                </c:pt>
                <c:pt idx="126">
                  <c:v>171</c:v>
                </c:pt>
                <c:pt idx="127">
                  <c:v>171</c:v>
                </c:pt>
                <c:pt idx="128">
                  <c:v>169</c:v>
                </c:pt>
                <c:pt idx="129">
                  <c:v>163</c:v>
                </c:pt>
                <c:pt idx="130">
                  <c:v>161</c:v>
                </c:pt>
                <c:pt idx="131">
                  <c:v>175</c:v>
                </c:pt>
                <c:pt idx="132">
                  <c:v>172</c:v>
                </c:pt>
                <c:pt idx="133">
                  <c:v>176</c:v>
                </c:pt>
                <c:pt idx="134">
                  <c:v>180</c:v>
                </c:pt>
                <c:pt idx="135">
                  <c:v>172</c:v>
                </c:pt>
                <c:pt idx="136">
                  <c:v>174</c:v>
                </c:pt>
                <c:pt idx="137">
                  <c:v>164</c:v>
                </c:pt>
                <c:pt idx="138">
                  <c:v>169</c:v>
                </c:pt>
                <c:pt idx="139">
                  <c:v>157</c:v>
                </c:pt>
                <c:pt idx="140">
                  <c:v>178</c:v>
                </c:pt>
                <c:pt idx="141">
                  <c:v>176</c:v>
                </c:pt>
                <c:pt idx="142">
                  <c:v>161</c:v>
                </c:pt>
                <c:pt idx="143">
                  <c:v>176</c:v>
                </c:pt>
                <c:pt idx="144">
                  <c:v>165</c:v>
                </c:pt>
                <c:pt idx="145">
                  <c:v>161</c:v>
                </c:pt>
                <c:pt idx="146">
                  <c:v>182</c:v>
                </c:pt>
                <c:pt idx="147">
                  <c:v>176</c:v>
                </c:pt>
                <c:pt idx="148">
                  <c:v>168</c:v>
                </c:pt>
                <c:pt idx="149">
                  <c:v>164</c:v>
                </c:pt>
                <c:pt idx="150">
                  <c:v>163</c:v>
                </c:pt>
                <c:pt idx="151">
                  <c:v>170</c:v>
                </c:pt>
                <c:pt idx="152">
                  <c:v>158</c:v>
                </c:pt>
                <c:pt idx="153">
                  <c:v>172</c:v>
                </c:pt>
                <c:pt idx="154">
                  <c:v>167</c:v>
                </c:pt>
                <c:pt idx="155">
                  <c:v>167</c:v>
                </c:pt>
                <c:pt idx="156">
                  <c:v>172</c:v>
                </c:pt>
                <c:pt idx="157">
                  <c:v>175</c:v>
                </c:pt>
                <c:pt idx="158">
                  <c:v>173</c:v>
                </c:pt>
                <c:pt idx="159">
                  <c:v>166</c:v>
                </c:pt>
                <c:pt idx="160">
                  <c:v>170</c:v>
                </c:pt>
                <c:pt idx="161">
                  <c:v>176</c:v>
                </c:pt>
                <c:pt idx="162">
                  <c:v>159</c:v>
                </c:pt>
                <c:pt idx="163">
                  <c:v>173</c:v>
                </c:pt>
                <c:pt idx="164">
                  <c:v>166</c:v>
                </c:pt>
                <c:pt idx="165">
                  <c:v>166</c:v>
                </c:pt>
                <c:pt idx="166">
                  <c:v>170</c:v>
                </c:pt>
                <c:pt idx="167">
                  <c:v>161</c:v>
                </c:pt>
                <c:pt idx="168">
                  <c:v>167</c:v>
                </c:pt>
                <c:pt idx="169">
                  <c:v>176</c:v>
                </c:pt>
                <c:pt idx="170">
                  <c:v>179</c:v>
                </c:pt>
                <c:pt idx="171">
                  <c:v>171</c:v>
                </c:pt>
                <c:pt idx="172">
                  <c:v>164</c:v>
                </c:pt>
                <c:pt idx="173">
                  <c:v>184</c:v>
                </c:pt>
                <c:pt idx="174">
                  <c:v>166</c:v>
                </c:pt>
                <c:pt idx="175">
                  <c:v>165</c:v>
                </c:pt>
                <c:pt idx="176">
                  <c:v>159</c:v>
                </c:pt>
                <c:pt idx="177">
                  <c:v>168</c:v>
                </c:pt>
                <c:pt idx="178">
                  <c:v>171</c:v>
                </c:pt>
                <c:pt idx="179">
                  <c:v>183</c:v>
                </c:pt>
                <c:pt idx="180">
                  <c:v>169</c:v>
                </c:pt>
                <c:pt idx="181">
                  <c:v>165</c:v>
                </c:pt>
                <c:pt idx="182">
                  <c:v>171</c:v>
                </c:pt>
                <c:pt idx="183">
                  <c:v>168</c:v>
                </c:pt>
                <c:pt idx="184">
                  <c:v>168</c:v>
                </c:pt>
                <c:pt idx="185">
                  <c:v>178</c:v>
                </c:pt>
                <c:pt idx="186">
                  <c:v>170</c:v>
                </c:pt>
                <c:pt idx="187">
                  <c:v>161</c:v>
                </c:pt>
                <c:pt idx="188">
                  <c:v>163</c:v>
                </c:pt>
                <c:pt idx="189">
                  <c:v>163</c:v>
                </c:pt>
                <c:pt idx="190">
                  <c:v>162</c:v>
                </c:pt>
                <c:pt idx="191">
                  <c:v>167</c:v>
                </c:pt>
                <c:pt idx="192">
                  <c:v>171</c:v>
                </c:pt>
                <c:pt idx="193">
                  <c:v>173</c:v>
                </c:pt>
                <c:pt idx="194">
                  <c:v>161</c:v>
                </c:pt>
                <c:pt idx="195">
                  <c:v>169</c:v>
                </c:pt>
                <c:pt idx="196">
                  <c:v>161</c:v>
                </c:pt>
                <c:pt idx="197">
                  <c:v>169</c:v>
                </c:pt>
                <c:pt idx="198">
                  <c:v>165</c:v>
                </c:pt>
                <c:pt idx="199">
                  <c:v>170</c:v>
                </c:pt>
              </c:numCache>
            </c:numRef>
          </c:xVal>
          <c:yVal>
            <c:numRef>
              <c:f>'1'!$K$3:$K$202</c:f>
              <c:numCache>
                <c:formatCode>General</c:formatCode>
                <c:ptCount val="200"/>
                <c:pt idx="0">
                  <c:v>67</c:v>
                </c:pt>
                <c:pt idx="1">
                  <c:v>60</c:v>
                </c:pt>
                <c:pt idx="2">
                  <c:v>60</c:v>
                </c:pt>
                <c:pt idx="3">
                  <c:v>72</c:v>
                </c:pt>
                <c:pt idx="4">
                  <c:v>65</c:v>
                </c:pt>
                <c:pt idx="5">
                  <c:v>62</c:v>
                </c:pt>
                <c:pt idx="6">
                  <c:v>56</c:v>
                </c:pt>
                <c:pt idx="7">
                  <c:v>63</c:v>
                </c:pt>
                <c:pt idx="8">
                  <c:v>65</c:v>
                </c:pt>
                <c:pt idx="9">
                  <c:v>75</c:v>
                </c:pt>
                <c:pt idx="10">
                  <c:v>54</c:v>
                </c:pt>
                <c:pt idx="11">
                  <c:v>75</c:v>
                </c:pt>
                <c:pt idx="12">
                  <c:v>67</c:v>
                </c:pt>
                <c:pt idx="13">
                  <c:v>55</c:v>
                </c:pt>
                <c:pt idx="14">
                  <c:v>66</c:v>
                </c:pt>
                <c:pt idx="15">
                  <c:v>67</c:v>
                </c:pt>
                <c:pt idx="16">
                  <c:v>64</c:v>
                </c:pt>
                <c:pt idx="17">
                  <c:v>80</c:v>
                </c:pt>
                <c:pt idx="18">
                  <c:v>62</c:v>
                </c:pt>
                <c:pt idx="19">
                  <c:v>62</c:v>
                </c:pt>
                <c:pt idx="20">
                  <c:v>51</c:v>
                </c:pt>
                <c:pt idx="21">
                  <c:v>66</c:v>
                </c:pt>
                <c:pt idx="22">
                  <c:v>53</c:v>
                </c:pt>
                <c:pt idx="23">
                  <c:v>62</c:v>
                </c:pt>
                <c:pt idx="24">
                  <c:v>67</c:v>
                </c:pt>
                <c:pt idx="25">
                  <c:v>63</c:v>
                </c:pt>
                <c:pt idx="26">
                  <c:v>64</c:v>
                </c:pt>
                <c:pt idx="27">
                  <c:v>63</c:v>
                </c:pt>
                <c:pt idx="28">
                  <c:v>66</c:v>
                </c:pt>
                <c:pt idx="29">
                  <c:v>66</c:v>
                </c:pt>
                <c:pt idx="30">
                  <c:v>67</c:v>
                </c:pt>
                <c:pt idx="31">
                  <c:v>59</c:v>
                </c:pt>
                <c:pt idx="32">
                  <c:v>78</c:v>
                </c:pt>
                <c:pt idx="33">
                  <c:v>55</c:v>
                </c:pt>
                <c:pt idx="34">
                  <c:v>64</c:v>
                </c:pt>
                <c:pt idx="35">
                  <c:v>64</c:v>
                </c:pt>
                <c:pt idx="36">
                  <c:v>58</c:v>
                </c:pt>
                <c:pt idx="37">
                  <c:v>63</c:v>
                </c:pt>
                <c:pt idx="38">
                  <c:v>69</c:v>
                </c:pt>
                <c:pt idx="39">
                  <c:v>76</c:v>
                </c:pt>
                <c:pt idx="40">
                  <c:v>71</c:v>
                </c:pt>
                <c:pt idx="41">
                  <c:v>75</c:v>
                </c:pt>
                <c:pt idx="42">
                  <c:v>56</c:v>
                </c:pt>
                <c:pt idx="43">
                  <c:v>58</c:v>
                </c:pt>
                <c:pt idx="44">
                  <c:v>72</c:v>
                </c:pt>
                <c:pt idx="45">
                  <c:v>66</c:v>
                </c:pt>
                <c:pt idx="46">
                  <c:v>57</c:v>
                </c:pt>
                <c:pt idx="47">
                  <c:v>66</c:v>
                </c:pt>
                <c:pt idx="48">
                  <c:v>60</c:v>
                </c:pt>
                <c:pt idx="49">
                  <c:v>71</c:v>
                </c:pt>
                <c:pt idx="50">
                  <c:v>73</c:v>
                </c:pt>
                <c:pt idx="51">
                  <c:v>62</c:v>
                </c:pt>
                <c:pt idx="52">
                  <c:v>64</c:v>
                </c:pt>
                <c:pt idx="53">
                  <c:v>59</c:v>
                </c:pt>
                <c:pt idx="54">
                  <c:v>62</c:v>
                </c:pt>
                <c:pt idx="55">
                  <c:v>60</c:v>
                </c:pt>
                <c:pt idx="56">
                  <c:v>70</c:v>
                </c:pt>
                <c:pt idx="57">
                  <c:v>71</c:v>
                </c:pt>
                <c:pt idx="58">
                  <c:v>71</c:v>
                </c:pt>
                <c:pt idx="59">
                  <c:v>61</c:v>
                </c:pt>
                <c:pt idx="60">
                  <c:v>76</c:v>
                </c:pt>
                <c:pt idx="61">
                  <c:v>70</c:v>
                </c:pt>
                <c:pt idx="62">
                  <c:v>54</c:v>
                </c:pt>
                <c:pt idx="63">
                  <c:v>77</c:v>
                </c:pt>
                <c:pt idx="64">
                  <c:v>71</c:v>
                </c:pt>
                <c:pt idx="65">
                  <c:v>58</c:v>
                </c:pt>
                <c:pt idx="66">
                  <c:v>67</c:v>
                </c:pt>
                <c:pt idx="67">
                  <c:v>68</c:v>
                </c:pt>
                <c:pt idx="68">
                  <c:v>51</c:v>
                </c:pt>
                <c:pt idx="69">
                  <c:v>65</c:v>
                </c:pt>
                <c:pt idx="70">
                  <c:v>76</c:v>
                </c:pt>
                <c:pt idx="71">
                  <c:v>50</c:v>
                </c:pt>
                <c:pt idx="72">
                  <c:v>61</c:v>
                </c:pt>
                <c:pt idx="73">
                  <c:v>61</c:v>
                </c:pt>
                <c:pt idx="74">
                  <c:v>59</c:v>
                </c:pt>
                <c:pt idx="75">
                  <c:v>61</c:v>
                </c:pt>
                <c:pt idx="76">
                  <c:v>77</c:v>
                </c:pt>
                <c:pt idx="77">
                  <c:v>60</c:v>
                </c:pt>
                <c:pt idx="78">
                  <c:v>71</c:v>
                </c:pt>
                <c:pt idx="79">
                  <c:v>68</c:v>
                </c:pt>
                <c:pt idx="80">
                  <c:v>69</c:v>
                </c:pt>
                <c:pt idx="81">
                  <c:v>64</c:v>
                </c:pt>
                <c:pt idx="82">
                  <c:v>78</c:v>
                </c:pt>
                <c:pt idx="83">
                  <c:v>77</c:v>
                </c:pt>
                <c:pt idx="84">
                  <c:v>67</c:v>
                </c:pt>
                <c:pt idx="85">
                  <c:v>60</c:v>
                </c:pt>
                <c:pt idx="86">
                  <c:v>57</c:v>
                </c:pt>
                <c:pt idx="87">
                  <c:v>68</c:v>
                </c:pt>
                <c:pt idx="88">
                  <c:v>80</c:v>
                </c:pt>
                <c:pt idx="89">
                  <c:v>74</c:v>
                </c:pt>
                <c:pt idx="90">
                  <c:v>66</c:v>
                </c:pt>
                <c:pt idx="91">
                  <c:v>75</c:v>
                </c:pt>
                <c:pt idx="92">
                  <c:v>66</c:v>
                </c:pt>
                <c:pt idx="93">
                  <c:v>67</c:v>
                </c:pt>
                <c:pt idx="94">
                  <c:v>66</c:v>
                </c:pt>
                <c:pt idx="95">
                  <c:v>80</c:v>
                </c:pt>
                <c:pt idx="96">
                  <c:v>62</c:v>
                </c:pt>
                <c:pt idx="97">
                  <c:v>64</c:v>
                </c:pt>
                <c:pt idx="98">
                  <c:v>67</c:v>
                </c:pt>
                <c:pt idx="99">
                  <c:v>64</c:v>
                </c:pt>
                <c:pt idx="100">
                  <c:v>66</c:v>
                </c:pt>
                <c:pt idx="101">
                  <c:v>64</c:v>
                </c:pt>
                <c:pt idx="102">
                  <c:v>59</c:v>
                </c:pt>
                <c:pt idx="103">
                  <c:v>68</c:v>
                </c:pt>
                <c:pt idx="104">
                  <c:v>70</c:v>
                </c:pt>
                <c:pt idx="105">
                  <c:v>70</c:v>
                </c:pt>
                <c:pt idx="106">
                  <c:v>62</c:v>
                </c:pt>
                <c:pt idx="107">
                  <c:v>67</c:v>
                </c:pt>
                <c:pt idx="108">
                  <c:v>63</c:v>
                </c:pt>
                <c:pt idx="109">
                  <c:v>62</c:v>
                </c:pt>
                <c:pt idx="110">
                  <c:v>64</c:v>
                </c:pt>
                <c:pt idx="111">
                  <c:v>60</c:v>
                </c:pt>
                <c:pt idx="112">
                  <c:v>63</c:v>
                </c:pt>
                <c:pt idx="113">
                  <c:v>65</c:v>
                </c:pt>
                <c:pt idx="114">
                  <c:v>65</c:v>
                </c:pt>
                <c:pt idx="115">
                  <c:v>62</c:v>
                </c:pt>
                <c:pt idx="116">
                  <c:v>57</c:v>
                </c:pt>
                <c:pt idx="117">
                  <c:v>71</c:v>
                </c:pt>
                <c:pt idx="118">
                  <c:v>65</c:v>
                </c:pt>
                <c:pt idx="119">
                  <c:v>57</c:v>
                </c:pt>
                <c:pt idx="120">
                  <c:v>66</c:v>
                </c:pt>
                <c:pt idx="121">
                  <c:v>64</c:v>
                </c:pt>
                <c:pt idx="122">
                  <c:v>68</c:v>
                </c:pt>
                <c:pt idx="123">
                  <c:v>68</c:v>
                </c:pt>
                <c:pt idx="124">
                  <c:v>63</c:v>
                </c:pt>
                <c:pt idx="125">
                  <c:v>61</c:v>
                </c:pt>
                <c:pt idx="126">
                  <c:v>73</c:v>
                </c:pt>
                <c:pt idx="127">
                  <c:v>66</c:v>
                </c:pt>
                <c:pt idx="128">
                  <c:v>56</c:v>
                </c:pt>
                <c:pt idx="129">
                  <c:v>58</c:v>
                </c:pt>
                <c:pt idx="130">
                  <c:v>60</c:v>
                </c:pt>
                <c:pt idx="131">
                  <c:v>77</c:v>
                </c:pt>
                <c:pt idx="132">
                  <c:v>67</c:v>
                </c:pt>
                <c:pt idx="133">
                  <c:v>65</c:v>
                </c:pt>
                <c:pt idx="134">
                  <c:v>76</c:v>
                </c:pt>
                <c:pt idx="135">
                  <c:v>70</c:v>
                </c:pt>
                <c:pt idx="136">
                  <c:v>73</c:v>
                </c:pt>
                <c:pt idx="137">
                  <c:v>60</c:v>
                </c:pt>
                <c:pt idx="138">
                  <c:v>75</c:v>
                </c:pt>
                <c:pt idx="139">
                  <c:v>60</c:v>
                </c:pt>
                <c:pt idx="140">
                  <c:v>60</c:v>
                </c:pt>
                <c:pt idx="141">
                  <c:v>77</c:v>
                </c:pt>
                <c:pt idx="142">
                  <c:v>66</c:v>
                </c:pt>
                <c:pt idx="143">
                  <c:v>70</c:v>
                </c:pt>
                <c:pt idx="144">
                  <c:v>61</c:v>
                </c:pt>
                <c:pt idx="145">
                  <c:v>55</c:v>
                </c:pt>
                <c:pt idx="146">
                  <c:v>76</c:v>
                </c:pt>
                <c:pt idx="147">
                  <c:v>72</c:v>
                </c:pt>
                <c:pt idx="148">
                  <c:v>63</c:v>
                </c:pt>
                <c:pt idx="149">
                  <c:v>59</c:v>
                </c:pt>
                <c:pt idx="150">
                  <c:v>54</c:v>
                </c:pt>
                <c:pt idx="151">
                  <c:v>65</c:v>
                </c:pt>
                <c:pt idx="152">
                  <c:v>56</c:v>
                </c:pt>
                <c:pt idx="153">
                  <c:v>66</c:v>
                </c:pt>
                <c:pt idx="154">
                  <c:v>65</c:v>
                </c:pt>
                <c:pt idx="155">
                  <c:v>61</c:v>
                </c:pt>
                <c:pt idx="156">
                  <c:v>67</c:v>
                </c:pt>
                <c:pt idx="157">
                  <c:v>64</c:v>
                </c:pt>
                <c:pt idx="158">
                  <c:v>63</c:v>
                </c:pt>
                <c:pt idx="159">
                  <c:v>78</c:v>
                </c:pt>
                <c:pt idx="160">
                  <c:v>65</c:v>
                </c:pt>
                <c:pt idx="161">
                  <c:v>65</c:v>
                </c:pt>
                <c:pt idx="162">
                  <c:v>48</c:v>
                </c:pt>
                <c:pt idx="163">
                  <c:v>64</c:v>
                </c:pt>
                <c:pt idx="164">
                  <c:v>62</c:v>
                </c:pt>
                <c:pt idx="165">
                  <c:v>71</c:v>
                </c:pt>
                <c:pt idx="166">
                  <c:v>76</c:v>
                </c:pt>
                <c:pt idx="167">
                  <c:v>66</c:v>
                </c:pt>
                <c:pt idx="168">
                  <c:v>61</c:v>
                </c:pt>
                <c:pt idx="169">
                  <c:v>65</c:v>
                </c:pt>
                <c:pt idx="170">
                  <c:v>77</c:v>
                </c:pt>
                <c:pt idx="171">
                  <c:v>73</c:v>
                </c:pt>
                <c:pt idx="172">
                  <c:v>65</c:v>
                </c:pt>
                <c:pt idx="173">
                  <c:v>68</c:v>
                </c:pt>
                <c:pt idx="174">
                  <c:v>62</c:v>
                </c:pt>
                <c:pt idx="175">
                  <c:v>67</c:v>
                </c:pt>
                <c:pt idx="176">
                  <c:v>48</c:v>
                </c:pt>
                <c:pt idx="177">
                  <c:v>58</c:v>
                </c:pt>
                <c:pt idx="178">
                  <c:v>66</c:v>
                </c:pt>
                <c:pt idx="179">
                  <c:v>73</c:v>
                </c:pt>
                <c:pt idx="180">
                  <c:v>74</c:v>
                </c:pt>
                <c:pt idx="181">
                  <c:v>66</c:v>
                </c:pt>
                <c:pt idx="182">
                  <c:v>70</c:v>
                </c:pt>
                <c:pt idx="183">
                  <c:v>61</c:v>
                </c:pt>
                <c:pt idx="184">
                  <c:v>67</c:v>
                </c:pt>
                <c:pt idx="185">
                  <c:v>80</c:v>
                </c:pt>
                <c:pt idx="186">
                  <c:v>65</c:v>
                </c:pt>
                <c:pt idx="187">
                  <c:v>56</c:v>
                </c:pt>
                <c:pt idx="188">
                  <c:v>61</c:v>
                </c:pt>
                <c:pt idx="189">
                  <c:v>66</c:v>
                </c:pt>
                <c:pt idx="190">
                  <c:v>52</c:v>
                </c:pt>
                <c:pt idx="191">
                  <c:v>59</c:v>
                </c:pt>
                <c:pt idx="192">
                  <c:v>62</c:v>
                </c:pt>
                <c:pt idx="193">
                  <c:v>69</c:v>
                </c:pt>
                <c:pt idx="194">
                  <c:v>58</c:v>
                </c:pt>
                <c:pt idx="195">
                  <c:v>62</c:v>
                </c:pt>
                <c:pt idx="196">
                  <c:v>66</c:v>
                </c:pt>
                <c:pt idx="197">
                  <c:v>70</c:v>
                </c:pt>
                <c:pt idx="198">
                  <c:v>60</c:v>
                </c:pt>
                <c:pt idx="199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38-4ED7-B794-B8E9CE9BA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614544"/>
        <c:axId val="1585601232"/>
      </c:scatterChart>
      <c:valAx>
        <c:axId val="1585614544"/>
        <c:scaling>
          <c:orientation val="minMax"/>
          <c:max val="196"/>
          <c:min val="1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5601232"/>
        <c:crosses val="autoZero"/>
        <c:crossBetween val="midCat"/>
      </c:valAx>
      <c:valAx>
        <c:axId val="1585601232"/>
        <c:scaling>
          <c:orientation val="minMax"/>
          <c:max val="80"/>
          <c:min val="4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561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Линия регрессии и условные средние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'13'!$B$17:$C$17</c:f>
              <c:numCache>
                <c:formatCode>General</c:formatCode>
                <c:ptCount val="2"/>
                <c:pt idx="0">
                  <c:v>156</c:v>
                </c:pt>
                <c:pt idx="1">
                  <c:v>196</c:v>
                </c:pt>
              </c:numCache>
            </c:numRef>
          </c:xVal>
          <c:yVal>
            <c:numRef>
              <c:f>'13'!$B$18:$C$18</c:f>
              <c:numCache>
                <c:formatCode>General</c:formatCode>
                <c:ptCount val="2"/>
                <c:pt idx="0">
                  <c:v>58.080908280553132</c:v>
                </c:pt>
                <c:pt idx="1">
                  <c:v>78.705632653062153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76-4861-9A5A-BB7422C689EB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'10'!$B$2:$K$2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xVal>
          <c:yVal>
            <c:numRef>
              <c:f>'10'!$B$13:$K$13</c:f>
              <c:numCache>
                <c:formatCode>General</c:formatCode>
                <c:ptCount val="10"/>
                <c:pt idx="0">
                  <c:v>54.400000000000006</c:v>
                </c:pt>
                <c:pt idx="1">
                  <c:v>59.310344827586221</c:v>
                </c:pt>
                <c:pt idx="2">
                  <c:v>63.489361702127674</c:v>
                </c:pt>
                <c:pt idx="3">
                  <c:v>66.273684210526341</c:v>
                </c:pt>
                <c:pt idx="4">
                  <c:v>68.800000000000026</c:v>
                </c:pt>
                <c:pt idx="5">
                  <c:v>70.330434782608705</c:v>
                </c:pt>
                <c:pt idx="6">
                  <c:v>74.40000000000002</c:v>
                </c:pt>
                <c:pt idx="7">
                  <c:v>68.000000000000014</c:v>
                </c:pt>
                <c:pt idx="8">
                  <c:v>78.400000000000034</c:v>
                </c:pt>
                <c:pt idx="9">
                  <c:v>59.20000000000001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76-4861-9A5A-BB7422C68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602064"/>
        <c:axId val="1585605808"/>
      </c:scatterChart>
      <c:valAx>
        <c:axId val="1585602064"/>
        <c:scaling>
          <c:orientation val="minMax"/>
          <c:max val="196"/>
          <c:min val="1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5605808"/>
        <c:crosses val="autoZero"/>
        <c:crossBetween val="midCat"/>
      </c:valAx>
      <c:valAx>
        <c:axId val="1585605808"/>
        <c:scaling>
          <c:orientation val="minMax"/>
          <c:max val="91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560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1559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09600" y="365760"/>
              <a:ext cx="1559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09600" y="365760"/>
              <a:ext cx="1559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4</xdr:row>
      <xdr:rowOff>0</xdr:rowOff>
    </xdr:from>
    <xdr:ext cx="2904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219200" y="365760"/>
              <a:ext cx="2904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219200" y="365760"/>
              <a:ext cx="2904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𝑎_(𝑖+1)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20</xdr:row>
      <xdr:rowOff>0</xdr:rowOff>
    </xdr:from>
    <xdr:ext cx="1559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048000" y="731520"/>
              <a:ext cx="1559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048000" y="731520"/>
              <a:ext cx="1559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20</xdr:row>
      <xdr:rowOff>0</xdr:rowOff>
    </xdr:from>
    <xdr:ext cx="2904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657600" y="731520"/>
              <a:ext cx="2904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657600" y="731520"/>
              <a:ext cx="2904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𝑎_(𝑖</a:t>
              </a:r>
              <a:r>
                <a:rPr lang="ru-RU" sz="1100" b="0" i="0">
                  <a:latin typeface="Cambria Math" panose="02040503050406030204" pitchFamily="18" charset="0"/>
                </a:rPr>
                <a:t>+1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4</xdr:row>
      <xdr:rowOff>0</xdr:rowOff>
    </xdr:from>
    <xdr:ext cx="1582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828800" y="731520"/>
              <a:ext cx="158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828800" y="731520"/>
              <a:ext cx="158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</xdr:row>
      <xdr:rowOff>0</xdr:rowOff>
    </xdr:from>
    <xdr:ext cx="1527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2438400" y="731520"/>
              <a:ext cx="1527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438400" y="731520"/>
              <a:ext cx="1527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𝑣_𝑖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4</xdr:row>
      <xdr:rowOff>0</xdr:rowOff>
    </xdr:from>
    <xdr:ext cx="1387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3048000" y="731520"/>
              <a:ext cx="138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3048000" y="731520"/>
              <a:ext cx="138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4</xdr:row>
      <xdr:rowOff>0</xdr:rowOff>
    </xdr:from>
    <xdr:ext cx="3756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3657600" y="731520"/>
              <a:ext cx="3756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3657600" y="731520"/>
              <a:ext cx="3756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𝐹^∗ (𝑥)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20</xdr:row>
      <xdr:rowOff>0</xdr:rowOff>
    </xdr:from>
    <xdr:ext cx="1582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828800" y="731520"/>
              <a:ext cx="158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828800" y="731520"/>
              <a:ext cx="158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20</xdr:row>
      <xdr:rowOff>0</xdr:rowOff>
    </xdr:from>
    <xdr:ext cx="1527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2438400" y="731520"/>
              <a:ext cx="1527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2438400" y="731520"/>
              <a:ext cx="1527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𝑣_𝑖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20</xdr:row>
      <xdr:rowOff>0</xdr:rowOff>
    </xdr:from>
    <xdr:ext cx="1387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3048000" y="731520"/>
              <a:ext cx="138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3048000" y="731520"/>
              <a:ext cx="1387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20</xdr:row>
      <xdr:rowOff>0</xdr:rowOff>
    </xdr:from>
    <xdr:ext cx="3756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3657600" y="731520"/>
              <a:ext cx="3756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3657600" y="731520"/>
              <a:ext cx="3756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𝐹^∗ (𝑥)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3810</xdr:rowOff>
    </xdr:from>
    <xdr:to>
      <xdr:col>7</xdr:col>
      <xdr:colOff>304800</xdr:colOff>
      <xdr:row>31</xdr:row>
      <xdr:rowOff>3810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171450</xdr:rowOff>
    </xdr:from>
    <xdr:to>
      <xdr:col>7</xdr:col>
      <xdr:colOff>304800</xdr:colOff>
      <xdr:row>46</xdr:row>
      <xdr:rowOff>171450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12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0" y="182880"/>
              <a:ext cx="111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0" y="182880"/>
              <a:ext cx="111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¯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1892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0" y="365760"/>
              <a:ext cx="1892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0" y="365760"/>
              <a:ext cx="1892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𝐷^∗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17915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0" y="548640"/>
              <a:ext cx="17915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0" y="548640"/>
              <a:ext cx="17915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1092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0" y="73152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0" y="73152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0</xdr:rowOff>
    </xdr:from>
    <xdr:ext cx="2905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0" y="914400"/>
              <a:ext cx="290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0" y="914400"/>
              <a:ext cx="2905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𝑀𝑜^∗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12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0" y="18288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0" y="18288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¯𝑥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1892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0" y="365760"/>
              <a:ext cx="1892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0" y="365760"/>
              <a:ext cx="1892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𝐷^∗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17915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0" y="548640"/>
              <a:ext cx="17915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0" y="548640"/>
              <a:ext cx="17915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1092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0" y="73152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0" y="73152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0</xdr:rowOff>
    </xdr:from>
    <xdr:ext cx="28847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0" y="914400"/>
              <a:ext cx="2884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𝑀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0" y="914400"/>
              <a:ext cx="2884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𝑀𝑒^∗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97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0" y="0"/>
              <a:ext cx="1097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0" y="0"/>
              <a:ext cx="1097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𝛾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155107" cy="1830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0" y="388620"/>
              <a:ext cx="155107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0" y="388620"/>
              <a:ext cx="155107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𝑡_𝛾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53340</xdr:rowOff>
    </xdr:from>
    <xdr:ext cx="1350241" cy="320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0" y="624840"/>
              <a:ext cx="1350241" cy="320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bar>
                      <m:barPr>
                        <m:pos m:val="top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;</m:t>
                    </m:r>
                    <m:bar>
                      <m:barPr>
                        <m:pos m:val="top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0" y="624840"/>
              <a:ext cx="1350241" cy="320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(¯𝑥−𝜎/√𝑛 𝑡_𝛾;¯𝑥+𝜎/√𝑛 𝑡_𝛾)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17793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0" y="388620"/>
              <a:ext cx="17793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0" y="388620"/>
              <a:ext cx="17793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σ^2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0</xdr:rowOff>
    </xdr:from>
    <xdr:ext cx="155107" cy="1830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0" y="1714500"/>
              <a:ext cx="155107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0" y="1714500"/>
              <a:ext cx="155107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𝑡_𝛾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</xdr:row>
      <xdr:rowOff>0</xdr:rowOff>
    </xdr:from>
    <xdr:ext cx="1350241" cy="3496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0" y="1897380"/>
              <a:ext cx="1350241" cy="349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bar>
                      <m:barPr>
                        <m:pos m:val="top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;</m:t>
                    </m:r>
                    <m:bar>
                      <m:barPr>
                        <m:pos m:val="top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0" y="1897380"/>
              <a:ext cx="1350241" cy="3496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(¯𝑥−𝑆/√𝑛 𝑡_𝛾;¯𝑥+𝑆/√𝑛 𝑡_𝛾)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15</xdr:row>
      <xdr:rowOff>0</xdr:rowOff>
    </xdr:from>
    <xdr:ext cx="185051" cy="1778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0" y="2834640"/>
              <a:ext cx="185051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0" y="2834640"/>
              <a:ext cx="185051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𝜒_1^2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16</xdr:row>
      <xdr:rowOff>0</xdr:rowOff>
    </xdr:from>
    <xdr:ext cx="185051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0" y="3017520"/>
              <a:ext cx="18505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0" y="3017520"/>
              <a:ext cx="18505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𝜒_2^2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17</xdr:row>
      <xdr:rowOff>0</xdr:rowOff>
    </xdr:from>
    <xdr:ext cx="1421095" cy="3804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0" y="3200400"/>
              <a:ext cx="1421095" cy="380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𝜒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;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𝜒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0" y="3200400"/>
              <a:ext cx="1421095" cy="380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(((𝑛−1) 𝑆^2)/(𝜒_2^2 );((𝑛−1) 𝑆^2)/(𝜒_1^2 ))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24</xdr:row>
      <xdr:rowOff>0</xdr:rowOff>
    </xdr:from>
    <xdr:ext cx="185051" cy="1778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0" y="4137660"/>
              <a:ext cx="185051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0" y="4137660"/>
              <a:ext cx="185051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𝜒_1^2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25</xdr:row>
      <xdr:rowOff>0</xdr:rowOff>
    </xdr:from>
    <xdr:ext cx="185051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0" y="4320540"/>
              <a:ext cx="18505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0" y="4320540"/>
              <a:ext cx="185051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𝜒_2^2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25</xdr:row>
      <xdr:rowOff>167640</xdr:rowOff>
    </xdr:from>
    <xdr:ext cx="823495" cy="3971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0" y="4488180"/>
              <a:ext cx="823495" cy="3971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𝜒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;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𝜒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0" y="4488180"/>
              <a:ext cx="823495" cy="3971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((𝑛〖𝜎^2〗^∗)/(𝜒_2^2 );(𝑛〖𝜎^2〗^∗)/(𝜒_1^2 ))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23</xdr:row>
      <xdr:rowOff>0</xdr:rowOff>
    </xdr:from>
    <xdr:ext cx="324576" cy="1921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0" y="4137660"/>
              <a:ext cx="324576" cy="1921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0" y="4137660"/>
              <a:ext cx="324576" cy="1921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〖〖𝑛𝜎〗^2〗^∗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21</xdr:row>
      <xdr:rowOff>0</xdr:rowOff>
    </xdr:from>
    <xdr:ext cx="66319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5486400" y="3931920"/>
              <a:ext cx="66319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(с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5486400" y="3931920"/>
              <a:ext cx="66319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(с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〗_𝑖−𝑎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 𝑛_𝑖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22</xdr:row>
      <xdr:rowOff>0</xdr:rowOff>
    </xdr:from>
    <xdr:ext cx="1139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0" y="4137660"/>
              <a:ext cx="1139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0" y="4137660"/>
              <a:ext cx="1139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207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0" y="18288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0" y="18288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𝛼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1112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0" y="36576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0" y="36576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¯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1092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0" y="54864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0" y="54864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0</xdr:rowOff>
    </xdr:from>
    <xdr:ext cx="1515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0" y="914400"/>
              <a:ext cx="1515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0" y="914400"/>
              <a:ext cx="1515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𝑝_𝑖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0</xdr:rowOff>
    </xdr:from>
    <xdr:ext cx="1946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09600" y="914400"/>
              <a:ext cx="1946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′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09600" y="914400"/>
              <a:ext cx="1946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𝑛_𝑖′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4</xdr:row>
      <xdr:rowOff>15240</xdr:rowOff>
    </xdr:from>
    <xdr:ext cx="635237" cy="3683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219200" y="746760"/>
              <a:ext cx="635237" cy="368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′</m:t>
                                    </m:r>
                                  </m:sup>
                                </m:sSubSup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219200" y="746760"/>
              <a:ext cx="635237" cy="368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(𝑛_𝑖−𝑛_𝑖^′ )^2/𝑛_𝑖′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17</xdr:row>
      <xdr:rowOff>0</xdr:rowOff>
    </xdr:from>
    <xdr:ext cx="341119" cy="1813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0" y="3108960"/>
              <a:ext cx="341119" cy="181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набл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0" y="3108960"/>
              <a:ext cx="341119" cy="181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𝜒_</a:t>
              </a:r>
              <a:r>
                <a:rPr lang="ru-RU" sz="1100" b="0" i="0">
                  <a:latin typeface="Cambria Math" panose="02040503050406030204" pitchFamily="18" charset="0"/>
                </a:rPr>
                <a:t>набл</a:t>
              </a:r>
              <a:r>
                <a:rPr lang="en-US" sz="1100" b="0" i="0">
                  <a:latin typeface="Cambria Math" panose="02040503050406030204" pitchFamily="18" charset="0"/>
                </a:rPr>
                <a:t>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18</xdr:row>
      <xdr:rowOff>0</xdr:rowOff>
    </xdr:from>
    <xdr:ext cx="331629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0" y="3291840"/>
              <a:ext cx="33162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теор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0" y="3291840"/>
              <a:ext cx="33162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𝜒_</a:t>
              </a:r>
              <a:r>
                <a:rPr lang="ru-RU" sz="1100" b="0" i="0">
                  <a:latin typeface="Cambria Math" panose="02040503050406030204" pitchFamily="18" charset="0"/>
                </a:rPr>
                <a:t>теор</a:t>
              </a:r>
              <a:r>
                <a:rPr lang="en-US" sz="1100" b="0" i="0">
                  <a:latin typeface="Cambria Math" panose="02040503050406030204" pitchFamily="18" charset="0"/>
                </a:rPr>
                <a:t>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198120</xdr:colOff>
      <xdr:row>19</xdr:row>
      <xdr:rowOff>0</xdr:rowOff>
    </xdr:from>
    <xdr:ext cx="824906" cy="1938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807720" y="3474720"/>
              <a:ext cx="824906" cy="19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набл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100" b="0" i="0">
                        <a:latin typeface="Cambria Math" panose="02040503050406030204" pitchFamily="18" charset="0"/>
                      </a:rPr>
                      <m:t>&gt;</m:t>
                    </m:r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теор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807720" y="3474720"/>
              <a:ext cx="824906" cy="19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𝜒_</a:t>
              </a:r>
              <a:r>
                <a:rPr lang="ru-RU" sz="1100" b="0" i="0">
                  <a:latin typeface="Cambria Math" panose="02040503050406030204" pitchFamily="18" charset="0"/>
                </a:rPr>
                <a:t>набл</a:t>
              </a:r>
              <a:r>
                <a:rPr lang="en-US" sz="1100" b="0" i="0">
                  <a:latin typeface="Cambria Math" panose="02040503050406030204" pitchFamily="18" charset="0"/>
                </a:rPr>
                <a:t>^2&gt;𝜒_</a:t>
              </a:r>
              <a:r>
                <a:rPr lang="ru-RU" sz="1100" b="0" i="0">
                  <a:latin typeface="Cambria Math" panose="02040503050406030204" pitchFamily="18" charset="0"/>
                </a:rPr>
                <a:t>теор</a:t>
              </a:r>
              <a:r>
                <a:rPr lang="en-US" sz="1100" b="0" i="0">
                  <a:latin typeface="Cambria Math" panose="02040503050406030204" pitchFamily="18" charset="0"/>
                </a:rPr>
                <a:t>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59227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609600" y="548640"/>
              <a:ext cx="5922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;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609600" y="548640"/>
              <a:ext cx="5922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ru-RU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𝑎〗_𝑖;𝑎_(𝑖+1))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</xdr:row>
      <xdr:rowOff>0</xdr:rowOff>
    </xdr:from>
    <xdr:ext cx="53053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219200" y="182880"/>
              <a:ext cx="5305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;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+1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219200" y="182880"/>
              <a:ext cx="5305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/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𝑏_𝑖;𝑏_(𝑖+1))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16</xdr:row>
      <xdr:rowOff>0</xdr:rowOff>
    </xdr:from>
    <xdr:ext cx="179152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7924800" y="2926080"/>
              <a:ext cx="179152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sub>
                        </m:sSub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7924800" y="2926080"/>
              <a:ext cx="179152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¯(</a:t>
              </a:r>
              <a:r>
                <a:rPr lang="en-US" sz="1100" b="0" i="0">
                  <a:latin typeface="Cambria Math" panose="02040503050406030204" pitchFamily="18" charset="0"/>
                </a:rPr>
                <a:t>𝑥_𝑦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27</xdr:row>
      <xdr:rowOff>0</xdr:rowOff>
    </xdr:from>
    <xdr:ext cx="1678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1219200" y="4937760"/>
              <a:ext cx="1678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1219200" y="4937760"/>
              <a:ext cx="1678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¯(</a:t>
              </a:r>
              <a:r>
                <a:rPr lang="en-US" sz="1100" b="0" i="0">
                  <a:latin typeface="Cambria Math" panose="02040503050406030204" pitchFamily="18" charset="0"/>
                </a:rPr>
                <a:t>𝑦_𝑥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45720</xdr:colOff>
      <xdr:row>12</xdr:row>
      <xdr:rowOff>148590</xdr:rowOff>
    </xdr:from>
    <xdr:ext cx="65" cy="172227"/>
    <xdr:sp macro="" textlink="">
      <xdr:nvSpPr>
        <xdr:cNvPr id="2" name="TextBox 1"/>
        <xdr:cNvSpPr txBox="1"/>
      </xdr:nvSpPr>
      <xdr:spPr>
        <a:xfrm>
          <a:off x="3093720" y="2343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</xdr:row>
      <xdr:rowOff>0</xdr:rowOff>
    </xdr:from>
    <xdr:ext cx="179152" cy="182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7315200" y="182880"/>
              <a:ext cx="179152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sub>
                        </m:sSub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7315200" y="182880"/>
              <a:ext cx="179152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¯(</a:t>
              </a:r>
              <a:r>
                <a:rPr lang="en-US" sz="1100" b="0" i="0">
                  <a:latin typeface="Cambria Math" panose="02040503050406030204" pitchFamily="18" charset="0"/>
                </a:rPr>
                <a:t>𝑥_𝑦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</xdr:row>
      <xdr:rowOff>0</xdr:rowOff>
    </xdr:from>
    <xdr:ext cx="1678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609600" y="2194560"/>
              <a:ext cx="1678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609600" y="2194560"/>
              <a:ext cx="1678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¯(</a:t>
              </a:r>
              <a:r>
                <a:rPr lang="en-US" sz="1100" b="0" i="0">
                  <a:latin typeface="Cambria Math" panose="02040503050406030204" pitchFamily="18" charset="0"/>
                </a:rPr>
                <a:t>𝑦_𝑥 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0</xdr:colOff>
      <xdr:row>1</xdr:row>
      <xdr:rowOff>0</xdr:rowOff>
    </xdr:from>
    <xdr:ext cx="264624" cy="1828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7924800" y="182880"/>
              <a:ext cx="264624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7924800" y="182880"/>
              <a:ext cx="264624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𝐷^((𝑖))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13</xdr:row>
      <xdr:rowOff>0</xdr:rowOff>
    </xdr:from>
    <xdr:ext cx="276871" cy="1828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609600" y="2377440"/>
              <a:ext cx="276871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609600" y="2377440"/>
              <a:ext cx="276871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𝐷^((𝑗))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</xdr:row>
      <xdr:rowOff>0</xdr:rowOff>
    </xdr:from>
    <xdr:ext cx="1582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/>
            <xdr:cNvSpPr txBox="1"/>
          </xdr:nvSpPr>
          <xdr:spPr>
            <a:xfrm>
              <a:off x="8534400" y="182880"/>
              <a:ext cx="158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3" name="TextBox 52"/>
            <xdr:cNvSpPr txBox="1"/>
          </xdr:nvSpPr>
          <xdr:spPr>
            <a:xfrm>
              <a:off x="8534400" y="182880"/>
              <a:ext cx="158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𝑛_𝑖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</xdr:row>
      <xdr:rowOff>0</xdr:rowOff>
    </xdr:from>
    <xdr:ext cx="157992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/>
            <xdr:cNvSpPr txBox="1"/>
          </xdr:nvSpPr>
          <xdr:spPr>
            <a:xfrm>
              <a:off x="609600" y="2560320"/>
              <a:ext cx="157992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6" name="TextBox 55"/>
            <xdr:cNvSpPr txBox="1"/>
          </xdr:nvSpPr>
          <xdr:spPr>
            <a:xfrm>
              <a:off x="609600" y="2560320"/>
              <a:ext cx="157992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𝑛_𝑗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17</xdr:row>
      <xdr:rowOff>0</xdr:rowOff>
    </xdr:from>
    <xdr:ext cx="1809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/>
            <xdr:cNvSpPr txBox="1"/>
          </xdr:nvSpPr>
          <xdr:spPr>
            <a:xfrm>
              <a:off x="609600" y="2926080"/>
              <a:ext cx="1809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8" name="TextBox 57"/>
            <xdr:cNvSpPr txBox="1"/>
          </xdr:nvSpPr>
          <xdr:spPr>
            <a:xfrm>
              <a:off x="609600" y="2926080"/>
              <a:ext cx="1809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𝐷_</a:t>
              </a:r>
              <a:r>
                <a:rPr lang="ru-RU" sz="1100" b="0" i="0">
                  <a:latin typeface="Cambria Math" panose="02040503050406030204" pitchFamily="18" charset="0"/>
                </a:rPr>
                <a:t>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18</xdr:row>
      <xdr:rowOff>0</xdr:rowOff>
    </xdr:from>
    <xdr:ext cx="196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/>
            <xdr:cNvSpPr txBox="1"/>
          </xdr:nvSpPr>
          <xdr:spPr>
            <a:xfrm>
              <a:off x="609600" y="3108960"/>
              <a:ext cx="196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м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0" name="TextBox 59"/>
            <xdr:cNvSpPr txBox="1"/>
          </xdr:nvSpPr>
          <xdr:spPr>
            <a:xfrm>
              <a:off x="609600" y="3108960"/>
              <a:ext cx="196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𝐷_</a:t>
              </a:r>
              <a:r>
                <a:rPr lang="ru-RU" sz="1100" b="0" i="0">
                  <a:latin typeface="Cambria Math" panose="02040503050406030204" pitchFamily="18" charset="0"/>
                </a:rPr>
                <a:t>м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113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/>
            <xdr:cNvSpPr txBox="1"/>
          </xdr:nvSpPr>
          <xdr:spPr>
            <a:xfrm>
              <a:off x="609600" y="292608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2" name="TextBox 61"/>
            <xdr:cNvSpPr txBox="1"/>
          </xdr:nvSpPr>
          <xdr:spPr>
            <a:xfrm>
              <a:off x="609600" y="292608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¯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1899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609600" y="3474720"/>
              <a:ext cx="1899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609600" y="3474720"/>
              <a:ext cx="1899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𝐷_𝑜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1112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TextBox 65"/>
            <xdr:cNvSpPr txBox="1"/>
          </xdr:nvSpPr>
          <xdr:spPr>
            <a:xfrm>
              <a:off x="3048000" y="292608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6" name="TextBox 65"/>
            <xdr:cNvSpPr txBox="1"/>
          </xdr:nvSpPr>
          <xdr:spPr>
            <a:xfrm>
              <a:off x="3048000" y="292608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¯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17</xdr:row>
      <xdr:rowOff>0</xdr:rowOff>
    </xdr:from>
    <xdr:ext cx="1809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/>
            <xdr:cNvSpPr txBox="1"/>
          </xdr:nvSpPr>
          <xdr:spPr>
            <a:xfrm>
              <a:off x="3048000" y="3108960"/>
              <a:ext cx="1809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7" name="TextBox 66"/>
            <xdr:cNvSpPr txBox="1"/>
          </xdr:nvSpPr>
          <xdr:spPr>
            <a:xfrm>
              <a:off x="3048000" y="3108960"/>
              <a:ext cx="1809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𝐷_</a:t>
              </a:r>
              <a:r>
                <a:rPr lang="ru-RU" sz="1100" b="0" i="0">
                  <a:latin typeface="Cambria Math" panose="02040503050406030204" pitchFamily="18" charset="0"/>
                </a:rPr>
                <a:t>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18</xdr:row>
      <xdr:rowOff>0</xdr:rowOff>
    </xdr:from>
    <xdr:ext cx="1964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/>
            <xdr:cNvSpPr txBox="1"/>
          </xdr:nvSpPr>
          <xdr:spPr>
            <a:xfrm>
              <a:off x="3048000" y="3291840"/>
              <a:ext cx="196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м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8" name="TextBox 67"/>
            <xdr:cNvSpPr txBox="1"/>
          </xdr:nvSpPr>
          <xdr:spPr>
            <a:xfrm>
              <a:off x="3048000" y="3291840"/>
              <a:ext cx="1964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𝐷_</a:t>
              </a:r>
              <a:r>
                <a:rPr lang="ru-RU" sz="1100" b="0" i="0">
                  <a:latin typeface="Cambria Math" panose="02040503050406030204" pitchFamily="18" charset="0"/>
                </a:rPr>
                <a:t>м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19</xdr:row>
      <xdr:rowOff>0</xdr:rowOff>
    </xdr:from>
    <xdr:ext cx="1899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/>
            <xdr:cNvSpPr txBox="1"/>
          </xdr:nvSpPr>
          <xdr:spPr>
            <a:xfrm>
              <a:off x="3048000" y="3474720"/>
              <a:ext cx="1899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9" name="TextBox 68"/>
            <xdr:cNvSpPr txBox="1"/>
          </xdr:nvSpPr>
          <xdr:spPr>
            <a:xfrm>
              <a:off x="3048000" y="3474720"/>
              <a:ext cx="1899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𝐷_𝑜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207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0" y="18288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0" y="18288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𝛼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839909" cy="3490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0" y="365760"/>
              <a:ext cx="839909" cy="349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м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в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0" y="365760"/>
              <a:ext cx="839909" cy="3490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𝐾=(𝑛−𝑘)/(𝑘−1)  𝐷_</a:t>
              </a:r>
              <a:r>
                <a:rPr lang="ru-RU" sz="1100" b="0" i="0">
                  <a:latin typeface="Cambria Math" panose="02040503050406030204" pitchFamily="18" charset="0"/>
                </a:rPr>
                <a:t>м</a:t>
              </a:r>
              <a:r>
                <a:rPr lang="en-US" sz="1100" b="0" i="0">
                  <a:latin typeface="Cambria Math" panose="02040503050406030204" pitchFamily="18" charset="0"/>
                </a:rPr>
                <a:t>/𝐷</a:t>
              </a:r>
              <a:r>
                <a:rPr lang="ru-RU" sz="1100" b="0" i="0">
                  <a:latin typeface="Cambria Math" panose="02040503050406030204" pitchFamily="18" charset="0"/>
                </a:rPr>
                <a:t>_в</a:t>
              </a:r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204158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0" y="73152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0" y="73152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𝑡_</a:t>
              </a:r>
              <a:r>
                <a:rPr lang="ru-RU" sz="1100" b="0" i="0">
                  <a:latin typeface="Cambria Math" panose="02040503050406030204" pitchFamily="18" charset="0"/>
                </a:rPr>
                <a:t>кр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60960</xdr:colOff>
      <xdr:row>5</xdr:row>
      <xdr:rowOff>0</xdr:rowOff>
    </xdr:from>
    <xdr:ext cx="490968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670560" y="914400"/>
              <a:ext cx="49096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&gt;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70560" y="914400"/>
              <a:ext cx="49096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𝐾&gt;𝑡_</a:t>
              </a:r>
              <a:r>
                <a:rPr lang="ru-RU" sz="1100" b="0" i="0">
                  <a:latin typeface="Cambria Math" panose="02040503050406030204" pitchFamily="18" charset="0"/>
                </a:rPr>
                <a:t>кр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42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0" y="0"/>
              <a:ext cx="1742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0" y="0"/>
              <a:ext cx="1742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𝜎_𝑥</a:t>
              </a:r>
              <a:r>
                <a:rPr lang="ru-RU" sz="1100" b="0" i="0">
                  <a:latin typeface="Cambria Math" panose="02040503050406030204" pitchFamily="18" charset="0"/>
                </a:rPr>
                <a:t> ) 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</xdr:row>
      <xdr:rowOff>0</xdr:rowOff>
    </xdr:from>
    <xdr:ext cx="178319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0" y="182880"/>
              <a:ext cx="17831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0" y="182880"/>
              <a:ext cx="178319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𝜎_𝑦</a:t>
              </a:r>
              <a:r>
                <a:rPr lang="ru-RU" sz="1100" b="0" i="0">
                  <a:latin typeface="Cambria Math" panose="02040503050406030204" pitchFamily="18" charset="0"/>
                </a:rPr>
                <a:t> ) 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1883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0" y="365760"/>
              <a:ext cx="188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0" y="365760"/>
              <a:ext cx="1883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¯</a:t>
              </a:r>
              <a:r>
                <a:rPr lang="en-US" sz="1100" b="0" i="0">
                  <a:latin typeface="Cambria Math" panose="02040503050406030204" pitchFamily="18" charset="0"/>
                </a:rPr>
                <a:t>𝑥𝑦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1613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0" y="548640"/>
              <a:ext cx="1613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0" y="548640"/>
              <a:ext cx="1613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𝑟^∗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0</xdr:rowOff>
    </xdr:from>
    <xdr:ext cx="1996059" cy="360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0" y="914400"/>
              <a:ext cx="1996059" cy="360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sub>
                        </m:sSub>
                      </m:e>
                    </m:acc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− </m:t>
                            </m:r>
                            <m:bar>
                              <m:barPr>
                                <m:pos m:val="top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bar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bar>
                          </m:e>
                        </m:d>
                      </m:num>
                      <m:den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</m:e>
                        </m:acc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bar>
                      <m:barPr>
                        <m:pos m:val="top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ba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𝑏𝑥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0" y="914400"/>
              <a:ext cx="1996059" cy="360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𝑦_𝑥=𝑟^∗ (𝜎_𝑦 ) ̂ ((𝑥 − ¯𝑥))/(𝜎_𝑥 ) ̂ +¯𝑦=𝑎+𝑏𝑥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0</xdr:rowOff>
    </xdr:from>
    <xdr:ext cx="1139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0" y="1280160"/>
              <a:ext cx="1139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0" y="1280160"/>
              <a:ext cx="1139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0</xdr:rowOff>
    </xdr:from>
    <xdr:ext cx="1109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0" y="1463040"/>
              <a:ext cx="110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0" y="1463040"/>
              <a:ext cx="110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𝑏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0</xdr:row>
      <xdr:rowOff>0</xdr:rowOff>
    </xdr:from>
    <xdr:ext cx="430824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/>
            <xdr:cNvSpPr txBox="1"/>
          </xdr:nvSpPr>
          <xdr:spPr>
            <a:xfrm>
              <a:off x="3657600" y="0"/>
              <a:ext cx="430824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∑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2" name="TextBox 21"/>
            <xdr:cNvSpPr txBox="1"/>
          </xdr:nvSpPr>
          <xdr:spPr>
            <a:xfrm>
              <a:off x="3657600" y="0"/>
              <a:ext cx="430824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∑𝑦_𝑗 𝑛_𝑖𝑗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</xdr:row>
      <xdr:rowOff>0</xdr:rowOff>
    </xdr:from>
    <xdr:ext cx="13090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/>
            <xdr:cNvSpPr txBox="1"/>
          </xdr:nvSpPr>
          <xdr:spPr>
            <a:xfrm>
              <a:off x="0" y="1828800"/>
              <a:ext cx="13090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2,36+0,52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5" name="TextBox 44"/>
            <xdr:cNvSpPr txBox="1"/>
          </xdr:nvSpPr>
          <xdr:spPr>
            <a:xfrm>
              <a:off x="0" y="1828800"/>
              <a:ext cx="13090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𝑦_𝑥=−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2,36+0,52𝑥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0</xdr:row>
      <xdr:rowOff>0</xdr:rowOff>
    </xdr:from>
    <xdr:ext cx="1112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/>
            <xdr:cNvSpPr txBox="1"/>
          </xdr:nvSpPr>
          <xdr:spPr>
            <a:xfrm>
              <a:off x="1219200" y="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6" name="TextBox 45"/>
            <xdr:cNvSpPr txBox="1"/>
          </xdr:nvSpPr>
          <xdr:spPr>
            <a:xfrm>
              <a:off x="1219200" y="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¯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</xdr:row>
      <xdr:rowOff>0</xdr:rowOff>
    </xdr:from>
    <xdr:ext cx="113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/>
            <xdr:cNvSpPr txBox="1"/>
          </xdr:nvSpPr>
          <xdr:spPr>
            <a:xfrm>
              <a:off x="1219200" y="18288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7" name="TextBox 46"/>
            <xdr:cNvSpPr txBox="1"/>
          </xdr:nvSpPr>
          <xdr:spPr>
            <a:xfrm>
              <a:off x="1219200" y="182880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¯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3810</xdr:rowOff>
    </xdr:from>
    <xdr:to>
      <xdr:col>7</xdr:col>
      <xdr:colOff>312420</xdr:colOff>
      <xdr:row>15</xdr:row>
      <xdr:rowOff>3810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17</xdr:row>
      <xdr:rowOff>0</xdr:rowOff>
    </xdr:from>
    <xdr:ext cx="346698" cy="180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0" y="3108960"/>
              <a:ext cx="346698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</m:acc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</m:oMath>
              </a14:m>
              <a:r>
                <a:rPr lang="ru-RU" sz="1100"/>
                <a:t> вес</a:t>
              </a: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0" y="3108960"/>
              <a:ext cx="346698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ru-RU" sz="1100" b="0" i="0">
                  <a:latin typeface="Cambria Math" panose="02040503050406030204" pitchFamily="18" charset="0"/>
                </a:rPr>
                <a:t> ̂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/>
                <a:t> вес</a:t>
              </a:r>
            </a:p>
          </xdr:txBody>
        </xdr:sp>
      </mc:Fallback>
    </mc:AlternateContent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66117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0" y="182880"/>
              <a:ext cx="566117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𝜂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ru-RU" sz="1100" b="0" i="1">
                                    <a:latin typeface="Cambria Math" panose="02040503050406030204" pitchFamily="18" charset="0"/>
                                  </a:rPr>
                                  <m:t>м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ru-RU" sz="1100" b="0" i="1">
                                    <a:latin typeface="Cambria Math" panose="02040503050406030204" pitchFamily="18" charset="0"/>
                                  </a:rPr>
                                  <m:t>о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0" y="182880"/>
              <a:ext cx="566117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𝜂=√(𝐷_</a:t>
              </a:r>
              <a:r>
                <a:rPr lang="ru-RU" sz="1100" b="0" i="0">
                  <a:latin typeface="Cambria Math" panose="02040503050406030204" pitchFamily="18" charset="0"/>
                </a:rPr>
                <a:t>м</a:t>
              </a:r>
              <a:r>
                <a:rPr lang="en-US" sz="1100" b="0" i="0">
                  <a:latin typeface="Cambria Math" panose="02040503050406030204" pitchFamily="18" charset="0"/>
                </a:rPr>
                <a:t>/𝐷_</a:t>
              </a:r>
              <a:r>
                <a:rPr lang="ru-RU" sz="1100" b="0" i="0">
                  <a:latin typeface="Cambria Math" panose="02040503050406030204" pitchFamily="18" charset="0"/>
                </a:rPr>
                <a:t>о</a:t>
              </a:r>
              <a:r>
                <a:rPr lang="en-US" sz="1100" b="0" i="0">
                  <a:latin typeface="Cambria Math" panose="02040503050406030204" pitchFamily="18" charset="0"/>
                </a:rPr>
                <a:t>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2</xdr:row>
      <xdr:rowOff>0</xdr:rowOff>
    </xdr:from>
    <xdr:ext cx="16139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828800" y="365760"/>
              <a:ext cx="1613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828800" y="365760"/>
              <a:ext cx="1613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𝑟^∗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1099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3048000" y="182880"/>
              <a:ext cx="110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3048000" y="182880"/>
              <a:ext cx="110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𝑏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17049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3048000" y="365760"/>
              <a:ext cx="1704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3048000" y="365760"/>
              <a:ext cx="1704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𝑆_𝑏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0</xdr:rowOff>
    </xdr:from>
    <xdr:ext cx="191271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3048000" y="548640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3048000" y="548640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1235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3048000" y="731520"/>
              <a:ext cx="1235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3048000" y="731520"/>
              <a:ext cx="1235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0</xdr:rowOff>
    </xdr:from>
    <xdr:ext cx="420115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3048000" y="914400"/>
              <a:ext cx="420115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3048000" y="914400"/>
              <a:ext cx="420115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𝑛𝐷(𝑌 ̂)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</xdr:row>
      <xdr:rowOff>0</xdr:rowOff>
    </xdr:from>
    <xdr:ext cx="11394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4876800" y="182880"/>
              <a:ext cx="1139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4876800" y="182880"/>
              <a:ext cx="1139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</xdr:row>
      <xdr:rowOff>0</xdr:rowOff>
    </xdr:from>
    <xdr:ext cx="1729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4876800" y="365760"/>
              <a:ext cx="1729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4876800" y="365760"/>
              <a:ext cx="1729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𝑆_𝑎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</xdr:row>
      <xdr:rowOff>0</xdr:rowOff>
    </xdr:from>
    <xdr:ext cx="1092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4876800" y="54864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4876800" y="548640"/>
              <a:ext cx="10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</xdr:row>
      <xdr:rowOff>0</xdr:rowOff>
    </xdr:from>
    <xdr:ext cx="36144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/>
            <xdr:cNvSpPr txBox="1"/>
          </xdr:nvSpPr>
          <xdr:spPr>
            <a:xfrm>
              <a:off x="4876800" y="731520"/>
              <a:ext cx="3614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1" name="TextBox 20"/>
            <xdr:cNvSpPr txBox="1"/>
          </xdr:nvSpPr>
          <xdr:spPr>
            <a:xfrm>
              <a:off x="4876800" y="731520"/>
              <a:ext cx="3614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𝑛−2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5</xdr:row>
      <xdr:rowOff>0</xdr:rowOff>
    </xdr:from>
    <xdr:ext cx="40177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/>
            <xdr:cNvSpPr txBox="1"/>
          </xdr:nvSpPr>
          <xdr:spPr>
            <a:xfrm>
              <a:off x="4876800" y="914400"/>
              <a:ext cx="4017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𝑛𝐷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3" name="TextBox 22"/>
            <xdr:cNvSpPr txBox="1"/>
          </xdr:nvSpPr>
          <xdr:spPr>
            <a:xfrm>
              <a:off x="4876800" y="914400"/>
              <a:ext cx="4017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𝑛𝐷(𝜖 ̂)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339195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/>
            <xdr:cNvSpPr txBox="1"/>
          </xdr:nvSpPr>
          <xdr:spPr>
            <a:xfrm>
              <a:off x="3048000" y="1097280"/>
              <a:ext cx="339195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5" name="TextBox 24"/>
            <xdr:cNvSpPr txBox="1"/>
          </xdr:nvSpPr>
          <xdr:spPr>
            <a:xfrm>
              <a:off x="3048000" y="1097280"/>
              <a:ext cx="339195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𝐷(𝑌 ̂)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</xdr:row>
      <xdr:rowOff>0</xdr:rowOff>
    </xdr:from>
    <xdr:ext cx="3208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/>
            <xdr:cNvSpPr txBox="1"/>
          </xdr:nvSpPr>
          <xdr:spPr>
            <a:xfrm>
              <a:off x="4876800" y="1097280"/>
              <a:ext cx="3208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7" name="TextBox 26"/>
            <xdr:cNvSpPr txBox="1"/>
          </xdr:nvSpPr>
          <xdr:spPr>
            <a:xfrm>
              <a:off x="4876800" y="1097280"/>
              <a:ext cx="3208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𝐷(𝜖 ̂)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9</xdr:row>
      <xdr:rowOff>0</xdr:rowOff>
    </xdr:from>
    <xdr:ext cx="13090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/>
            <xdr:cNvSpPr txBox="1"/>
          </xdr:nvSpPr>
          <xdr:spPr>
            <a:xfrm>
              <a:off x="3048000" y="1280160"/>
              <a:ext cx="13090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=−24,56+0,53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9" name="TextBox 28"/>
            <xdr:cNvSpPr txBox="1"/>
          </xdr:nvSpPr>
          <xdr:spPr>
            <a:xfrm>
              <a:off x="3048000" y="1280160"/>
              <a:ext cx="13090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𝑦_𝑥=−24,56+0,53𝑥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188577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/>
            <xdr:cNvSpPr txBox="1"/>
          </xdr:nvSpPr>
          <xdr:spPr>
            <a:xfrm>
              <a:off x="3048000" y="1645920"/>
              <a:ext cx="18857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1" name="TextBox 30"/>
            <xdr:cNvSpPr txBox="1"/>
          </xdr:nvSpPr>
          <xdr:spPr>
            <a:xfrm>
              <a:off x="3048000" y="1645920"/>
              <a:ext cx="18857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𝑋_𝑝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13</xdr:row>
      <xdr:rowOff>0</xdr:rowOff>
    </xdr:from>
    <xdr:ext cx="165686" cy="1906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/>
            <xdr:cNvSpPr txBox="1"/>
          </xdr:nvSpPr>
          <xdr:spPr>
            <a:xfrm>
              <a:off x="3048000" y="1828800"/>
              <a:ext cx="165686" cy="190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3" name="TextBox 32"/>
            <xdr:cNvSpPr txBox="1"/>
          </xdr:nvSpPr>
          <xdr:spPr>
            <a:xfrm>
              <a:off x="3048000" y="1828800"/>
              <a:ext cx="165686" cy="190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𝑌_𝑝 </a:t>
              </a:r>
              <a:r>
                <a:rPr lang="ru-RU" sz="1100" b="0" i="0">
                  <a:latin typeface="Cambria Math" panose="02040503050406030204" pitchFamily="18" charset="0"/>
                </a:rPr>
                <a:t>) 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14</xdr:row>
      <xdr:rowOff>0</xdr:rowOff>
    </xdr:from>
    <xdr:ext cx="237116" cy="20165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/>
            <xdr:cNvSpPr txBox="1"/>
          </xdr:nvSpPr>
          <xdr:spPr>
            <a:xfrm>
              <a:off x="3048000" y="2011680"/>
              <a:ext cx="237116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Δ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5" name="TextBox 34"/>
            <xdr:cNvSpPr txBox="1"/>
          </xdr:nvSpPr>
          <xdr:spPr>
            <a:xfrm>
              <a:off x="3048000" y="2011680"/>
              <a:ext cx="237116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𝑆_(Δ_𝑝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7620</xdr:colOff>
      <xdr:row>17</xdr:row>
      <xdr:rowOff>171450</xdr:rowOff>
    </xdr:from>
    <xdr:ext cx="1825628" cy="2096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/>
            <xdr:cNvSpPr txBox="1"/>
          </xdr:nvSpPr>
          <xdr:spPr>
            <a:xfrm>
              <a:off x="3055620" y="2731770"/>
              <a:ext cx="1825628" cy="209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Δ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&lt; 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panose="02040503050406030204" pitchFamily="18" charset="0"/>
                              </a:rPr>
                              <m:t>Δ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6" name="TextBox 35"/>
            <xdr:cNvSpPr txBox="1"/>
          </xdr:nvSpPr>
          <xdr:spPr>
            <a:xfrm>
              <a:off x="3055620" y="2731770"/>
              <a:ext cx="1825628" cy="209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𝑌_𝑝 </a:t>
              </a:r>
              <a:r>
                <a:rPr lang="ru-RU" sz="1100" b="0" i="0">
                  <a:latin typeface="Cambria Math" panose="02040503050406030204" pitchFamily="18" charset="0"/>
                </a:rPr>
                <a:t>) ̂</a:t>
              </a:r>
              <a:r>
                <a:rPr lang="en-US" sz="1100" b="0" i="0">
                  <a:latin typeface="Cambria Math" panose="02040503050406030204" pitchFamily="18" charset="0"/>
                </a:rPr>
                <a:t>−𝑡_𝛾 𝑆_(Δ_𝑝 )&lt; (𝑌_𝑝 ) ̂&lt;(𝑌_𝑝 ) ̂+𝑡_𝛾 𝑆_(Δ_𝑝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155107" cy="1830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/>
            <xdr:cNvSpPr txBox="1"/>
          </xdr:nvSpPr>
          <xdr:spPr>
            <a:xfrm>
              <a:off x="3048000" y="2377440"/>
              <a:ext cx="155107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8" name="TextBox 37"/>
            <xdr:cNvSpPr txBox="1"/>
          </xdr:nvSpPr>
          <xdr:spPr>
            <a:xfrm>
              <a:off x="3048000" y="2377440"/>
              <a:ext cx="155107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𝑡_𝛾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137160</xdr:colOff>
      <xdr:row>22</xdr:row>
      <xdr:rowOff>0</xdr:rowOff>
    </xdr:from>
    <xdr:ext cx="1517788" cy="1830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/>
            <xdr:cNvSpPr txBox="1"/>
          </xdr:nvSpPr>
          <xdr:spPr>
            <a:xfrm>
              <a:off x="3185160" y="3291840"/>
              <a:ext cx="1517788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0" name="TextBox 39"/>
            <xdr:cNvSpPr txBox="1"/>
          </xdr:nvSpPr>
          <xdr:spPr>
            <a:xfrm>
              <a:off x="3185160" y="3291840"/>
              <a:ext cx="1517788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𝑎−𝑡_𝛾 𝑆_𝑎&lt;𝛼&lt;𝑎+𝑡_𝛾 𝑆_𝑎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144780</xdr:colOff>
      <xdr:row>25</xdr:row>
      <xdr:rowOff>0</xdr:rowOff>
    </xdr:from>
    <xdr:ext cx="1507912" cy="1830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/>
            <xdr:cNvSpPr txBox="1"/>
          </xdr:nvSpPr>
          <xdr:spPr>
            <a:xfrm>
              <a:off x="3192780" y="3657600"/>
              <a:ext cx="1507912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𝛾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2" name="TextBox 41"/>
            <xdr:cNvSpPr txBox="1"/>
          </xdr:nvSpPr>
          <xdr:spPr>
            <a:xfrm>
              <a:off x="3192780" y="3657600"/>
              <a:ext cx="1507912" cy="183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𝑏−𝑡_𝛾 𝑆_𝑏&lt;𝛽&lt;𝑏+𝑡_𝛾 𝑆_𝑏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83820</xdr:colOff>
      <xdr:row>26</xdr:row>
      <xdr:rowOff>0</xdr:rowOff>
    </xdr:from>
    <xdr:ext cx="41133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/>
            <xdr:cNvSpPr txBox="1"/>
          </xdr:nvSpPr>
          <xdr:spPr>
            <a:xfrm>
              <a:off x="3741420" y="3840480"/>
              <a:ext cx="4113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4" name="TextBox 43"/>
            <xdr:cNvSpPr txBox="1"/>
          </xdr:nvSpPr>
          <xdr:spPr>
            <a:xfrm>
              <a:off x="3741420" y="3840480"/>
              <a:ext cx="4113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&lt;𝛽&lt;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91440</xdr:colOff>
      <xdr:row>23</xdr:row>
      <xdr:rowOff>0</xdr:rowOff>
    </xdr:from>
    <xdr:ext cx="41043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/>
            <xdr:cNvSpPr txBox="1"/>
          </xdr:nvSpPr>
          <xdr:spPr>
            <a:xfrm>
              <a:off x="3749040" y="3474720"/>
              <a:ext cx="4104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6" name="TextBox 45"/>
            <xdr:cNvSpPr txBox="1"/>
          </xdr:nvSpPr>
          <xdr:spPr>
            <a:xfrm>
              <a:off x="3749040" y="3474720"/>
              <a:ext cx="4104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&lt;𝛼&lt;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19</xdr:row>
      <xdr:rowOff>0</xdr:rowOff>
    </xdr:from>
    <xdr:ext cx="486415" cy="1906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/>
            <xdr:cNvSpPr txBox="1"/>
          </xdr:nvSpPr>
          <xdr:spPr>
            <a:xfrm>
              <a:off x="3726180" y="2926080"/>
              <a:ext cx="486415" cy="190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&lt; </m:t>
                    </m:r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8" name="TextBox 47"/>
            <xdr:cNvSpPr txBox="1"/>
          </xdr:nvSpPr>
          <xdr:spPr>
            <a:xfrm>
              <a:off x="3726180" y="2926080"/>
              <a:ext cx="486415" cy="1906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&lt; (𝑌_𝑝 ) ̂&lt;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29</xdr:row>
      <xdr:rowOff>0</xdr:rowOff>
    </xdr:from>
    <xdr:ext cx="12073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/>
            <xdr:cNvSpPr txBox="1"/>
          </xdr:nvSpPr>
          <xdr:spPr>
            <a:xfrm>
              <a:off x="3048000" y="475488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0" name="TextBox 49"/>
            <xdr:cNvSpPr txBox="1"/>
          </xdr:nvSpPr>
          <xdr:spPr>
            <a:xfrm>
              <a:off x="3048000" y="4754880"/>
              <a:ext cx="120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𝛼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0</xdr:rowOff>
    </xdr:from>
    <xdr:ext cx="924484" cy="3386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/>
            <xdr:cNvSpPr txBox="1"/>
          </xdr:nvSpPr>
          <xdr:spPr>
            <a:xfrm>
              <a:off x="3048000" y="4937760"/>
              <a:ext cx="924484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2" name="TextBox 51"/>
            <xdr:cNvSpPr txBox="1"/>
          </xdr:nvSpPr>
          <xdr:spPr>
            <a:xfrm>
              <a:off x="3048000" y="4937760"/>
              <a:ext cx="924484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𝐾=(𝑅^2 (𝑛−2))/(1−𝑅^2 )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32</xdr:row>
      <xdr:rowOff>0</xdr:rowOff>
    </xdr:from>
    <xdr:ext cx="204158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/>
            <xdr:cNvSpPr txBox="1"/>
          </xdr:nvSpPr>
          <xdr:spPr>
            <a:xfrm>
              <a:off x="3048000" y="530352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4" name="TextBox 53"/>
            <xdr:cNvSpPr txBox="1"/>
          </xdr:nvSpPr>
          <xdr:spPr>
            <a:xfrm>
              <a:off x="3048000" y="5303520"/>
              <a:ext cx="20415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𝑡_</a:t>
              </a:r>
              <a:r>
                <a:rPr lang="ru-RU" sz="1100" b="0" i="0">
                  <a:latin typeface="Cambria Math" panose="02040503050406030204" pitchFamily="18" charset="0"/>
                </a:rPr>
                <a:t>кр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33</xdr:row>
      <xdr:rowOff>0</xdr:rowOff>
    </xdr:from>
    <xdr:ext cx="490968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/>
            <xdr:cNvSpPr txBox="1"/>
          </xdr:nvSpPr>
          <xdr:spPr>
            <a:xfrm>
              <a:off x="3657600" y="5486400"/>
              <a:ext cx="49096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&gt;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6" name="TextBox 55"/>
            <xdr:cNvSpPr txBox="1"/>
          </xdr:nvSpPr>
          <xdr:spPr>
            <a:xfrm>
              <a:off x="3657600" y="5486400"/>
              <a:ext cx="490968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𝐾&gt;𝑡_</a:t>
              </a:r>
              <a:r>
                <a:rPr lang="ru-RU" sz="1100" b="0" i="0">
                  <a:latin typeface="Cambria Math" panose="02040503050406030204" pitchFamily="18" charset="0"/>
                </a:rPr>
                <a:t>кр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/>
  </sheetViews>
  <sheetFormatPr defaultRowHeight="14.4" x14ac:dyDescent="0.3"/>
  <sheetData>
    <row r="1" spans="1:11" x14ac:dyDescent="0.3">
      <c r="A1" s="1" t="s">
        <v>3</v>
      </c>
      <c r="D1" s="1" t="s">
        <v>4</v>
      </c>
    </row>
    <row r="2" spans="1:11" x14ac:dyDescent="0.3">
      <c r="A2" s="8" t="s">
        <v>0</v>
      </c>
      <c r="B2" s="8" t="s">
        <v>1</v>
      </c>
      <c r="C2" s="2"/>
      <c r="D2" s="4" t="s">
        <v>0</v>
      </c>
      <c r="E2" s="4" t="s">
        <v>2</v>
      </c>
      <c r="I2" s="7" t="s">
        <v>0</v>
      </c>
      <c r="J2" s="7" t="s">
        <v>25</v>
      </c>
      <c r="K2" s="7" t="s">
        <v>26</v>
      </c>
    </row>
    <row r="3" spans="1:11" x14ac:dyDescent="0.3">
      <c r="A3" s="7">
        <v>1</v>
      </c>
      <c r="B3" s="9">
        <v>156</v>
      </c>
      <c r="D3" s="6">
        <v>1</v>
      </c>
      <c r="E3" s="9">
        <v>48</v>
      </c>
      <c r="I3" s="7">
        <v>1</v>
      </c>
      <c r="J3" s="14">
        <v>165</v>
      </c>
      <c r="K3" s="14">
        <v>67</v>
      </c>
    </row>
    <row r="4" spans="1:11" x14ac:dyDescent="0.3">
      <c r="A4" s="7">
        <v>2</v>
      </c>
      <c r="B4" s="9">
        <v>157</v>
      </c>
      <c r="D4" s="6">
        <v>2</v>
      </c>
      <c r="E4" s="9">
        <v>48</v>
      </c>
      <c r="I4" s="7">
        <v>2</v>
      </c>
      <c r="J4" s="14">
        <v>162</v>
      </c>
      <c r="K4" s="14">
        <v>60</v>
      </c>
    </row>
    <row r="5" spans="1:11" x14ac:dyDescent="0.3">
      <c r="A5" s="7">
        <v>3</v>
      </c>
      <c r="B5" s="9">
        <v>157</v>
      </c>
      <c r="D5" s="6">
        <v>3</v>
      </c>
      <c r="E5" s="9">
        <v>50</v>
      </c>
      <c r="I5" s="7">
        <v>3</v>
      </c>
      <c r="J5" s="14">
        <v>171</v>
      </c>
      <c r="K5" s="14">
        <v>60</v>
      </c>
    </row>
    <row r="6" spans="1:11" x14ac:dyDescent="0.3">
      <c r="A6" s="7">
        <v>4</v>
      </c>
      <c r="B6" s="9">
        <v>158</v>
      </c>
      <c r="D6" s="6">
        <v>4</v>
      </c>
      <c r="E6" s="9">
        <v>51</v>
      </c>
      <c r="I6" s="7">
        <v>4</v>
      </c>
      <c r="J6" s="14">
        <v>172</v>
      </c>
      <c r="K6" s="14">
        <v>72</v>
      </c>
    </row>
    <row r="7" spans="1:11" x14ac:dyDescent="0.3">
      <c r="A7" s="7">
        <v>5</v>
      </c>
      <c r="B7" s="9">
        <v>159</v>
      </c>
      <c r="D7" s="6">
        <v>5</v>
      </c>
      <c r="E7" s="9">
        <v>51</v>
      </c>
      <c r="I7" s="7">
        <v>5</v>
      </c>
      <c r="J7" s="14">
        <v>171</v>
      </c>
      <c r="K7" s="14">
        <v>65</v>
      </c>
    </row>
    <row r="8" spans="1:11" x14ac:dyDescent="0.3">
      <c r="A8" s="7">
        <v>6</v>
      </c>
      <c r="B8" s="9">
        <v>159</v>
      </c>
      <c r="D8" s="6">
        <v>6</v>
      </c>
      <c r="E8" s="9">
        <v>52</v>
      </c>
      <c r="I8" s="7">
        <v>6</v>
      </c>
      <c r="J8" s="14">
        <v>166</v>
      </c>
      <c r="K8" s="14">
        <v>62</v>
      </c>
    </row>
    <row r="9" spans="1:11" x14ac:dyDescent="0.3">
      <c r="A9" s="7">
        <v>7</v>
      </c>
      <c r="B9" s="9">
        <v>160</v>
      </c>
      <c r="D9" s="6">
        <v>7</v>
      </c>
      <c r="E9" s="9">
        <v>53</v>
      </c>
      <c r="I9" s="7">
        <v>7</v>
      </c>
      <c r="J9" s="14">
        <v>164</v>
      </c>
      <c r="K9" s="14">
        <v>56</v>
      </c>
    </row>
    <row r="10" spans="1:11" x14ac:dyDescent="0.3">
      <c r="A10" s="7">
        <v>8</v>
      </c>
      <c r="B10" s="9">
        <v>160</v>
      </c>
      <c r="D10" s="6">
        <v>8</v>
      </c>
      <c r="E10" s="9">
        <v>54</v>
      </c>
      <c r="I10" s="7">
        <v>8</v>
      </c>
      <c r="J10" s="14">
        <v>164</v>
      </c>
      <c r="K10" s="14">
        <v>63</v>
      </c>
    </row>
    <row r="11" spans="1:11" x14ac:dyDescent="0.3">
      <c r="A11" s="7">
        <v>9</v>
      </c>
      <c r="B11" s="9">
        <v>160</v>
      </c>
      <c r="D11" s="6">
        <v>9</v>
      </c>
      <c r="E11" s="9">
        <v>54</v>
      </c>
      <c r="I11" s="7">
        <v>9</v>
      </c>
      <c r="J11" s="14">
        <v>169</v>
      </c>
      <c r="K11" s="14">
        <v>65</v>
      </c>
    </row>
    <row r="12" spans="1:11" x14ac:dyDescent="0.3">
      <c r="A12" s="7">
        <v>10</v>
      </c>
      <c r="B12" s="9">
        <v>160</v>
      </c>
      <c r="D12" s="6">
        <v>10</v>
      </c>
      <c r="E12" s="9">
        <v>54</v>
      </c>
      <c r="I12" s="7">
        <v>10</v>
      </c>
      <c r="J12" s="14">
        <v>169</v>
      </c>
      <c r="K12" s="14">
        <v>75</v>
      </c>
    </row>
    <row r="13" spans="1:11" x14ac:dyDescent="0.3">
      <c r="A13" s="7">
        <v>11</v>
      </c>
      <c r="B13" s="9">
        <v>161</v>
      </c>
      <c r="D13" s="6">
        <v>11</v>
      </c>
      <c r="E13" s="9">
        <v>55</v>
      </c>
      <c r="I13" s="7">
        <v>11</v>
      </c>
      <c r="J13" s="14">
        <v>163</v>
      </c>
      <c r="K13" s="14">
        <v>54</v>
      </c>
    </row>
    <row r="14" spans="1:11" x14ac:dyDescent="0.3">
      <c r="A14" s="7">
        <v>12</v>
      </c>
      <c r="B14" s="9">
        <v>161</v>
      </c>
      <c r="D14" s="6">
        <v>12</v>
      </c>
      <c r="E14" s="9">
        <v>55</v>
      </c>
      <c r="I14" s="7">
        <v>12</v>
      </c>
      <c r="J14" s="14">
        <v>173</v>
      </c>
      <c r="K14" s="14">
        <v>75</v>
      </c>
    </row>
    <row r="15" spans="1:11" x14ac:dyDescent="0.3">
      <c r="A15" s="7">
        <v>13</v>
      </c>
      <c r="B15" s="9">
        <v>161</v>
      </c>
      <c r="D15" s="6">
        <v>13</v>
      </c>
      <c r="E15" s="9">
        <v>55</v>
      </c>
      <c r="I15" s="7">
        <v>13</v>
      </c>
      <c r="J15" s="14">
        <v>176</v>
      </c>
      <c r="K15" s="14">
        <v>67</v>
      </c>
    </row>
    <row r="16" spans="1:11" x14ac:dyDescent="0.3">
      <c r="A16" s="7">
        <v>14</v>
      </c>
      <c r="B16" s="9">
        <v>161</v>
      </c>
      <c r="D16" s="6">
        <v>14</v>
      </c>
      <c r="E16" s="9">
        <v>56</v>
      </c>
      <c r="I16" s="7">
        <v>14</v>
      </c>
      <c r="J16" s="14">
        <v>168</v>
      </c>
      <c r="K16" s="14">
        <v>55</v>
      </c>
    </row>
    <row r="17" spans="1:11" x14ac:dyDescent="0.3">
      <c r="A17" s="7">
        <v>15</v>
      </c>
      <c r="B17" s="9">
        <v>161</v>
      </c>
      <c r="D17" s="6">
        <v>15</v>
      </c>
      <c r="E17" s="9">
        <v>56</v>
      </c>
      <c r="I17" s="7">
        <v>15</v>
      </c>
      <c r="J17" s="14">
        <v>169</v>
      </c>
      <c r="K17" s="14">
        <v>66</v>
      </c>
    </row>
    <row r="18" spans="1:11" x14ac:dyDescent="0.3">
      <c r="A18" s="7">
        <v>16</v>
      </c>
      <c r="B18" s="9">
        <v>161</v>
      </c>
      <c r="D18" s="6">
        <v>16</v>
      </c>
      <c r="E18" s="9">
        <v>56</v>
      </c>
      <c r="I18" s="7">
        <v>16</v>
      </c>
      <c r="J18" s="14">
        <v>168</v>
      </c>
      <c r="K18" s="14">
        <v>67</v>
      </c>
    </row>
    <row r="19" spans="1:11" x14ac:dyDescent="0.3">
      <c r="A19" s="7">
        <v>17</v>
      </c>
      <c r="B19" s="9">
        <v>161</v>
      </c>
      <c r="D19" s="6">
        <v>17</v>
      </c>
      <c r="E19" s="9">
        <v>56</v>
      </c>
      <c r="I19" s="7">
        <v>17</v>
      </c>
      <c r="J19" s="14">
        <v>166</v>
      </c>
      <c r="K19" s="14">
        <v>64</v>
      </c>
    </row>
    <row r="20" spans="1:11" x14ac:dyDescent="0.3">
      <c r="A20" s="7">
        <v>18</v>
      </c>
      <c r="B20" s="9">
        <v>161</v>
      </c>
      <c r="D20" s="6">
        <v>18</v>
      </c>
      <c r="E20" s="9">
        <v>56</v>
      </c>
      <c r="I20" s="7">
        <v>18</v>
      </c>
      <c r="J20" s="14">
        <v>178</v>
      </c>
      <c r="K20" s="14">
        <v>80</v>
      </c>
    </row>
    <row r="21" spans="1:11" x14ac:dyDescent="0.3">
      <c r="A21" s="7">
        <v>19</v>
      </c>
      <c r="B21" s="9">
        <v>161</v>
      </c>
      <c r="D21" s="6">
        <v>19</v>
      </c>
      <c r="E21" s="9">
        <v>57</v>
      </c>
      <c r="I21" s="7">
        <v>19</v>
      </c>
      <c r="J21" s="14">
        <v>165</v>
      </c>
      <c r="K21" s="14">
        <v>62</v>
      </c>
    </row>
    <row r="22" spans="1:11" x14ac:dyDescent="0.3">
      <c r="A22" s="7">
        <v>20</v>
      </c>
      <c r="B22" s="9">
        <v>161</v>
      </c>
      <c r="D22" s="6">
        <v>20</v>
      </c>
      <c r="E22" s="9">
        <v>57</v>
      </c>
      <c r="I22" s="7">
        <v>20</v>
      </c>
      <c r="J22" s="14">
        <v>164</v>
      </c>
      <c r="K22" s="14">
        <v>62</v>
      </c>
    </row>
    <row r="23" spans="1:11" x14ac:dyDescent="0.3">
      <c r="A23" s="7">
        <v>21</v>
      </c>
      <c r="B23" s="9">
        <v>161</v>
      </c>
      <c r="D23" s="6">
        <v>21</v>
      </c>
      <c r="E23" s="9">
        <v>57</v>
      </c>
      <c r="I23" s="7">
        <v>21</v>
      </c>
      <c r="J23" s="14">
        <v>161</v>
      </c>
      <c r="K23" s="14">
        <v>51</v>
      </c>
    </row>
    <row r="24" spans="1:11" x14ac:dyDescent="0.3">
      <c r="A24" s="7">
        <v>22</v>
      </c>
      <c r="B24" s="9">
        <v>162</v>
      </c>
      <c r="D24" s="6">
        <v>22</v>
      </c>
      <c r="E24" s="9">
        <v>57</v>
      </c>
      <c r="I24" s="7">
        <v>22</v>
      </c>
      <c r="J24" s="14">
        <v>170</v>
      </c>
      <c r="K24" s="14">
        <v>66</v>
      </c>
    </row>
    <row r="25" spans="1:11" x14ac:dyDescent="0.3">
      <c r="A25" s="7">
        <v>23</v>
      </c>
      <c r="B25" s="9">
        <v>162</v>
      </c>
      <c r="D25" s="6">
        <v>23</v>
      </c>
      <c r="E25" s="9">
        <v>58</v>
      </c>
      <c r="I25" s="7">
        <v>23</v>
      </c>
      <c r="J25" s="14">
        <v>164</v>
      </c>
      <c r="K25" s="14">
        <v>53</v>
      </c>
    </row>
    <row r="26" spans="1:11" x14ac:dyDescent="0.3">
      <c r="A26" s="7">
        <v>24</v>
      </c>
      <c r="B26" s="9">
        <v>162</v>
      </c>
      <c r="D26" s="6">
        <v>24</v>
      </c>
      <c r="E26" s="9">
        <v>58</v>
      </c>
      <c r="I26" s="7">
        <v>24</v>
      </c>
      <c r="J26" s="14">
        <v>171</v>
      </c>
      <c r="K26" s="14">
        <v>62</v>
      </c>
    </row>
    <row r="27" spans="1:11" x14ac:dyDescent="0.3">
      <c r="A27" s="7">
        <v>25</v>
      </c>
      <c r="B27" s="9">
        <v>162</v>
      </c>
      <c r="D27" s="6">
        <v>25</v>
      </c>
      <c r="E27" s="9">
        <v>58</v>
      </c>
      <c r="I27" s="7">
        <v>25</v>
      </c>
      <c r="J27" s="14">
        <v>171</v>
      </c>
      <c r="K27" s="14">
        <v>67</v>
      </c>
    </row>
    <row r="28" spans="1:11" x14ac:dyDescent="0.3">
      <c r="A28" s="7">
        <v>26</v>
      </c>
      <c r="B28" s="9">
        <v>162</v>
      </c>
      <c r="D28" s="6">
        <v>26</v>
      </c>
      <c r="E28" s="9">
        <v>58</v>
      </c>
      <c r="I28" s="7">
        <v>26</v>
      </c>
      <c r="J28" s="14">
        <v>163</v>
      </c>
      <c r="K28" s="14">
        <v>63</v>
      </c>
    </row>
    <row r="29" spans="1:11" x14ac:dyDescent="0.3">
      <c r="A29" s="7">
        <v>27</v>
      </c>
      <c r="B29" s="9">
        <v>163</v>
      </c>
      <c r="D29" s="6">
        <v>27</v>
      </c>
      <c r="E29" s="9">
        <v>58</v>
      </c>
      <c r="I29" s="7">
        <v>27</v>
      </c>
      <c r="J29" s="14">
        <v>167</v>
      </c>
      <c r="K29" s="14">
        <v>64</v>
      </c>
    </row>
    <row r="30" spans="1:11" x14ac:dyDescent="0.3">
      <c r="A30" s="7">
        <v>28</v>
      </c>
      <c r="B30" s="9">
        <v>163</v>
      </c>
      <c r="D30" s="6">
        <v>28</v>
      </c>
      <c r="E30" s="9">
        <v>58</v>
      </c>
      <c r="I30" s="7">
        <v>28</v>
      </c>
      <c r="J30" s="14">
        <v>165</v>
      </c>
      <c r="K30" s="14">
        <v>63</v>
      </c>
    </row>
    <row r="31" spans="1:11" x14ac:dyDescent="0.3">
      <c r="A31" s="7">
        <v>29</v>
      </c>
      <c r="B31" s="9">
        <v>163</v>
      </c>
      <c r="D31" s="6">
        <v>29</v>
      </c>
      <c r="E31" s="9">
        <v>59</v>
      </c>
      <c r="I31" s="7">
        <v>29</v>
      </c>
      <c r="J31" s="14">
        <v>175</v>
      </c>
      <c r="K31" s="14">
        <v>66</v>
      </c>
    </row>
    <row r="32" spans="1:11" x14ac:dyDescent="0.3">
      <c r="A32" s="7">
        <v>30</v>
      </c>
      <c r="B32" s="9">
        <v>163</v>
      </c>
      <c r="D32" s="6">
        <v>30</v>
      </c>
      <c r="E32" s="9">
        <v>59</v>
      </c>
      <c r="I32" s="7">
        <v>30</v>
      </c>
      <c r="J32" s="14">
        <v>171</v>
      </c>
      <c r="K32" s="14">
        <v>66</v>
      </c>
    </row>
    <row r="33" spans="1:11" x14ac:dyDescent="0.3">
      <c r="A33" s="7">
        <v>31</v>
      </c>
      <c r="B33" s="9">
        <v>163</v>
      </c>
      <c r="D33" s="6">
        <v>31</v>
      </c>
      <c r="E33" s="9">
        <v>59</v>
      </c>
      <c r="I33" s="7">
        <v>31</v>
      </c>
      <c r="J33" s="14">
        <v>174</v>
      </c>
      <c r="K33" s="14">
        <v>67</v>
      </c>
    </row>
    <row r="34" spans="1:11" x14ac:dyDescent="0.3">
      <c r="A34" s="7">
        <v>32</v>
      </c>
      <c r="B34" s="9">
        <v>163</v>
      </c>
      <c r="D34" s="6">
        <v>32</v>
      </c>
      <c r="E34" s="9">
        <v>59</v>
      </c>
      <c r="I34" s="7">
        <v>32</v>
      </c>
      <c r="J34" s="14">
        <v>164</v>
      </c>
      <c r="K34" s="14">
        <v>59</v>
      </c>
    </row>
    <row r="35" spans="1:11" x14ac:dyDescent="0.3">
      <c r="A35" s="7">
        <v>33</v>
      </c>
      <c r="B35" s="9">
        <v>163</v>
      </c>
      <c r="D35" s="6">
        <v>33</v>
      </c>
      <c r="E35" s="9">
        <v>59</v>
      </c>
      <c r="I35" s="7">
        <v>33</v>
      </c>
      <c r="J35" s="14">
        <v>166</v>
      </c>
      <c r="K35" s="14">
        <v>78</v>
      </c>
    </row>
    <row r="36" spans="1:11" x14ac:dyDescent="0.3">
      <c r="A36" s="7">
        <v>34</v>
      </c>
      <c r="B36" s="9">
        <v>163</v>
      </c>
      <c r="D36" s="6">
        <v>34</v>
      </c>
      <c r="E36" s="9">
        <v>59</v>
      </c>
      <c r="I36" s="7">
        <v>34</v>
      </c>
      <c r="J36" s="14">
        <v>161</v>
      </c>
      <c r="K36" s="14">
        <v>55</v>
      </c>
    </row>
    <row r="37" spans="1:11" x14ac:dyDescent="0.3">
      <c r="A37" s="7">
        <v>35</v>
      </c>
      <c r="B37" s="9">
        <v>163</v>
      </c>
      <c r="D37" s="6">
        <v>35</v>
      </c>
      <c r="E37" s="9">
        <v>60</v>
      </c>
      <c r="I37" s="7">
        <v>35</v>
      </c>
      <c r="J37" s="14">
        <v>169</v>
      </c>
      <c r="K37" s="14">
        <v>64</v>
      </c>
    </row>
    <row r="38" spans="1:11" x14ac:dyDescent="0.3">
      <c r="A38" s="7">
        <v>36</v>
      </c>
      <c r="B38" s="9">
        <v>164</v>
      </c>
      <c r="D38" s="6">
        <v>36</v>
      </c>
      <c r="E38" s="9">
        <v>60</v>
      </c>
      <c r="I38" s="7">
        <v>36</v>
      </c>
      <c r="J38" s="14">
        <v>163</v>
      </c>
      <c r="K38" s="14">
        <v>64</v>
      </c>
    </row>
    <row r="39" spans="1:11" x14ac:dyDescent="0.3">
      <c r="A39" s="7">
        <v>37</v>
      </c>
      <c r="B39" s="9">
        <v>164</v>
      </c>
      <c r="D39" s="6">
        <v>37</v>
      </c>
      <c r="E39" s="9">
        <v>60</v>
      </c>
      <c r="I39" s="7">
        <v>37</v>
      </c>
      <c r="J39" s="14">
        <v>168</v>
      </c>
      <c r="K39" s="14">
        <v>58</v>
      </c>
    </row>
    <row r="40" spans="1:11" x14ac:dyDescent="0.3">
      <c r="A40" s="7">
        <v>38</v>
      </c>
      <c r="B40" s="9">
        <v>164</v>
      </c>
      <c r="D40" s="6">
        <v>38</v>
      </c>
      <c r="E40" s="9">
        <v>60</v>
      </c>
      <c r="I40" s="7">
        <v>38</v>
      </c>
      <c r="J40" s="14">
        <v>166</v>
      </c>
      <c r="K40" s="14">
        <v>63</v>
      </c>
    </row>
    <row r="41" spans="1:11" x14ac:dyDescent="0.3">
      <c r="A41" s="7">
        <v>39</v>
      </c>
      <c r="B41" s="9">
        <v>164</v>
      </c>
      <c r="D41" s="6">
        <v>39</v>
      </c>
      <c r="E41" s="9">
        <v>60</v>
      </c>
      <c r="I41" s="7">
        <v>39</v>
      </c>
      <c r="J41" s="14">
        <v>172</v>
      </c>
      <c r="K41" s="14">
        <v>69</v>
      </c>
    </row>
    <row r="42" spans="1:11" x14ac:dyDescent="0.3">
      <c r="A42" s="7">
        <v>40</v>
      </c>
      <c r="B42" s="9">
        <v>164</v>
      </c>
      <c r="D42" s="6">
        <v>40</v>
      </c>
      <c r="E42" s="9">
        <v>60</v>
      </c>
      <c r="I42" s="7">
        <v>40</v>
      </c>
      <c r="J42" s="14">
        <v>165</v>
      </c>
      <c r="K42" s="14">
        <v>76</v>
      </c>
    </row>
    <row r="43" spans="1:11" x14ac:dyDescent="0.3">
      <c r="A43" s="7">
        <v>41</v>
      </c>
      <c r="B43" s="9">
        <v>164</v>
      </c>
      <c r="D43" s="6">
        <v>41</v>
      </c>
      <c r="E43" s="9">
        <v>60</v>
      </c>
      <c r="I43" s="7">
        <v>41</v>
      </c>
      <c r="J43" s="14">
        <v>166</v>
      </c>
      <c r="K43" s="14">
        <v>71</v>
      </c>
    </row>
    <row r="44" spans="1:11" x14ac:dyDescent="0.3">
      <c r="A44" s="7">
        <v>42</v>
      </c>
      <c r="B44" s="9">
        <v>164</v>
      </c>
      <c r="D44" s="6">
        <v>42</v>
      </c>
      <c r="E44" s="9">
        <v>60</v>
      </c>
      <c r="I44" s="7">
        <v>42</v>
      </c>
      <c r="J44" s="14">
        <v>171</v>
      </c>
      <c r="K44" s="14">
        <v>75</v>
      </c>
    </row>
    <row r="45" spans="1:11" x14ac:dyDescent="0.3">
      <c r="A45" s="7">
        <v>43</v>
      </c>
      <c r="B45" s="9">
        <v>164</v>
      </c>
      <c r="D45" s="6">
        <v>43</v>
      </c>
      <c r="E45" s="9">
        <v>60</v>
      </c>
      <c r="I45" s="7">
        <v>43</v>
      </c>
      <c r="J45" s="14">
        <v>161</v>
      </c>
      <c r="K45" s="14">
        <v>56</v>
      </c>
    </row>
    <row r="46" spans="1:11" x14ac:dyDescent="0.3">
      <c r="A46" s="7">
        <v>44</v>
      </c>
      <c r="B46" s="9">
        <v>164</v>
      </c>
      <c r="D46" s="6">
        <v>44</v>
      </c>
      <c r="E46" s="9">
        <v>60</v>
      </c>
      <c r="I46" s="7">
        <v>44</v>
      </c>
      <c r="J46" s="14">
        <v>163</v>
      </c>
      <c r="K46" s="14">
        <v>58</v>
      </c>
    </row>
    <row r="47" spans="1:11" x14ac:dyDescent="0.3">
      <c r="A47" s="7">
        <v>45</v>
      </c>
      <c r="B47" s="9">
        <v>164</v>
      </c>
      <c r="D47" s="6">
        <v>45</v>
      </c>
      <c r="E47" s="9">
        <v>60</v>
      </c>
      <c r="I47" s="7">
        <v>45</v>
      </c>
      <c r="J47" s="14">
        <v>165</v>
      </c>
      <c r="K47" s="14">
        <v>72</v>
      </c>
    </row>
    <row r="48" spans="1:11" x14ac:dyDescent="0.3">
      <c r="A48" s="7">
        <v>46</v>
      </c>
      <c r="B48" s="9">
        <v>164</v>
      </c>
      <c r="D48" s="6">
        <v>46</v>
      </c>
      <c r="E48" s="9">
        <v>60</v>
      </c>
      <c r="I48" s="7">
        <v>46</v>
      </c>
      <c r="J48" s="14">
        <v>172</v>
      </c>
      <c r="K48" s="14">
        <v>66</v>
      </c>
    </row>
    <row r="49" spans="1:11" x14ac:dyDescent="0.3">
      <c r="A49" s="7">
        <v>47</v>
      </c>
      <c r="B49" s="9">
        <v>164</v>
      </c>
      <c r="D49" s="6">
        <v>47</v>
      </c>
      <c r="E49" s="9">
        <v>61</v>
      </c>
      <c r="I49" s="7">
        <v>47</v>
      </c>
      <c r="J49" s="14">
        <v>167</v>
      </c>
      <c r="K49" s="14">
        <v>57</v>
      </c>
    </row>
    <row r="50" spans="1:11" x14ac:dyDescent="0.3">
      <c r="A50" s="7">
        <v>48</v>
      </c>
      <c r="B50" s="9">
        <v>164</v>
      </c>
      <c r="D50" s="6">
        <v>48</v>
      </c>
      <c r="E50" s="9">
        <v>61</v>
      </c>
      <c r="I50" s="7">
        <v>48</v>
      </c>
      <c r="J50" s="14">
        <v>168</v>
      </c>
      <c r="K50" s="14">
        <v>66</v>
      </c>
    </row>
    <row r="51" spans="1:11" x14ac:dyDescent="0.3">
      <c r="A51" s="7">
        <v>49</v>
      </c>
      <c r="B51" s="9">
        <v>165</v>
      </c>
      <c r="D51" s="6">
        <v>49</v>
      </c>
      <c r="E51" s="9">
        <v>61</v>
      </c>
      <c r="I51" s="7">
        <v>49</v>
      </c>
      <c r="J51" s="14">
        <v>157</v>
      </c>
      <c r="K51" s="14">
        <v>60</v>
      </c>
    </row>
    <row r="52" spans="1:11" x14ac:dyDescent="0.3">
      <c r="A52" s="7">
        <v>50</v>
      </c>
      <c r="B52" s="9">
        <v>165</v>
      </c>
      <c r="D52" s="6">
        <v>50</v>
      </c>
      <c r="E52" s="9">
        <v>61</v>
      </c>
      <c r="I52" s="7">
        <v>50</v>
      </c>
      <c r="J52" s="14">
        <v>169</v>
      </c>
      <c r="K52" s="14">
        <v>71</v>
      </c>
    </row>
    <row r="53" spans="1:11" x14ac:dyDescent="0.3">
      <c r="A53" s="7">
        <v>51</v>
      </c>
      <c r="B53" s="9">
        <v>165</v>
      </c>
      <c r="D53" s="6">
        <v>51</v>
      </c>
      <c r="E53" s="9">
        <v>61</v>
      </c>
      <c r="I53" s="7">
        <v>51</v>
      </c>
      <c r="J53" s="14">
        <v>178</v>
      </c>
      <c r="K53" s="14">
        <v>73</v>
      </c>
    </row>
    <row r="54" spans="1:11" x14ac:dyDescent="0.3">
      <c r="A54" s="7">
        <v>52</v>
      </c>
      <c r="B54" s="9">
        <v>165</v>
      </c>
      <c r="D54" s="6">
        <v>52</v>
      </c>
      <c r="E54" s="9">
        <v>61</v>
      </c>
      <c r="I54" s="7">
        <v>52</v>
      </c>
      <c r="J54" s="14">
        <v>160</v>
      </c>
      <c r="K54" s="14">
        <v>62</v>
      </c>
    </row>
    <row r="55" spans="1:11" x14ac:dyDescent="0.3">
      <c r="A55" s="7">
        <v>53</v>
      </c>
      <c r="B55" s="9">
        <v>165</v>
      </c>
      <c r="D55" s="6">
        <v>53</v>
      </c>
      <c r="E55" s="9">
        <v>61</v>
      </c>
      <c r="I55" s="7">
        <v>53</v>
      </c>
      <c r="J55" s="14">
        <v>175</v>
      </c>
      <c r="K55" s="14">
        <v>64</v>
      </c>
    </row>
    <row r="56" spans="1:11" x14ac:dyDescent="0.3">
      <c r="A56" s="7">
        <v>54</v>
      </c>
      <c r="B56" s="9">
        <v>165</v>
      </c>
      <c r="D56" s="6">
        <v>54</v>
      </c>
      <c r="E56" s="9">
        <v>61</v>
      </c>
      <c r="I56" s="7">
        <v>54</v>
      </c>
      <c r="J56" s="14">
        <v>160</v>
      </c>
      <c r="K56" s="14">
        <v>59</v>
      </c>
    </row>
    <row r="57" spans="1:11" x14ac:dyDescent="0.3">
      <c r="A57" s="7">
        <v>55</v>
      </c>
      <c r="B57" s="9">
        <v>165</v>
      </c>
      <c r="D57" s="6">
        <v>55</v>
      </c>
      <c r="E57" s="9">
        <v>61</v>
      </c>
      <c r="I57" s="7">
        <v>55</v>
      </c>
      <c r="J57" s="14">
        <v>170</v>
      </c>
      <c r="K57" s="14">
        <v>62</v>
      </c>
    </row>
    <row r="58" spans="1:11" x14ac:dyDescent="0.3">
      <c r="A58" s="7">
        <v>56</v>
      </c>
      <c r="B58" s="9">
        <v>165</v>
      </c>
      <c r="D58" s="6">
        <v>56</v>
      </c>
      <c r="E58" s="9">
        <v>61</v>
      </c>
      <c r="I58" s="7">
        <v>56</v>
      </c>
      <c r="J58" s="14">
        <v>162</v>
      </c>
      <c r="K58" s="14">
        <v>60</v>
      </c>
    </row>
    <row r="59" spans="1:11" x14ac:dyDescent="0.3">
      <c r="A59" s="7">
        <v>57</v>
      </c>
      <c r="B59" s="9">
        <v>165</v>
      </c>
      <c r="D59" s="6">
        <v>57</v>
      </c>
      <c r="E59" s="9">
        <v>61</v>
      </c>
      <c r="I59" s="7">
        <v>57</v>
      </c>
      <c r="J59" s="14">
        <v>171</v>
      </c>
      <c r="K59" s="14">
        <v>70</v>
      </c>
    </row>
    <row r="60" spans="1:11" x14ac:dyDescent="0.3">
      <c r="A60" s="7">
        <v>58</v>
      </c>
      <c r="B60" s="9">
        <v>165</v>
      </c>
      <c r="D60" s="6">
        <v>58</v>
      </c>
      <c r="E60" s="9">
        <v>62</v>
      </c>
      <c r="I60" s="7">
        <v>58</v>
      </c>
      <c r="J60" s="14">
        <v>178</v>
      </c>
      <c r="K60" s="14">
        <v>71</v>
      </c>
    </row>
    <row r="61" spans="1:11" x14ac:dyDescent="0.3">
      <c r="A61" s="7">
        <v>59</v>
      </c>
      <c r="B61" s="9">
        <v>165</v>
      </c>
      <c r="D61" s="6">
        <v>59</v>
      </c>
      <c r="E61" s="9">
        <v>62</v>
      </c>
      <c r="I61" s="7">
        <v>59</v>
      </c>
      <c r="J61" s="14">
        <v>173</v>
      </c>
      <c r="K61" s="14">
        <v>71</v>
      </c>
    </row>
    <row r="62" spans="1:11" x14ac:dyDescent="0.3">
      <c r="A62" s="7">
        <v>60</v>
      </c>
      <c r="B62" s="9">
        <v>166</v>
      </c>
      <c r="D62" s="6">
        <v>60</v>
      </c>
      <c r="E62" s="9">
        <v>62</v>
      </c>
      <c r="I62" s="7">
        <v>60</v>
      </c>
      <c r="J62" s="14">
        <v>170</v>
      </c>
      <c r="K62" s="14">
        <v>61</v>
      </c>
    </row>
    <row r="63" spans="1:11" x14ac:dyDescent="0.3">
      <c r="A63" s="7">
        <v>61</v>
      </c>
      <c r="B63" s="9">
        <v>166</v>
      </c>
      <c r="D63" s="6">
        <v>61</v>
      </c>
      <c r="E63" s="9">
        <v>62</v>
      </c>
      <c r="I63" s="7">
        <v>61</v>
      </c>
      <c r="J63" s="14">
        <v>171</v>
      </c>
      <c r="K63" s="14">
        <v>76</v>
      </c>
    </row>
    <row r="64" spans="1:11" x14ac:dyDescent="0.3">
      <c r="A64" s="7">
        <v>62</v>
      </c>
      <c r="B64" s="9">
        <v>166</v>
      </c>
      <c r="D64" s="6">
        <v>62</v>
      </c>
      <c r="E64" s="9">
        <v>62</v>
      </c>
      <c r="I64" s="7">
        <v>62</v>
      </c>
      <c r="J64" s="14">
        <v>176</v>
      </c>
      <c r="K64" s="14">
        <v>70</v>
      </c>
    </row>
    <row r="65" spans="1:11" x14ac:dyDescent="0.3">
      <c r="A65" s="7">
        <v>63</v>
      </c>
      <c r="B65" s="9">
        <v>166</v>
      </c>
      <c r="D65" s="6">
        <v>63</v>
      </c>
      <c r="E65" s="9">
        <v>62</v>
      </c>
      <c r="I65" s="7">
        <v>63</v>
      </c>
      <c r="J65" s="14">
        <v>156</v>
      </c>
      <c r="K65" s="14">
        <v>54</v>
      </c>
    </row>
    <row r="66" spans="1:11" x14ac:dyDescent="0.3">
      <c r="A66" s="7">
        <v>64</v>
      </c>
      <c r="B66" s="9">
        <v>166</v>
      </c>
      <c r="D66" s="6">
        <v>64</v>
      </c>
      <c r="E66" s="9">
        <v>62</v>
      </c>
      <c r="I66" s="7">
        <v>64</v>
      </c>
      <c r="J66" s="14">
        <v>179</v>
      </c>
      <c r="K66" s="14">
        <v>77</v>
      </c>
    </row>
    <row r="67" spans="1:11" x14ac:dyDescent="0.3">
      <c r="A67" s="7">
        <v>65</v>
      </c>
      <c r="B67" s="9">
        <v>166</v>
      </c>
      <c r="D67" s="6">
        <v>65</v>
      </c>
      <c r="E67" s="9">
        <v>62</v>
      </c>
      <c r="I67" s="7">
        <v>65</v>
      </c>
      <c r="J67" s="14">
        <v>173</v>
      </c>
      <c r="K67" s="14">
        <v>71</v>
      </c>
    </row>
    <row r="68" spans="1:11" x14ac:dyDescent="0.3">
      <c r="A68" s="7">
        <v>66</v>
      </c>
      <c r="B68" s="9">
        <v>166</v>
      </c>
      <c r="D68" s="6">
        <v>66</v>
      </c>
      <c r="E68" s="9">
        <v>62</v>
      </c>
      <c r="I68" s="7">
        <v>66</v>
      </c>
      <c r="J68" s="14">
        <v>162</v>
      </c>
      <c r="K68" s="14">
        <v>58</v>
      </c>
    </row>
    <row r="69" spans="1:11" x14ac:dyDescent="0.3">
      <c r="A69" s="7">
        <v>67</v>
      </c>
      <c r="B69" s="9">
        <v>166</v>
      </c>
      <c r="D69" s="6">
        <v>67</v>
      </c>
      <c r="E69" s="9">
        <v>62</v>
      </c>
      <c r="I69" s="7">
        <v>67</v>
      </c>
      <c r="J69" s="14">
        <v>172</v>
      </c>
      <c r="K69" s="14">
        <v>67</v>
      </c>
    </row>
    <row r="70" spans="1:11" x14ac:dyDescent="0.3">
      <c r="A70" s="7">
        <v>68</v>
      </c>
      <c r="B70" s="9">
        <v>166</v>
      </c>
      <c r="D70" s="6">
        <v>68</v>
      </c>
      <c r="E70" s="9">
        <v>62</v>
      </c>
      <c r="I70" s="7">
        <v>68</v>
      </c>
      <c r="J70" s="14">
        <v>184</v>
      </c>
      <c r="K70" s="14">
        <v>68</v>
      </c>
    </row>
    <row r="71" spans="1:11" x14ac:dyDescent="0.3">
      <c r="A71" s="7">
        <v>69</v>
      </c>
      <c r="B71" s="9">
        <v>166</v>
      </c>
      <c r="D71" s="6">
        <v>69</v>
      </c>
      <c r="E71" s="9">
        <v>62</v>
      </c>
      <c r="I71" s="7">
        <v>69</v>
      </c>
      <c r="J71" s="14">
        <v>166</v>
      </c>
      <c r="K71" s="14">
        <v>51</v>
      </c>
    </row>
    <row r="72" spans="1:11" x14ac:dyDescent="0.3">
      <c r="A72" s="7">
        <v>70</v>
      </c>
      <c r="B72" s="9">
        <v>166</v>
      </c>
      <c r="D72" s="6">
        <v>70</v>
      </c>
      <c r="E72" s="9">
        <v>62</v>
      </c>
      <c r="I72" s="7">
        <v>70</v>
      </c>
      <c r="J72" s="14">
        <v>171</v>
      </c>
      <c r="K72" s="14">
        <v>65</v>
      </c>
    </row>
    <row r="73" spans="1:11" x14ac:dyDescent="0.3">
      <c r="A73" s="7">
        <v>71</v>
      </c>
      <c r="B73" s="9">
        <v>167</v>
      </c>
      <c r="D73" s="6">
        <v>71</v>
      </c>
      <c r="E73" s="9">
        <v>62</v>
      </c>
      <c r="I73" s="7">
        <v>71</v>
      </c>
      <c r="J73" s="14">
        <v>182</v>
      </c>
      <c r="K73" s="14">
        <v>76</v>
      </c>
    </row>
    <row r="74" spans="1:11" x14ac:dyDescent="0.3">
      <c r="A74" s="7">
        <v>72</v>
      </c>
      <c r="B74" s="9">
        <v>167</v>
      </c>
      <c r="D74" s="6">
        <v>72</v>
      </c>
      <c r="E74" s="9">
        <v>63</v>
      </c>
      <c r="I74" s="7">
        <v>72</v>
      </c>
      <c r="J74" s="14">
        <v>160</v>
      </c>
      <c r="K74" s="14">
        <v>50</v>
      </c>
    </row>
    <row r="75" spans="1:11" x14ac:dyDescent="0.3">
      <c r="A75" s="7">
        <v>73</v>
      </c>
      <c r="B75" s="9">
        <v>167</v>
      </c>
      <c r="D75" s="6">
        <v>73</v>
      </c>
      <c r="E75" s="9">
        <v>63</v>
      </c>
      <c r="I75" s="7">
        <v>73</v>
      </c>
      <c r="J75" s="14">
        <v>164</v>
      </c>
      <c r="K75" s="14">
        <v>61</v>
      </c>
    </row>
    <row r="76" spans="1:11" x14ac:dyDescent="0.3">
      <c r="A76" s="7">
        <v>74</v>
      </c>
      <c r="B76" s="9">
        <v>167</v>
      </c>
      <c r="D76" s="6">
        <v>74</v>
      </c>
      <c r="E76" s="9">
        <v>63</v>
      </c>
      <c r="I76" s="7">
        <v>74</v>
      </c>
      <c r="J76" s="14">
        <v>170</v>
      </c>
      <c r="K76" s="14">
        <v>61</v>
      </c>
    </row>
    <row r="77" spans="1:11" x14ac:dyDescent="0.3">
      <c r="A77" s="7">
        <v>75</v>
      </c>
      <c r="B77" s="9">
        <v>167</v>
      </c>
      <c r="D77" s="6">
        <v>75</v>
      </c>
      <c r="E77" s="9">
        <v>63</v>
      </c>
      <c r="I77" s="7">
        <v>75</v>
      </c>
      <c r="J77" s="14">
        <v>164</v>
      </c>
      <c r="K77" s="14">
        <v>59</v>
      </c>
    </row>
    <row r="78" spans="1:11" x14ac:dyDescent="0.3">
      <c r="A78" s="7">
        <v>76</v>
      </c>
      <c r="B78" s="9">
        <v>167</v>
      </c>
      <c r="D78" s="6">
        <v>76</v>
      </c>
      <c r="E78" s="9">
        <v>63</v>
      </c>
      <c r="I78" s="7">
        <v>76</v>
      </c>
      <c r="J78" s="14">
        <v>161</v>
      </c>
      <c r="K78" s="14">
        <v>61</v>
      </c>
    </row>
    <row r="79" spans="1:11" x14ac:dyDescent="0.3">
      <c r="A79" s="7">
        <v>77</v>
      </c>
      <c r="B79" s="9">
        <v>167</v>
      </c>
      <c r="D79" s="6">
        <v>77</v>
      </c>
      <c r="E79" s="9">
        <v>63</v>
      </c>
      <c r="I79" s="7">
        <v>77</v>
      </c>
      <c r="J79" s="14">
        <v>173</v>
      </c>
      <c r="K79" s="14">
        <v>77</v>
      </c>
    </row>
    <row r="80" spans="1:11" x14ac:dyDescent="0.3">
      <c r="A80" s="7">
        <v>78</v>
      </c>
      <c r="B80" s="9">
        <v>167</v>
      </c>
      <c r="D80" s="6">
        <v>78</v>
      </c>
      <c r="E80" s="9">
        <v>63</v>
      </c>
      <c r="I80" s="7">
        <v>78</v>
      </c>
      <c r="J80" s="14">
        <v>171</v>
      </c>
      <c r="K80" s="14">
        <v>60</v>
      </c>
    </row>
    <row r="81" spans="1:11" x14ac:dyDescent="0.3">
      <c r="A81" s="7">
        <v>79</v>
      </c>
      <c r="B81" s="9">
        <v>167</v>
      </c>
      <c r="D81" s="6">
        <v>79</v>
      </c>
      <c r="E81" s="9">
        <v>63</v>
      </c>
      <c r="I81" s="7">
        <v>79</v>
      </c>
      <c r="J81" s="14">
        <v>186</v>
      </c>
      <c r="K81" s="14">
        <v>71</v>
      </c>
    </row>
    <row r="82" spans="1:11" x14ac:dyDescent="0.3">
      <c r="A82" s="7">
        <v>80</v>
      </c>
      <c r="B82" s="9">
        <v>167</v>
      </c>
      <c r="D82" s="6">
        <v>80</v>
      </c>
      <c r="E82" s="9">
        <v>63</v>
      </c>
      <c r="I82" s="7">
        <v>80</v>
      </c>
      <c r="J82" s="14">
        <v>170</v>
      </c>
      <c r="K82" s="14">
        <v>68</v>
      </c>
    </row>
    <row r="83" spans="1:11" x14ac:dyDescent="0.3">
      <c r="A83" s="7">
        <v>81</v>
      </c>
      <c r="B83" s="9">
        <v>167</v>
      </c>
      <c r="D83" s="6">
        <v>81</v>
      </c>
      <c r="E83" s="9">
        <v>64</v>
      </c>
      <c r="I83" s="7">
        <v>81</v>
      </c>
      <c r="J83" s="14">
        <v>179</v>
      </c>
      <c r="K83" s="14">
        <v>69</v>
      </c>
    </row>
    <row r="84" spans="1:11" x14ac:dyDescent="0.3">
      <c r="A84" s="7">
        <v>82</v>
      </c>
      <c r="B84" s="9">
        <v>167</v>
      </c>
      <c r="D84" s="6">
        <v>82</v>
      </c>
      <c r="E84" s="9">
        <v>64</v>
      </c>
      <c r="I84" s="7">
        <v>82</v>
      </c>
      <c r="J84" s="14">
        <v>171</v>
      </c>
      <c r="K84" s="14">
        <v>64</v>
      </c>
    </row>
    <row r="85" spans="1:11" x14ac:dyDescent="0.3">
      <c r="A85" s="7">
        <v>83</v>
      </c>
      <c r="B85" s="9">
        <v>168</v>
      </c>
      <c r="D85" s="6">
        <v>83</v>
      </c>
      <c r="E85" s="9">
        <v>64</v>
      </c>
      <c r="I85" s="7">
        <v>83</v>
      </c>
      <c r="J85" s="14">
        <v>172</v>
      </c>
      <c r="K85" s="14">
        <v>78</v>
      </c>
    </row>
    <row r="86" spans="1:11" x14ac:dyDescent="0.3">
      <c r="A86" s="7">
        <v>84</v>
      </c>
      <c r="B86" s="9">
        <v>168</v>
      </c>
      <c r="D86" s="6">
        <v>84</v>
      </c>
      <c r="E86" s="9">
        <v>64</v>
      </c>
      <c r="I86" s="7">
        <v>84</v>
      </c>
      <c r="J86" s="14">
        <v>179</v>
      </c>
      <c r="K86" s="14">
        <v>77</v>
      </c>
    </row>
    <row r="87" spans="1:11" x14ac:dyDescent="0.3">
      <c r="A87" s="7">
        <v>85</v>
      </c>
      <c r="B87" s="9">
        <v>168</v>
      </c>
      <c r="D87" s="6">
        <v>85</v>
      </c>
      <c r="E87" s="9">
        <v>64</v>
      </c>
      <c r="I87" s="7">
        <v>85</v>
      </c>
      <c r="J87" s="14">
        <v>172</v>
      </c>
      <c r="K87" s="14">
        <v>67</v>
      </c>
    </row>
    <row r="88" spans="1:11" x14ac:dyDescent="0.3">
      <c r="A88" s="7">
        <v>86</v>
      </c>
      <c r="B88" s="9">
        <v>168</v>
      </c>
      <c r="D88" s="6">
        <v>86</v>
      </c>
      <c r="E88" s="9">
        <v>64</v>
      </c>
      <c r="I88" s="7">
        <v>86</v>
      </c>
      <c r="J88" s="14">
        <v>196</v>
      </c>
      <c r="K88" s="14">
        <v>60</v>
      </c>
    </row>
    <row r="89" spans="1:11" x14ac:dyDescent="0.3">
      <c r="A89" s="7">
        <v>87</v>
      </c>
      <c r="B89" s="9">
        <v>168</v>
      </c>
      <c r="D89" s="6">
        <v>87</v>
      </c>
      <c r="E89" s="9">
        <v>64</v>
      </c>
      <c r="I89" s="7">
        <v>87</v>
      </c>
      <c r="J89" s="14">
        <v>160</v>
      </c>
      <c r="K89" s="14">
        <v>57</v>
      </c>
    </row>
    <row r="90" spans="1:11" x14ac:dyDescent="0.3">
      <c r="A90" s="7">
        <v>88</v>
      </c>
      <c r="B90" s="9">
        <v>168</v>
      </c>
      <c r="D90" s="6">
        <v>88</v>
      </c>
      <c r="E90" s="9">
        <v>64</v>
      </c>
      <c r="I90" s="7">
        <v>88</v>
      </c>
      <c r="J90" s="14">
        <v>169</v>
      </c>
      <c r="K90" s="14">
        <v>68</v>
      </c>
    </row>
    <row r="91" spans="1:11" x14ac:dyDescent="0.3">
      <c r="A91" s="7">
        <v>89</v>
      </c>
      <c r="B91" s="9">
        <v>168</v>
      </c>
      <c r="D91" s="6">
        <v>89</v>
      </c>
      <c r="E91" s="9">
        <v>64</v>
      </c>
      <c r="I91" s="7">
        <v>89</v>
      </c>
      <c r="J91" s="14">
        <v>190</v>
      </c>
      <c r="K91" s="14">
        <v>80</v>
      </c>
    </row>
    <row r="92" spans="1:11" x14ac:dyDescent="0.3">
      <c r="A92" s="7">
        <v>90</v>
      </c>
      <c r="B92" s="9">
        <v>168</v>
      </c>
      <c r="D92" s="6">
        <v>90</v>
      </c>
      <c r="E92" s="9">
        <v>64</v>
      </c>
      <c r="I92" s="7">
        <v>90</v>
      </c>
      <c r="J92" s="14">
        <v>169</v>
      </c>
      <c r="K92" s="14">
        <v>74</v>
      </c>
    </row>
    <row r="93" spans="1:11" x14ac:dyDescent="0.3">
      <c r="A93" s="7">
        <v>91</v>
      </c>
      <c r="B93" s="9">
        <v>168</v>
      </c>
      <c r="D93" s="6">
        <v>91</v>
      </c>
      <c r="E93" s="9">
        <v>64</v>
      </c>
      <c r="I93" s="7">
        <v>91</v>
      </c>
      <c r="J93" s="14">
        <v>178</v>
      </c>
      <c r="K93" s="14">
        <v>66</v>
      </c>
    </row>
    <row r="94" spans="1:11" x14ac:dyDescent="0.3">
      <c r="A94" s="7">
        <v>92</v>
      </c>
      <c r="B94" s="9">
        <v>168</v>
      </c>
      <c r="D94" s="6">
        <v>92</v>
      </c>
      <c r="E94" s="9">
        <v>64</v>
      </c>
      <c r="I94" s="7">
        <v>92</v>
      </c>
      <c r="J94" s="14">
        <v>171</v>
      </c>
      <c r="K94" s="14">
        <v>75</v>
      </c>
    </row>
    <row r="95" spans="1:11" x14ac:dyDescent="0.3">
      <c r="A95" s="7">
        <v>93</v>
      </c>
      <c r="B95" s="9">
        <v>168</v>
      </c>
      <c r="D95" s="6">
        <v>93</v>
      </c>
      <c r="E95" s="9">
        <v>64</v>
      </c>
      <c r="I95" s="7">
        <v>93</v>
      </c>
      <c r="J95" s="14">
        <v>171</v>
      </c>
      <c r="K95" s="14">
        <v>66</v>
      </c>
    </row>
    <row r="96" spans="1:11" x14ac:dyDescent="0.3">
      <c r="A96" s="7">
        <v>94</v>
      </c>
      <c r="B96" s="9">
        <v>169</v>
      </c>
      <c r="D96" s="6">
        <v>94</v>
      </c>
      <c r="E96" s="9">
        <v>65</v>
      </c>
      <c r="I96" s="7">
        <v>94</v>
      </c>
      <c r="J96" s="14">
        <v>177</v>
      </c>
      <c r="K96" s="14">
        <v>67</v>
      </c>
    </row>
    <row r="97" spans="1:11" x14ac:dyDescent="0.3">
      <c r="A97" s="7">
        <v>95</v>
      </c>
      <c r="B97" s="9">
        <v>169</v>
      </c>
      <c r="D97" s="6">
        <v>95</v>
      </c>
      <c r="E97" s="9">
        <v>65</v>
      </c>
      <c r="I97" s="7">
        <v>95</v>
      </c>
      <c r="J97" s="14">
        <v>178</v>
      </c>
      <c r="K97" s="14">
        <v>66</v>
      </c>
    </row>
    <row r="98" spans="1:11" x14ac:dyDescent="0.3">
      <c r="A98" s="7">
        <v>96</v>
      </c>
      <c r="B98" s="9">
        <v>169</v>
      </c>
      <c r="D98" s="6">
        <v>96</v>
      </c>
      <c r="E98" s="9">
        <v>65</v>
      </c>
      <c r="I98" s="7">
        <v>96</v>
      </c>
      <c r="J98" s="14">
        <v>175</v>
      </c>
      <c r="K98" s="14">
        <v>80</v>
      </c>
    </row>
    <row r="99" spans="1:11" x14ac:dyDescent="0.3">
      <c r="A99" s="7">
        <v>97</v>
      </c>
      <c r="B99" s="9">
        <v>169</v>
      </c>
      <c r="D99" s="6">
        <v>97</v>
      </c>
      <c r="E99" s="9">
        <v>65</v>
      </c>
      <c r="I99" s="7">
        <v>97</v>
      </c>
      <c r="J99" s="14">
        <v>168</v>
      </c>
      <c r="K99" s="14">
        <v>62</v>
      </c>
    </row>
    <row r="100" spans="1:11" x14ac:dyDescent="0.3">
      <c r="A100" s="7">
        <v>98</v>
      </c>
      <c r="B100" s="9">
        <v>169</v>
      </c>
      <c r="D100" s="6">
        <v>98</v>
      </c>
      <c r="E100" s="9">
        <v>65</v>
      </c>
      <c r="I100" s="7">
        <v>98</v>
      </c>
      <c r="J100" s="14">
        <v>167</v>
      </c>
      <c r="K100" s="14">
        <v>64</v>
      </c>
    </row>
    <row r="101" spans="1:11" x14ac:dyDescent="0.3">
      <c r="A101" s="7">
        <v>99</v>
      </c>
      <c r="B101" s="9">
        <v>169</v>
      </c>
      <c r="D101" s="6">
        <v>99</v>
      </c>
      <c r="E101" s="9">
        <v>65</v>
      </c>
      <c r="I101" s="7">
        <v>99</v>
      </c>
      <c r="J101" s="14">
        <v>170</v>
      </c>
      <c r="K101" s="14">
        <v>67</v>
      </c>
    </row>
    <row r="102" spans="1:11" x14ac:dyDescent="0.3">
      <c r="A102" s="7">
        <v>100</v>
      </c>
      <c r="B102" s="9">
        <v>169</v>
      </c>
      <c r="D102" s="6">
        <v>100</v>
      </c>
      <c r="E102" s="9">
        <v>65</v>
      </c>
      <c r="I102" s="7">
        <v>100</v>
      </c>
      <c r="J102" s="14">
        <v>173</v>
      </c>
      <c r="K102" s="14">
        <v>64</v>
      </c>
    </row>
    <row r="103" spans="1:11" x14ac:dyDescent="0.3">
      <c r="A103" s="7">
        <v>101</v>
      </c>
      <c r="B103" s="9">
        <v>169</v>
      </c>
      <c r="D103" s="6">
        <v>101</v>
      </c>
      <c r="E103" s="9">
        <v>65</v>
      </c>
      <c r="I103" s="7">
        <v>101</v>
      </c>
      <c r="J103" s="14">
        <v>162</v>
      </c>
      <c r="K103" s="14">
        <v>66</v>
      </c>
    </row>
    <row r="104" spans="1:11" x14ac:dyDescent="0.3">
      <c r="A104" s="7">
        <v>102</v>
      </c>
      <c r="B104" s="9">
        <v>169</v>
      </c>
      <c r="D104" s="6">
        <v>102</v>
      </c>
      <c r="E104" s="9">
        <v>65</v>
      </c>
      <c r="I104" s="7">
        <v>102</v>
      </c>
      <c r="J104" s="14">
        <v>166</v>
      </c>
      <c r="K104" s="14">
        <v>64</v>
      </c>
    </row>
    <row r="105" spans="1:11" x14ac:dyDescent="0.3">
      <c r="A105" s="7">
        <v>103</v>
      </c>
      <c r="B105" s="9">
        <v>169</v>
      </c>
      <c r="D105" s="6">
        <v>103</v>
      </c>
      <c r="E105" s="9">
        <v>65</v>
      </c>
      <c r="I105" s="7">
        <v>103</v>
      </c>
      <c r="J105" s="14">
        <v>172</v>
      </c>
      <c r="K105" s="14">
        <v>59</v>
      </c>
    </row>
    <row r="106" spans="1:11" x14ac:dyDescent="0.3">
      <c r="A106" s="7">
        <v>104</v>
      </c>
      <c r="B106" s="9">
        <v>169</v>
      </c>
      <c r="D106" s="6">
        <v>104</v>
      </c>
      <c r="E106" s="9">
        <v>65</v>
      </c>
      <c r="I106" s="7">
        <v>104</v>
      </c>
      <c r="J106" s="14">
        <v>169</v>
      </c>
      <c r="K106" s="14">
        <v>68</v>
      </c>
    </row>
    <row r="107" spans="1:11" x14ac:dyDescent="0.3">
      <c r="A107" s="7">
        <v>105</v>
      </c>
      <c r="B107" s="9">
        <v>169</v>
      </c>
      <c r="D107" s="6">
        <v>105</v>
      </c>
      <c r="E107" s="9">
        <v>65</v>
      </c>
      <c r="I107" s="7">
        <v>105</v>
      </c>
      <c r="J107" s="14">
        <v>176</v>
      </c>
      <c r="K107" s="14">
        <v>70</v>
      </c>
    </row>
    <row r="108" spans="1:11" x14ac:dyDescent="0.3">
      <c r="A108" s="7">
        <v>106</v>
      </c>
      <c r="B108" s="9">
        <v>169</v>
      </c>
      <c r="D108" s="6">
        <v>106</v>
      </c>
      <c r="E108" s="9">
        <v>65</v>
      </c>
      <c r="I108" s="7">
        <v>106</v>
      </c>
      <c r="J108" s="14">
        <v>167</v>
      </c>
      <c r="K108" s="14">
        <v>70</v>
      </c>
    </row>
    <row r="109" spans="1:11" x14ac:dyDescent="0.3">
      <c r="A109" s="7">
        <v>107</v>
      </c>
      <c r="B109" s="9">
        <v>169</v>
      </c>
      <c r="D109" s="6">
        <v>107</v>
      </c>
      <c r="E109" s="9">
        <v>65</v>
      </c>
      <c r="I109" s="7">
        <v>107</v>
      </c>
      <c r="J109" s="14">
        <v>167</v>
      </c>
      <c r="K109" s="14">
        <v>62</v>
      </c>
    </row>
    <row r="110" spans="1:11" x14ac:dyDescent="0.3">
      <c r="A110" s="7">
        <v>108</v>
      </c>
      <c r="B110" s="9">
        <v>169</v>
      </c>
      <c r="D110" s="6">
        <v>108</v>
      </c>
      <c r="E110" s="9">
        <v>66</v>
      </c>
      <c r="I110" s="7">
        <v>108</v>
      </c>
      <c r="J110" s="14">
        <v>168</v>
      </c>
      <c r="K110" s="14">
        <v>67</v>
      </c>
    </row>
    <row r="111" spans="1:11" x14ac:dyDescent="0.3">
      <c r="A111" s="7">
        <v>109</v>
      </c>
      <c r="B111" s="9">
        <v>170</v>
      </c>
      <c r="D111" s="6">
        <v>109</v>
      </c>
      <c r="E111" s="9">
        <v>66</v>
      </c>
      <c r="I111" s="7">
        <v>109</v>
      </c>
      <c r="J111" s="14">
        <v>167</v>
      </c>
      <c r="K111" s="14">
        <v>63</v>
      </c>
    </row>
    <row r="112" spans="1:11" x14ac:dyDescent="0.3">
      <c r="A112" s="7">
        <v>110</v>
      </c>
      <c r="B112" s="9">
        <v>170</v>
      </c>
      <c r="D112" s="6">
        <v>110</v>
      </c>
      <c r="E112" s="9">
        <v>66</v>
      </c>
      <c r="I112" s="7">
        <v>110</v>
      </c>
      <c r="J112" s="14">
        <v>169</v>
      </c>
      <c r="K112" s="14">
        <v>62</v>
      </c>
    </row>
    <row r="113" spans="1:11" x14ac:dyDescent="0.3">
      <c r="A113" s="7">
        <v>111</v>
      </c>
      <c r="B113" s="9">
        <v>170</v>
      </c>
      <c r="D113" s="6">
        <v>111</v>
      </c>
      <c r="E113" s="9">
        <v>66</v>
      </c>
      <c r="I113" s="7">
        <v>111</v>
      </c>
      <c r="J113" s="14">
        <v>167</v>
      </c>
      <c r="K113" s="14">
        <v>64</v>
      </c>
    </row>
    <row r="114" spans="1:11" x14ac:dyDescent="0.3">
      <c r="A114" s="7">
        <v>112</v>
      </c>
      <c r="B114" s="9">
        <v>170</v>
      </c>
      <c r="D114" s="6">
        <v>112</v>
      </c>
      <c r="E114" s="9">
        <v>66</v>
      </c>
      <c r="I114" s="7">
        <v>112</v>
      </c>
      <c r="J114" s="14">
        <v>196</v>
      </c>
      <c r="K114" s="14">
        <v>60</v>
      </c>
    </row>
    <row r="115" spans="1:11" x14ac:dyDescent="0.3">
      <c r="A115" s="7">
        <v>113</v>
      </c>
      <c r="B115" s="9">
        <v>170</v>
      </c>
      <c r="D115" s="6">
        <v>113</v>
      </c>
      <c r="E115" s="9">
        <v>66</v>
      </c>
      <c r="I115" s="7">
        <v>113</v>
      </c>
      <c r="J115" s="14">
        <v>169</v>
      </c>
      <c r="K115" s="14">
        <v>63</v>
      </c>
    </row>
    <row r="116" spans="1:11" x14ac:dyDescent="0.3">
      <c r="A116" s="7">
        <v>114</v>
      </c>
      <c r="B116" s="9">
        <v>170</v>
      </c>
      <c r="D116" s="6">
        <v>114</v>
      </c>
      <c r="E116" s="9">
        <v>66</v>
      </c>
      <c r="I116" s="7">
        <v>114</v>
      </c>
      <c r="J116" s="14">
        <v>163</v>
      </c>
      <c r="K116" s="14">
        <v>65</v>
      </c>
    </row>
    <row r="117" spans="1:11" x14ac:dyDescent="0.3">
      <c r="A117" s="7">
        <v>115</v>
      </c>
      <c r="B117" s="9">
        <v>170</v>
      </c>
      <c r="D117" s="6">
        <v>115</v>
      </c>
      <c r="E117" s="9">
        <v>66</v>
      </c>
      <c r="I117" s="7">
        <v>115</v>
      </c>
      <c r="J117" s="14">
        <v>164</v>
      </c>
      <c r="K117" s="14">
        <v>65</v>
      </c>
    </row>
    <row r="118" spans="1:11" x14ac:dyDescent="0.3">
      <c r="A118" s="7">
        <v>116</v>
      </c>
      <c r="B118" s="9">
        <v>170</v>
      </c>
      <c r="D118" s="6">
        <v>116</v>
      </c>
      <c r="E118" s="9">
        <v>66</v>
      </c>
      <c r="I118" s="7">
        <v>116</v>
      </c>
      <c r="J118" s="14">
        <v>164</v>
      </c>
      <c r="K118" s="14">
        <v>62</v>
      </c>
    </row>
    <row r="119" spans="1:11" x14ac:dyDescent="0.3">
      <c r="A119" s="7">
        <v>117</v>
      </c>
      <c r="B119" s="9">
        <v>170</v>
      </c>
      <c r="D119" s="6">
        <v>117</v>
      </c>
      <c r="E119" s="9">
        <v>66</v>
      </c>
      <c r="I119" s="7">
        <v>117</v>
      </c>
      <c r="J119" s="14">
        <v>164</v>
      </c>
      <c r="K119" s="14">
        <v>57</v>
      </c>
    </row>
    <row r="120" spans="1:11" x14ac:dyDescent="0.3">
      <c r="A120" s="7">
        <v>118</v>
      </c>
      <c r="B120" s="9">
        <v>170</v>
      </c>
      <c r="D120" s="6">
        <v>118</v>
      </c>
      <c r="E120" s="9">
        <v>66</v>
      </c>
      <c r="I120" s="7">
        <v>118</v>
      </c>
      <c r="J120" s="14">
        <v>178</v>
      </c>
      <c r="K120" s="14">
        <v>71</v>
      </c>
    </row>
    <row r="121" spans="1:11" x14ac:dyDescent="0.3">
      <c r="A121" s="7">
        <v>119</v>
      </c>
      <c r="B121" s="9">
        <v>170</v>
      </c>
      <c r="D121" s="6">
        <v>119</v>
      </c>
      <c r="E121" s="9">
        <v>66</v>
      </c>
      <c r="I121" s="7">
        <v>119</v>
      </c>
      <c r="J121" s="14">
        <v>176</v>
      </c>
      <c r="K121" s="14">
        <v>65</v>
      </c>
    </row>
    <row r="122" spans="1:11" x14ac:dyDescent="0.3">
      <c r="A122" s="7">
        <v>120</v>
      </c>
      <c r="B122" s="9">
        <v>170</v>
      </c>
      <c r="D122" s="6">
        <v>120</v>
      </c>
      <c r="E122" s="9">
        <v>66</v>
      </c>
      <c r="I122" s="7">
        <v>120</v>
      </c>
      <c r="J122" s="14">
        <v>167</v>
      </c>
      <c r="K122" s="14">
        <v>57</v>
      </c>
    </row>
    <row r="123" spans="1:11" x14ac:dyDescent="0.3">
      <c r="A123" s="7">
        <v>121</v>
      </c>
      <c r="B123" s="9">
        <v>171</v>
      </c>
      <c r="D123" s="6">
        <v>121</v>
      </c>
      <c r="E123" s="9">
        <v>66</v>
      </c>
      <c r="I123" s="7">
        <v>121</v>
      </c>
      <c r="J123" s="14">
        <v>165</v>
      </c>
      <c r="K123" s="14">
        <v>66</v>
      </c>
    </row>
    <row r="124" spans="1:11" x14ac:dyDescent="0.3">
      <c r="A124" s="7">
        <v>122</v>
      </c>
      <c r="B124" s="9">
        <v>171</v>
      </c>
      <c r="D124" s="6">
        <v>122</v>
      </c>
      <c r="E124" s="9">
        <v>66</v>
      </c>
      <c r="I124" s="7">
        <v>122</v>
      </c>
      <c r="J124" s="14">
        <v>172</v>
      </c>
      <c r="K124" s="14">
        <v>64</v>
      </c>
    </row>
    <row r="125" spans="1:11" x14ac:dyDescent="0.3">
      <c r="A125" s="7">
        <v>123</v>
      </c>
      <c r="B125" s="9">
        <v>171</v>
      </c>
      <c r="D125" s="6">
        <v>123</v>
      </c>
      <c r="E125" s="9">
        <v>66</v>
      </c>
      <c r="I125" s="7">
        <v>123</v>
      </c>
      <c r="J125" s="14">
        <v>168</v>
      </c>
      <c r="K125" s="14">
        <v>68</v>
      </c>
    </row>
    <row r="126" spans="1:11" x14ac:dyDescent="0.3">
      <c r="A126" s="7">
        <v>124</v>
      </c>
      <c r="B126" s="9">
        <v>171</v>
      </c>
      <c r="D126" s="6">
        <v>124</v>
      </c>
      <c r="E126" s="9">
        <v>66</v>
      </c>
      <c r="I126" s="7">
        <v>124</v>
      </c>
      <c r="J126" s="14">
        <v>170</v>
      </c>
      <c r="K126" s="14">
        <v>68</v>
      </c>
    </row>
    <row r="127" spans="1:11" x14ac:dyDescent="0.3">
      <c r="A127" s="7">
        <v>125</v>
      </c>
      <c r="B127" s="9">
        <v>171</v>
      </c>
      <c r="D127" s="6">
        <v>125</v>
      </c>
      <c r="E127" s="9">
        <v>66</v>
      </c>
      <c r="I127" s="7">
        <v>125</v>
      </c>
      <c r="J127" s="14">
        <v>187</v>
      </c>
      <c r="K127" s="14">
        <v>63</v>
      </c>
    </row>
    <row r="128" spans="1:11" x14ac:dyDescent="0.3">
      <c r="A128" s="7">
        <v>126</v>
      </c>
      <c r="B128" s="9">
        <v>171</v>
      </c>
      <c r="D128" s="6">
        <v>126</v>
      </c>
      <c r="E128" s="9">
        <v>66</v>
      </c>
      <c r="I128" s="7">
        <v>126</v>
      </c>
      <c r="J128" s="14">
        <v>165</v>
      </c>
      <c r="K128" s="14">
        <v>61</v>
      </c>
    </row>
    <row r="129" spans="1:11" x14ac:dyDescent="0.3">
      <c r="A129" s="7">
        <v>127</v>
      </c>
      <c r="B129" s="9">
        <v>171</v>
      </c>
      <c r="D129" s="6">
        <v>127</v>
      </c>
      <c r="E129" s="9">
        <v>67</v>
      </c>
      <c r="I129" s="7">
        <v>127</v>
      </c>
      <c r="J129" s="14">
        <v>171</v>
      </c>
      <c r="K129" s="14">
        <v>73</v>
      </c>
    </row>
    <row r="130" spans="1:11" x14ac:dyDescent="0.3">
      <c r="A130" s="7">
        <v>128</v>
      </c>
      <c r="B130" s="9">
        <v>171</v>
      </c>
      <c r="D130" s="6">
        <v>128</v>
      </c>
      <c r="E130" s="9">
        <v>67</v>
      </c>
      <c r="I130" s="7">
        <v>128</v>
      </c>
      <c r="J130" s="14">
        <v>171</v>
      </c>
      <c r="K130" s="14">
        <v>66</v>
      </c>
    </row>
    <row r="131" spans="1:11" x14ac:dyDescent="0.3">
      <c r="A131" s="7">
        <v>129</v>
      </c>
      <c r="B131" s="9">
        <v>171</v>
      </c>
      <c r="D131" s="6">
        <v>129</v>
      </c>
      <c r="E131" s="9">
        <v>67</v>
      </c>
      <c r="I131" s="7">
        <v>129</v>
      </c>
      <c r="J131" s="14">
        <v>169</v>
      </c>
      <c r="K131" s="14">
        <v>56</v>
      </c>
    </row>
    <row r="132" spans="1:11" x14ac:dyDescent="0.3">
      <c r="A132" s="7">
        <v>130</v>
      </c>
      <c r="B132" s="9">
        <v>171</v>
      </c>
      <c r="D132" s="6">
        <v>130</v>
      </c>
      <c r="E132" s="9">
        <v>67</v>
      </c>
      <c r="I132" s="7">
        <v>130</v>
      </c>
      <c r="J132" s="14">
        <v>163</v>
      </c>
      <c r="K132" s="14">
        <v>58</v>
      </c>
    </row>
    <row r="133" spans="1:11" x14ac:dyDescent="0.3">
      <c r="A133" s="7">
        <v>131</v>
      </c>
      <c r="B133" s="9">
        <v>171</v>
      </c>
      <c r="D133" s="6">
        <v>131</v>
      </c>
      <c r="E133" s="9">
        <v>67</v>
      </c>
      <c r="I133" s="7">
        <v>131</v>
      </c>
      <c r="J133" s="14">
        <v>161</v>
      </c>
      <c r="K133" s="14">
        <v>60</v>
      </c>
    </row>
    <row r="134" spans="1:11" x14ac:dyDescent="0.3">
      <c r="A134" s="7">
        <v>132</v>
      </c>
      <c r="B134" s="9">
        <v>171</v>
      </c>
      <c r="D134" s="6">
        <v>132</v>
      </c>
      <c r="E134" s="9">
        <v>67</v>
      </c>
      <c r="I134" s="7">
        <v>132</v>
      </c>
      <c r="J134" s="14">
        <v>175</v>
      </c>
      <c r="K134" s="14">
        <v>77</v>
      </c>
    </row>
    <row r="135" spans="1:11" x14ac:dyDescent="0.3">
      <c r="A135" s="7">
        <v>133</v>
      </c>
      <c r="B135" s="9">
        <v>171</v>
      </c>
      <c r="D135" s="6">
        <v>133</v>
      </c>
      <c r="E135" s="9">
        <v>67</v>
      </c>
      <c r="I135" s="7">
        <v>133</v>
      </c>
      <c r="J135" s="14">
        <v>172</v>
      </c>
      <c r="K135" s="14">
        <v>67</v>
      </c>
    </row>
    <row r="136" spans="1:11" x14ac:dyDescent="0.3">
      <c r="A136" s="7">
        <v>134</v>
      </c>
      <c r="B136" s="9">
        <v>171</v>
      </c>
      <c r="D136" s="6">
        <v>134</v>
      </c>
      <c r="E136" s="9">
        <v>67</v>
      </c>
      <c r="I136" s="7">
        <v>134</v>
      </c>
      <c r="J136" s="14">
        <v>176</v>
      </c>
      <c r="K136" s="14">
        <v>65</v>
      </c>
    </row>
    <row r="137" spans="1:11" x14ac:dyDescent="0.3">
      <c r="A137" s="7">
        <v>135</v>
      </c>
      <c r="B137" s="9">
        <v>171</v>
      </c>
      <c r="D137" s="6">
        <v>135</v>
      </c>
      <c r="E137" s="9">
        <v>67</v>
      </c>
      <c r="I137" s="7">
        <v>135</v>
      </c>
      <c r="J137" s="14">
        <v>180</v>
      </c>
      <c r="K137" s="14">
        <v>76</v>
      </c>
    </row>
    <row r="138" spans="1:11" x14ac:dyDescent="0.3">
      <c r="A138" s="7">
        <v>136</v>
      </c>
      <c r="B138" s="9">
        <v>171</v>
      </c>
      <c r="D138" s="6">
        <v>136</v>
      </c>
      <c r="E138" s="9">
        <v>67</v>
      </c>
      <c r="I138" s="7">
        <v>136</v>
      </c>
      <c r="J138" s="14">
        <v>172</v>
      </c>
      <c r="K138" s="14">
        <v>70</v>
      </c>
    </row>
    <row r="139" spans="1:11" x14ac:dyDescent="0.3">
      <c r="A139" s="7">
        <v>137</v>
      </c>
      <c r="B139" s="9">
        <v>171</v>
      </c>
      <c r="D139" s="6">
        <v>137</v>
      </c>
      <c r="E139" s="9">
        <v>67</v>
      </c>
      <c r="I139" s="7">
        <v>137</v>
      </c>
      <c r="J139" s="14">
        <v>174</v>
      </c>
      <c r="K139" s="14">
        <v>73</v>
      </c>
    </row>
    <row r="140" spans="1:11" x14ac:dyDescent="0.3">
      <c r="A140" s="7">
        <v>138</v>
      </c>
      <c r="B140" s="9">
        <v>171</v>
      </c>
      <c r="D140" s="6">
        <v>138</v>
      </c>
      <c r="E140" s="9">
        <v>67</v>
      </c>
      <c r="I140" s="7">
        <v>138</v>
      </c>
      <c r="J140" s="14">
        <v>164</v>
      </c>
      <c r="K140" s="14">
        <v>60</v>
      </c>
    </row>
    <row r="141" spans="1:11" x14ac:dyDescent="0.3">
      <c r="A141" s="7">
        <v>139</v>
      </c>
      <c r="B141" s="9">
        <v>171</v>
      </c>
      <c r="D141" s="6">
        <v>139</v>
      </c>
      <c r="E141" s="9">
        <v>67</v>
      </c>
      <c r="I141" s="7">
        <v>139</v>
      </c>
      <c r="J141" s="14">
        <v>169</v>
      </c>
      <c r="K141" s="14">
        <v>75</v>
      </c>
    </row>
    <row r="142" spans="1:11" x14ac:dyDescent="0.3">
      <c r="A142" s="7">
        <v>140</v>
      </c>
      <c r="B142" s="9">
        <v>172</v>
      </c>
      <c r="D142" s="6">
        <v>140</v>
      </c>
      <c r="E142" s="9">
        <v>67</v>
      </c>
      <c r="I142" s="7">
        <v>140</v>
      </c>
      <c r="J142" s="14">
        <v>157</v>
      </c>
      <c r="K142" s="14">
        <v>60</v>
      </c>
    </row>
    <row r="143" spans="1:11" x14ac:dyDescent="0.3">
      <c r="A143" s="7">
        <v>141</v>
      </c>
      <c r="B143" s="9">
        <v>172</v>
      </c>
      <c r="D143" s="6">
        <v>141</v>
      </c>
      <c r="E143" s="9">
        <v>68</v>
      </c>
      <c r="I143" s="7">
        <v>141</v>
      </c>
      <c r="J143" s="14">
        <v>178</v>
      </c>
      <c r="K143" s="14">
        <v>60</v>
      </c>
    </row>
    <row r="144" spans="1:11" x14ac:dyDescent="0.3">
      <c r="A144" s="7">
        <v>142</v>
      </c>
      <c r="B144" s="9">
        <v>172</v>
      </c>
      <c r="D144" s="6">
        <v>142</v>
      </c>
      <c r="E144" s="9">
        <v>68</v>
      </c>
      <c r="I144" s="7">
        <v>142</v>
      </c>
      <c r="J144" s="14">
        <v>176</v>
      </c>
      <c r="K144" s="14">
        <v>77</v>
      </c>
    </row>
    <row r="145" spans="1:11" x14ac:dyDescent="0.3">
      <c r="A145" s="7">
        <v>143</v>
      </c>
      <c r="B145" s="9">
        <v>172</v>
      </c>
      <c r="D145" s="6">
        <v>143</v>
      </c>
      <c r="E145" s="9">
        <v>68</v>
      </c>
      <c r="I145" s="7">
        <v>143</v>
      </c>
      <c r="J145" s="14">
        <v>161</v>
      </c>
      <c r="K145" s="14">
        <v>66</v>
      </c>
    </row>
    <row r="146" spans="1:11" x14ac:dyDescent="0.3">
      <c r="A146" s="7">
        <v>144</v>
      </c>
      <c r="B146" s="9">
        <v>172</v>
      </c>
      <c r="D146" s="6">
        <v>144</v>
      </c>
      <c r="E146" s="9">
        <v>68</v>
      </c>
      <c r="I146" s="7">
        <v>144</v>
      </c>
      <c r="J146" s="14">
        <v>176</v>
      </c>
      <c r="K146" s="14">
        <v>70</v>
      </c>
    </row>
    <row r="147" spans="1:11" x14ac:dyDescent="0.3">
      <c r="A147" s="7">
        <v>145</v>
      </c>
      <c r="B147" s="9">
        <v>172</v>
      </c>
      <c r="D147" s="6">
        <v>145</v>
      </c>
      <c r="E147" s="9">
        <v>68</v>
      </c>
      <c r="I147" s="7">
        <v>145</v>
      </c>
      <c r="J147" s="14">
        <v>165</v>
      </c>
      <c r="K147" s="14">
        <v>61</v>
      </c>
    </row>
    <row r="148" spans="1:11" x14ac:dyDescent="0.3">
      <c r="A148" s="7">
        <v>146</v>
      </c>
      <c r="B148" s="9">
        <v>172</v>
      </c>
      <c r="D148" s="6">
        <v>146</v>
      </c>
      <c r="E148" s="9">
        <v>68</v>
      </c>
      <c r="I148" s="7">
        <v>146</v>
      </c>
      <c r="J148" s="14">
        <v>161</v>
      </c>
      <c r="K148" s="14">
        <v>55</v>
      </c>
    </row>
    <row r="149" spans="1:11" x14ac:dyDescent="0.3">
      <c r="A149" s="7">
        <v>147</v>
      </c>
      <c r="B149" s="9">
        <v>172</v>
      </c>
      <c r="D149" s="6">
        <v>147</v>
      </c>
      <c r="E149" s="9">
        <v>68</v>
      </c>
      <c r="I149" s="7">
        <v>147</v>
      </c>
      <c r="J149" s="14">
        <v>182</v>
      </c>
      <c r="K149" s="14">
        <v>76</v>
      </c>
    </row>
    <row r="150" spans="1:11" x14ac:dyDescent="0.3">
      <c r="A150" s="7">
        <v>148</v>
      </c>
      <c r="B150" s="9">
        <v>172</v>
      </c>
      <c r="D150" s="6">
        <v>148</v>
      </c>
      <c r="E150" s="9">
        <v>69</v>
      </c>
      <c r="I150" s="7">
        <v>148</v>
      </c>
      <c r="J150" s="14">
        <v>176</v>
      </c>
      <c r="K150" s="14">
        <v>72</v>
      </c>
    </row>
    <row r="151" spans="1:11" x14ac:dyDescent="0.3">
      <c r="A151" s="7">
        <v>149</v>
      </c>
      <c r="B151" s="9">
        <v>172</v>
      </c>
      <c r="D151" s="6">
        <v>149</v>
      </c>
      <c r="E151" s="9">
        <v>69</v>
      </c>
      <c r="I151" s="7">
        <v>149</v>
      </c>
      <c r="J151" s="14">
        <v>168</v>
      </c>
      <c r="K151" s="14">
        <v>63</v>
      </c>
    </row>
    <row r="152" spans="1:11" x14ac:dyDescent="0.3">
      <c r="A152" s="7">
        <v>150</v>
      </c>
      <c r="B152" s="9">
        <v>172</v>
      </c>
      <c r="D152" s="6">
        <v>150</v>
      </c>
      <c r="E152" s="9">
        <v>69</v>
      </c>
      <c r="I152" s="7">
        <v>150</v>
      </c>
      <c r="J152" s="14">
        <v>164</v>
      </c>
      <c r="K152" s="14">
        <v>59</v>
      </c>
    </row>
    <row r="153" spans="1:11" x14ac:dyDescent="0.3">
      <c r="A153" s="7">
        <v>151</v>
      </c>
      <c r="B153" s="9">
        <v>172</v>
      </c>
      <c r="D153" s="6">
        <v>151</v>
      </c>
      <c r="E153" s="9">
        <v>70</v>
      </c>
      <c r="I153" s="7">
        <v>151</v>
      </c>
      <c r="J153" s="14">
        <v>163</v>
      </c>
      <c r="K153" s="14">
        <v>54</v>
      </c>
    </row>
    <row r="154" spans="1:11" x14ac:dyDescent="0.3">
      <c r="A154" s="7">
        <v>152</v>
      </c>
      <c r="B154" s="9">
        <v>173</v>
      </c>
      <c r="D154" s="6">
        <v>152</v>
      </c>
      <c r="E154" s="9">
        <v>70</v>
      </c>
      <c r="I154" s="7">
        <v>152</v>
      </c>
      <c r="J154" s="14">
        <v>170</v>
      </c>
      <c r="K154" s="14">
        <v>65</v>
      </c>
    </row>
    <row r="155" spans="1:11" x14ac:dyDescent="0.3">
      <c r="A155" s="7">
        <v>153</v>
      </c>
      <c r="B155" s="9">
        <v>173</v>
      </c>
      <c r="D155" s="6">
        <v>153</v>
      </c>
      <c r="E155" s="9">
        <v>70</v>
      </c>
      <c r="I155" s="7">
        <v>153</v>
      </c>
      <c r="J155" s="14">
        <v>158</v>
      </c>
      <c r="K155" s="14">
        <v>56</v>
      </c>
    </row>
    <row r="156" spans="1:11" x14ac:dyDescent="0.3">
      <c r="A156" s="7">
        <v>154</v>
      </c>
      <c r="B156" s="9">
        <v>173</v>
      </c>
      <c r="D156" s="6">
        <v>154</v>
      </c>
      <c r="E156" s="9">
        <v>70</v>
      </c>
      <c r="I156" s="7">
        <v>154</v>
      </c>
      <c r="J156" s="14">
        <v>172</v>
      </c>
      <c r="K156" s="14">
        <v>66</v>
      </c>
    </row>
    <row r="157" spans="1:11" x14ac:dyDescent="0.3">
      <c r="A157" s="7">
        <v>155</v>
      </c>
      <c r="B157" s="9">
        <v>173</v>
      </c>
      <c r="D157" s="6">
        <v>155</v>
      </c>
      <c r="E157" s="9">
        <v>70</v>
      </c>
      <c r="I157" s="7">
        <v>155</v>
      </c>
      <c r="J157" s="14">
        <v>167</v>
      </c>
      <c r="K157" s="14">
        <v>65</v>
      </c>
    </row>
    <row r="158" spans="1:11" x14ac:dyDescent="0.3">
      <c r="A158" s="7">
        <v>156</v>
      </c>
      <c r="B158" s="9">
        <v>173</v>
      </c>
      <c r="D158" s="6">
        <v>156</v>
      </c>
      <c r="E158" s="9">
        <v>70</v>
      </c>
      <c r="I158" s="7">
        <v>156</v>
      </c>
      <c r="J158" s="14">
        <v>167</v>
      </c>
      <c r="K158" s="14">
        <v>61</v>
      </c>
    </row>
    <row r="159" spans="1:11" x14ac:dyDescent="0.3">
      <c r="A159" s="7">
        <v>157</v>
      </c>
      <c r="B159" s="9">
        <v>173</v>
      </c>
      <c r="D159" s="6">
        <v>157</v>
      </c>
      <c r="E159" s="9">
        <v>70</v>
      </c>
      <c r="I159" s="7">
        <v>157</v>
      </c>
      <c r="J159" s="14">
        <v>172</v>
      </c>
      <c r="K159" s="14">
        <v>67</v>
      </c>
    </row>
    <row r="160" spans="1:11" x14ac:dyDescent="0.3">
      <c r="A160" s="7">
        <v>158</v>
      </c>
      <c r="B160" s="9">
        <v>173</v>
      </c>
      <c r="D160" s="6">
        <v>158</v>
      </c>
      <c r="E160" s="9">
        <v>70</v>
      </c>
      <c r="I160" s="7">
        <v>158</v>
      </c>
      <c r="J160" s="14">
        <v>175</v>
      </c>
      <c r="K160" s="14">
        <v>64</v>
      </c>
    </row>
    <row r="161" spans="1:11" x14ac:dyDescent="0.3">
      <c r="A161" s="7">
        <v>159</v>
      </c>
      <c r="B161" s="9">
        <v>173</v>
      </c>
      <c r="D161" s="6">
        <v>159</v>
      </c>
      <c r="E161" s="9">
        <v>71</v>
      </c>
      <c r="I161" s="7">
        <v>159</v>
      </c>
      <c r="J161" s="14">
        <v>173</v>
      </c>
      <c r="K161" s="14">
        <v>63</v>
      </c>
    </row>
    <row r="162" spans="1:11" x14ac:dyDescent="0.3">
      <c r="A162" s="7">
        <v>160</v>
      </c>
      <c r="B162" s="9">
        <v>174</v>
      </c>
      <c r="D162" s="6">
        <v>160</v>
      </c>
      <c r="E162" s="9">
        <v>71</v>
      </c>
      <c r="I162" s="7">
        <v>160</v>
      </c>
      <c r="J162" s="14">
        <v>166</v>
      </c>
      <c r="K162" s="14">
        <v>78</v>
      </c>
    </row>
    <row r="163" spans="1:11" x14ac:dyDescent="0.3">
      <c r="A163" s="7">
        <v>161</v>
      </c>
      <c r="B163" s="9">
        <v>174</v>
      </c>
      <c r="D163" s="6">
        <v>161</v>
      </c>
      <c r="E163" s="9">
        <v>71</v>
      </c>
      <c r="I163" s="7">
        <v>161</v>
      </c>
      <c r="J163" s="14">
        <v>170</v>
      </c>
      <c r="K163" s="14">
        <v>65</v>
      </c>
    </row>
    <row r="164" spans="1:11" x14ac:dyDescent="0.3">
      <c r="A164" s="7">
        <v>162</v>
      </c>
      <c r="B164" s="9">
        <v>175</v>
      </c>
      <c r="D164" s="6">
        <v>162</v>
      </c>
      <c r="E164" s="9">
        <v>71</v>
      </c>
      <c r="I164" s="7">
        <v>162</v>
      </c>
      <c r="J164" s="14">
        <v>176</v>
      </c>
      <c r="K164" s="14">
        <v>65</v>
      </c>
    </row>
    <row r="165" spans="1:11" x14ac:dyDescent="0.3">
      <c r="A165" s="7">
        <v>163</v>
      </c>
      <c r="B165" s="9">
        <v>175</v>
      </c>
      <c r="D165" s="6">
        <v>163</v>
      </c>
      <c r="E165" s="9">
        <v>71</v>
      </c>
      <c r="I165" s="7">
        <v>163</v>
      </c>
      <c r="J165" s="14">
        <v>159</v>
      </c>
      <c r="K165" s="14">
        <v>48</v>
      </c>
    </row>
    <row r="166" spans="1:11" x14ac:dyDescent="0.3">
      <c r="A166" s="7">
        <v>164</v>
      </c>
      <c r="B166" s="9">
        <v>175</v>
      </c>
      <c r="D166" s="6">
        <v>164</v>
      </c>
      <c r="E166" s="9">
        <v>71</v>
      </c>
      <c r="I166" s="7">
        <v>164</v>
      </c>
      <c r="J166" s="14">
        <v>173</v>
      </c>
      <c r="K166" s="14">
        <v>64</v>
      </c>
    </row>
    <row r="167" spans="1:11" x14ac:dyDescent="0.3">
      <c r="A167" s="7">
        <v>165</v>
      </c>
      <c r="B167" s="9">
        <v>175</v>
      </c>
      <c r="D167" s="6">
        <v>165</v>
      </c>
      <c r="E167" s="9">
        <v>71</v>
      </c>
      <c r="I167" s="7">
        <v>165</v>
      </c>
      <c r="J167" s="14">
        <v>166</v>
      </c>
      <c r="K167" s="14">
        <v>62</v>
      </c>
    </row>
    <row r="168" spans="1:11" x14ac:dyDescent="0.3">
      <c r="A168" s="7">
        <v>166</v>
      </c>
      <c r="B168" s="9">
        <v>175</v>
      </c>
      <c r="D168" s="6">
        <v>166</v>
      </c>
      <c r="E168" s="9">
        <v>71</v>
      </c>
      <c r="I168" s="7">
        <v>166</v>
      </c>
      <c r="J168" s="14">
        <v>166</v>
      </c>
      <c r="K168" s="14">
        <v>71</v>
      </c>
    </row>
    <row r="169" spans="1:11" x14ac:dyDescent="0.3">
      <c r="A169" s="7">
        <v>167</v>
      </c>
      <c r="B169" s="9">
        <v>176</v>
      </c>
      <c r="D169" s="6">
        <v>167</v>
      </c>
      <c r="E169" s="9">
        <v>72</v>
      </c>
      <c r="I169" s="7">
        <v>167</v>
      </c>
      <c r="J169" s="14">
        <v>170</v>
      </c>
      <c r="K169" s="14">
        <v>76</v>
      </c>
    </row>
    <row r="170" spans="1:11" x14ac:dyDescent="0.3">
      <c r="A170" s="7">
        <v>168</v>
      </c>
      <c r="B170" s="9">
        <v>176</v>
      </c>
      <c r="D170" s="6">
        <v>168</v>
      </c>
      <c r="E170" s="9">
        <v>72</v>
      </c>
      <c r="I170" s="7">
        <v>168</v>
      </c>
      <c r="J170" s="14">
        <v>161</v>
      </c>
      <c r="K170" s="14">
        <v>66</v>
      </c>
    </row>
    <row r="171" spans="1:11" x14ac:dyDescent="0.3">
      <c r="A171" s="7">
        <v>169</v>
      </c>
      <c r="B171" s="9">
        <v>176</v>
      </c>
      <c r="D171" s="6">
        <v>169</v>
      </c>
      <c r="E171" s="9">
        <v>72</v>
      </c>
      <c r="I171" s="7">
        <v>169</v>
      </c>
      <c r="J171" s="14">
        <v>167</v>
      </c>
      <c r="K171" s="14">
        <v>61</v>
      </c>
    </row>
    <row r="172" spans="1:11" x14ac:dyDescent="0.3">
      <c r="A172" s="7">
        <v>170</v>
      </c>
      <c r="B172" s="9">
        <v>176</v>
      </c>
      <c r="D172" s="6">
        <v>170</v>
      </c>
      <c r="E172" s="9">
        <v>73</v>
      </c>
      <c r="I172" s="7">
        <v>170</v>
      </c>
      <c r="J172" s="14">
        <v>176</v>
      </c>
      <c r="K172" s="14">
        <v>65</v>
      </c>
    </row>
    <row r="173" spans="1:11" x14ac:dyDescent="0.3">
      <c r="A173" s="7">
        <v>171</v>
      </c>
      <c r="B173" s="9">
        <v>176</v>
      </c>
      <c r="D173" s="6">
        <v>171</v>
      </c>
      <c r="E173" s="9">
        <v>73</v>
      </c>
      <c r="I173" s="7">
        <v>171</v>
      </c>
      <c r="J173" s="14">
        <v>179</v>
      </c>
      <c r="K173" s="14">
        <v>77</v>
      </c>
    </row>
    <row r="174" spans="1:11" x14ac:dyDescent="0.3">
      <c r="A174" s="7">
        <v>172</v>
      </c>
      <c r="B174" s="9">
        <v>176</v>
      </c>
      <c r="D174" s="6">
        <v>172</v>
      </c>
      <c r="E174" s="9">
        <v>73</v>
      </c>
      <c r="I174" s="7">
        <v>172</v>
      </c>
      <c r="J174" s="14">
        <v>171</v>
      </c>
      <c r="K174" s="14">
        <v>73</v>
      </c>
    </row>
    <row r="175" spans="1:11" x14ac:dyDescent="0.3">
      <c r="A175" s="7">
        <v>173</v>
      </c>
      <c r="B175" s="9">
        <v>176</v>
      </c>
      <c r="D175" s="6">
        <v>173</v>
      </c>
      <c r="E175" s="9">
        <v>73</v>
      </c>
      <c r="I175" s="7">
        <v>173</v>
      </c>
      <c r="J175" s="14">
        <v>164</v>
      </c>
      <c r="K175" s="14">
        <v>65</v>
      </c>
    </row>
    <row r="176" spans="1:11" x14ac:dyDescent="0.3">
      <c r="A176" s="7">
        <v>174</v>
      </c>
      <c r="B176" s="9">
        <v>176</v>
      </c>
      <c r="D176" s="6">
        <v>174</v>
      </c>
      <c r="E176" s="9">
        <v>73</v>
      </c>
      <c r="I176" s="7">
        <v>174</v>
      </c>
      <c r="J176" s="14">
        <v>184</v>
      </c>
      <c r="K176" s="14">
        <v>68</v>
      </c>
    </row>
    <row r="177" spans="1:11" x14ac:dyDescent="0.3">
      <c r="A177" s="7">
        <v>175</v>
      </c>
      <c r="B177" s="9">
        <v>176</v>
      </c>
      <c r="D177" s="6">
        <v>175</v>
      </c>
      <c r="E177" s="9">
        <v>74</v>
      </c>
      <c r="I177" s="7">
        <v>175</v>
      </c>
      <c r="J177" s="14">
        <v>166</v>
      </c>
      <c r="K177" s="14">
        <v>62</v>
      </c>
    </row>
    <row r="178" spans="1:11" x14ac:dyDescent="0.3">
      <c r="A178" s="7">
        <v>176</v>
      </c>
      <c r="B178" s="9">
        <v>176</v>
      </c>
      <c r="D178" s="6">
        <v>176</v>
      </c>
      <c r="E178" s="9">
        <v>74</v>
      </c>
      <c r="I178" s="7">
        <v>176</v>
      </c>
      <c r="J178" s="14">
        <v>165</v>
      </c>
      <c r="K178" s="14">
        <v>67</v>
      </c>
    </row>
    <row r="179" spans="1:11" x14ac:dyDescent="0.3">
      <c r="A179" s="7">
        <v>177</v>
      </c>
      <c r="B179" s="9">
        <v>177</v>
      </c>
      <c r="D179" s="6">
        <v>177</v>
      </c>
      <c r="E179" s="9">
        <v>75</v>
      </c>
      <c r="I179" s="7">
        <v>177</v>
      </c>
      <c r="J179" s="14">
        <v>159</v>
      </c>
      <c r="K179" s="14">
        <v>48</v>
      </c>
    </row>
    <row r="180" spans="1:11" x14ac:dyDescent="0.3">
      <c r="A180" s="7">
        <v>178</v>
      </c>
      <c r="B180" s="9">
        <v>178</v>
      </c>
      <c r="D180" s="6">
        <v>178</v>
      </c>
      <c r="E180" s="9">
        <v>75</v>
      </c>
      <c r="I180" s="7">
        <v>178</v>
      </c>
      <c r="J180" s="14">
        <v>168</v>
      </c>
      <c r="K180" s="14">
        <v>58</v>
      </c>
    </row>
    <row r="181" spans="1:11" x14ac:dyDescent="0.3">
      <c r="A181" s="7">
        <v>179</v>
      </c>
      <c r="B181" s="9">
        <v>178</v>
      </c>
      <c r="D181" s="6">
        <v>179</v>
      </c>
      <c r="E181" s="9">
        <v>75</v>
      </c>
      <c r="I181" s="7">
        <v>179</v>
      </c>
      <c r="J181" s="14">
        <v>171</v>
      </c>
      <c r="K181" s="14">
        <v>66</v>
      </c>
    </row>
    <row r="182" spans="1:11" x14ac:dyDescent="0.3">
      <c r="A182" s="7">
        <v>180</v>
      </c>
      <c r="B182" s="9">
        <v>178</v>
      </c>
      <c r="D182" s="6">
        <v>180</v>
      </c>
      <c r="E182" s="9">
        <v>75</v>
      </c>
      <c r="I182" s="7">
        <v>180</v>
      </c>
      <c r="J182" s="14">
        <v>183</v>
      </c>
      <c r="K182" s="14">
        <v>73</v>
      </c>
    </row>
    <row r="183" spans="1:11" x14ac:dyDescent="0.3">
      <c r="A183" s="7">
        <v>181</v>
      </c>
      <c r="B183" s="9">
        <v>178</v>
      </c>
      <c r="D183" s="6">
        <v>181</v>
      </c>
      <c r="E183" s="9">
        <v>75</v>
      </c>
      <c r="I183" s="7">
        <v>181</v>
      </c>
      <c r="J183" s="14">
        <v>169</v>
      </c>
      <c r="K183" s="14">
        <v>74</v>
      </c>
    </row>
    <row r="184" spans="1:11" x14ac:dyDescent="0.3">
      <c r="A184" s="7">
        <v>182</v>
      </c>
      <c r="B184" s="9">
        <v>178</v>
      </c>
      <c r="D184" s="6">
        <v>182</v>
      </c>
      <c r="E184" s="9">
        <v>76</v>
      </c>
      <c r="I184" s="7">
        <v>182</v>
      </c>
      <c r="J184" s="14">
        <v>165</v>
      </c>
      <c r="K184" s="14">
        <v>66</v>
      </c>
    </row>
    <row r="185" spans="1:11" x14ac:dyDescent="0.3">
      <c r="A185" s="7">
        <v>183</v>
      </c>
      <c r="B185" s="9">
        <v>178</v>
      </c>
      <c r="D185" s="6">
        <v>183</v>
      </c>
      <c r="E185" s="9">
        <v>76</v>
      </c>
      <c r="I185" s="7">
        <v>183</v>
      </c>
      <c r="J185" s="14">
        <v>171</v>
      </c>
      <c r="K185" s="14">
        <v>70</v>
      </c>
    </row>
    <row r="186" spans="1:11" x14ac:dyDescent="0.3">
      <c r="A186" s="7">
        <v>184</v>
      </c>
      <c r="B186" s="9">
        <v>178</v>
      </c>
      <c r="D186" s="6">
        <v>184</v>
      </c>
      <c r="E186" s="9">
        <v>76</v>
      </c>
      <c r="I186" s="7">
        <v>184</v>
      </c>
      <c r="J186" s="14">
        <v>168</v>
      </c>
      <c r="K186" s="14">
        <v>61</v>
      </c>
    </row>
    <row r="187" spans="1:11" x14ac:dyDescent="0.3">
      <c r="A187" s="7">
        <v>185</v>
      </c>
      <c r="B187" s="9">
        <v>178</v>
      </c>
      <c r="D187" s="6">
        <v>185</v>
      </c>
      <c r="E187" s="9">
        <v>76</v>
      </c>
      <c r="I187" s="7">
        <v>185</v>
      </c>
      <c r="J187" s="14">
        <v>168</v>
      </c>
      <c r="K187" s="14">
        <v>67</v>
      </c>
    </row>
    <row r="188" spans="1:11" x14ac:dyDescent="0.3">
      <c r="A188" s="7">
        <v>186</v>
      </c>
      <c r="B188" s="9">
        <v>179</v>
      </c>
      <c r="D188" s="6">
        <v>186</v>
      </c>
      <c r="E188" s="9">
        <v>76</v>
      </c>
      <c r="I188" s="7">
        <v>186</v>
      </c>
      <c r="J188" s="14">
        <v>178</v>
      </c>
      <c r="K188" s="14">
        <v>80</v>
      </c>
    </row>
    <row r="189" spans="1:11" x14ac:dyDescent="0.3">
      <c r="A189" s="7">
        <v>187</v>
      </c>
      <c r="B189" s="9">
        <v>179</v>
      </c>
      <c r="D189" s="6">
        <v>187</v>
      </c>
      <c r="E189" s="9">
        <v>76</v>
      </c>
      <c r="I189" s="7">
        <v>187</v>
      </c>
      <c r="J189" s="14">
        <v>170</v>
      </c>
      <c r="K189" s="14">
        <v>65</v>
      </c>
    </row>
    <row r="190" spans="1:11" x14ac:dyDescent="0.3">
      <c r="A190" s="7">
        <v>188</v>
      </c>
      <c r="B190" s="9">
        <v>179</v>
      </c>
      <c r="D190" s="6">
        <v>188</v>
      </c>
      <c r="E190" s="9">
        <v>77</v>
      </c>
      <c r="I190" s="7">
        <v>188</v>
      </c>
      <c r="J190" s="14">
        <v>161</v>
      </c>
      <c r="K190" s="14">
        <v>56</v>
      </c>
    </row>
    <row r="191" spans="1:11" x14ac:dyDescent="0.3">
      <c r="A191" s="7">
        <v>189</v>
      </c>
      <c r="B191" s="9">
        <v>179</v>
      </c>
      <c r="D191" s="6">
        <v>189</v>
      </c>
      <c r="E191" s="9">
        <v>77</v>
      </c>
      <c r="I191" s="7">
        <v>189</v>
      </c>
      <c r="J191" s="14">
        <v>163</v>
      </c>
      <c r="K191" s="14">
        <v>61</v>
      </c>
    </row>
    <row r="192" spans="1:11" x14ac:dyDescent="0.3">
      <c r="A192" s="7">
        <v>190</v>
      </c>
      <c r="B192" s="9">
        <v>180</v>
      </c>
      <c r="D192" s="6">
        <v>190</v>
      </c>
      <c r="E192" s="9">
        <v>77</v>
      </c>
      <c r="I192" s="7">
        <v>190</v>
      </c>
      <c r="J192" s="14">
        <v>163</v>
      </c>
      <c r="K192" s="14">
        <v>66</v>
      </c>
    </row>
    <row r="193" spans="1:11" x14ac:dyDescent="0.3">
      <c r="A193" s="7">
        <v>191</v>
      </c>
      <c r="B193" s="9">
        <v>182</v>
      </c>
      <c r="D193" s="6">
        <v>191</v>
      </c>
      <c r="E193" s="9">
        <v>77</v>
      </c>
      <c r="I193" s="7">
        <v>191</v>
      </c>
      <c r="J193" s="14">
        <v>162</v>
      </c>
      <c r="K193" s="14">
        <v>52</v>
      </c>
    </row>
    <row r="194" spans="1:11" x14ac:dyDescent="0.3">
      <c r="A194" s="7">
        <v>192</v>
      </c>
      <c r="B194" s="9">
        <v>182</v>
      </c>
      <c r="D194" s="6">
        <v>192</v>
      </c>
      <c r="E194" s="9">
        <v>77</v>
      </c>
      <c r="I194" s="7">
        <v>192</v>
      </c>
      <c r="J194" s="14">
        <v>167</v>
      </c>
      <c r="K194" s="14">
        <v>59</v>
      </c>
    </row>
    <row r="195" spans="1:11" x14ac:dyDescent="0.3">
      <c r="A195" s="7">
        <v>193</v>
      </c>
      <c r="B195" s="9">
        <v>183</v>
      </c>
      <c r="D195" s="6">
        <v>193</v>
      </c>
      <c r="E195" s="9">
        <v>77</v>
      </c>
      <c r="I195" s="7">
        <v>193</v>
      </c>
      <c r="J195" s="14">
        <v>171</v>
      </c>
      <c r="K195" s="14">
        <v>62</v>
      </c>
    </row>
    <row r="196" spans="1:11" x14ac:dyDescent="0.3">
      <c r="A196" s="7">
        <v>194</v>
      </c>
      <c r="B196" s="9">
        <v>184</v>
      </c>
      <c r="D196" s="6">
        <v>194</v>
      </c>
      <c r="E196" s="9">
        <v>78</v>
      </c>
      <c r="I196" s="7">
        <v>194</v>
      </c>
      <c r="J196" s="14">
        <v>173</v>
      </c>
      <c r="K196" s="14">
        <v>69</v>
      </c>
    </row>
    <row r="197" spans="1:11" x14ac:dyDescent="0.3">
      <c r="A197" s="7">
        <v>195</v>
      </c>
      <c r="B197" s="9">
        <v>184</v>
      </c>
      <c r="D197" s="6">
        <v>195</v>
      </c>
      <c r="E197" s="9">
        <v>78</v>
      </c>
      <c r="I197" s="7">
        <v>195</v>
      </c>
      <c r="J197" s="14">
        <v>161</v>
      </c>
      <c r="K197" s="14">
        <v>58</v>
      </c>
    </row>
    <row r="198" spans="1:11" x14ac:dyDescent="0.3">
      <c r="A198" s="7">
        <v>196</v>
      </c>
      <c r="B198" s="9">
        <v>186</v>
      </c>
      <c r="D198" s="6">
        <v>196</v>
      </c>
      <c r="E198" s="9">
        <v>78</v>
      </c>
      <c r="I198" s="7">
        <v>196</v>
      </c>
      <c r="J198" s="14">
        <v>169</v>
      </c>
      <c r="K198" s="14">
        <v>62</v>
      </c>
    </row>
    <row r="199" spans="1:11" x14ac:dyDescent="0.3">
      <c r="A199" s="7">
        <v>197</v>
      </c>
      <c r="B199" s="9">
        <v>187</v>
      </c>
      <c r="D199" s="6">
        <v>197</v>
      </c>
      <c r="E199" s="9">
        <v>80</v>
      </c>
      <c r="I199" s="7">
        <v>197</v>
      </c>
      <c r="J199" s="14">
        <v>161</v>
      </c>
      <c r="K199" s="14">
        <v>66</v>
      </c>
    </row>
    <row r="200" spans="1:11" x14ac:dyDescent="0.3">
      <c r="A200" s="7">
        <v>198</v>
      </c>
      <c r="B200" s="9">
        <v>190</v>
      </c>
      <c r="D200" s="6">
        <v>198</v>
      </c>
      <c r="E200" s="9">
        <v>80</v>
      </c>
      <c r="I200" s="7">
        <v>198</v>
      </c>
      <c r="J200" s="14">
        <v>169</v>
      </c>
      <c r="K200" s="14">
        <v>70</v>
      </c>
    </row>
    <row r="201" spans="1:11" x14ac:dyDescent="0.3">
      <c r="A201" s="7">
        <v>199</v>
      </c>
      <c r="B201" s="9">
        <v>196</v>
      </c>
      <c r="D201" s="6">
        <v>199</v>
      </c>
      <c r="E201" s="9">
        <v>80</v>
      </c>
      <c r="I201" s="7">
        <v>199</v>
      </c>
      <c r="J201" s="14">
        <v>165</v>
      </c>
      <c r="K201" s="14">
        <v>60</v>
      </c>
    </row>
    <row r="202" spans="1:11" x14ac:dyDescent="0.3">
      <c r="A202" s="7">
        <v>200</v>
      </c>
      <c r="B202" s="9">
        <v>196</v>
      </c>
      <c r="D202" s="6">
        <v>200</v>
      </c>
      <c r="E202" s="9">
        <v>80</v>
      </c>
      <c r="I202" s="7">
        <v>200</v>
      </c>
      <c r="J202" s="14">
        <v>170</v>
      </c>
      <c r="K202" s="14">
        <v>61</v>
      </c>
    </row>
  </sheetData>
  <sortState ref="E3:E202">
    <sortCondition ref="E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6" workbookViewId="0">
      <selection activeCell="H6" sqref="H6"/>
    </sheetView>
  </sheetViews>
  <sheetFormatPr defaultRowHeight="14.4" x14ac:dyDescent="0.3"/>
  <sheetData>
    <row r="1" spans="1:7" x14ac:dyDescent="0.3">
      <c r="A1" s="1" t="s">
        <v>5</v>
      </c>
    </row>
    <row r="2" spans="1:7" x14ac:dyDescent="0.3">
      <c r="A2" t="s">
        <v>8</v>
      </c>
      <c r="B2">
        <v>10</v>
      </c>
    </row>
    <row r="3" spans="1:7" x14ac:dyDescent="0.3">
      <c r="A3" t="s">
        <v>7</v>
      </c>
      <c r="B3">
        <f>(MAX(Рост) - MIN(Рост)) / B2</f>
        <v>4</v>
      </c>
    </row>
    <row r="4" spans="1:7" x14ac:dyDescent="0.3">
      <c r="A4" s="15" t="s">
        <v>0</v>
      </c>
      <c r="B4" s="15" t="s">
        <v>6</v>
      </c>
      <c r="C4" s="15"/>
      <c r="D4" s="7" t="s">
        <v>10</v>
      </c>
      <c r="E4" s="7" t="s">
        <v>11</v>
      </c>
      <c r="F4" s="7" t="s">
        <v>12</v>
      </c>
      <c r="G4" s="5" t="s">
        <v>13</v>
      </c>
    </row>
    <row r="5" spans="1:7" x14ac:dyDescent="0.3">
      <c r="A5" s="15"/>
      <c r="B5" s="3"/>
      <c r="C5" s="3"/>
      <c r="D5" s="7"/>
      <c r="E5" s="7"/>
      <c r="F5" s="7"/>
      <c r="G5" s="7"/>
    </row>
    <row r="6" spans="1:7" x14ac:dyDescent="0.3">
      <c r="A6" s="7">
        <v>1</v>
      </c>
      <c r="B6" s="7">
        <f>'1'!B3</f>
        <v>156</v>
      </c>
      <c r="C6" s="7">
        <f>B6+$B$3</f>
        <v>160</v>
      </c>
      <c r="D6" s="7">
        <f t="array" ref="D6:D15">FREQUENCY(Рост,C6:C15)</f>
        <v>10</v>
      </c>
      <c r="E6" s="7">
        <f>D6/200</f>
        <v>0.05</v>
      </c>
      <c r="F6" s="7">
        <f>(B6+C6)/2</f>
        <v>158</v>
      </c>
      <c r="G6" s="7">
        <f>SUM($D$6:D6)/200</f>
        <v>0.05</v>
      </c>
    </row>
    <row r="7" spans="1:7" x14ac:dyDescent="0.3">
      <c r="A7" s="7">
        <v>2</v>
      </c>
      <c r="B7" s="7">
        <f>C6</f>
        <v>160</v>
      </c>
      <c r="C7" s="7">
        <f>B7+$B$3</f>
        <v>164</v>
      </c>
      <c r="D7" s="7">
        <v>38</v>
      </c>
      <c r="E7" s="7">
        <f t="shared" ref="E7:E15" si="0">D7/200</f>
        <v>0.19</v>
      </c>
      <c r="F7" s="7">
        <f t="shared" ref="F7:F15" si="1">(B7+C7)/2</f>
        <v>162</v>
      </c>
      <c r="G7" s="7">
        <f>SUM($D$6:D7)/200</f>
        <v>0.24</v>
      </c>
    </row>
    <row r="8" spans="1:7" x14ac:dyDescent="0.3">
      <c r="A8" s="7">
        <v>3</v>
      </c>
      <c r="B8" s="7">
        <f t="shared" ref="B8:B15" si="2">C7</f>
        <v>164</v>
      </c>
      <c r="C8" s="7">
        <f t="shared" ref="C8:C15" si="3">B8+$B$3</f>
        <v>168</v>
      </c>
      <c r="D8" s="7">
        <v>45</v>
      </c>
      <c r="E8" s="7">
        <f t="shared" si="0"/>
        <v>0.22500000000000001</v>
      </c>
      <c r="F8" s="7">
        <f t="shared" si="1"/>
        <v>166</v>
      </c>
      <c r="G8" s="7">
        <f>SUM($D$6:D8)/200</f>
        <v>0.46500000000000002</v>
      </c>
    </row>
    <row r="9" spans="1:7" x14ac:dyDescent="0.3">
      <c r="A9" s="7">
        <v>4</v>
      </c>
      <c r="B9" s="7">
        <f t="shared" si="2"/>
        <v>168</v>
      </c>
      <c r="C9" s="7">
        <f t="shared" si="3"/>
        <v>172</v>
      </c>
      <c r="D9" s="7">
        <v>58</v>
      </c>
      <c r="E9" s="7">
        <f t="shared" si="0"/>
        <v>0.28999999999999998</v>
      </c>
      <c r="F9" s="7">
        <f t="shared" si="1"/>
        <v>170</v>
      </c>
      <c r="G9" s="7">
        <f>SUM($D$6:D9)/200</f>
        <v>0.755</v>
      </c>
    </row>
    <row r="10" spans="1:7" x14ac:dyDescent="0.3">
      <c r="A10" s="7">
        <v>5</v>
      </c>
      <c r="B10" s="7">
        <f t="shared" si="2"/>
        <v>172</v>
      </c>
      <c r="C10" s="7">
        <f t="shared" si="3"/>
        <v>176</v>
      </c>
      <c r="D10" s="7">
        <v>25</v>
      </c>
      <c r="E10" s="7">
        <f t="shared" si="0"/>
        <v>0.125</v>
      </c>
      <c r="F10" s="7">
        <f t="shared" si="1"/>
        <v>174</v>
      </c>
      <c r="G10" s="7">
        <f>SUM($D$6:D10)/200</f>
        <v>0.88</v>
      </c>
    </row>
    <row r="11" spans="1:7" x14ac:dyDescent="0.3">
      <c r="A11" s="7">
        <v>6</v>
      </c>
      <c r="B11" s="7">
        <f t="shared" si="2"/>
        <v>176</v>
      </c>
      <c r="C11" s="7">
        <f t="shared" si="3"/>
        <v>180</v>
      </c>
      <c r="D11" s="7">
        <v>14</v>
      </c>
      <c r="E11" s="7">
        <f t="shared" si="0"/>
        <v>7.0000000000000007E-2</v>
      </c>
      <c r="F11" s="7">
        <f t="shared" si="1"/>
        <v>178</v>
      </c>
      <c r="G11" s="7">
        <f>SUM($D$6:D11)/200</f>
        <v>0.95</v>
      </c>
    </row>
    <row r="12" spans="1:7" x14ac:dyDescent="0.3">
      <c r="A12" s="7">
        <v>7</v>
      </c>
      <c r="B12" s="7">
        <f t="shared" si="2"/>
        <v>180</v>
      </c>
      <c r="C12" s="7">
        <f t="shared" si="3"/>
        <v>184</v>
      </c>
      <c r="D12" s="7">
        <v>5</v>
      </c>
      <c r="E12" s="7">
        <f t="shared" si="0"/>
        <v>2.5000000000000001E-2</v>
      </c>
      <c r="F12" s="7">
        <f t="shared" si="1"/>
        <v>182</v>
      </c>
      <c r="G12" s="7">
        <f>SUM($D$6:D12)/200</f>
        <v>0.97499999999999998</v>
      </c>
    </row>
    <row r="13" spans="1:7" x14ac:dyDescent="0.3">
      <c r="A13" s="7">
        <v>8</v>
      </c>
      <c r="B13" s="7">
        <f t="shared" si="2"/>
        <v>184</v>
      </c>
      <c r="C13" s="7">
        <f t="shared" si="3"/>
        <v>188</v>
      </c>
      <c r="D13" s="7">
        <v>2</v>
      </c>
      <c r="E13" s="7">
        <f t="shared" si="0"/>
        <v>0.01</v>
      </c>
      <c r="F13" s="7">
        <f t="shared" si="1"/>
        <v>186</v>
      </c>
      <c r="G13" s="7">
        <f>SUM($D$6:D13)/200</f>
        <v>0.98499999999999999</v>
      </c>
    </row>
    <row r="14" spans="1:7" x14ac:dyDescent="0.3">
      <c r="A14" s="7">
        <v>9</v>
      </c>
      <c r="B14" s="7">
        <f t="shared" si="2"/>
        <v>188</v>
      </c>
      <c r="C14" s="7">
        <f t="shared" si="3"/>
        <v>192</v>
      </c>
      <c r="D14" s="7">
        <v>1</v>
      </c>
      <c r="E14" s="7">
        <f t="shared" si="0"/>
        <v>5.0000000000000001E-3</v>
      </c>
      <c r="F14" s="7">
        <f t="shared" si="1"/>
        <v>190</v>
      </c>
      <c r="G14" s="7">
        <f>SUM($D$6:D14)/200</f>
        <v>0.99</v>
      </c>
    </row>
    <row r="15" spans="1:7" x14ac:dyDescent="0.3">
      <c r="A15" s="7">
        <v>10</v>
      </c>
      <c r="B15" s="7">
        <f t="shared" si="2"/>
        <v>192</v>
      </c>
      <c r="C15" s="7">
        <f t="shared" si="3"/>
        <v>196</v>
      </c>
      <c r="D15" s="7">
        <v>2</v>
      </c>
      <c r="E15" s="7">
        <f t="shared" si="0"/>
        <v>0.01</v>
      </c>
      <c r="F15" s="7">
        <f t="shared" si="1"/>
        <v>194</v>
      </c>
      <c r="G15" s="7">
        <f>SUM($D$6:D15)/200</f>
        <v>1</v>
      </c>
    </row>
    <row r="17" spans="1:7" x14ac:dyDescent="0.3">
      <c r="A17" s="1" t="s">
        <v>9</v>
      </c>
    </row>
    <row r="18" spans="1:7" x14ac:dyDescent="0.3">
      <c r="A18" t="s">
        <v>8</v>
      </c>
      <c r="B18">
        <v>10</v>
      </c>
    </row>
    <row r="19" spans="1:7" x14ac:dyDescent="0.3">
      <c r="A19" t="s">
        <v>7</v>
      </c>
      <c r="B19">
        <f>(MAX(Вес) - MIN(Вес)) / B18</f>
        <v>3.2</v>
      </c>
    </row>
    <row r="20" spans="1:7" x14ac:dyDescent="0.3">
      <c r="A20" s="7"/>
      <c r="B20" s="7" t="s">
        <v>6</v>
      </c>
      <c r="C20" s="7"/>
      <c r="D20" s="7" t="s">
        <v>10</v>
      </c>
      <c r="E20" s="7" t="s">
        <v>11</v>
      </c>
      <c r="F20" s="7" t="s">
        <v>12</v>
      </c>
      <c r="G20" s="7" t="s">
        <v>13</v>
      </c>
    </row>
    <row r="21" spans="1:7" x14ac:dyDescent="0.3">
      <c r="A21" s="7" t="s">
        <v>0</v>
      </c>
      <c r="B21" s="7"/>
      <c r="C21" s="7"/>
      <c r="D21" s="7"/>
      <c r="E21" s="7"/>
      <c r="F21" s="7"/>
      <c r="G21" s="7"/>
    </row>
    <row r="22" spans="1:7" x14ac:dyDescent="0.3">
      <c r="A22" s="7">
        <v>1</v>
      </c>
      <c r="B22" s="7">
        <f>'1'!E3</f>
        <v>48</v>
      </c>
      <c r="C22" s="7">
        <f t="shared" ref="C22:C31" si="4">B22+$B$19</f>
        <v>51.2</v>
      </c>
      <c r="D22" s="7">
        <f t="array" ref="D22:D31">FREQUENCY(Вес,C22:C31)</f>
        <v>5</v>
      </c>
      <c r="E22" s="7">
        <f>D22/200</f>
        <v>2.5000000000000001E-2</v>
      </c>
      <c r="F22" s="7">
        <f>(B22+C22)/2</f>
        <v>49.6</v>
      </c>
      <c r="G22" s="7">
        <f>SUM($D$22:D22)/200</f>
        <v>2.5000000000000001E-2</v>
      </c>
    </row>
    <row r="23" spans="1:7" x14ac:dyDescent="0.3">
      <c r="A23" s="7">
        <v>2</v>
      </c>
      <c r="B23" s="7">
        <f>C22</f>
        <v>51.2</v>
      </c>
      <c r="C23" s="7">
        <f t="shared" si="4"/>
        <v>54.400000000000006</v>
      </c>
      <c r="D23" s="7">
        <v>5</v>
      </c>
      <c r="E23" s="7">
        <f t="shared" ref="E23:E31" si="5">D23/200</f>
        <v>2.5000000000000001E-2</v>
      </c>
      <c r="F23" s="7">
        <f t="shared" ref="F23:F31" si="6">(B23+C23)/2</f>
        <v>52.800000000000004</v>
      </c>
      <c r="G23" s="7">
        <f>SUM($D$22:D23)/200</f>
        <v>0.05</v>
      </c>
    </row>
    <row r="24" spans="1:7" x14ac:dyDescent="0.3">
      <c r="A24" s="7">
        <v>3</v>
      </c>
      <c r="B24" s="7">
        <f t="shared" ref="B24:B31" si="7">C23</f>
        <v>54.400000000000006</v>
      </c>
      <c r="C24" s="7">
        <f t="shared" si="4"/>
        <v>57.600000000000009</v>
      </c>
      <c r="D24" s="7">
        <v>12</v>
      </c>
      <c r="E24" s="7">
        <f t="shared" si="5"/>
        <v>0.06</v>
      </c>
      <c r="F24" s="7">
        <f t="shared" si="6"/>
        <v>56.000000000000007</v>
      </c>
      <c r="G24" s="7">
        <f>SUM($D$22:D24)/200</f>
        <v>0.11</v>
      </c>
    </row>
    <row r="25" spans="1:7" x14ac:dyDescent="0.3">
      <c r="A25" s="7">
        <v>4</v>
      </c>
      <c r="B25" s="7">
        <f t="shared" si="7"/>
        <v>57.600000000000009</v>
      </c>
      <c r="C25" s="7">
        <f t="shared" si="4"/>
        <v>60.800000000000011</v>
      </c>
      <c r="D25" s="7">
        <v>24</v>
      </c>
      <c r="E25" s="7">
        <f t="shared" si="5"/>
        <v>0.12</v>
      </c>
      <c r="F25" s="7">
        <f t="shared" si="6"/>
        <v>59.20000000000001</v>
      </c>
      <c r="G25" s="7">
        <f>SUM($D$22:D25)/200</f>
        <v>0.23</v>
      </c>
    </row>
    <row r="26" spans="1:7" x14ac:dyDescent="0.3">
      <c r="A26" s="7">
        <v>5</v>
      </c>
      <c r="B26" s="7">
        <f t="shared" si="7"/>
        <v>60.800000000000011</v>
      </c>
      <c r="C26" s="7">
        <f t="shared" si="4"/>
        <v>64.000000000000014</v>
      </c>
      <c r="D26" s="7">
        <v>47</v>
      </c>
      <c r="E26" s="7">
        <f t="shared" si="5"/>
        <v>0.23499999999999999</v>
      </c>
      <c r="F26" s="7">
        <f t="shared" si="6"/>
        <v>62.400000000000013</v>
      </c>
      <c r="G26" s="7">
        <f>SUM($D$22:D26)/200</f>
        <v>0.46500000000000002</v>
      </c>
    </row>
    <row r="27" spans="1:7" x14ac:dyDescent="0.3">
      <c r="A27" s="7">
        <v>6</v>
      </c>
      <c r="B27" s="7">
        <f t="shared" si="7"/>
        <v>64.000000000000014</v>
      </c>
      <c r="C27" s="7">
        <f t="shared" si="4"/>
        <v>67.200000000000017</v>
      </c>
      <c r="D27" s="7">
        <v>47</v>
      </c>
      <c r="E27" s="7">
        <f t="shared" si="5"/>
        <v>0.23499999999999999</v>
      </c>
      <c r="F27" s="7">
        <f t="shared" si="6"/>
        <v>65.600000000000023</v>
      </c>
      <c r="G27" s="7">
        <f>SUM($D$22:D27)/200</f>
        <v>0.7</v>
      </c>
    </row>
    <row r="28" spans="1:7" x14ac:dyDescent="0.3">
      <c r="A28" s="7">
        <v>7</v>
      </c>
      <c r="B28" s="7">
        <f t="shared" si="7"/>
        <v>67.200000000000017</v>
      </c>
      <c r="C28" s="7">
        <f t="shared" si="4"/>
        <v>70.40000000000002</v>
      </c>
      <c r="D28" s="7">
        <v>18</v>
      </c>
      <c r="E28" s="7">
        <f t="shared" si="5"/>
        <v>0.09</v>
      </c>
      <c r="F28" s="7">
        <f t="shared" si="6"/>
        <v>68.800000000000011</v>
      </c>
      <c r="G28" s="7">
        <f>SUM($D$22:D28)/200</f>
        <v>0.79</v>
      </c>
    </row>
    <row r="29" spans="1:7" x14ac:dyDescent="0.3">
      <c r="A29" s="7">
        <v>8</v>
      </c>
      <c r="B29" s="7">
        <f t="shared" si="7"/>
        <v>70.40000000000002</v>
      </c>
      <c r="C29" s="7">
        <f t="shared" si="4"/>
        <v>73.600000000000023</v>
      </c>
      <c r="D29" s="7">
        <v>16</v>
      </c>
      <c r="E29" s="7">
        <f t="shared" si="5"/>
        <v>0.08</v>
      </c>
      <c r="F29" s="7">
        <f t="shared" si="6"/>
        <v>72.000000000000028</v>
      </c>
      <c r="G29" s="7">
        <f>SUM($D$22:D29)/200</f>
        <v>0.87</v>
      </c>
    </row>
    <row r="30" spans="1:7" x14ac:dyDescent="0.3">
      <c r="A30" s="7">
        <v>9</v>
      </c>
      <c r="B30" s="7">
        <f t="shared" si="7"/>
        <v>73.600000000000023</v>
      </c>
      <c r="C30" s="7">
        <f t="shared" si="4"/>
        <v>76.800000000000026</v>
      </c>
      <c r="D30" s="7">
        <v>13</v>
      </c>
      <c r="E30" s="7">
        <f t="shared" si="5"/>
        <v>6.5000000000000002E-2</v>
      </c>
      <c r="F30" s="7">
        <f t="shared" si="6"/>
        <v>75.200000000000017</v>
      </c>
      <c r="G30" s="7">
        <f>SUM($D$22:D30)/200</f>
        <v>0.93500000000000005</v>
      </c>
    </row>
    <row r="31" spans="1:7" x14ac:dyDescent="0.3">
      <c r="A31" s="7">
        <v>10</v>
      </c>
      <c r="B31" s="7">
        <f t="shared" si="7"/>
        <v>76.800000000000026</v>
      </c>
      <c r="C31" s="7">
        <f t="shared" si="4"/>
        <v>80.000000000000028</v>
      </c>
      <c r="D31" s="7">
        <v>13</v>
      </c>
      <c r="E31" s="7">
        <f t="shared" si="5"/>
        <v>6.5000000000000002E-2</v>
      </c>
      <c r="F31" s="7">
        <f t="shared" si="6"/>
        <v>78.400000000000034</v>
      </c>
      <c r="G31" s="7">
        <f>SUM($D$22:D31)/200</f>
        <v>1</v>
      </c>
    </row>
  </sheetData>
  <mergeCells count="2">
    <mergeCell ref="A4:A5"/>
    <mergeCell ref="B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sheetData>
    <row r="1" spans="1:3" x14ac:dyDescent="0.3">
      <c r="B1" s="1" t="s">
        <v>1</v>
      </c>
      <c r="C1" s="1" t="s">
        <v>2</v>
      </c>
    </row>
    <row r="2" spans="1:3" x14ac:dyDescent="0.3">
      <c r="A2" s="7"/>
      <c r="B2" s="7">
        <f>SUMPRODUCT('2'!F6:F15,'2'!D6:D15)/200</f>
        <v>168.84</v>
      </c>
      <c r="C2" s="7">
        <f>SUMPRODUCT('2'!F22:F31,'2'!D22:D31)/200</f>
        <v>65.040000000000006</v>
      </c>
    </row>
    <row r="3" spans="1:3" x14ac:dyDescent="0.3">
      <c r="A3" s="7"/>
      <c r="B3" s="7">
        <f>SUMPRODUCT('2'!F6:'2'!F15,'2'!F6:F15,'2'!D6:D15)/200 - '4'!B2^2</f>
        <v>42.014399999996385</v>
      </c>
      <c r="C3" s="7">
        <f>SUMPRODUCT('2'!F22:F31,'2'!F22:F31,'2'!D22:D31)/200 - '4'!C2^2</f>
        <v>43.872000000001208</v>
      </c>
    </row>
    <row r="4" spans="1:3" x14ac:dyDescent="0.3">
      <c r="A4" s="7"/>
      <c r="B4" s="7">
        <f>200/199*B3</f>
        <v>42.225527638187316</v>
      </c>
      <c r="C4" s="7">
        <f>200/199*C3</f>
        <v>44.092462311558997</v>
      </c>
    </row>
    <row r="5" spans="1:3" x14ac:dyDescent="0.3">
      <c r="A5" s="7"/>
      <c r="B5" s="7">
        <f>SQRT(B4)</f>
        <v>6.4981172379534149</v>
      </c>
      <c r="C5" s="7">
        <f>SQRT(C4)</f>
        <v>6.6402155320109149</v>
      </c>
    </row>
    <row r="6" spans="1:3" x14ac:dyDescent="0.3">
      <c r="A6" s="7"/>
      <c r="B6" s="7">
        <f>'2'!F9</f>
        <v>170</v>
      </c>
      <c r="C6" s="7">
        <f>('2'!F26+'2'!F27)/2</f>
        <v>64.000000000000014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sheetData>
    <row r="1" spans="1:3" x14ac:dyDescent="0.3">
      <c r="B1" s="1" t="s">
        <v>1</v>
      </c>
      <c r="C1" s="1" t="s">
        <v>2</v>
      </c>
    </row>
    <row r="2" spans="1:3" x14ac:dyDescent="0.3">
      <c r="A2" s="7"/>
      <c r="B2" s="7">
        <f>AVERAGE(Рост)</f>
        <v>169.405</v>
      </c>
      <c r="C2" s="7">
        <f>AVERAGE(Вес)</f>
        <v>65.185000000000002</v>
      </c>
    </row>
    <row r="3" spans="1:3" x14ac:dyDescent="0.3">
      <c r="A3" s="7"/>
      <c r="B3" s="7">
        <f>_xlfn.VAR.P(Рост)</f>
        <v>43.870975000000016</v>
      </c>
      <c r="C3" s="7">
        <f>_xlfn.VAR.P(Вес)</f>
        <v>43.930774999999997</v>
      </c>
    </row>
    <row r="4" spans="1:3" x14ac:dyDescent="0.3">
      <c r="A4" s="7"/>
      <c r="B4" s="7">
        <f>_xlfn.VAR.S(Рост)</f>
        <v>44.09143216080404</v>
      </c>
      <c r="C4" s="7">
        <f>_xlfn.VAR.S(Вес)</f>
        <v>44.151532663316722</v>
      </c>
    </row>
    <row r="5" spans="1:3" x14ac:dyDescent="0.3">
      <c r="A5" s="7"/>
      <c r="B5" s="7">
        <f>_xlfn.STDEV.S(Рост)</f>
        <v>6.6401379624827106</v>
      </c>
      <c r="C5" s="7">
        <f>_xlfn.STDEV.S(Вес)</f>
        <v>6.6446619675734233</v>
      </c>
    </row>
    <row r="6" spans="1:3" x14ac:dyDescent="0.3">
      <c r="A6" s="7"/>
      <c r="B6" s="7">
        <f>MEDIAN(Рост)</f>
        <v>169</v>
      </c>
      <c r="C6" s="7">
        <f>MEDIAN(Вес)</f>
        <v>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4.4" x14ac:dyDescent="0.3"/>
  <sheetData>
    <row r="1" spans="1:2" x14ac:dyDescent="0.3">
      <c r="B1">
        <v>0.95</v>
      </c>
    </row>
    <row r="2" spans="1:2" ht="16.2" x14ac:dyDescent="0.3">
      <c r="A2" t="s">
        <v>14</v>
      </c>
    </row>
    <row r="3" spans="1:2" ht="16.2" x14ac:dyDescent="0.3">
      <c r="B3">
        <v>36</v>
      </c>
    </row>
    <row r="4" spans="1:2" x14ac:dyDescent="0.3">
      <c r="B4">
        <f>_xlfn.NORM.S.INV((B1+1)/2)</f>
        <v>1.9599639845400536</v>
      </c>
    </row>
    <row r="7" spans="1:2" x14ac:dyDescent="0.3">
      <c r="A7" s="1">
        <f>'4'!$B$2-SQRT('6'!$B$3)/SQRT(200)*'6'!$B$4</f>
        <v>168.00845770539019</v>
      </c>
      <c r="B7" s="1">
        <f>'4'!$B$2+SQRT('6'!$B$3)/SQRT(200)*'6'!$B$4</f>
        <v>169.67154229460982</v>
      </c>
    </row>
    <row r="9" spans="1:2" ht="16.2" x14ac:dyDescent="0.3">
      <c r="A9" t="s">
        <v>15</v>
      </c>
    </row>
    <row r="10" spans="1:2" x14ac:dyDescent="0.3">
      <c r="B10">
        <f>_xlfn.T.INV((1+B1)/2,199)</f>
        <v>1.9719565442517553</v>
      </c>
    </row>
    <row r="13" spans="1:2" x14ac:dyDescent="0.3">
      <c r="A13" s="1">
        <f>'4'!$B$2-'4'!$B$5/SQRT(200)*'6'!$B$10</f>
        <v>167.93391303027846</v>
      </c>
      <c r="B13" s="1">
        <f>'4'!$B$2+'4'!$B$5/SQRT(200)*'6'!$B$10</f>
        <v>169.74608696972155</v>
      </c>
    </row>
    <row r="15" spans="1:2" ht="16.2" x14ac:dyDescent="0.3">
      <c r="A15" t="s">
        <v>16</v>
      </c>
    </row>
    <row r="16" spans="1:2" x14ac:dyDescent="0.3">
      <c r="B16">
        <f>_xlfn.CHISQ.INV((1-B1)/2, 199)</f>
        <v>161.82618239364686</v>
      </c>
    </row>
    <row r="17" spans="1:10" x14ac:dyDescent="0.3">
      <c r="B17">
        <f>_xlfn.CHISQ.INV((1+B1)/2,199)</f>
        <v>239.9596818276442</v>
      </c>
    </row>
    <row r="20" spans="1:10" x14ac:dyDescent="0.3">
      <c r="A20" s="1">
        <f>199*'4'!B4/'6'!B17</f>
        <v>35.017882737629279</v>
      </c>
      <c r="B20" s="1">
        <f>199*'4'!B4/'6'!B16</f>
        <v>51.925342832095161</v>
      </c>
    </row>
    <row r="22" spans="1:10" ht="16.2" x14ac:dyDescent="0.3">
      <c r="A22" t="s">
        <v>17</v>
      </c>
    </row>
    <row r="23" spans="1:10" x14ac:dyDescent="0.3">
      <c r="B23">
        <v>170</v>
      </c>
      <c r="J23">
        <f>('2'!F6-'6'!$B$23)^2*'2'!D6</f>
        <v>1440</v>
      </c>
    </row>
    <row r="24" spans="1:10" x14ac:dyDescent="0.3">
      <c r="B24">
        <f>SUM(J23:J32)</f>
        <v>8672</v>
      </c>
      <c r="J24">
        <f>('2'!F7-'6'!$B$23)^2*'2'!D7</f>
        <v>2432</v>
      </c>
    </row>
    <row r="25" spans="1:10" x14ac:dyDescent="0.3">
      <c r="B25">
        <f>_xlfn.CHISQ.INV((1-B1)/2,200)</f>
        <v>162.7279825018463</v>
      </c>
      <c r="J25">
        <f>('2'!F8-'6'!$B$23)^2*'2'!D8</f>
        <v>720</v>
      </c>
    </row>
    <row r="26" spans="1:10" x14ac:dyDescent="0.3">
      <c r="B26">
        <f>_xlfn.CHISQ.INV((1+B1)/2,200)</f>
        <v>241.0578955063109</v>
      </c>
      <c r="J26">
        <f>('2'!F9-'6'!$B$23)^2*'2'!D9</f>
        <v>0</v>
      </c>
    </row>
    <row r="27" spans="1:10" x14ac:dyDescent="0.3">
      <c r="J27">
        <f>('2'!F10-'6'!$B$23)^2*'2'!D10</f>
        <v>400</v>
      </c>
    </row>
    <row r="28" spans="1:10" x14ac:dyDescent="0.3">
      <c r="J28">
        <f>('2'!F11-'6'!$B$23)^2*'2'!D11</f>
        <v>896</v>
      </c>
    </row>
    <row r="29" spans="1:10" x14ac:dyDescent="0.3">
      <c r="A29" s="1">
        <f>B24/'6'!B26</f>
        <v>35.974760261577771</v>
      </c>
      <c r="B29" s="1">
        <f>B24/'6'!B25</f>
        <v>53.291387668384623</v>
      </c>
      <c r="J29">
        <f>('2'!F12-'6'!$B$23)^2*'2'!D12</f>
        <v>720</v>
      </c>
    </row>
    <row r="30" spans="1:10" x14ac:dyDescent="0.3">
      <c r="J30">
        <f>('2'!F13-'6'!$B$23)^2*'2'!D13</f>
        <v>512</v>
      </c>
    </row>
    <row r="31" spans="1:10" x14ac:dyDescent="0.3">
      <c r="J31">
        <f>('2'!F14-'6'!$B$23)^2*'2'!D14</f>
        <v>400</v>
      </c>
    </row>
    <row r="32" spans="1:10" x14ac:dyDescent="0.3">
      <c r="J32">
        <f>('2'!F15-'6'!$B$23)^2*'2'!D15</f>
        <v>1152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.4" x14ac:dyDescent="0.3"/>
  <sheetData>
    <row r="1" spans="1:3" x14ac:dyDescent="0.3">
      <c r="A1" t="s">
        <v>18</v>
      </c>
    </row>
    <row r="2" spans="1:3" x14ac:dyDescent="0.3">
      <c r="B2">
        <v>0.05</v>
      </c>
    </row>
    <row r="3" spans="1:3" x14ac:dyDescent="0.3">
      <c r="B3">
        <f>'4'!B2</f>
        <v>168.84</v>
      </c>
    </row>
    <row r="4" spans="1:3" x14ac:dyDescent="0.3">
      <c r="B4">
        <f>'4'!B5</f>
        <v>6.4981172379534149</v>
      </c>
    </row>
    <row r="7" spans="1:3" x14ac:dyDescent="0.3">
      <c r="A7">
        <f>_xlfn.NORM.S.DIST(('2'!C6-'7'!$B$3)/'7'!$B$4,1)-_xlfn.NORM.S.DIST(('2'!B6-'7'!$B$3)/'7'!$B$4,1)</f>
        <v>6.2772804934392953E-2</v>
      </c>
      <c r="B7">
        <f>200*'7'!A7</f>
        <v>12.55456098687859</v>
      </c>
      <c r="C7">
        <f>('2'!D6-'7'!B7)^2/'7'!B7</f>
        <v>0.5197937102302933</v>
      </c>
    </row>
    <row r="8" spans="1:3" x14ac:dyDescent="0.3">
      <c r="A8">
        <f>_xlfn.NORM.S.DIST(('2'!C7-'7'!$B$3)/'7'!$B$4,1)-_xlfn.NORM.S.DIST(('2'!B7-'7'!$B$3)/'7'!$B$4,1)</f>
        <v>0.14133427606889687</v>
      </c>
      <c r="B8">
        <f>200*'7'!A8</f>
        <v>28.266855213779372</v>
      </c>
      <c r="C8">
        <f>('2'!D7-'7'!B8)^2/'7'!B8</f>
        <v>3.3514201248447799</v>
      </c>
    </row>
    <row r="9" spans="1:3" x14ac:dyDescent="0.3">
      <c r="A9">
        <f>_xlfn.NORM.S.DIST(('2'!C8-'7'!$B$3)/'7'!$B$4,1)-_xlfn.NORM.S.DIST(('2'!B8-'7'!$B$3)/'7'!$B$4,1)</f>
        <v>0.22038580466115498</v>
      </c>
      <c r="B9">
        <f>200*'7'!A9</f>
        <v>44.077160932230996</v>
      </c>
      <c r="C9">
        <f>('2'!D8-'7'!B9)^2/'7'!B9</f>
        <v>1.9321388378669768E-2</v>
      </c>
    </row>
    <row r="10" spans="1:3" x14ac:dyDescent="0.3">
      <c r="A10">
        <f>_xlfn.NORM.S.DIST(('2'!C9-'7'!$B$3)/'7'!$B$4,1)-_xlfn.NORM.S.DIST(('2'!B9-'7'!$B$3)/'7'!$B$4,1)</f>
        <v>0.23804817171310078</v>
      </c>
      <c r="B10">
        <f>200*'7'!A10</f>
        <v>47.609634342620154</v>
      </c>
      <c r="C10">
        <f>('2'!D9-'7'!B10)^2/'7'!B10</f>
        <v>2.2676019252139681</v>
      </c>
    </row>
    <row r="11" spans="1:3" x14ac:dyDescent="0.3">
      <c r="A11">
        <f>_xlfn.NORM.S.DIST(('2'!C10-'7'!$B$3)/'7'!$B$4,1)-_xlfn.NORM.S.DIST(('2'!B10-'7'!$B$3)/'7'!$B$4,1)</f>
        <v>0.17811732912327871</v>
      </c>
      <c r="B11">
        <f>200*'7'!A11</f>
        <v>35.623465824655739</v>
      </c>
      <c r="C11">
        <f>('2'!D10-'7'!B11)^2/'7'!B11</f>
        <v>3.1680810251066882</v>
      </c>
    </row>
    <row r="12" spans="1:3" x14ac:dyDescent="0.3">
      <c r="A12">
        <f>_xlfn.NORM.S.DIST(('2'!C11-'7'!$B$3)/'7'!$B$4,1)-_xlfn.NORM.S.DIST(('2'!B11-'7'!$B$3)/'7'!$B$4,1)</f>
        <v>9.2310606695574116E-2</v>
      </c>
      <c r="B12">
        <f>200*'7'!A12</f>
        <v>18.462121339114823</v>
      </c>
      <c r="C12">
        <f>('2'!D11-'7'!B12)^2/'7'!B12</f>
        <v>1.078452821280097</v>
      </c>
    </row>
    <row r="13" spans="1:3" x14ac:dyDescent="0.3">
      <c r="A13">
        <f>_xlfn.NORM.S.DIST(('2'!C12-'7'!$B$3)/'7'!$B$4,1)-_xlfn.NORM.S.DIST(('2'!B12-'7'!$B$3)/'7'!$B$4,1)</f>
        <v>3.3126674049638316E-2</v>
      </c>
      <c r="B13">
        <f>200*'7'!A13</f>
        <v>6.6253348099276632</v>
      </c>
      <c r="C13">
        <f>('2'!D12-'7'!B13)^2/'7'!B13</f>
        <v>0.39872901825340895</v>
      </c>
    </row>
    <row r="14" spans="1:3" x14ac:dyDescent="0.3">
      <c r="A14">
        <f>_xlfn.NORM.S.DIST(('2'!C13-'7'!$B$3)/'7'!$B$4,1)-_xlfn.NORM.S.DIST(('2'!B13-'7'!$B$3)/'7'!$B$4,1)</f>
        <v>8.2281456765348482E-3</v>
      </c>
      <c r="B14">
        <f>200*'7'!A14</f>
        <v>1.6456291353069696</v>
      </c>
      <c r="C14">
        <f>('2'!D13-'7'!B14)^2/'7'!B14</f>
        <v>7.6310456012837327E-2</v>
      </c>
    </row>
    <row r="15" spans="1:3" x14ac:dyDescent="0.3">
      <c r="A15">
        <f>_xlfn.NORM.S.DIST(('2'!C14-'7'!$B$3)/'7'!$B$4,1)-_xlfn.NORM.S.DIST(('2'!B14-'7'!$B$3)/'7'!$B$4,1)</f>
        <v>1.4138142742549098E-3</v>
      </c>
      <c r="B15">
        <f>200*'7'!A15</f>
        <v>0.28276285485098196</v>
      </c>
      <c r="C15">
        <f>('2'!D14-'7'!B15)^2/'7'!B15</f>
        <v>1.8192952629956345</v>
      </c>
    </row>
    <row r="16" spans="1:3" x14ac:dyDescent="0.3">
      <c r="A16">
        <f>_xlfn.NORM.S.DIST(('2'!C15-'7'!$B$3)/'7'!$B$4,1)-_xlfn.NORM.S.DIST(('2'!B15-'7'!$B$3)/'7'!$B$4,1)</f>
        <v>1.6795043447503932E-4</v>
      </c>
      <c r="B16">
        <f>200*'7'!A16</f>
        <v>3.3590086895007865E-2</v>
      </c>
      <c r="C16">
        <f>('2'!D15-'7'!B16)^2/'7'!B16</f>
        <v>115.11634246270019</v>
      </c>
    </row>
    <row r="18" spans="1:4" x14ac:dyDescent="0.3">
      <c r="B18">
        <f>SUM(C7:C16)</f>
        <v>127.81534819501657</v>
      </c>
    </row>
    <row r="19" spans="1:4" x14ac:dyDescent="0.3">
      <c r="B19">
        <f>_xlfn.CHISQ.INV.RT(B2,10-2-1)</f>
        <v>14.067140449340167</v>
      </c>
    </row>
    <row r="20" spans="1:4" x14ac:dyDescent="0.3">
      <c r="A20" t="s">
        <v>23</v>
      </c>
      <c r="D20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9" workbookViewId="0"/>
  </sheetViews>
  <sheetFormatPr defaultRowHeight="14.4" x14ac:dyDescent="0.3"/>
  <cols>
    <col min="1" max="13" width="8.88671875" customWidth="1"/>
  </cols>
  <sheetData>
    <row r="1" spans="1:13" x14ac:dyDescent="0.3">
      <c r="A1" s="1" t="s">
        <v>43</v>
      </c>
    </row>
    <row r="2" spans="1:13" x14ac:dyDescent="0.3">
      <c r="C2" t="s">
        <v>1</v>
      </c>
    </row>
    <row r="3" spans="1:13" x14ac:dyDescent="0.3">
      <c r="C3" s="7"/>
      <c r="D3" s="7">
        <f t="array" ref="D3:M4">TRANSPOSE('2'!B6:C15)</f>
        <v>156</v>
      </c>
      <c r="E3" s="7">
        <v>160</v>
      </c>
      <c r="F3" s="7">
        <v>164</v>
      </c>
      <c r="G3" s="7">
        <v>168</v>
      </c>
      <c r="H3" s="7">
        <v>172</v>
      </c>
      <c r="I3" s="7">
        <v>176</v>
      </c>
      <c r="J3" s="7">
        <v>180</v>
      </c>
      <c r="K3" s="7">
        <v>184</v>
      </c>
      <c r="L3" s="7">
        <v>188</v>
      </c>
      <c r="M3" s="7">
        <v>192</v>
      </c>
    </row>
    <row r="4" spans="1:13" x14ac:dyDescent="0.3">
      <c r="A4" t="s">
        <v>2</v>
      </c>
      <c r="B4" s="7"/>
      <c r="C4" s="7"/>
      <c r="D4" s="10">
        <v>160</v>
      </c>
      <c r="E4" s="10">
        <v>164</v>
      </c>
      <c r="F4" s="10">
        <v>168</v>
      </c>
      <c r="G4" s="10">
        <v>172</v>
      </c>
      <c r="H4" s="10">
        <v>176</v>
      </c>
      <c r="I4" s="10">
        <v>180</v>
      </c>
      <c r="J4" s="10">
        <v>184</v>
      </c>
      <c r="K4" s="10">
        <v>188</v>
      </c>
      <c r="L4" s="10">
        <v>192</v>
      </c>
      <c r="M4" s="10">
        <v>196</v>
      </c>
    </row>
    <row r="5" spans="1:13" x14ac:dyDescent="0.3">
      <c r="B5" s="7">
        <f>'2'!B22</f>
        <v>48</v>
      </c>
      <c r="C5" s="11">
        <f>'2'!C22</f>
        <v>51.2</v>
      </c>
      <c r="D5" s="7">
        <f>COUNTIFS(Вес,"&gt;="&amp;$B5,Вес,"&lt;"&amp;$C5,Рост,"&gt;="&amp;D$3,Рост,"&lt;"&amp;D$4)</f>
        <v>2</v>
      </c>
      <c r="E5" s="7">
        <f>COUNTIFS(Вес,"&gt;="&amp;$B5,Вес,"&lt;"&amp;$C5,Рост,"&gt;="&amp;E$3,Рост,"&lt;"&amp;E$4)</f>
        <v>2</v>
      </c>
      <c r="F5" s="7">
        <f>COUNTIFS(Вес,"&gt;="&amp;$B5,Вес,"&lt;"&amp;$C5,Рост,"&gt;="&amp;F$3,Рост,"&lt;"&amp;F$4)</f>
        <v>1</v>
      </c>
      <c r="G5" s="7">
        <f>COUNTIFS(Вес,"&gt;="&amp;$B5,Вес,"&lt;"&amp;$C5,Рост,"&gt;="&amp;G$3,Рост,"&lt;"&amp;G$4)</f>
        <v>0</v>
      </c>
      <c r="H5" s="7">
        <f>COUNTIFS(Вес,"&gt;="&amp;$B5,Вес,"&lt;"&amp;$C5,Рост,"&gt;="&amp;H$3,Рост,"&lt;"&amp;H$4)</f>
        <v>0</v>
      </c>
      <c r="I5" s="7">
        <f>COUNTIFS(Вес,"&gt;="&amp;$B5,Вес,"&lt;"&amp;$C5,Рост,"&gt;="&amp;I$3,Рост,"&lt;"&amp;I$4)</f>
        <v>0</v>
      </c>
      <c r="J5" s="7">
        <f>COUNTIFS(Вес,"&gt;="&amp;$B5,Вес,"&lt;"&amp;$C5,Рост,"&gt;="&amp;J$3,Рост,"&lt;"&amp;J$4)</f>
        <v>0</v>
      </c>
      <c r="K5" s="7">
        <f>COUNTIFS(Вес,"&gt;="&amp;$B5,Вес,"&lt;"&amp;$C5,Рост,"&gt;="&amp;K$3,Рост,"&lt;"&amp;K$4)</f>
        <v>0</v>
      </c>
      <c r="L5" s="7">
        <f>COUNTIFS(Вес,"&gt;="&amp;$B5,Вес,"&lt;"&amp;$C5,Рост,"&gt;="&amp;L$3,Рост,"&lt;"&amp;L$4)</f>
        <v>0</v>
      </c>
      <c r="M5" s="7">
        <f>COUNTIFS(Вес,"&gt;="&amp;$B5,Вес,"&lt;"&amp;$C5,Рост,"&gt;="&amp;M$3,Рост,"&lt;="&amp;M$4)</f>
        <v>0</v>
      </c>
    </row>
    <row r="6" spans="1:13" x14ac:dyDescent="0.3">
      <c r="B6" s="7">
        <f>'2'!B23</f>
        <v>51.2</v>
      </c>
      <c r="C6" s="11">
        <f>'2'!C23</f>
        <v>54.400000000000006</v>
      </c>
      <c r="D6" s="7">
        <f>COUNTIFS(Вес,"&gt;="&amp;$B6,Вес,"&lt;"&amp;$C6,Рост,"&gt;="&amp;D$3,Рост,"&lt;"&amp;D$4)</f>
        <v>1</v>
      </c>
      <c r="E6" s="7">
        <f>COUNTIFS(Вес,"&gt;="&amp;$B6,Вес,"&lt;"&amp;$C6,Рост,"&gt;="&amp;E$3,Рост,"&lt;"&amp;E$4)</f>
        <v>3</v>
      </c>
      <c r="F6" s="7">
        <f>COUNTIFS(Вес,"&gt;="&amp;$B6,Вес,"&lt;"&amp;$C6,Рост,"&gt;="&amp;F$3,Рост,"&lt;"&amp;F$4)</f>
        <v>1</v>
      </c>
      <c r="G6" s="7">
        <f>COUNTIFS(Вес,"&gt;="&amp;$B6,Вес,"&lt;"&amp;$C6,Рост,"&gt;="&amp;G$3,Рост,"&lt;"&amp;G$4)</f>
        <v>0</v>
      </c>
      <c r="H6" s="7">
        <f>COUNTIFS(Вес,"&gt;="&amp;$B6,Вес,"&lt;"&amp;$C6,Рост,"&gt;="&amp;H$3,Рост,"&lt;"&amp;H$4)</f>
        <v>0</v>
      </c>
      <c r="I6" s="7">
        <f>COUNTIFS(Вес,"&gt;="&amp;$B6,Вес,"&lt;"&amp;$C6,Рост,"&gt;="&amp;I$3,Рост,"&lt;"&amp;I$4)</f>
        <v>0</v>
      </c>
      <c r="J6" s="7">
        <f>COUNTIFS(Вес,"&gt;="&amp;$B6,Вес,"&lt;"&amp;$C6,Рост,"&gt;="&amp;J$3,Рост,"&lt;"&amp;J$4)</f>
        <v>0</v>
      </c>
      <c r="K6" s="7">
        <f>COUNTIFS(Вес,"&gt;="&amp;$B6,Вес,"&lt;"&amp;$C6,Рост,"&gt;="&amp;K$3,Рост,"&lt;"&amp;K$4)</f>
        <v>0</v>
      </c>
      <c r="L6" s="7">
        <f>COUNTIFS(Вес,"&gt;="&amp;$B6,Вес,"&lt;"&amp;$C6,Рост,"&gt;="&amp;L$3,Рост,"&lt;"&amp;L$4)</f>
        <v>0</v>
      </c>
      <c r="M6" s="7">
        <f>COUNTIFS(Вес,"&gt;="&amp;$B6,Вес,"&lt;"&amp;$C6,Рост,"&gt;="&amp;M$3,Рост,"&lt;="&amp;M$4)</f>
        <v>0</v>
      </c>
    </row>
    <row r="7" spans="1:13" x14ac:dyDescent="0.3">
      <c r="B7" s="7">
        <f>'2'!B24</f>
        <v>54.400000000000006</v>
      </c>
      <c r="C7" s="11">
        <f>'2'!C24</f>
        <v>57.600000000000009</v>
      </c>
      <c r="D7" s="7">
        <f>COUNTIFS(Вес,"&gt;="&amp;$B7,Вес,"&lt;"&amp;$C7,Рост,"&gt;="&amp;D$3,Рост,"&lt;"&amp;D$4)</f>
        <v>1</v>
      </c>
      <c r="E7" s="7">
        <f>COUNTIFS(Вес,"&gt;="&amp;$B7,Вес,"&lt;"&amp;$C7,Рост,"&gt;="&amp;E$3,Рост,"&lt;"&amp;E$4)</f>
        <v>5</v>
      </c>
      <c r="F7" s="7">
        <f>COUNTIFS(Вес,"&gt;="&amp;$B7,Вес,"&lt;"&amp;$C7,Рост,"&gt;="&amp;F$3,Рост,"&lt;"&amp;F$4)</f>
        <v>4</v>
      </c>
      <c r="G7" s="7">
        <f>COUNTIFS(Вес,"&gt;="&amp;$B7,Вес,"&lt;"&amp;$C7,Рост,"&gt;="&amp;G$3,Рост,"&lt;"&amp;G$4)</f>
        <v>2</v>
      </c>
      <c r="H7" s="7">
        <f>COUNTIFS(Вес,"&gt;="&amp;$B7,Вес,"&lt;"&amp;$C7,Рост,"&gt;="&amp;H$3,Рост,"&lt;"&amp;H$4)</f>
        <v>0</v>
      </c>
      <c r="I7" s="7">
        <f>COUNTIFS(Вес,"&gt;="&amp;$B7,Вес,"&lt;"&amp;$C7,Рост,"&gt;="&amp;I$3,Рост,"&lt;"&amp;I$4)</f>
        <v>0</v>
      </c>
      <c r="J7" s="7">
        <f>COUNTIFS(Вес,"&gt;="&amp;$B7,Вес,"&lt;"&amp;$C7,Рост,"&gt;="&amp;J$3,Рост,"&lt;"&amp;J$4)</f>
        <v>0</v>
      </c>
      <c r="K7" s="7">
        <f>COUNTIFS(Вес,"&gt;="&amp;$B7,Вес,"&lt;"&amp;$C7,Рост,"&gt;="&amp;K$3,Рост,"&lt;"&amp;K$4)</f>
        <v>0</v>
      </c>
      <c r="L7" s="7">
        <f>COUNTIFS(Вес,"&gt;="&amp;$B7,Вес,"&lt;"&amp;$C7,Рост,"&gt;="&amp;L$3,Рост,"&lt;"&amp;L$4)</f>
        <v>0</v>
      </c>
      <c r="M7" s="7">
        <f>COUNTIFS(Вес,"&gt;="&amp;$B7,Вес,"&lt;"&amp;$C7,Рост,"&gt;="&amp;M$3,Рост,"&lt;="&amp;M$4)</f>
        <v>0</v>
      </c>
    </row>
    <row r="8" spans="1:13" x14ac:dyDescent="0.3">
      <c r="B8" s="7">
        <f>'2'!B25</f>
        <v>57.600000000000009</v>
      </c>
      <c r="C8" s="11">
        <f>'2'!C25</f>
        <v>60.800000000000011</v>
      </c>
      <c r="D8" s="7">
        <f>COUNTIFS(Вес,"&gt;="&amp;$B8,Вес,"&lt;"&amp;$C8,Рост,"&gt;="&amp;D$3,Рост,"&lt;"&amp;D$4)</f>
        <v>2</v>
      </c>
      <c r="E8" s="7">
        <f>COUNTIFS(Вес,"&gt;="&amp;$B8,Вес,"&lt;"&amp;$C8,Рост,"&gt;="&amp;E$3,Рост,"&lt;"&amp;E$4)</f>
        <v>8</v>
      </c>
      <c r="F8" s="7">
        <f>COUNTIFS(Вес,"&gt;="&amp;$B8,Вес,"&lt;"&amp;$C8,Рост,"&gt;="&amp;F$3,Рост,"&lt;"&amp;F$4)</f>
        <v>6</v>
      </c>
      <c r="G8" s="7">
        <f>COUNTIFS(Вес,"&gt;="&amp;$B8,Вес,"&lt;"&amp;$C8,Рост,"&gt;="&amp;G$3,Рост,"&lt;"&amp;G$4)</f>
        <v>4</v>
      </c>
      <c r="H8" s="7">
        <f>COUNTIFS(Вес,"&gt;="&amp;$B8,Вес,"&lt;"&amp;$C8,Рост,"&gt;="&amp;H$3,Рост,"&lt;"&amp;H$4)</f>
        <v>1</v>
      </c>
      <c r="I8" s="7">
        <f>COUNTIFS(Вес,"&gt;="&amp;$B8,Вес,"&lt;"&amp;$C8,Рост,"&gt;="&amp;I$3,Рост,"&lt;"&amp;I$4)</f>
        <v>1</v>
      </c>
      <c r="J8" s="7">
        <f>COUNTIFS(Вес,"&gt;="&amp;$B8,Вес,"&lt;"&amp;$C8,Рост,"&gt;="&amp;J$3,Рост,"&lt;"&amp;J$4)</f>
        <v>0</v>
      </c>
      <c r="K8" s="7">
        <f>COUNTIFS(Вес,"&gt;="&amp;$B8,Вес,"&lt;"&amp;$C8,Рост,"&gt;="&amp;K$3,Рост,"&lt;"&amp;K$4)</f>
        <v>0</v>
      </c>
      <c r="L8" s="7">
        <f>COUNTIFS(Вес,"&gt;="&amp;$B8,Вес,"&lt;"&amp;$C8,Рост,"&gt;="&amp;L$3,Рост,"&lt;"&amp;L$4)</f>
        <v>0</v>
      </c>
      <c r="M8" s="7">
        <f>COUNTIFS(Вес,"&gt;="&amp;$B8,Вес,"&lt;"&amp;$C8,Рост,"&gt;="&amp;M$3,Рост,"&lt;="&amp;M$4)</f>
        <v>2</v>
      </c>
    </row>
    <row r="9" spans="1:13" x14ac:dyDescent="0.3">
      <c r="B9" s="7">
        <f>'2'!B26</f>
        <v>60.800000000000011</v>
      </c>
      <c r="C9" s="11">
        <f>'2'!C26</f>
        <v>64.000000000000014</v>
      </c>
      <c r="D9" s="7">
        <f>COUNTIFS(Вес,"&gt;="&amp;$B9,Вес,"&lt;"&amp;$C9,Рост,"&gt;="&amp;D$3,Рост,"&lt;"&amp;D$4)</f>
        <v>0</v>
      </c>
      <c r="E9" s="7">
        <f>COUNTIFS(Вес,"&gt;="&amp;$B9,Вес,"&lt;"&amp;$C9,Рост,"&gt;="&amp;E$3,Рост,"&lt;"&amp;E$4)</f>
        <v>4</v>
      </c>
      <c r="F9" s="7">
        <f>COUNTIFS(Вес,"&gt;="&amp;$B9,Вес,"&lt;"&amp;$C9,Рост,"&gt;="&amp;F$3,Рост,"&lt;"&amp;F$4)</f>
        <v>16</v>
      </c>
      <c r="G9" s="7">
        <f>COUNTIFS(Вес,"&gt;="&amp;$B9,Вес,"&lt;"&amp;$C9,Рост,"&gt;="&amp;G$3,Рост,"&lt;"&amp;G$4)</f>
        <v>12</v>
      </c>
      <c r="H9" s="7">
        <f>COUNTIFS(Вес,"&gt;="&amp;$B9,Вес,"&lt;"&amp;$C9,Рост,"&gt;="&amp;H$3,Рост,"&lt;"&amp;H$4)</f>
        <v>1</v>
      </c>
      <c r="I9" s="7">
        <f>COUNTIFS(Вес,"&gt;="&amp;$B9,Вес,"&lt;"&amp;$C9,Рост,"&gt;="&amp;I$3,Рост,"&lt;"&amp;I$4)</f>
        <v>0</v>
      </c>
      <c r="J9" s="7">
        <f>COUNTIFS(Вес,"&gt;="&amp;$B9,Вес,"&lt;"&amp;$C9,Рост,"&gt;="&amp;J$3,Рост,"&lt;"&amp;J$4)</f>
        <v>0</v>
      </c>
      <c r="K9" s="7">
        <f>COUNTIFS(Вес,"&gt;="&amp;$B9,Вес,"&lt;"&amp;$C9,Рост,"&gt;="&amp;K$3,Рост,"&lt;"&amp;K$4)</f>
        <v>1</v>
      </c>
      <c r="L9" s="7">
        <f>COUNTIFS(Вес,"&gt;="&amp;$B9,Вес,"&lt;"&amp;$C9,Рост,"&gt;="&amp;L$3,Рост,"&lt;"&amp;L$4)</f>
        <v>0</v>
      </c>
      <c r="M9" s="7">
        <f>COUNTIFS(Вес,"&gt;="&amp;$B9,Вес,"&lt;"&amp;$C9,Рост,"&gt;="&amp;M$3,Рост,"&lt;="&amp;M$4)</f>
        <v>0</v>
      </c>
    </row>
    <row r="10" spans="1:13" x14ac:dyDescent="0.3">
      <c r="B10" s="7">
        <f>'2'!B27</f>
        <v>64.000000000000014</v>
      </c>
      <c r="C10" s="11">
        <f>'2'!C27</f>
        <v>67.200000000000017</v>
      </c>
      <c r="D10" s="7">
        <f>COUNTIFS(Вес,"&gt;="&amp;$B10,Вес,"&lt;"&amp;$C10,Рост,"&gt;="&amp;D$3,Рост,"&lt;"&amp;D$4)</f>
        <v>0</v>
      </c>
      <c r="E10" s="7">
        <f>COUNTIFS(Вес,"&gt;="&amp;$B10,Вес,"&lt;"&amp;$C10,Рост,"&gt;="&amp;E$3,Рост,"&lt;"&amp;E$4)</f>
        <v>7</v>
      </c>
      <c r="F10" s="7">
        <f>COUNTIFS(Вес,"&gt;="&amp;$B10,Вес,"&lt;"&amp;$C10,Рост,"&gt;="&amp;F$3,Рост,"&lt;"&amp;F$4)</f>
        <v>12</v>
      </c>
      <c r="G10" s="7">
        <f>COUNTIFS(Вес,"&gt;="&amp;$B10,Вес,"&lt;"&amp;$C10,Рост,"&gt;="&amp;G$3,Рост,"&lt;"&amp;G$4)</f>
        <v>20</v>
      </c>
      <c r="H10" s="7">
        <f>COUNTIFS(Вес,"&gt;="&amp;$B10,Вес,"&lt;"&amp;$C10,Рост,"&gt;="&amp;H$3,Рост,"&lt;"&amp;H$4)</f>
        <v>13</v>
      </c>
      <c r="I10" s="7">
        <f>COUNTIFS(Вес,"&gt;="&amp;$B10,Вес,"&lt;"&amp;$C10,Рост,"&gt;="&amp;I$3,Рост,"&lt;"&amp;I$4)</f>
        <v>8</v>
      </c>
      <c r="J10" s="7">
        <f>COUNTIFS(Вес,"&gt;="&amp;$B10,Вес,"&lt;"&amp;$C10,Рост,"&gt;="&amp;J$3,Рост,"&lt;"&amp;J$4)</f>
        <v>0</v>
      </c>
      <c r="K10" s="7">
        <f>COUNTIFS(Вес,"&gt;="&amp;$B10,Вес,"&lt;"&amp;$C10,Рост,"&gt;="&amp;K$3,Рост,"&lt;"&amp;K$4)</f>
        <v>0</v>
      </c>
      <c r="L10" s="7">
        <f>COUNTIFS(Вес,"&gt;="&amp;$B10,Вес,"&lt;"&amp;$C10,Рост,"&gt;="&amp;L$3,Рост,"&lt;"&amp;L$4)</f>
        <v>0</v>
      </c>
      <c r="M10" s="7">
        <f>COUNTIFS(Вес,"&gt;="&amp;$B10,Вес,"&lt;"&amp;$C10,Рост,"&gt;="&amp;M$3,Рост,"&lt;="&amp;M$4)</f>
        <v>0</v>
      </c>
    </row>
    <row r="11" spans="1:13" x14ac:dyDescent="0.3">
      <c r="B11" s="7">
        <f>'2'!B28</f>
        <v>67.200000000000017</v>
      </c>
      <c r="C11" s="11">
        <f>'2'!C28</f>
        <v>70.40000000000002</v>
      </c>
      <c r="D11" s="7">
        <f>COUNTIFS(Вес,"&gt;="&amp;$B11,Вес,"&lt;"&amp;$C11,Рост,"&gt;="&amp;D$3,Рост,"&lt;"&amp;D$4)</f>
        <v>0</v>
      </c>
      <c r="E11" s="7">
        <f>COUNTIFS(Вес,"&gt;="&amp;$B11,Вес,"&lt;"&amp;$C11,Рост,"&gt;="&amp;E$3,Рост,"&lt;"&amp;E$4)</f>
        <v>0</v>
      </c>
      <c r="F11" s="7">
        <f>COUNTIFS(Вес,"&gt;="&amp;$B11,Вес,"&lt;"&amp;$C11,Рост,"&gt;="&amp;F$3,Рост,"&lt;"&amp;F$4)</f>
        <v>1</v>
      </c>
      <c r="G11" s="7">
        <f>COUNTIFS(Вес,"&gt;="&amp;$B11,Вес,"&lt;"&amp;$C11,Рост,"&gt;="&amp;G$3,Рост,"&lt;"&amp;G$4)</f>
        <v>8</v>
      </c>
      <c r="H11" s="7">
        <f>COUNTIFS(Вес,"&gt;="&amp;$B11,Вес,"&lt;"&amp;$C11,Рост,"&gt;="&amp;H$3,Рост,"&lt;"&amp;H$4)</f>
        <v>3</v>
      </c>
      <c r="I11" s="7">
        <f>COUNTIFS(Вес,"&gt;="&amp;$B11,Вес,"&lt;"&amp;$C11,Рост,"&gt;="&amp;I$3,Рост,"&lt;"&amp;I$4)</f>
        <v>4</v>
      </c>
      <c r="J11" s="7">
        <f>COUNTIFS(Вес,"&gt;="&amp;$B11,Вес,"&lt;"&amp;$C11,Рост,"&gt;="&amp;J$3,Рост,"&lt;"&amp;J$4)</f>
        <v>0</v>
      </c>
      <c r="K11" s="7">
        <f>COUNTIFS(Вес,"&gt;="&amp;$B11,Вес,"&lt;"&amp;$C11,Рост,"&gt;="&amp;K$3,Рост,"&lt;"&amp;K$4)</f>
        <v>2</v>
      </c>
      <c r="L11" s="7">
        <f>COUNTIFS(Вес,"&gt;="&amp;$B11,Вес,"&lt;"&amp;$C11,Рост,"&gt;="&amp;L$3,Рост,"&lt;"&amp;L$4)</f>
        <v>0</v>
      </c>
      <c r="M11" s="7">
        <f>COUNTIFS(Вес,"&gt;="&amp;$B11,Вес,"&lt;"&amp;$C11,Рост,"&gt;="&amp;M$3,Рост,"&lt;="&amp;M$4)</f>
        <v>0</v>
      </c>
    </row>
    <row r="12" spans="1:13" x14ac:dyDescent="0.3">
      <c r="B12" s="7">
        <f>'2'!B29</f>
        <v>70.40000000000002</v>
      </c>
      <c r="C12" s="11">
        <f>'2'!C29</f>
        <v>73.600000000000023</v>
      </c>
      <c r="D12" s="7">
        <f>COUNTIFS(Вес,"&gt;="&amp;$B12,Вес,"&lt;"&amp;$C12,Рост,"&gt;="&amp;D$3,Рост,"&lt;"&amp;D$4)</f>
        <v>0</v>
      </c>
      <c r="E12" s="7">
        <f>COUNTIFS(Вес,"&gt;="&amp;$B12,Вес,"&lt;"&amp;$C12,Рост,"&gt;="&amp;E$3,Рост,"&lt;"&amp;E$4)</f>
        <v>0</v>
      </c>
      <c r="F12" s="7">
        <f>COUNTIFS(Вес,"&gt;="&amp;$B12,Вес,"&lt;"&amp;$C12,Рост,"&gt;="&amp;F$3,Рост,"&lt;"&amp;F$4)</f>
        <v>3</v>
      </c>
      <c r="G12" s="7">
        <f>COUNTIFS(Вес,"&gt;="&amp;$B12,Вес,"&lt;"&amp;$C12,Рост,"&gt;="&amp;G$3,Рост,"&lt;"&amp;G$4)</f>
        <v>3</v>
      </c>
      <c r="H12" s="7">
        <f>COUNTIFS(Вес,"&gt;="&amp;$B12,Вес,"&lt;"&amp;$C12,Рост,"&gt;="&amp;H$3,Рост,"&lt;"&amp;H$4)</f>
        <v>4</v>
      </c>
      <c r="I12" s="7">
        <f>COUNTIFS(Вес,"&gt;="&amp;$B12,Вес,"&lt;"&amp;$C12,Рост,"&gt;="&amp;I$3,Рост,"&lt;"&amp;I$4)</f>
        <v>4</v>
      </c>
      <c r="J12" s="7">
        <f>COUNTIFS(Вес,"&gt;="&amp;$B12,Вес,"&lt;"&amp;$C12,Рост,"&gt;="&amp;J$3,Рост,"&lt;"&amp;J$4)</f>
        <v>1</v>
      </c>
      <c r="K12" s="7">
        <f>COUNTIFS(Вес,"&gt;="&amp;$B12,Вес,"&lt;"&amp;$C12,Рост,"&gt;="&amp;K$3,Рост,"&lt;"&amp;K$4)</f>
        <v>1</v>
      </c>
      <c r="L12" s="7">
        <f>COUNTIFS(Вес,"&gt;="&amp;$B12,Вес,"&lt;"&amp;$C12,Рост,"&gt;="&amp;L$3,Рост,"&lt;"&amp;L$4)</f>
        <v>0</v>
      </c>
      <c r="M12" s="7">
        <f>COUNTIFS(Вес,"&gt;="&amp;$B12,Вес,"&lt;"&amp;$C12,Рост,"&gt;="&amp;M$3,Рост,"&lt;="&amp;M$4)</f>
        <v>0</v>
      </c>
    </row>
    <row r="13" spans="1:13" x14ac:dyDescent="0.3">
      <c r="B13" s="7">
        <f>'2'!B30</f>
        <v>73.600000000000023</v>
      </c>
      <c r="C13" s="11">
        <f>'2'!C30</f>
        <v>76.800000000000026</v>
      </c>
      <c r="D13" s="7">
        <f>COUNTIFS(Вес,"&gt;="&amp;$B13,Вес,"&lt;"&amp;$C13,Рост,"&gt;="&amp;D$3,Рост,"&lt;"&amp;D$4)</f>
        <v>0</v>
      </c>
      <c r="E13" s="7">
        <f>COUNTIFS(Вес,"&gt;="&amp;$B13,Вес,"&lt;"&amp;$C13,Рост,"&gt;="&amp;E$3,Рост,"&lt;"&amp;E$4)</f>
        <v>0</v>
      </c>
      <c r="F13" s="7">
        <f>COUNTIFS(Вес,"&gt;="&amp;$B13,Вес,"&lt;"&amp;$C13,Рост,"&gt;="&amp;F$3,Рост,"&lt;"&amp;F$4)</f>
        <v>1</v>
      </c>
      <c r="G13" s="7">
        <f>COUNTIFS(Вес,"&gt;="&amp;$B13,Вес,"&lt;"&amp;$C13,Рост,"&gt;="&amp;G$3,Рост,"&lt;"&amp;G$4)</f>
        <v>8</v>
      </c>
      <c r="H13" s="7">
        <f>COUNTIFS(Вес,"&gt;="&amp;$B13,Вес,"&lt;"&amp;$C13,Рост,"&gt;="&amp;H$3,Рост,"&lt;"&amp;H$4)</f>
        <v>1</v>
      </c>
      <c r="I13" s="7">
        <f>COUNTIFS(Вес,"&gt;="&amp;$B13,Вес,"&lt;"&amp;$C13,Рост,"&gt;="&amp;I$3,Рост,"&lt;"&amp;I$4)</f>
        <v>0</v>
      </c>
      <c r="J13" s="7">
        <f>COUNTIFS(Вес,"&gt;="&amp;$B13,Вес,"&lt;"&amp;$C13,Рост,"&gt;="&amp;J$3,Рост,"&lt;"&amp;J$4)</f>
        <v>3</v>
      </c>
      <c r="K13" s="7">
        <f>COUNTIFS(Вес,"&gt;="&amp;$B13,Вес,"&lt;"&amp;$C13,Рост,"&gt;="&amp;K$3,Рост,"&lt;"&amp;K$4)</f>
        <v>0</v>
      </c>
      <c r="L13" s="7">
        <f>COUNTIFS(Вес,"&gt;="&amp;$B13,Вес,"&lt;"&amp;$C13,Рост,"&gt;="&amp;L$3,Рост,"&lt;"&amp;L$4)</f>
        <v>0</v>
      </c>
      <c r="M13" s="7">
        <f>COUNTIFS(Вес,"&gt;="&amp;$B13,Вес,"&lt;"&amp;$C13,Рост,"&gt;="&amp;M$3,Рост,"&lt;="&amp;M$4)</f>
        <v>0</v>
      </c>
    </row>
    <row r="14" spans="1:13" x14ac:dyDescent="0.3">
      <c r="B14" s="7">
        <f>'2'!B31</f>
        <v>76.800000000000026</v>
      </c>
      <c r="C14" s="11">
        <f>'2'!C31</f>
        <v>80.000000000000028</v>
      </c>
      <c r="D14" s="7">
        <f>COUNTIFS(Вес,"&gt;="&amp;$B14,Вес,"&lt;="&amp;$C14,Рост,"&gt;="&amp;D$3,Рост,"&lt;"&amp;D$4)</f>
        <v>0</v>
      </c>
      <c r="E14" s="7">
        <f>COUNTIFS(Вес,"&gt;="&amp;$B14,Вес,"&lt;="&amp;$C14,Рост,"&gt;="&amp;E$3,Рост,"&lt;"&amp;E$4)</f>
        <v>0</v>
      </c>
      <c r="F14" s="7">
        <f>COUNTIFS(Вес,"&gt;="&amp;$B14,Вес,"&lt;="&amp;$C14,Рост,"&gt;="&amp;F$3,Рост,"&lt;"&amp;F$4)</f>
        <v>2</v>
      </c>
      <c r="G14" s="7">
        <f>COUNTIFS(Вес,"&gt;="&amp;$B14,Вес,"&lt;="&amp;$C14,Рост,"&gt;="&amp;G$3,Рост,"&lt;"&amp;G$4)</f>
        <v>0</v>
      </c>
      <c r="H14" s="7">
        <f>COUNTIFS(Вес,"&gt;="&amp;$B14,Вес,"&lt;="&amp;$C14,Рост,"&gt;="&amp;H$3,Рост,"&lt;"&amp;H$4)</f>
        <v>4</v>
      </c>
      <c r="I14" s="7">
        <f>COUNTIFS(Вес,"&gt;="&amp;$B14,Вес,"&lt;="&amp;$C14,Рост,"&gt;="&amp;I$3,Рост,"&lt;"&amp;I$4)</f>
        <v>6</v>
      </c>
      <c r="J14" s="7">
        <f>COUNTIFS(Вес,"&gt;="&amp;$B14,Вес,"&lt;="&amp;$C14,Рост,"&gt;="&amp;J$3,Рост,"&lt;"&amp;J$4)</f>
        <v>0</v>
      </c>
      <c r="K14" s="7">
        <f>COUNTIFS(Вес,"&gt;="&amp;$B14,Вес,"&lt;="&amp;$C14,Рост,"&gt;="&amp;K$3,Рост,"&lt;"&amp;K$4)</f>
        <v>0</v>
      </c>
      <c r="L14" s="7">
        <f>COUNTIFS(Вес,"&gt;="&amp;$B14,Вес,"&lt;="&amp;$C14,Рост,"&gt;="&amp;L$3,Рост,"&lt;"&amp;L$4)</f>
        <v>1</v>
      </c>
      <c r="M14" s="7">
        <f>COUNTIFS(Вес,"&gt;="&amp;$B14,Вес,"&lt;="&amp;$C14,Рост,"&gt;="&amp;M$3,Рост,"&lt;="&amp;M$4)</f>
        <v>0</v>
      </c>
    </row>
    <row r="16" spans="1:13" x14ac:dyDescent="0.3">
      <c r="C16" s="13" t="s">
        <v>1</v>
      </c>
    </row>
    <row r="17" spans="1:14" x14ac:dyDescent="0.3">
      <c r="C17" s="7">
        <f>(D3+D4)/2</f>
        <v>158</v>
      </c>
      <c r="D17" s="7">
        <f>(E3+E4)/2</f>
        <v>162</v>
      </c>
      <c r="E17" s="7">
        <f>(F3+F4)/2</f>
        <v>166</v>
      </c>
      <c r="F17" s="7">
        <f>(G3+G4)/2</f>
        <v>170</v>
      </c>
      <c r="G17" s="7">
        <f>(H3+H4)/2</f>
        <v>174</v>
      </c>
      <c r="H17" s="7">
        <f>(I3+I4)/2</f>
        <v>178</v>
      </c>
      <c r="I17" s="7">
        <f>(J3+J4)/2</f>
        <v>182</v>
      </c>
      <c r="J17" s="7">
        <f>(K3+K4)/2</f>
        <v>186</v>
      </c>
      <c r="K17" s="7">
        <f>(L3+L4)/2</f>
        <v>190</v>
      </c>
      <c r="L17" s="7">
        <f>(M3+M4)/2</f>
        <v>194</v>
      </c>
      <c r="M17" s="13"/>
    </row>
    <row r="18" spans="1:14" x14ac:dyDescent="0.3">
      <c r="A18" s="13" t="s">
        <v>2</v>
      </c>
      <c r="B18" s="7">
        <f>(B5+C5)/2</f>
        <v>49.6</v>
      </c>
      <c r="C18" s="7">
        <v>2</v>
      </c>
      <c r="D18" s="7">
        <v>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13">
        <f>1/SUM(C18:L18)*SUMPRODUCT(C18:L18,$C$17:$L$17)</f>
        <v>161.20000000000002</v>
      </c>
    </row>
    <row r="19" spans="1:14" x14ac:dyDescent="0.3">
      <c r="B19" s="7">
        <f>(B6+C6)/2</f>
        <v>52.800000000000004</v>
      </c>
      <c r="C19" s="7">
        <v>1</v>
      </c>
      <c r="D19" s="7">
        <v>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13">
        <f>1/SUM(C19:L19)*SUMPRODUCT(C19:L19,$C$17:$L$17)</f>
        <v>162</v>
      </c>
    </row>
    <row r="20" spans="1:14" x14ac:dyDescent="0.3">
      <c r="B20" s="7">
        <f>(B7+C7)/2</f>
        <v>56.000000000000007</v>
      </c>
      <c r="C20" s="7">
        <v>1</v>
      </c>
      <c r="D20" s="7">
        <v>5</v>
      </c>
      <c r="E20" s="7">
        <v>4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13">
        <f>1/SUM(C20:L20)*SUMPRODUCT(C20:L20,$C$17:$L$17)</f>
        <v>164.33333333333331</v>
      </c>
    </row>
    <row r="21" spans="1:14" x14ac:dyDescent="0.3">
      <c r="B21" s="7">
        <f>(B8+C8)/2</f>
        <v>59.20000000000001</v>
      </c>
      <c r="C21" s="7">
        <v>2</v>
      </c>
      <c r="D21" s="7">
        <v>8</v>
      </c>
      <c r="E21" s="7">
        <v>6</v>
      </c>
      <c r="F21" s="7">
        <v>4</v>
      </c>
      <c r="G21" s="7">
        <v>1</v>
      </c>
      <c r="H21" s="7">
        <v>1</v>
      </c>
      <c r="I21" s="7">
        <v>0</v>
      </c>
      <c r="J21" s="7">
        <v>0</v>
      </c>
      <c r="K21" s="7">
        <v>0</v>
      </c>
      <c r="L21" s="7">
        <v>2</v>
      </c>
      <c r="M21" s="13">
        <f>1/SUM(C21:L21)*SUMPRODUCT(C21:L21,$C$17:$L$17)</f>
        <v>167.83333333333331</v>
      </c>
    </row>
    <row r="22" spans="1:14" x14ac:dyDescent="0.3">
      <c r="B22" s="7">
        <f>(B9+C9)/2</f>
        <v>62.400000000000013</v>
      </c>
      <c r="C22" s="7">
        <v>0</v>
      </c>
      <c r="D22" s="7">
        <v>4</v>
      </c>
      <c r="E22" s="7">
        <v>16</v>
      </c>
      <c r="F22" s="7">
        <v>12</v>
      </c>
      <c r="G22" s="7">
        <v>1</v>
      </c>
      <c r="H22" s="7">
        <v>0</v>
      </c>
      <c r="I22" s="7">
        <v>0</v>
      </c>
      <c r="J22" s="7">
        <v>1</v>
      </c>
      <c r="K22" s="7">
        <v>0</v>
      </c>
      <c r="L22" s="7">
        <v>0</v>
      </c>
      <c r="M22" s="13">
        <f>1/SUM(C22:L22)*SUMPRODUCT(C22:L22,$C$17:$L$17)</f>
        <v>167.76470588235293</v>
      </c>
    </row>
    <row r="23" spans="1:14" x14ac:dyDescent="0.3">
      <c r="B23" s="7">
        <f>(B10+C10)/2</f>
        <v>65.600000000000023</v>
      </c>
      <c r="C23" s="7">
        <v>0</v>
      </c>
      <c r="D23" s="7">
        <v>7</v>
      </c>
      <c r="E23" s="7">
        <v>12</v>
      </c>
      <c r="F23" s="7">
        <v>20</v>
      </c>
      <c r="G23" s="7">
        <v>13</v>
      </c>
      <c r="H23" s="7">
        <v>8</v>
      </c>
      <c r="I23" s="7">
        <v>0</v>
      </c>
      <c r="J23" s="7">
        <v>0</v>
      </c>
      <c r="K23" s="7">
        <v>0</v>
      </c>
      <c r="L23" s="7">
        <v>0</v>
      </c>
      <c r="M23" s="13">
        <f>1/SUM(C23:L23)*SUMPRODUCT(C23:L23,$C$17:$L$17)</f>
        <v>170.2</v>
      </c>
    </row>
    <row r="24" spans="1:14" x14ac:dyDescent="0.3">
      <c r="B24" s="7">
        <f>(B11+C11)/2</f>
        <v>68.800000000000011</v>
      </c>
      <c r="C24" s="7">
        <v>0</v>
      </c>
      <c r="D24" s="7">
        <v>0</v>
      </c>
      <c r="E24" s="7">
        <v>1</v>
      </c>
      <c r="F24" s="7">
        <v>8</v>
      </c>
      <c r="G24" s="7">
        <v>3</v>
      </c>
      <c r="H24" s="7">
        <v>4</v>
      </c>
      <c r="I24" s="7">
        <v>0</v>
      </c>
      <c r="J24" s="7">
        <v>2</v>
      </c>
      <c r="K24" s="7">
        <v>0</v>
      </c>
      <c r="L24" s="7">
        <v>0</v>
      </c>
      <c r="M24" s="13">
        <f>1/SUM(C24:L24)*SUMPRODUCT(C24:L24,$C$17:$L$17)</f>
        <v>174</v>
      </c>
    </row>
    <row r="25" spans="1:14" x14ac:dyDescent="0.3">
      <c r="B25" s="7">
        <f>(B12+C12)/2</f>
        <v>72.000000000000028</v>
      </c>
      <c r="C25" s="7">
        <v>0</v>
      </c>
      <c r="D25" s="7">
        <v>0</v>
      </c>
      <c r="E25" s="7">
        <v>3</v>
      </c>
      <c r="F25" s="7">
        <v>3</v>
      </c>
      <c r="G25" s="7">
        <v>4</v>
      </c>
      <c r="H25" s="7">
        <v>4</v>
      </c>
      <c r="I25" s="7">
        <v>1</v>
      </c>
      <c r="J25" s="7">
        <v>1</v>
      </c>
      <c r="K25" s="7">
        <v>0</v>
      </c>
      <c r="L25" s="7">
        <v>0</v>
      </c>
      <c r="M25" s="13">
        <f>1/SUM(C25:L25)*SUMPRODUCT(C25:L25,$C$17:$L$17)</f>
        <v>174</v>
      </c>
    </row>
    <row r="26" spans="1:14" x14ac:dyDescent="0.3">
      <c r="B26" s="7">
        <f>(B13+C13)/2</f>
        <v>75.200000000000017</v>
      </c>
      <c r="C26" s="7">
        <v>0</v>
      </c>
      <c r="D26" s="7">
        <v>0</v>
      </c>
      <c r="E26" s="7">
        <v>1</v>
      </c>
      <c r="F26" s="7">
        <v>8</v>
      </c>
      <c r="G26" s="7">
        <v>1</v>
      </c>
      <c r="H26" s="7">
        <v>0</v>
      </c>
      <c r="I26" s="7">
        <v>3</v>
      </c>
      <c r="J26" s="7">
        <v>0</v>
      </c>
      <c r="K26" s="7">
        <v>0</v>
      </c>
      <c r="L26" s="7">
        <v>0</v>
      </c>
      <c r="M26" s="13">
        <f>1/SUM(C26:L26)*SUMPRODUCT(C26:L26,$C$17:$L$17)</f>
        <v>172.76923076923077</v>
      </c>
    </row>
    <row r="27" spans="1:14" x14ac:dyDescent="0.3">
      <c r="B27" s="7">
        <f>(B14+C14)/2</f>
        <v>78.400000000000034</v>
      </c>
      <c r="C27" s="7">
        <v>0</v>
      </c>
      <c r="D27" s="7">
        <v>0</v>
      </c>
      <c r="E27" s="7">
        <v>2</v>
      </c>
      <c r="F27" s="7">
        <v>0</v>
      </c>
      <c r="G27" s="7">
        <v>4</v>
      </c>
      <c r="H27" s="7">
        <v>6</v>
      </c>
      <c r="I27" s="7">
        <v>0</v>
      </c>
      <c r="J27" s="7">
        <v>0</v>
      </c>
      <c r="K27" s="7">
        <v>1</v>
      </c>
      <c r="L27" s="7">
        <v>0</v>
      </c>
      <c r="M27" s="13">
        <f>1/SUM(C27:L27)*SUMPRODUCT(C27:L27,$C$17:$L$17)</f>
        <v>175.84615384615387</v>
      </c>
    </row>
    <row r="28" spans="1:14" x14ac:dyDescent="0.3">
      <c r="B28" s="13"/>
      <c r="C28" s="13">
        <f>1/SUM(C18:C27)*SUMPRODUCT(C18:C27,$B$18:$B$27)</f>
        <v>54.400000000000006</v>
      </c>
      <c r="D28" s="13">
        <f>1/SUM(D18:D27)*SUMPRODUCT(D18:D27,$B$18:$B$27)</f>
        <v>59.310344827586221</v>
      </c>
      <c r="E28" s="13">
        <f>1/SUM(E18:E27)*SUMPRODUCT(E18:E27,$B$18:$B$27)</f>
        <v>63.489361702127674</v>
      </c>
      <c r="F28" s="13">
        <f>1/SUM(F18:F27)*SUMPRODUCT(F18:F27,$B$18:$B$27)</f>
        <v>66.273684210526341</v>
      </c>
      <c r="G28" s="13">
        <f>1/SUM(G18:G27)*SUMPRODUCT(G18:G27,$B$18:$B$27)</f>
        <v>68.800000000000026</v>
      </c>
      <c r="H28" s="13">
        <f>1/SUM(H18:H27)*SUMPRODUCT(H18:H27,$B$18:$B$27)</f>
        <v>70.330434782608705</v>
      </c>
      <c r="I28" s="13">
        <f>1/SUM(I18:I27)*SUMPRODUCT(I18:I27,$B$18:$B$27)</f>
        <v>74.40000000000002</v>
      </c>
      <c r="J28" s="13">
        <f>1/SUM(J18:J27)*SUMPRODUCT(J18:J27,$B$18:$B$27)</f>
        <v>68.000000000000014</v>
      </c>
      <c r="K28" s="13">
        <f>1/SUM(K18:K27)*SUMPRODUCT(K18:K27,$B$18:$B$27)</f>
        <v>78.400000000000034</v>
      </c>
      <c r="L28" s="13">
        <f>1/SUM(L18:L27)*SUMPRODUCT(L18:L27,$B$18:$B$27)</f>
        <v>59.20000000000001</v>
      </c>
      <c r="N28" s="13"/>
    </row>
    <row r="30" spans="1:14" x14ac:dyDescent="0.3">
      <c r="A30" t="s">
        <v>42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4.4" x14ac:dyDescent="0.3"/>
  <sheetData>
    <row r="1" spans="1:14" x14ac:dyDescent="0.3">
      <c r="B1" t="s">
        <v>1</v>
      </c>
    </row>
    <row r="2" spans="1:14" x14ac:dyDescent="0.3">
      <c r="A2" t="s">
        <v>2</v>
      </c>
      <c r="B2">
        <v>158</v>
      </c>
      <c r="C2">
        <v>162</v>
      </c>
      <c r="D2">
        <v>166</v>
      </c>
      <c r="E2">
        <v>170</v>
      </c>
      <c r="F2">
        <v>174</v>
      </c>
      <c r="G2">
        <v>178</v>
      </c>
      <c r="H2">
        <v>182</v>
      </c>
      <c r="I2">
        <v>186</v>
      </c>
      <c r="J2">
        <v>190</v>
      </c>
      <c r="K2">
        <v>194</v>
      </c>
    </row>
    <row r="3" spans="1:14" x14ac:dyDescent="0.3">
      <c r="A3" s="7">
        <v>49.6</v>
      </c>
      <c r="B3" s="7">
        <v>2</v>
      </c>
      <c r="C3" s="7">
        <v>2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>
        <f>1/SUM(B3:K3)*SUMPRODUCT(B3:K3,$B$2:$K$2)</f>
        <v>161.20000000000002</v>
      </c>
      <c r="M3">
        <f>1/SUM(B3:K3)*SUMPRODUCT($B$2:$K$2,$B$2:$K$2,B3:K3)-L3^2</f>
        <v>8.9599999999954889</v>
      </c>
      <c r="N3">
        <f>SUM(B3:K3)</f>
        <v>5</v>
      </c>
    </row>
    <row r="4" spans="1:14" x14ac:dyDescent="0.3">
      <c r="A4" s="7">
        <v>52.800000000000004</v>
      </c>
      <c r="B4" s="7">
        <v>1</v>
      </c>
      <c r="C4" s="7">
        <v>3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>
        <f>1/SUM(B4:K4)*SUMPRODUCT(B4:K4,$B$2:$K$2)</f>
        <v>162</v>
      </c>
      <c r="M4">
        <f>1/SUM(B4:K4)*SUMPRODUCT($B$2:$K$2,$B$2:$K$2,B4:K4)-L4^2</f>
        <v>6.4000000000014552</v>
      </c>
      <c r="N4">
        <f>SUM(B4:K4)</f>
        <v>5</v>
      </c>
    </row>
    <row r="5" spans="1:14" x14ac:dyDescent="0.3">
      <c r="A5" s="7">
        <v>56.000000000000007</v>
      </c>
      <c r="B5" s="7">
        <v>1</v>
      </c>
      <c r="C5" s="7">
        <v>5</v>
      </c>
      <c r="D5" s="7">
        <v>4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>
        <f>1/SUM(B5:K5)*SUMPRODUCT(B5:K5,$B$2:$K$2)</f>
        <v>164.33333333333331</v>
      </c>
      <c r="M5">
        <f>1/SUM(B5:K5)*SUMPRODUCT($B$2:$K$2,$B$2:$K$2,B5:K5)-L5^2</f>
        <v>11.888888888894144</v>
      </c>
      <c r="N5">
        <f>SUM(B5:K5)</f>
        <v>12</v>
      </c>
    </row>
    <row r="6" spans="1:14" x14ac:dyDescent="0.3">
      <c r="A6" s="7">
        <v>59.20000000000001</v>
      </c>
      <c r="B6" s="7">
        <v>2</v>
      </c>
      <c r="C6" s="7">
        <v>8</v>
      </c>
      <c r="D6" s="7">
        <v>6</v>
      </c>
      <c r="E6" s="7">
        <v>4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7">
        <v>2</v>
      </c>
      <c r="L6">
        <f>1/SUM(B6:K6)*SUMPRODUCT(B6:K6,$B$2:$K$2)</f>
        <v>167.83333333333331</v>
      </c>
      <c r="M6">
        <f>1/SUM(B6:K6)*SUMPRODUCT($B$2:$K$2,$B$2:$K$2,B6:K6)-L6^2</f>
        <v>83.972222222229902</v>
      </c>
      <c r="N6">
        <f>SUM(B6:K6)</f>
        <v>24</v>
      </c>
    </row>
    <row r="7" spans="1:14" x14ac:dyDescent="0.3">
      <c r="A7" s="7">
        <v>62.400000000000013</v>
      </c>
      <c r="B7" s="7">
        <v>0</v>
      </c>
      <c r="C7" s="7">
        <v>4</v>
      </c>
      <c r="D7" s="7">
        <v>16</v>
      </c>
      <c r="E7" s="7">
        <v>12</v>
      </c>
      <c r="F7" s="7">
        <v>1</v>
      </c>
      <c r="G7" s="7">
        <v>0</v>
      </c>
      <c r="H7" s="7">
        <v>0</v>
      </c>
      <c r="I7" s="7">
        <v>1</v>
      </c>
      <c r="J7" s="7">
        <v>0</v>
      </c>
      <c r="K7" s="7">
        <v>0</v>
      </c>
      <c r="L7">
        <f>1/SUM(B7:K7)*SUMPRODUCT(B7:K7,$B$2:$K$2)</f>
        <v>167.76470588235293</v>
      </c>
      <c r="M7">
        <f>1/SUM(B7:K7)*SUMPRODUCT($B$2:$K$2,$B$2:$K$2,B7:K7)-L7^2</f>
        <v>18.062283737028338</v>
      </c>
      <c r="N7">
        <f>SUM(B7:K7)</f>
        <v>34</v>
      </c>
    </row>
    <row r="8" spans="1:14" x14ac:dyDescent="0.3">
      <c r="A8" s="7">
        <v>65.600000000000023</v>
      </c>
      <c r="B8" s="7">
        <v>0</v>
      </c>
      <c r="C8" s="7">
        <v>7</v>
      </c>
      <c r="D8" s="7">
        <v>12</v>
      </c>
      <c r="E8" s="7">
        <v>20</v>
      </c>
      <c r="F8" s="7">
        <v>13</v>
      </c>
      <c r="G8" s="7">
        <v>8</v>
      </c>
      <c r="H8" s="7">
        <v>0</v>
      </c>
      <c r="I8" s="7">
        <v>0</v>
      </c>
      <c r="J8" s="7">
        <v>0</v>
      </c>
      <c r="K8" s="7">
        <v>0</v>
      </c>
      <c r="L8">
        <f>1/SUM(B8:K8)*SUMPRODUCT(B8:K8,$B$2:$K$2)</f>
        <v>170.2</v>
      </c>
      <c r="M8">
        <f>1/SUM(B8:K8)*SUMPRODUCT($B$2:$K$2,$B$2:$K$2,B8:K8)-L8^2</f>
        <v>22.626666666670644</v>
      </c>
      <c r="N8">
        <f>SUM(B8:K8)</f>
        <v>60</v>
      </c>
    </row>
    <row r="9" spans="1:14" x14ac:dyDescent="0.3">
      <c r="A9" s="7">
        <v>68.800000000000011</v>
      </c>
      <c r="B9" s="7">
        <v>0</v>
      </c>
      <c r="C9" s="7">
        <v>0</v>
      </c>
      <c r="D9" s="7">
        <v>1</v>
      </c>
      <c r="E9" s="7">
        <v>8</v>
      </c>
      <c r="F9" s="7">
        <v>3</v>
      </c>
      <c r="G9" s="7">
        <v>4</v>
      </c>
      <c r="H9" s="7">
        <v>0</v>
      </c>
      <c r="I9" s="7">
        <v>2</v>
      </c>
      <c r="J9" s="7">
        <v>0</v>
      </c>
      <c r="K9" s="7">
        <v>0</v>
      </c>
      <c r="L9">
        <f>1/SUM(B9:K9)*SUMPRODUCT(B9:K9,$B$2:$K$2)</f>
        <v>174</v>
      </c>
      <c r="M9">
        <f>1/SUM(B9:K9)*SUMPRODUCT($B$2:$K$2,$B$2:$K$2,B9:K9)-L9^2</f>
        <v>30.222222222218988</v>
      </c>
      <c r="N9">
        <f>SUM(B9:K9)</f>
        <v>18</v>
      </c>
    </row>
    <row r="10" spans="1:14" x14ac:dyDescent="0.3">
      <c r="A10" s="7">
        <v>72.000000000000028</v>
      </c>
      <c r="B10" s="7">
        <v>0</v>
      </c>
      <c r="C10" s="7">
        <v>0</v>
      </c>
      <c r="D10" s="7">
        <v>3</v>
      </c>
      <c r="E10" s="7">
        <v>3</v>
      </c>
      <c r="F10" s="7">
        <v>4</v>
      </c>
      <c r="G10" s="7">
        <v>4</v>
      </c>
      <c r="H10" s="7">
        <v>1</v>
      </c>
      <c r="I10" s="7">
        <v>1</v>
      </c>
      <c r="J10" s="7">
        <v>0</v>
      </c>
      <c r="K10" s="7">
        <v>0</v>
      </c>
      <c r="L10">
        <f>1/SUM(B10:K10)*SUMPRODUCT(B10:K10,$B$2:$K$2)</f>
        <v>174</v>
      </c>
      <c r="M10">
        <f>1/SUM(B10:K10)*SUMPRODUCT($B$2:$K$2,$B$2:$K$2,B10:K10)-L10^2</f>
        <v>32</v>
      </c>
      <c r="N10">
        <f>SUM(B10:K10)</f>
        <v>16</v>
      </c>
    </row>
    <row r="11" spans="1:14" x14ac:dyDescent="0.3">
      <c r="A11" s="7">
        <v>75.200000000000017</v>
      </c>
      <c r="B11" s="7">
        <v>0</v>
      </c>
      <c r="C11" s="7">
        <v>0</v>
      </c>
      <c r="D11" s="7">
        <v>1</v>
      </c>
      <c r="E11" s="7">
        <v>8</v>
      </c>
      <c r="F11" s="7">
        <v>1</v>
      </c>
      <c r="G11" s="7">
        <v>0</v>
      </c>
      <c r="H11" s="7">
        <v>3</v>
      </c>
      <c r="I11" s="7">
        <v>0</v>
      </c>
      <c r="J11" s="7">
        <v>0</v>
      </c>
      <c r="K11" s="7">
        <v>0</v>
      </c>
      <c r="L11">
        <f>1/SUM(B11:K11)*SUMPRODUCT(B11:K11,$B$2:$K$2)</f>
        <v>172.76923076923077</v>
      </c>
      <c r="M11">
        <f>1/SUM(B11:K11)*SUMPRODUCT($B$2:$K$2,$B$2:$K$2,B11:K11)-L11^2</f>
        <v>28.02366863905263</v>
      </c>
      <c r="N11">
        <f>SUM(B11:K11)</f>
        <v>13</v>
      </c>
    </row>
    <row r="12" spans="1:14" x14ac:dyDescent="0.3">
      <c r="A12" s="7">
        <v>78.400000000000034</v>
      </c>
      <c r="B12" s="7">
        <v>0</v>
      </c>
      <c r="C12" s="7">
        <v>0</v>
      </c>
      <c r="D12" s="7">
        <v>2</v>
      </c>
      <c r="E12" s="7">
        <v>0</v>
      </c>
      <c r="F12" s="7">
        <v>4</v>
      </c>
      <c r="G12" s="7">
        <v>6</v>
      </c>
      <c r="H12" s="7">
        <v>0</v>
      </c>
      <c r="I12" s="7">
        <v>0</v>
      </c>
      <c r="J12" s="7">
        <v>1</v>
      </c>
      <c r="K12" s="7">
        <v>0</v>
      </c>
      <c r="L12">
        <f>1/SUM(B12:K12)*SUMPRODUCT(B12:K12,$B$2:$K$2)</f>
        <v>175.84615384615387</v>
      </c>
      <c r="M12">
        <f>1/SUM(B12:K12)*SUMPRODUCT($B$2:$K$2,$B$2:$K$2,B12:K12)-L12^2</f>
        <v>33.514792899401073</v>
      </c>
      <c r="N12">
        <f>SUM(B12:K12)</f>
        <v>13</v>
      </c>
    </row>
    <row r="13" spans="1:14" x14ac:dyDescent="0.3">
      <c r="B13">
        <f>1/SUM(B3:B12)*SUMPRODUCT(B3:B12,$A$3:$A$12)</f>
        <v>54.400000000000006</v>
      </c>
      <c r="C13">
        <f>1/SUM(C3:C12)*SUMPRODUCT(C3:C12,$A$3:$A$12)</f>
        <v>59.310344827586221</v>
      </c>
      <c r="D13">
        <f>1/SUM(D3:D12)*SUMPRODUCT(D3:D12,$A$3:$A$12)</f>
        <v>63.489361702127674</v>
      </c>
      <c r="E13">
        <f>1/SUM(E3:E12)*SUMPRODUCT(E3:E12,$A$3:$A$12)</f>
        <v>66.273684210526341</v>
      </c>
      <c r="F13">
        <f>1/SUM(F3:F12)*SUMPRODUCT(F3:F12,$A$3:$A$12)</f>
        <v>68.800000000000026</v>
      </c>
      <c r="G13">
        <f>1/SUM(G3:G12)*SUMPRODUCT(G3:G12,$A$3:$A$12)</f>
        <v>70.330434782608705</v>
      </c>
      <c r="H13">
        <f>1/SUM(H3:H12)*SUMPRODUCT(H3:H12,$A$3:$A$12)</f>
        <v>74.40000000000002</v>
      </c>
      <c r="I13">
        <f>1/SUM(I3:I12)*SUMPRODUCT(I3:I12,$A$3:$A$12)</f>
        <v>68.000000000000014</v>
      </c>
      <c r="J13">
        <f>1/SUM(J3:J12)*SUMPRODUCT(J3:J12,$A$3:$A$12)</f>
        <v>78.400000000000034</v>
      </c>
      <c r="K13">
        <f>1/SUM(K3:K12)*SUMPRODUCT(K3:K12,$A$3:$A$12)</f>
        <v>59.20000000000001</v>
      </c>
    </row>
    <row r="14" spans="1:14" x14ac:dyDescent="0.3">
      <c r="B14">
        <f>1/SUM(B3:B12)*SUMPRODUCT($A$3:$A$12,$A$3:$A$12,B3:B12)-B13^2</f>
        <v>16.213333333333594</v>
      </c>
      <c r="C14">
        <f>1/SUM(C3:C12)*SUMPRODUCT($A$3:$A$12,$A$3:$A$12,C3:C12)-C13^2</f>
        <v>23.645755053507855</v>
      </c>
      <c r="D14">
        <f>1/SUM(D3:D12)*SUMPRODUCT($A$3:$A$12,$A$3:$A$12,D3:D12)-D13^2</f>
        <v>32.801376188320774</v>
      </c>
      <c r="E14">
        <f>1/SUM(E3:E12)*SUMPRODUCT($A$3:$A$12,$A$3:$A$12,E3:E12)-E13^2</f>
        <v>24.337728531854737</v>
      </c>
      <c r="F14">
        <f>1/SUM(F3:F12)*SUMPRODUCT($A$3:$A$12,$A$3:$A$12,F3:F12)-F13^2</f>
        <v>26.548148148148357</v>
      </c>
      <c r="G14">
        <f>1/SUM(G3:G12)*SUMPRODUCT($A$3:$A$12,$A$3:$A$12,G3:G12)-G13^2</f>
        <v>31.049073724009759</v>
      </c>
      <c r="H14">
        <f>1/SUM(H3:H12)*SUMPRODUCT($A$3:$A$12,$A$3:$A$12,H3:H12)-H13^2</f>
        <v>1.9200000000000728</v>
      </c>
      <c r="I14">
        <f>1/SUM(I3:I12)*SUMPRODUCT($A$3:$A$12,$A$3:$A$12,I3:I12)-I13^2</f>
        <v>12.159999999999854</v>
      </c>
      <c r="J14">
        <f>1/SUM(J3:J12)*SUMPRODUCT($A$3:$A$12,$A$3:$A$12,J3:J12)-J13^2</f>
        <v>0</v>
      </c>
      <c r="K14">
        <f>1/SUM(K3:K12)*SUMPRODUCT($A$3:$A$12,$A$3:$A$12,K3:K12)-K13^2</f>
        <v>0</v>
      </c>
    </row>
    <row r="15" spans="1:14" x14ac:dyDescent="0.3">
      <c r="B15">
        <f>SUM(B3:B12)</f>
        <v>6</v>
      </c>
      <c r="C15">
        <f>SUM(C3:C12)</f>
        <v>29</v>
      </c>
      <c r="D15">
        <f>SUM(D3:D12)</f>
        <v>47</v>
      </c>
      <c r="E15">
        <f>SUM(E3:E12)</f>
        <v>57</v>
      </c>
      <c r="F15">
        <f>SUM(F3:F12)</f>
        <v>27</v>
      </c>
      <c r="G15">
        <f>SUM(G3:G12)</f>
        <v>23</v>
      </c>
      <c r="H15">
        <f>SUM(H3:H12)</f>
        <v>4</v>
      </c>
      <c r="I15">
        <f>SUM(I3:I12)</f>
        <v>4</v>
      </c>
      <c r="J15">
        <f>SUM(J3:J12)</f>
        <v>1</v>
      </c>
      <c r="K15">
        <f>SUM(K3:K12)</f>
        <v>2</v>
      </c>
    </row>
    <row r="17" spans="1:7" x14ac:dyDescent="0.3">
      <c r="A17" t="s">
        <v>21</v>
      </c>
      <c r="B17" s="7"/>
      <c r="C17" s="7">
        <f>1/200*SUMPRODUCT(B13:K13,B15:K15)</f>
        <v>65.248000000000019</v>
      </c>
      <c r="E17" t="s">
        <v>20</v>
      </c>
      <c r="F17" s="7"/>
      <c r="G17" s="7">
        <f>1/200*SUMPRODUCT(L3:L12,N3:N12)</f>
        <v>169.9</v>
      </c>
    </row>
    <row r="18" spans="1:7" x14ac:dyDescent="0.3">
      <c r="B18" s="7"/>
      <c r="C18" s="7">
        <f>1/200 *SUMPRODUCT(B14:K14,B15:K15)</f>
        <v>25.995853996853782</v>
      </c>
      <c r="F18" s="7"/>
      <c r="G18" s="7">
        <f>1/200*SUMPRODUCT(N3:N12,M3:M12)</f>
        <v>30.312588235296371</v>
      </c>
    </row>
    <row r="19" spans="1:7" x14ac:dyDescent="0.3">
      <c r="B19" s="7"/>
      <c r="C19" s="7">
        <f>1/200*SUMPRODUCT(B15:K15,B13:K13,B13:K13)-C17^2</f>
        <v>17.400242003146559</v>
      </c>
      <c r="F19" s="7"/>
      <c r="G19" s="7">
        <f>1/200*SUMPRODUCT(L3:L12,L3:L12,N3:N12)-G17^2</f>
        <v>12.3174117646995</v>
      </c>
    </row>
    <row r="20" spans="1:7" x14ac:dyDescent="0.3">
      <c r="B20" s="7"/>
      <c r="C20" s="7">
        <f>C19+C18</f>
        <v>43.396096000000341</v>
      </c>
      <c r="F20" s="7"/>
      <c r="G20" s="7">
        <f>G19+G18</f>
        <v>42.629999999995874</v>
      </c>
    </row>
    <row r="21" spans="1:7" ht="15.6" x14ac:dyDescent="0.35">
      <c r="A21" t="s">
        <v>44</v>
      </c>
    </row>
  </sheetData>
  <pageMargins left="0.7" right="0.7" top="0.75" bottom="0.75" header="0.3" footer="0.3"/>
  <pageSetup paperSize="9" orientation="portrait" r:id="rId1"/>
  <ignoredErrors>
    <ignoredError sqref="B13:K15 L3:N12" formulaRange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sheetData>
    <row r="1" spans="1:3" x14ac:dyDescent="0.3">
      <c r="A1" t="s">
        <v>22</v>
      </c>
    </row>
    <row r="2" spans="1:3" x14ac:dyDescent="0.3">
      <c r="C2">
        <v>0.05</v>
      </c>
    </row>
    <row r="3" spans="1:3" x14ac:dyDescent="0.3">
      <c r="C3">
        <f>190/9*'10'!C19/'10'!C18</f>
        <v>14.130654924170127</v>
      </c>
    </row>
    <row r="5" spans="1:3" x14ac:dyDescent="0.3">
      <c r="C5">
        <f>_xlfn.F.INV.RT(C2,9,190)</f>
        <v>1.9294247566488121</v>
      </c>
    </row>
    <row r="6" spans="1:3" ht="15.6" x14ac:dyDescent="0.35">
      <c r="A6" t="s">
        <v>23</v>
      </c>
      <c r="C6" t="s">
        <v>24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>
        <f>SQRT('10'!G20)</f>
        <v>6.5291653371618548</v>
      </c>
      <c r="D1">
        <f>'10'!G17</f>
        <v>169.9</v>
      </c>
      <c r="H1">
        <f>SUMPRODUCT('9'!$B$18:$B$27,'9'!C18:C27)</f>
        <v>326.40000000000003</v>
      </c>
      <c r="I1">
        <f>SUMPRODUCT('9'!$B$18:$B$27,'9'!D18:D27)</f>
        <v>1720.0000000000005</v>
      </c>
      <c r="J1">
        <f>SUMPRODUCT('9'!$B$18:$B$27,'9'!E18:E27)</f>
        <v>2984.0000000000009</v>
      </c>
      <c r="K1">
        <f>SUMPRODUCT('9'!$B$18:$B$27,'9'!F18:F27)</f>
        <v>3777.6000000000013</v>
      </c>
      <c r="L1">
        <f>SUMPRODUCT('9'!$B$18:$B$27,'9'!G18:G27)</f>
        <v>1857.6000000000008</v>
      </c>
      <c r="M1">
        <f>SUMPRODUCT('9'!$B$18:$B$27,'9'!H18:H27)</f>
        <v>1617.6000000000004</v>
      </c>
      <c r="N1">
        <f>SUMPRODUCT('9'!$B$18:$B$27,'9'!I18:I27)</f>
        <v>297.60000000000008</v>
      </c>
      <c r="O1">
        <f>SUMPRODUCT('9'!$B$18:$B$27,'9'!J18:J27)</f>
        <v>272.00000000000006</v>
      </c>
      <c r="P1">
        <f>SUMPRODUCT('9'!$B$18:$B$27,'9'!K18:K27)</f>
        <v>78.400000000000034</v>
      </c>
      <c r="Q1">
        <f>SUMPRODUCT('9'!$B$18:$B$27,'9'!L18:L27)</f>
        <v>118.40000000000002</v>
      </c>
    </row>
    <row r="2" spans="1:17" x14ac:dyDescent="0.3">
      <c r="B2">
        <f>SQRT('10'!C20)</f>
        <v>6.58757132788711</v>
      </c>
      <c r="D2">
        <f>'10'!C17</f>
        <v>65.248000000000019</v>
      </c>
    </row>
    <row r="3" spans="1:17" x14ac:dyDescent="0.3">
      <c r="B3">
        <f>1/200*SUMPRODUCT('9'!C17:L17,'12'!H1:Q1)</f>
        <v>11107.616000000004</v>
      </c>
    </row>
    <row r="4" spans="1:17" x14ac:dyDescent="0.3">
      <c r="A4" s="1"/>
      <c r="B4" s="1">
        <f>(B3-'10'!G17*'10'!C17)/(B1*B2)</f>
        <v>0.5110465934973587</v>
      </c>
    </row>
    <row r="5" spans="1:17" x14ac:dyDescent="0.3">
      <c r="A5" t="s">
        <v>40</v>
      </c>
    </row>
    <row r="8" spans="1:17" x14ac:dyDescent="0.3">
      <c r="B8">
        <f>B4*B2*(-D1)/B1+D2</f>
        <v>-22.355516772232036</v>
      </c>
    </row>
    <row r="9" spans="1:17" x14ac:dyDescent="0.3">
      <c r="B9">
        <f>B4*B2/B1</f>
        <v>0.51561810931272545</v>
      </c>
    </row>
    <row r="10" spans="1:17" x14ac:dyDescent="0.3">
      <c r="A10" t="s">
        <v>41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A16" sqref="A16"/>
    </sheetView>
  </sheetViews>
  <sheetFormatPr defaultRowHeight="14.4" x14ac:dyDescent="0.3"/>
  <sheetData>
    <row r="1" spans="9:11" x14ac:dyDescent="0.3">
      <c r="I1" s="13"/>
      <c r="J1" s="13"/>
      <c r="K1" s="13"/>
    </row>
    <row r="2" spans="9:11" x14ac:dyDescent="0.3">
      <c r="I2" s="12"/>
      <c r="J2" s="12"/>
      <c r="K2" s="13"/>
    </row>
    <row r="3" spans="9:11" x14ac:dyDescent="0.3">
      <c r="I3" s="12"/>
      <c r="J3" s="12"/>
      <c r="K3" s="13"/>
    </row>
    <row r="4" spans="9:11" x14ac:dyDescent="0.3">
      <c r="I4" s="12"/>
      <c r="J4" s="12"/>
      <c r="K4" s="13"/>
    </row>
    <row r="5" spans="9:11" x14ac:dyDescent="0.3">
      <c r="I5" s="12"/>
      <c r="J5" s="12"/>
      <c r="K5" s="13"/>
    </row>
    <row r="6" spans="9:11" x14ac:dyDescent="0.3">
      <c r="I6" s="12"/>
      <c r="J6" s="12"/>
      <c r="K6" s="13"/>
    </row>
    <row r="7" spans="9:11" x14ac:dyDescent="0.3">
      <c r="I7" s="12"/>
      <c r="J7" s="12"/>
      <c r="K7" s="13"/>
    </row>
    <row r="8" spans="9:11" x14ac:dyDescent="0.3">
      <c r="I8" s="12"/>
      <c r="J8" s="12"/>
      <c r="K8" s="13"/>
    </row>
    <row r="9" spans="9:11" x14ac:dyDescent="0.3">
      <c r="I9" s="12"/>
      <c r="J9" s="12"/>
      <c r="K9" s="13"/>
    </row>
    <row r="10" spans="9:11" x14ac:dyDescent="0.3">
      <c r="I10" s="12"/>
      <c r="J10" s="12"/>
      <c r="K10" s="13"/>
    </row>
    <row r="11" spans="9:11" x14ac:dyDescent="0.3">
      <c r="I11" s="12"/>
      <c r="J11" s="12"/>
      <c r="K11" s="13"/>
    </row>
    <row r="12" spans="9:11" x14ac:dyDescent="0.3">
      <c r="I12" s="12"/>
      <c r="J12" s="12"/>
      <c r="K12" s="13"/>
    </row>
    <row r="13" spans="9:11" x14ac:dyDescent="0.3">
      <c r="I13" s="12"/>
      <c r="J13" s="12"/>
      <c r="K13" s="13"/>
    </row>
    <row r="14" spans="9:11" x14ac:dyDescent="0.3">
      <c r="I14" s="12"/>
      <c r="J14" s="12"/>
      <c r="K14" s="13"/>
    </row>
    <row r="15" spans="9:11" x14ac:dyDescent="0.3">
      <c r="I15" s="12"/>
      <c r="J15" s="12"/>
      <c r="K15" s="13"/>
    </row>
    <row r="16" spans="9:11" x14ac:dyDescent="0.3">
      <c r="I16" s="12"/>
      <c r="J16" s="12"/>
      <c r="K16" s="13"/>
    </row>
    <row r="17" spans="1:11" x14ac:dyDescent="0.3">
      <c r="A17" s="7" t="s">
        <v>25</v>
      </c>
      <c r="B17" s="7">
        <f>'1'!B3</f>
        <v>156</v>
      </c>
      <c r="C17" s="7">
        <f>'1'!B202</f>
        <v>196</v>
      </c>
      <c r="I17" s="12"/>
      <c r="J17" s="12"/>
      <c r="K17" s="13"/>
    </row>
    <row r="18" spans="1:11" x14ac:dyDescent="0.3">
      <c r="A18" s="7"/>
      <c r="B18" s="7">
        <f>'12'!$B$8+'12'!$B$9*'13'!B17</f>
        <v>58.080908280553132</v>
      </c>
      <c r="C18" s="7">
        <f>'12'!$B$8+'12'!$B$9*'13'!C17</f>
        <v>78.705632653062153</v>
      </c>
      <c r="I18" s="12"/>
      <c r="J18" s="12"/>
      <c r="K18" s="13"/>
    </row>
    <row r="19" spans="1:11" x14ac:dyDescent="0.3">
      <c r="I19" s="12"/>
      <c r="J19" s="12"/>
      <c r="K19" s="13"/>
    </row>
    <row r="20" spans="1:11" x14ac:dyDescent="0.3">
      <c r="I20" s="12"/>
      <c r="J20" s="12"/>
      <c r="K20" s="13"/>
    </row>
    <row r="21" spans="1:11" x14ac:dyDescent="0.3">
      <c r="I21" s="12"/>
      <c r="J21" s="12"/>
      <c r="K21" s="13"/>
    </row>
    <row r="22" spans="1:11" x14ac:dyDescent="0.3">
      <c r="I22" s="12"/>
      <c r="J22" s="12"/>
      <c r="K22" s="13"/>
    </row>
    <row r="23" spans="1:11" x14ac:dyDescent="0.3">
      <c r="I23" s="12"/>
      <c r="J23" s="12"/>
      <c r="K23" s="13"/>
    </row>
    <row r="24" spans="1:11" x14ac:dyDescent="0.3">
      <c r="I24" s="12"/>
      <c r="J24" s="12"/>
      <c r="K24" s="13"/>
    </row>
    <row r="25" spans="1:11" x14ac:dyDescent="0.3">
      <c r="I25" s="12"/>
      <c r="J25" s="12"/>
      <c r="K25" s="13"/>
    </row>
    <row r="26" spans="1:11" x14ac:dyDescent="0.3">
      <c r="I26" s="12"/>
      <c r="J26" s="12"/>
      <c r="K26" s="13"/>
    </row>
    <row r="27" spans="1:11" x14ac:dyDescent="0.3">
      <c r="I27" s="12"/>
      <c r="J27" s="12"/>
      <c r="K27" s="13"/>
    </row>
    <row r="28" spans="1:11" x14ac:dyDescent="0.3">
      <c r="I28" s="12"/>
      <c r="J28" s="12"/>
      <c r="K28" s="13"/>
    </row>
    <row r="29" spans="1:11" x14ac:dyDescent="0.3">
      <c r="I29" s="12"/>
      <c r="J29" s="12"/>
      <c r="K29" s="13"/>
    </row>
    <row r="30" spans="1:11" x14ac:dyDescent="0.3">
      <c r="I30" s="12"/>
      <c r="J30" s="12"/>
      <c r="K30" s="13"/>
    </row>
    <row r="31" spans="1:11" x14ac:dyDescent="0.3">
      <c r="I31" s="12"/>
      <c r="J31" s="12"/>
      <c r="K31" s="13"/>
    </row>
    <row r="32" spans="1:11" x14ac:dyDescent="0.3">
      <c r="I32" s="12"/>
      <c r="J32" s="12"/>
      <c r="K32" s="13"/>
    </row>
    <row r="33" spans="9:11" x14ac:dyDescent="0.3">
      <c r="I33" s="12"/>
      <c r="J33" s="12"/>
      <c r="K33" s="13"/>
    </row>
    <row r="34" spans="9:11" x14ac:dyDescent="0.3">
      <c r="I34" s="12"/>
      <c r="J34" s="12"/>
      <c r="K34" s="13"/>
    </row>
    <row r="35" spans="9:11" x14ac:dyDescent="0.3">
      <c r="I35" s="12"/>
      <c r="J35" s="12"/>
      <c r="K35" s="13"/>
    </row>
    <row r="36" spans="9:11" x14ac:dyDescent="0.3">
      <c r="I36" s="12"/>
      <c r="J36" s="12"/>
      <c r="K36" s="13"/>
    </row>
    <row r="37" spans="9:11" x14ac:dyDescent="0.3">
      <c r="I37" s="12"/>
      <c r="J37" s="12"/>
      <c r="K37" s="13"/>
    </row>
    <row r="38" spans="9:11" x14ac:dyDescent="0.3">
      <c r="I38" s="12"/>
      <c r="J38" s="12"/>
      <c r="K38" s="13"/>
    </row>
    <row r="39" spans="9:11" x14ac:dyDescent="0.3">
      <c r="I39" s="12"/>
      <c r="J39" s="12"/>
      <c r="K39" s="13"/>
    </row>
    <row r="40" spans="9:11" x14ac:dyDescent="0.3">
      <c r="I40" s="12"/>
      <c r="J40" s="12"/>
      <c r="K40" s="13"/>
    </row>
    <row r="41" spans="9:11" x14ac:dyDescent="0.3">
      <c r="I41" s="12"/>
      <c r="J41" s="12"/>
      <c r="K41" s="13"/>
    </row>
    <row r="42" spans="9:11" x14ac:dyDescent="0.3">
      <c r="I42" s="12"/>
      <c r="J42" s="12"/>
      <c r="K42" s="13"/>
    </row>
    <row r="43" spans="9:11" x14ac:dyDescent="0.3">
      <c r="I43" s="12"/>
      <c r="J43" s="12"/>
      <c r="K43" s="13"/>
    </row>
    <row r="44" spans="9:11" x14ac:dyDescent="0.3">
      <c r="I44" s="12"/>
      <c r="J44" s="12"/>
      <c r="K44" s="13"/>
    </row>
    <row r="45" spans="9:11" x14ac:dyDescent="0.3">
      <c r="I45" s="12"/>
      <c r="J45" s="12"/>
      <c r="K45" s="13"/>
    </row>
    <row r="46" spans="9:11" x14ac:dyDescent="0.3">
      <c r="I46" s="12"/>
      <c r="J46" s="12"/>
      <c r="K46" s="13"/>
    </row>
    <row r="47" spans="9:11" x14ac:dyDescent="0.3">
      <c r="I47" s="12"/>
      <c r="J47" s="12"/>
      <c r="K47" s="13"/>
    </row>
    <row r="48" spans="9:11" x14ac:dyDescent="0.3">
      <c r="I48" s="12"/>
      <c r="J48" s="12"/>
      <c r="K48" s="13"/>
    </row>
    <row r="49" spans="9:11" x14ac:dyDescent="0.3">
      <c r="I49" s="12"/>
      <c r="J49" s="12"/>
      <c r="K49" s="13"/>
    </row>
    <row r="50" spans="9:11" x14ac:dyDescent="0.3">
      <c r="I50" s="12"/>
      <c r="J50" s="12"/>
      <c r="K50" s="13"/>
    </row>
    <row r="51" spans="9:11" x14ac:dyDescent="0.3">
      <c r="I51" s="12"/>
      <c r="J51" s="12"/>
      <c r="K51" s="13"/>
    </row>
    <row r="52" spans="9:11" x14ac:dyDescent="0.3">
      <c r="I52" s="12"/>
      <c r="J52" s="12"/>
      <c r="K52" s="13"/>
    </row>
    <row r="53" spans="9:11" x14ac:dyDescent="0.3">
      <c r="I53" s="12"/>
      <c r="J53" s="12"/>
      <c r="K53" s="13"/>
    </row>
    <row r="54" spans="9:11" x14ac:dyDescent="0.3">
      <c r="I54" s="12"/>
      <c r="J54" s="12"/>
      <c r="K54" s="13"/>
    </row>
    <row r="55" spans="9:11" x14ac:dyDescent="0.3">
      <c r="I55" s="12"/>
      <c r="J55" s="12"/>
      <c r="K55" s="13"/>
    </row>
    <row r="56" spans="9:11" x14ac:dyDescent="0.3">
      <c r="I56" s="12"/>
      <c r="J56" s="12"/>
      <c r="K56" s="13"/>
    </row>
    <row r="57" spans="9:11" x14ac:dyDescent="0.3">
      <c r="I57" s="12"/>
      <c r="J57" s="12"/>
      <c r="K57" s="13"/>
    </row>
    <row r="58" spans="9:11" x14ac:dyDescent="0.3">
      <c r="I58" s="12"/>
      <c r="J58" s="12"/>
      <c r="K58" s="13"/>
    </row>
    <row r="59" spans="9:11" x14ac:dyDescent="0.3">
      <c r="I59" s="12"/>
      <c r="J59" s="12"/>
      <c r="K59" s="13"/>
    </row>
    <row r="60" spans="9:11" x14ac:dyDescent="0.3">
      <c r="I60" s="12"/>
      <c r="J60" s="12"/>
      <c r="K60" s="13"/>
    </row>
    <row r="61" spans="9:11" x14ac:dyDescent="0.3">
      <c r="I61" s="12"/>
      <c r="J61" s="12"/>
      <c r="K61" s="13"/>
    </row>
    <row r="62" spans="9:11" x14ac:dyDescent="0.3">
      <c r="I62" s="12"/>
      <c r="J62" s="12"/>
      <c r="K62" s="13"/>
    </row>
    <row r="63" spans="9:11" x14ac:dyDescent="0.3">
      <c r="I63" s="12"/>
      <c r="J63" s="12"/>
      <c r="K63" s="13"/>
    </row>
    <row r="64" spans="9:11" x14ac:dyDescent="0.3">
      <c r="I64" s="12"/>
      <c r="J64" s="12"/>
      <c r="K64" s="13"/>
    </row>
    <row r="65" spans="9:11" x14ac:dyDescent="0.3">
      <c r="I65" s="12"/>
      <c r="J65" s="12"/>
      <c r="K65" s="13"/>
    </row>
    <row r="66" spans="9:11" x14ac:dyDescent="0.3">
      <c r="I66" s="12"/>
      <c r="J66" s="12"/>
      <c r="K66" s="13"/>
    </row>
    <row r="67" spans="9:11" x14ac:dyDescent="0.3">
      <c r="I67" s="12"/>
      <c r="J67" s="12"/>
      <c r="K67" s="13"/>
    </row>
    <row r="68" spans="9:11" x14ac:dyDescent="0.3">
      <c r="I68" s="12"/>
      <c r="J68" s="12"/>
      <c r="K68" s="13"/>
    </row>
    <row r="69" spans="9:11" x14ac:dyDescent="0.3">
      <c r="I69" s="12"/>
      <c r="J69" s="12"/>
      <c r="K69" s="13"/>
    </row>
    <row r="70" spans="9:11" x14ac:dyDescent="0.3">
      <c r="I70" s="12"/>
      <c r="J70" s="12"/>
      <c r="K70" s="13"/>
    </row>
    <row r="71" spans="9:11" x14ac:dyDescent="0.3">
      <c r="I71" s="12"/>
      <c r="J71" s="12"/>
      <c r="K71" s="13"/>
    </row>
    <row r="72" spans="9:11" x14ac:dyDescent="0.3">
      <c r="I72" s="12"/>
      <c r="J72" s="12"/>
      <c r="K72" s="13"/>
    </row>
    <row r="73" spans="9:11" x14ac:dyDescent="0.3">
      <c r="I73" s="12"/>
      <c r="J73" s="12"/>
      <c r="K73" s="13"/>
    </row>
    <row r="74" spans="9:11" x14ac:dyDescent="0.3">
      <c r="I74" s="12"/>
      <c r="J74" s="12"/>
      <c r="K74" s="13"/>
    </row>
    <row r="75" spans="9:11" x14ac:dyDescent="0.3">
      <c r="I75" s="12"/>
      <c r="J75" s="12"/>
      <c r="K75" s="13"/>
    </row>
    <row r="76" spans="9:11" x14ac:dyDescent="0.3">
      <c r="I76" s="12"/>
      <c r="J76" s="12"/>
      <c r="K76" s="13"/>
    </row>
    <row r="77" spans="9:11" x14ac:dyDescent="0.3">
      <c r="I77" s="12"/>
      <c r="J77" s="12"/>
      <c r="K77" s="13"/>
    </row>
    <row r="78" spans="9:11" x14ac:dyDescent="0.3">
      <c r="I78" s="12"/>
      <c r="J78" s="12"/>
      <c r="K78" s="13"/>
    </row>
    <row r="79" spans="9:11" x14ac:dyDescent="0.3">
      <c r="I79" s="12"/>
      <c r="J79" s="12"/>
      <c r="K79" s="13"/>
    </row>
    <row r="80" spans="9:11" x14ac:dyDescent="0.3">
      <c r="I80" s="12"/>
      <c r="J80" s="12"/>
      <c r="K80" s="13"/>
    </row>
    <row r="81" spans="9:11" x14ac:dyDescent="0.3">
      <c r="I81" s="12"/>
      <c r="J81" s="12"/>
      <c r="K81" s="13"/>
    </row>
    <row r="82" spans="9:11" x14ac:dyDescent="0.3">
      <c r="I82" s="12"/>
      <c r="J82" s="12"/>
      <c r="K82" s="13"/>
    </row>
    <row r="83" spans="9:11" x14ac:dyDescent="0.3">
      <c r="I83" s="12"/>
      <c r="J83" s="12"/>
      <c r="K83" s="13"/>
    </row>
    <row r="84" spans="9:11" x14ac:dyDescent="0.3">
      <c r="I84" s="12"/>
      <c r="J84" s="12"/>
      <c r="K84" s="13"/>
    </row>
    <row r="85" spans="9:11" x14ac:dyDescent="0.3">
      <c r="I85" s="12"/>
      <c r="J85" s="12"/>
      <c r="K85" s="13"/>
    </row>
    <row r="86" spans="9:11" x14ac:dyDescent="0.3">
      <c r="I86" s="12"/>
      <c r="J86" s="12"/>
      <c r="K86" s="13"/>
    </row>
    <row r="87" spans="9:11" x14ac:dyDescent="0.3">
      <c r="I87" s="12"/>
      <c r="J87" s="12"/>
      <c r="K87" s="13"/>
    </row>
    <row r="88" spans="9:11" x14ac:dyDescent="0.3">
      <c r="I88" s="12"/>
      <c r="J88" s="12"/>
      <c r="K88" s="13"/>
    </row>
    <row r="89" spans="9:11" x14ac:dyDescent="0.3">
      <c r="I89" s="12"/>
      <c r="J89" s="12"/>
      <c r="K89" s="13"/>
    </row>
    <row r="90" spans="9:11" x14ac:dyDescent="0.3">
      <c r="I90" s="12"/>
      <c r="J90" s="12"/>
      <c r="K90" s="13"/>
    </row>
    <row r="91" spans="9:11" x14ac:dyDescent="0.3">
      <c r="I91" s="12"/>
      <c r="J91" s="12"/>
      <c r="K91" s="13"/>
    </row>
    <row r="92" spans="9:11" x14ac:dyDescent="0.3">
      <c r="I92" s="12"/>
      <c r="J92" s="12"/>
      <c r="K92" s="13"/>
    </row>
    <row r="93" spans="9:11" x14ac:dyDescent="0.3">
      <c r="I93" s="12"/>
      <c r="J93" s="12"/>
      <c r="K93" s="13"/>
    </row>
    <row r="94" spans="9:11" x14ac:dyDescent="0.3">
      <c r="I94" s="12"/>
      <c r="J94" s="12"/>
      <c r="K94" s="13"/>
    </row>
    <row r="95" spans="9:11" x14ac:dyDescent="0.3">
      <c r="I95" s="12"/>
      <c r="J95" s="12"/>
      <c r="K95" s="13"/>
    </row>
    <row r="96" spans="9:11" x14ac:dyDescent="0.3">
      <c r="I96" s="12"/>
      <c r="J96" s="12"/>
      <c r="K96" s="13"/>
    </row>
    <row r="97" spans="9:11" x14ac:dyDescent="0.3">
      <c r="I97" s="12"/>
      <c r="J97" s="12"/>
      <c r="K97" s="13"/>
    </row>
    <row r="98" spans="9:11" x14ac:dyDescent="0.3">
      <c r="I98" s="12"/>
      <c r="J98" s="12"/>
      <c r="K98" s="13"/>
    </row>
    <row r="99" spans="9:11" x14ac:dyDescent="0.3">
      <c r="I99" s="12"/>
      <c r="J99" s="12"/>
      <c r="K99" s="13"/>
    </row>
    <row r="100" spans="9:11" x14ac:dyDescent="0.3">
      <c r="I100" s="12"/>
      <c r="J100" s="12"/>
      <c r="K100" s="13"/>
    </row>
    <row r="101" spans="9:11" x14ac:dyDescent="0.3">
      <c r="I101" s="12"/>
      <c r="J101" s="12"/>
      <c r="K101" s="13"/>
    </row>
    <row r="102" spans="9:11" x14ac:dyDescent="0.3">
      <c r="I102" s="12"/>
      <c r="J102" s="12"/>
      <c r="K102" s="13"/>
    </row>
    <row r="103" spans="9:11" x14ac:dyDescent="0.3">
      <c r="I103" s="12"/>
      <c r="J103" s="12"/>
      <c r="K103" s="13"/>
    </row>
    <row r="104" spans="9:11" x14ac:dyDescent="0.3">
      <c r="I104" s="12"/>
      <c r="J104" s="12"/>
      <c r="K104" s="13"/>
    </row>
    <row r="105" spans="9:11" x14ac:dyDescent="0.3">
      <c r="I105" s="12"/>
      <c r="J105" s="12"/>
      <c r="K105" s="13"/>
    </row>
    <row r="106" spans="9:11" x14ac:dyDescent="0.3">
      <c r="I106" s="12"/>
      <c r="J106" s="12"/>
      <c r="K106" s="13"/>
    </row>
    <row r="107" spans="9:11" x14ac:dyDescent="0.3">
      <c r="I107" s="12"/>
      <c r="J107" s="12"/>
      <c r="K107" s="13"/>
    </row>
    <row r="108" spans="9:11" x14ac:dyDescent="0.3">
      <c r="I108" s="12"/>
      <c r="J108" s="12"/>
      <c r="K108" s="13"/>
    </row>
    <row r="109" spans="9:11" x14ac:dyDescent="0.3">
      <c r="I109" s="12"/>
      <c r="J109" s="12"/>
      <c r="K109" s="13"/>
    </row>
    <row r="110" spans="9:11" x14ac:dyDescent="0.3">
      <c r="I110" s="12"/>
      <c r="J110" s="12"/>
      <c r="K110" s="13"/>
    </row>
    <row r="111" spans="9:11" x14ac:dyDescent="0.3">
      <c r="I111" s="12"/>
      <c r="J111" s="12"/>
      <c r="K111" s="13"/>
    </row>
    <row r="112" spans="9:11" x14ac:dyDescent="0.3">
      <c r="I112" s="12"/>
      <c r="J112" s="12"/>
      <c r="K112" s="13"/>
    </row>
    <row r="113" spans="9:11" x14ac:dyDescent="0.3">
      <c r="I113" s="12"/>
      <c r="J113" s="12"/>
      <c r="K113" s="13"/>
    </row>
    <row r="114" spans="9:11" x14ac:dyDescent="0.3">
      <c r="I114" s="12"/>
      <c r="J114" s="12"/>
      <c r="K114" s="13"/>
    </row>
    <row r="115" spans="9:11" x14ac:dyDescent="0.3">
      <c r="I115" s="12"/>
      <c r="J115" s="12"/>
      <c r="K115" s="13"/>
    </row>
    <row r="116" spans="9:11" x14ac:dyDescent="0.3">
      <c r="I116" s="12"/>
      <c r="J116" s="12"/>
      <c r="K116" s="13"/>
    </row>
    <row r="117" spans="9:11" x14ac:dyDescent="0.3">
      <c r="I117" s="12"/>
      <c r="J117" s="12"/>
      <c r="K117" s="13"/>
    </row>
    <row r="118" spans="9:11" x14ac:dyDescent="0.3">
      <c r="I118" s="12"/>
      <c r="J118" s="12"/>
      <c r="K118" s="13"/>
    </row>
    <row r="119" spans="9:11" x14ac:dyDescent="0.3">
      <c r="I119" s="12"/>
      <c r="J119" s="12"/>
      <c r="K119" s="13"/>
    </row>
    <row r="120" spans="9:11" x14ac:dyDescent="0.3">
      <c r="I120" s="12"/>
      <c r="J120" s="12"/>
      <c r="K120" s="13"/>
    </row>
    <row r="121" spans="9:11" x14ac:dyDescent="0.3">
      <c r="I121" s="12"/>
      <c r="J121" s="12"/>
      <c r="K121" s="13"/>
    </row>
    <row r="122" spans="9:11" x14ac:dyDescent="0.3">
      <c r="I122" s="12"/>
      <c r="J122" s="12"/>
      <c r="K122" s="13"/>
    </row>
    <row r="123" spans="9:11" x14ac:dyDescent="0.3">
      <c r="I123" s="12"/>
      <c r="J123" s="12"/>
      <c r="K123" s="13"/>
    </row>
    <row r="124" spans="9:11" x14ac:dyDescent="0.3">
      <c r="I124" s="12"/>
      <c r="J124" s="12"/>
      <c r="K124" s="13"/>
    </row>
    <row r="125" spans="9:11" x14ac:dyDescent="0.3">
      <c r="I125" s="12"/>
      <c r="J125" s="12"/>
      <c r="K125" s="13"/>
    </row>
    <row r="126" spans="9:11" x14ac:dyDescent="0.3">
      <c r="I126" s="12"/>
      <c r="J126" s="12"/>
      <c r="K126" s="13"/>
    </row>
    <row r="127" spans="9:11" x14ac:dyDescent="0.3">
      <c r="I127" s="12"/>
      <c r="J127" s="12"/>
      <c r="K127" s="13"/>
    </row>
    <row r="128" spans="9:11" x14ac:dyDescent="0.3">
      <c r="I128" s="12"/>
      <c r="J128" s="12"/>
      <c r="K128" s="13"/>
    </row>
    <row r="129" spans="9:11" x14ac:dyDescent="0.3">
      <c r="I129" s="12"/>
      <c r="J129" s="12"/>
      <c r="K129" s="13"/>
    </row>
    <row r="130" spans="9:11" x14ac:dyDescent="0.3">
      <c r="I130" s="12"/>
      <c r="J130" s="12"/>
      <c r="K130" s="13"/>
    </row>
    <row r="131" spans="9:11" x14ac:dyDescent="0.3">
      <c r="I131" s="12"/>
      <c r="J131" s="12"/>
      <c r="K131" s="13"/>
    </row>
    <row r="132" spans="9:11" x14ac:dyDescent="0.3">
      <c r="I132" s="12"/>
      <c r="J132" s="12"/>
      <c r="K132" s="13"/>
    </row>
    <row r="133" spans="9:11" x14ac:dyDescent="0.3">
      <c r="I133" s="12"/>
      <c r="J133" s="12"/>
      <c r="K133" s="13"/>
    </row>
    <row r="134" spans="9:11" x14ac:dyDescent="0.3">
      <c r="I134" s="12"/>
      <c r="J134" s="12"/>
      <c r="K134" s="13"/>
    </row>
    <row r="135" spans="9:11" x14ac:dyDescent="0.3">
      <c r="I135" s="12"/>
      <c r="J135" s="12"/>
      <c r="K135" s="13"/>
    </row>
    <row r="136" spans="9:11" x14ac:dyDescent="0.3">
      <c r="I136" s="12"/>
      <c r="J136" s="12"/>
      <c r="K136" s="13"/>
    </row>
    <row r="137" spans="9:11" x14ac:dyDescent="0.3">
      <c r="I137" s="12"/>
      <c r="J137" s="12"/>
      <c r="K137" s="13"/>
    </row>
    <row r="138" spans="9:11" x14ac:dyDescent="0.3">
      <c r="I138" s="12"/>
      <c r="J138" s="12"/>
      <c r="K138" s="13"/>
    </row>
    <row r="139" spans="9:11" x14ac:dyDescent="0.3">
      <c r="I139" s="12"/>
      <c r="J139" s="12"/>
      <c r="K139" s="13"/>
    </row>
    <row r="140" spans="9:11" x14ac:dyDescent="0.3">
      <c r="I140" s="12"/>
      <c r="J140" s="12"/>
      <c r="K140" s="13"/>
    </row>
    <row r="141" spans="9:11" x14ac:dyDescent="0.3">
      <c r="I141" s="12"/>
      <c r="J141" s="12"/>
      <c r="K141" s="13"/>
    </row>
    <row r="142" spans="9:11" x14ac:dyDescent="0.3">
      <c r="I142" s="12"/>
      <c r="J142" s="12"/>
      <c r="K142" s="13"/>
    </row>
    <row r="143" spans="9:11" x14ac:dyDescent="0.3">
      <c r="I143" s="12"/>
      <c r="J143" s="12"/>
      <c r="K143" s="13"/>
    </row>
    <row r="144" spans="9:11" x14ac:dyDescent="0.3">
      <c r="I144" s="12"/>
      <c r="J144" s="12"/>
      <c r="K144" s="13"/>
    </row>
    <row r="145" spans="9:11" x14ac:dyDescent="0.3">
      <c r="I145" s="12"/>
      <c r="J145" s="12"/>
      <c r="K145" s="13"/>
    </row>
    <row r="146" spans="9:11" x14ac:dyDescent="0.3">
      <c r="I146" s="12"/>
      <c r="J146" s="12"/>
      <c r="K146" s="13"/>
    </row>
    <row r="147" spans="9:11" x14ac:dyDescent="0.3">
      <c r="I147" s="12"/>
      <c r="J147" s="12"/>
      <c r="K147" s="13"/>
    </row>
    <row r="148" spans="9:11" x14ac:dyDescent="0.3">
      <c r="I148" s="12"/>
      <c r="J148" s="12"/>
      <c r="K148" s="13"/>
    </row>
    <row r="149" spans="9:11" x14ac:dyDescent="0.3">
      <c r="I149" s="12"/>
      <c r="J149" s="12"/>
      <c r="K149" s="13"/>
    </row>
    <row r="150" spans="9:11" x14ac:dyDescent="0.3">
      <c r="I150" s="12"/>
      <c r="J150" s="12"/>
      <c r="K150" s="13"/>
    </row>
    <row r="151" spans="9:11" x14ac:dyDescent="0.3">
      <c r="I151" s="12"/>
      <c r="J151" s="12"/>
      <c r="K151" s="13"/>
    </row>
    <row r="152" spans="9:11" x14ac:dyDescent="0.3">
      <c r="I152" s="12"/>
      <c r="J152" s="12"/>
      <c r="K152" s="13"/>
    </row>
    <row r="153" spans="9:11" x14ac:dyDescent="0.3">
      <c r="I153" s="12"/>
      <c r="J153" s="12"/>
      <c r="K153" s="13"/>
    </row>
    <row r="154" spans="9:11" x14ac:dyDescent="0.3">
      <c r="I154" s="12"/>
      <c r="J154" s="12"/>
      <c r="K154" s="13"/>
    </row>
    <row r="155" spans="9:11" x14ac:dyDescent="0.3">
      <c r="I155" s="12"/>
      <c r="J155" s="12"/>
      <c r="K155" s="13"/>
    </row>
    <row r="156" spans="9:11" x14ac:dyDescent="0.3">
      <c r="I156" s="12"/>
      <c r="J156" s="12"/>
      <c r="K156" s="13"/>
    </row>
    <row r="157" spans="9:11" x14ac:dyDescent="0.3">
      <c r="I157" s="12"/>
      <c r="J157" s="12"/>
      <c r="K157" s="13"/>
    </row>
    <row r="158" spans="9:11" x14ac:dyDescent="0.3">
      <c r="I158" s="12"/>
      <c r="J158" s="12"/>
      <c r="K158" s="13"/>
    </row>
    <row r="159" spans="9:11" x14ac:dyDescent="0.3">
      <c r="I159" s="12"/>
      <c r="J159" s="12"/>
      <c r="K159" s="13"/>
    </row>
    <row r="160" spans="9:11" x14ac:dyDescent="0.3">
      <c r="I160" s="12"/>
      <c r="J160" s="12"/>
      <c r="K160" s="13"/>
    </row>
    <row r="161" spans="9:11" x14ac:dyDescent="0.3">
      <c r="I161" s="12"/>
      <c r="J161" s="12"/>
      <c r="K161" s="13"/>
    </row>
    <row r="162" spans="9:11" x14ac:dyDescent="0.3">
      <c r="I162" s="12"/>
      <c r="J162" s="12"/>
      <c r="K162" s="13"/>
    </row>
    <row r="163" spans="9:11" x14ac:dyDescent="0.3">
      <c r="I163" s="12"/>
      <c r="J163" s="12"/>
      <c r="K163" s="13"/>
    </row>
    <row r="164" spans="9:11" x14ac:dyDescent="0.3">
      <c r="I164" s="12"/>
      <c r="J164" s="12"/>
      <c r="K164" s="13"/>
    </row>
    <row r="165" spans="9:11" x14ac:dyDescent="0.3">
      <c r="I165" s="12"/>
      <c r="J165" s="12"/>
      <c r="K165" s="13"/>
    </row>
    <row r="166" spans="9:11" x14ac:dyDescent="0.3">
      <c r="I166" s="12"/>
      <c r="J166" s="12"/>
      <c r="K166" s="13"/>
    </row>
    <row r="167" spans="9:11" x14ac:dyDescent="0.3">
      <c r="I167" s="12"/>
      <c r="J167" s="12"/>
      <c r="K167" s="13"/>
    </row>
    <row r="168" spans="9:11" x14ac:dyDescent="0.3">
      <c r="I168" s="12"/>
      <c r="J168" s="12"/>
      <c r="K168" s="13"/>
    </row>
    <row r="169" spans="9:11" x14ac:dyDescent="0.3">
      <c r="I169" s="12"/>
      <c r="J169" s="12"/>
      <c r="K169" s="13"/>
    </row>
    <row r="170" spans="9:11" x14ac:dyDescent="0.3">
      <c r="I170" s="12"/>
      <c r="J170" s="12"/>
      <c r="K170" s="13"/>
    </row>
    <row r="171" spans="9:11" x14ac:dyDescent="0.3">
      <c r="I171" s="12"/>
      <c r="J171" s="12"/>
      <c r="K171" s="13"/>
    </row>
    <row r="172" spans="9:11" x14ac:dyDescent="0.3">
      <c r="I172" s="12"/>
      <c r="J172" s="12"/>
      <c r="K172" s="13"/>
    </row>
    <row r="173" spans="9:11" x14ac:dyDescent="0.3">
      <c r="I173" s="12"/>
      <c r="J173" s="12"/>
      <c r="K173" s="13"/>
    </row>
    <row r="174" spans="9:11" x14ac:dyDescent="0.3">
      <c r="I174" s="12"/>
      <c r="J174" s="12"/>
      <c r="K174" s="13"/>
    </row>
    <row r="175" spans="9:11" x14ac:dyDescent="0.3">
      <c r="I175" s="12"/>
      <c r="J175" s="12"/>
      <c r="K175" s="13"/>
    </row>
    <row r="176" spans="9:11" x14ac:dyDescent="0.3">
      <c r="I176" s="12"/>
      <c r="J176" s="12"/>
      <c r="K176" s="13"/>
    </row>
    <row r="177" spans="9:11" x14ac:dyDescent="0.3">
      <c r="I177" s="12"/>
      <c r="J177" s="12"/>
      <c r="K177" s="13"/>
    </row>
    <row r="178" spans="9:11" x14ac:dyDescent="0.3">
      <c r="I178" s="12"/>
      <c r="J178" s="12"/>
      <c r="K178" s="13"/>
    </row>
    <row r="179" spans="9:11" x14ac:dyDescent="0.3">
      <c r="I179" s="12"/>
      <c r="J179" s="12"/>
      <c r="K179" s="13"/>
    </row>
    <row r="180" spans="9:11" x14ac:dyDescent="0.3">
      <c r="I180" s="12"/>
      <c r="J180" s="12"/>
      <c r="K180" s="13"/>
    </row>
    <row r="181" spans="9:11" x14ac:dyDescent="0.3">
      <c r="I181" s="12"/>
      <c r="J181" s="12"/>
      <c r="K181" s="13"/>
    </row>
    <row r="182" spans="9:11" x14ac:dyDescent="0.3">
      <c r="I182" s="12"/>
      <c r="J182" s="12"/>
      <c r="K182" s="13"/>
    </row>
    <row r="183" spans="9:11" x14ac:dyDescent="0.3">
      <c r="I183" s="12"/>
      <c r="J183" s="12"/>
      <c r="K183" s="13"/>
    </row>
    <row r="184" spans="9:11" x14ac:dyDescent="0.3">
      <c r="I184" s="12"/>
      <c r="J184" s="12"/>
      <c r="K184" s="13"/>
    </row>
    <row r="185" spans="9:11" x14ac:dyDescent="0.3">
      <c r="I185" s="12"/>
      <c r="J185" s="12"/>
      <c r="K185" s="13"/>
    </row>
    <row r="186" spans="9:11" x14ac:dyDescent="0.3">
      <c r="I186" s="12"/>
      <c r="J186" s="12"/>
      <c r="K186" s="13"/>
    </row>
    <row r="187" spans="9:11" x14ac:dyDescent="0.3">
      <c r="I187" s="12"/>
      <c r="J187" s="12"/>
      <c r="K187" s="13"/>
    </row>
    <row r="188" spans="9:11" x14ac:dyDescent="0.3">
      <c r="I188" s="12"/>
      <c r="J188" s="12"/>
      <c r="K188" s="13"/>
    </row>
    <row r="189" spans="9:11" x14ac:dyDescent="0.3">
      <c r="I189" s="12"/>
      <c r="J189" s="12"/>
      <c r="K189" s="13"/>
    </row>
    <row r="190" spans="9:11" x14ac:dyDescent="0.3">
      <c r="I190" s="12"/>
      <c r="J190" s="12"/>
      <c r="K190" s="13"/>
    </row>
    <row r="191" spans="9:11" x14ac:dyDescent="0.3">
      <c r="I191" s="12"/>
      <c r="J191" s="12"/>
      <c r="K191" s="13"/>
    </row>
    <row r="192" spans="9:11" x14ac:dyDescent="0.3">
      <c r="I192" s="12"/>
      <c r="J192" s="12"/>
      <c r="K192" s="13"/>
    </row>
    <row r="193" spans="9:11" x14ac:dyDescent="0.3">
      <c r="I193" s="12"/>
      <c r="J193" s="12"/>
      <c r="K193" s="13"/>
    </row>
    <row r="194" spans="9:11" x14ac:dyDescent="0.3">
      <c r="I194" s="12"/>
      <c r="J194" s="12"/>
      <c r="K194" s="13"/>
    </row>
    <row r="195" spans="9:11" x14ac:dyDescent="0.3">
      <c r="I195" s="12"/>
      <c r="J195" s="12"/>
      <c r="K195" s="13"/>
    </row>
    <row r="196" spans="9:11" x14ac:dyDescent="0.3">
      <c r="I196" s="12"/>
      <c r="J196" s="12"/>
      <c r="K196" s="13"/>
    </row>
    <row r="197" spans="9:11" x14ac:dyDescent="0.3">
      <c r="I197" s="12"/>
      <c r="J197" s="12"/>
      <c r="K197" s="13"/>
    </row>
    <row r="198" spans="9:11" x14ac:dyDescent="0.3">
      <c r="I198" s="12"/>
      <c r="J198" s="12"/>
      <c r="K198" s="13"/>
    </row>
    <row r="199" spans="9:11" x14ac:dyDescent="0.3">
      <c r="I199" s="12"/>
      <c r="J199" s="12"/>
      <c r="K199" s="13"/>
    </row>
    <row r="200" spans="9:11" x14ac:dyDescent="0.3">
      <c r="I200" s="12"/>
      <c r="J200" s="12"/>
      <c r="K200" s="13"/>
    </row>
    <row r="201" spans="9:11" x14ac:dyDescent="0.3">
      <c r="I201" s="12"/>
      <c r="J201" s="12"/>
      <c r="K201" s="13"/>
    </row>
  </sheetData>
  <sortState ref="I2:J201">
    <sortCondition ref="I2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4" x14ac:dyDescent="0.3"/>
  <sheetData>
    <row r="1" spans="1:5" x14ac:dyDescent="0.3">
      <c r="A1" t="s">
        <v>28</v>
      </c>
    </row>
    <row r="3" spans="1:5" x14ac:dyDescent="0.3">
      <c r="B3">
        <f>SQRT('10'!C19/'10'!C20)</f>
        <v>0.6332166322162317</v>
      </c>
      <c r="E3">
        <f>'12'!B4</f>
        <v>0.5110465934973587</v>
      </c>
    </row>
    <row r="5" spans="1:5" x14ac:dyDescent="0.3">
      <c r="A5" t="s">
        <v>29</v>
      </c>
    </row>
    <row r="6" spans="1:5" x14ac:dyDescent="0.3">
      <c r="A6" t="s">
        <v>27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4.4" x14ac:dyDescent="0.3"/>
  <sheetData>
    <row r="1" spans="1:4" x14ac:dyDescent="0.3">
      <c r="A1" t="s">
        <v>30</v>
      </c>
      <c r="B1" t="s">
        <v>39</v>
      </c>
    </row>
    <row r="2" spans="1:4" x14ac:dyDescent="0.3">
      <c r="C2">
        <f t="array" ref="C2:D6">LINEST(Вес,Рост,1,1)</f>
        <v>0.52973691603617179</v>
      </c>
      <c r="D2">
        <v>-24.555082261107685</v>
      </c>
    </row>
    <row r="3" spans="1:4" x14ac:dyDescent="0.3">
      <c r="C3">
        <v>6.033332863712812E-2</v>
      </c>
      <c r="D3">
        <v>10.228576844306357</v>
      </c>
    </row>
    <row r="4" spans="1:4" x14ac:dyDescent="0.3">
      <c r="C4">
        <v>0.28023920950516751</v>
      </c>
      <c r="D4">
        <v>5.651463504123071</v>
      </c>
    </row>
    <row r="5" spans="1:4" x14ac:dyDescent="0.3">
      <c r="C5">
        <v>77.09139510624891</v>
      </c>
      <c r="D5">
        <v>198</v>
      </c>
    </row>
    <row r="6" spans="1:4" x14ac:dyDescent="0.3">
      <c r="C6">
        <v>2462.225131789879</v>
      </c>
      <c r="D6">
        <v>6323.9298682101344</v>
      </c>
    </row>
    <row r="7" spans="1:4" x14ac:dyDescent="0.3">
      <c r="C7">
        <f>C6/200</f>
        <v>12.311125658949395</v>
      </c>
      <c r="D7">
        <f>D6/200</f>
        <v>31.619649341050671</v>
      </c>
    </row>
    <row r="9" spans="1:4" x14ac:dyDescent="0.3">
      <c r="B9" t="s">
        <v>38</v>
      </c>
    </row>
    <row r="12" spans="1:4" x14ac:dyDescent="0.3">
      <c r="A12" t="s">
        <v>31</v>
      </c>
      <c r="B12" t="s">
        <v>37</v>
      </c>
    </row>
    <row r="13" spans="1:4" x14ac:dyDescent="0.3">
      <c r="C13">
        <v>180</v>
      </c>
    </row>
    <row r="14" spans="1:4" x14ac:dyDescent="0.3">
      <c r="C14">
        <f>D2+C2*C13</f>
        <v>70.797562625403231</v>
      </c>
    </row>
    <row r="15" spans="1:4" x14ac:dyDescent="0.3">
      <c r="C15">
        <f>D4*SQRT(1+1/200+(C13-'5'!B2)/(200*'5'!B3))</f>
        <v>5.6689771483350926</v>
      </c>
    </row>
    <row r="17" spans="1:4" x14ac:dyDescent="0.3">
      <c r="C17">
        <f>_xlfn.T.INV.2T(0.05,198)</f>
        <v>1.9720174778363073</v>
      </c>
    </row>
    <row r="20" spans="1:4" x14ac:dyDescent="0.3">
      <c r="B20">
        <f>C14-C17*C15</f>
        <v>59.618240607431801</v>
      </c>
      <c r="D20">
        <f>C14+C17*C15</f>
        <v>81.97688464337466</v>
      </c>
    </row>
    <row r="22" spans="1:4" x14ac:dyDescent="0.3">
      <c r="A22" t="s">
        <v>32</v>
      </c>
      <c r="B22" t="s">
        <v>34</v>
      </c>
    </row>
    <row r="24" spans="1:4" x14ac:dyDescent="0.3">
      <c r="B24">
        <f>D2-C17*D3</f>
        <v>-44.726014571471566</v>
      </c>
      <c r="D24">
        <f>D2+C17*D3</f>
        <v>-4.384149950743808</v>
      </c>
    </row>
    <row r="27" spans="1:4" x14ac:dyDescent="0.3">
      <c r="B27">
        <f>C2-C17*C3</f>
        <v>0.41075853746771335</v>
      </c>
      <c r="D27">
        <f>C2+C17*C3</f>
        <v>0.64871529460463018</v>
      </c>
    </row>
    <row r="29" spans="1:4" x14ac:dyDescent="0.3">
      <c r="A29" t="s">
        <v>33</v>
      </c>
      <c r="B29" t="s">
        <v>35</v>
      </c>
    </row>
    <row r="30" spans="1:4" x14ac:dyDescent="0.3">
      <c r="D30">
        <v>0.05</v>
      </c>
    </row>
    <row r="32" spans="1:4" x14ac:dyDescent="0.3">
      <c r="D32">
        <f>C4*198/(1-C4)</f>
        <v>77.09139510624891</v>
      </c>
    </row>
    <row r="33" spans="1:4" x14ac:dyDescent="0.3">
      <c r="D33">
        <f>_xlfn.F.INV.RT(D30,1,198)</f>
        <v>3.8888529328918917</v>
      </c>
    </row>
    <row r="34" spans="1:4" ht="15.6" x14ac:dyDescent="0.35">
      <c r="B34" t="s">
        <v>23</v>
      </c>
      <c r="D34" t="s">
        <v>36</v>
      </c>
    </row>
    <row r="36" spans="1:4" x14ac:dyDescent="0.3">
      <c r="A36" s="13"/>
      <c r="B36" s="12"/>
      <c r="C36" s="12"/>
      <c r="D36" s="13"/>
    </row>
    <row r="37" spans="1:4" x14ac:dyDescent="0.3">
      <c r="A37" s="13"/>
      <c r="B37" s="12"/>
      <c r="C37" s="12"/>
      <c r="D37" s="13"/>
    </row>
    <row r="38" spans="1:4" x14ac:dyDescent="0.3">
      <c r="A38" s="13"/>
      <c r="B38" s="12"/>
      <c r="C38" s="12"/>
      <c r="D38" s="13"/>
    </row>
    <row r="39" spans="1:4" x14ac:dyDescent="0.3">
      <c r="A39" s="13"/>
      <c r="B39" s="12"/>
      <c r="C39" s="12"/>
      <c r="D39" s="13"/>
    </row>
    <row r="40" spans="1:4" x14ac:dyDescent="0.3">
      <c r="A40" s="13"/>
      <c r="B40" s="12"/>
      <c r="C40" s="12"/>
      <c r="D40" s="13"/>
    </row>
    <row r="41" spans="1:4" x14ac:dyDescent="0.3">
      <c r="A41" s="13"/>
      <c r="B41" s="12"/>
      <c r="C41" s="12"/>
      <c r="D41" s="13"/>
    </row>
    <row r="42" spans="1:4" x14ac:dyDescent="0.3">
      <c r="A42" s="13"/>
      <c r="B42" s="12"/>
      <c r="C42" s="12"/>
      <c r="D42" s="13"/>
    </row>
    <row r="43" spans="1:4" x14ac:dyDescent="0.3">
      <c r="A43" s="13"/>
      <c r="B43" s="12"/>
      <c r="C43" s="12"/>
      <c r="D43" s="13"/>
    </row>
    <row r="44" spans="1:4" x14ac:dyDescent="0.3">
      <c r="A44" s="13"/>
      <c r="B44" s="12"/>
      <c r="C44" s="12"/>
      <c r="D44" s="13"/>
    </row>
    <row r="45" spans="1:4" x14ac:dyDescent="0.3">
      <c r="A45" s="13"/>
      <c r="B45" s="12"/>
      <c r="C45" s="12"/>
      <c r="D45" s="13"/>
    </row>
    <row r="46" spans="1:4" x14ac:dyDescent="0.3">
      <c r="A46" s="13"/>
      <c r="B46" s="12"/>
      <c r="C46" s="12"/>
      <c r="D46" s="13"/>
    </row>
    <row r="47" spans="1:4" x14ac:dyDescent="0.3">
      <c r="A47" s="13"/>
      <c r="B47" s="12"/>
      <c r="C47" s="12"/>
      <c r="D47" s="13"/>
    </row>
    <row r="48" spans="1:4" x14ac:dyDescent="0.3">
      <c r="A48" s="13"/>
      <c r="B48" s="12"/>
      <c r="C48" s="12"/>
      <c r="D48" s="13"/>
    </row>
    <row r="49" spans="1:4" x14ac:dyDescent="0.3">
      <c r="A49" s="13"/>
      <c r="B49" s="12"/>
      <c r="C49" s="12"/>
      <c r="D49" s="13"/>
    </row>
    <row r="50" spans="1:4" x14ac:dyDescent="0.3">
      <c r="A50" s="13"/>
      <c r="B50" s="12"/>
      <c r="C50" s="12"/>
      <c r="D50" s="13"/>
    </row>
    <row r="51" spans="1:4" x14ac:dyDescent="0.3">
      <c r="A51" s="13"/>
      <c r="B51" s="12"/>
      <c r="C51" s="12"/>
      <c r="D51" s="13"/>
    </row>
    <row r="52" spans="1:4" x14ac:dyDescent="0.3">
      <c r="A52" s="13"/>
      <c r="B52" s="12"/>
      <c r="C52" s="12"/>
      <c r="D52" s="13"/>
    </row>
    <row r="53" spans="1:4" x14ac:dyDescent="0.3">
      <c r="A53" s="13"/>
      <c r="B53" s="12"/>
      <c r="C53" s="12"/>
      <c r="D53" s="13"/>
    </row>
    <row r="54" spans="1:4" x14ac:dyDescent="0.3">
      <c r="A54" s="13"/>
      <c r="B54" s="12"/>
      <c r="C54" s="12"/>
      <c r="D54" s="13"/>
    </row>
    <row r="55" spans="1:4" x14ac:dyDescent="0.3">
      <c r="A55" s="13"/>
      <c r="B55" s="12"/>
      <c r="C55" s="12"/>
      <c r="D55" s="13"/>
    </row>
    <row r="56" spans="1:4" x14ac:dyDescent="0.3">
      <c r="A56" s="13"/>
      <c r="B56" s="12"/>
      <c r="C56" s="12"/>
      <c r="D56" s="13"/>
    </row>
    <row r="57" spans="1:4" x14ac:dyDescent="0.3">
      <c r="A57" s="13"/>
      <c r="B57" s="12"/>
      <c r="C57" s="12"/>
      <c r="D57" s="13"/>
    </row>
    <row r="58" spans="1:4" x14ac:dyDescent="0.3">
      <c r="A58" s="13"/>
      <c r="B58" s="12"/>
      <c r="C58" s="12"/>
      <c r="D58" s="13"/>
    </row>
    <row r="59" spans="1:4" x14ac:dyDescent="0.3">
      <c r="A59" s="13"/>
      <c r="B59" s="12"/>
      <c r="C59" s="12"/>
      <c r="D59" s="13"/>
    </row>
    <row r="60" spans="1:4" x14ac:dyDescent="0.3">
      <c r="A60" s="13"/>
      <c r="B60" s="12"/>
      <c r="C60" s="12"/>
      <c r="D60" s="13"/>
    </row>
    <row r="61" spans="1:4" x14ac:dyDescent="0.3">
      <c r="A61" s="13"/>
      <c r="B61" s="12"/>
      <c r="C61" s="12"/>
      <c r="D61" s="13"/>
    </row>
    <row r="62" spans="1:4" x14ac:dyDescent="0.3">
      <c r="A62" s="13"/>
      <c r="B62" s="12"/>
      <c r="C62" s="12"/>
      <c r="D62" s="13"/>
    </row>
    <row r="63" spans="1:4" x14ac:dyDescent="0.3">
      <c r="A63" s="13"/>
      <c r="B63" s="12"/>
      <c r="C63" s="12"/>
      <c r="D63" s="13"/>
    </row>
    <row r="64" spans="1:4" x14ac:dyDescent="0.3">
      <c r="A64" s="13"/>
      <c r="B64" s="12"/>
      <c r="C64" s="12"/>
      <c r="D64" s="13"/>
    </row>
    <row r="65" spans="1:4" x14ac:dyDescent="0.3">
      <c r="A65" s="13"/>
      <c r="B65" s="12"/>
      <c r="C65" s="12"/>
      <c r="D65" s="13"/>
    </row>
    <row r="66" spans="1:4" x14ac:dyDescent="0.3">
      <c r="A66" s="13"/>
      <c r="B66" s="12"/>
      <c r="C66" s="12"/>
      <c r="D66" s="13"/>
    </row>
    <row r="67" spans="1:4" x14ac:dyDescent="0.3">
      <c r="A67" s="13"/>
      <c r="B67" s="12"/>
      <c r="C67" s="12"/>
      <c r="D67" s="13"/>
    </row>
    <row r="68" spans="1:4" x14ac:dyDescent="0.3">
      <c r="A68" s="13"/>
      <c r="B68" s="12"/>
      <c r="C68" s="12"/>
      <c r="D68" s="13"/>
    </row>
    <row r="69" spans="1:4" x14ac:dyDescent="0.3">
      <c r="A69" s="13"/>
      <c r="B69" s="12"/>
      <c r="C69" s="12"/>
      <c r="D69" s="13"/>
    </row>
    <row r="70" spans="1:4" x14ac:dyDescent="0.3">
      <c r="A70" s="13"/>
      <c r="B70" s="12"/>
      <c r="C70" s="12"/>
      <c r="D70" s="13"/>
    </row>
    <row r="71" spans="1:4" x14ac:dyDescent="0.3">
      <c r="A71" s="13"/>
      <c r="B71" s="12"/>
      <c r="C71" s="12"/>
      <c r="D71" s="13"/>
    </row>
    <row r="72" spans="1:4" x14ac:dyDescent="0.3">
      <c r="A72" s="13"/>
      <c r="B72" s="12"/>
      <c r="C72" s="12"/>
      <c r="D72" s="13"/>
    </row>
    <row r="73" spans="1:4" x14ac:dyDescent="0.3">
      <c r="A73" s="13"/>
      <c r="B73" s="12"/>
      <c r="C73" s="12"/>
      <c r="D73" s="13"/>
    </row>
    <row r="74" spans="1:4" x14ac:dyDescent="0.3">
      <c r="A74" s="13"/>
      <c r="B74" s="12"/>
      <c r="C74" s="12"/>
      <c r="D74" s="13"/>
    </row>
    <row r="75" spans="1:4" x14ac:dyDescent="0.3">
      <c r="A75" s="13"/>
      <c r="B75" s="12"/>
      <c r="C75" s="12"/>
      <c r="D75" s="13"/>
    </row>
    <row r="76" spans="1:4" x14ac:dyDescent="0.3">
      <c r="A76" s="13"/>
      <c r="B76" s="12"/>
      <c r="C76" s="12"/>
      <c r="D76" s="13"/>
    </row>
    <row r="77" spans="1:4" x14ac:dyDescent="0.3">
      <c r="A77" s="13"/>
      <c r="B77" s="12"/>
      <c r="C77" s="12"/>
      <c r="D77" s="13"/>
    </row>
    <row r="78" spans="1:4" x14ac:dyDescent="0.3">
      <c r="A78" s="13"/>
      <c r="B78" s="12"/>
      <c r="C78" s="12"/>
      <c r="D78" s="13"/>
    </row>
    <row r="79" spans="1:4" x14ac:dyDescent="0.3">
      <c r="A79" s="13"/>
      <c r="B79" s="12"/>
      <c r="C79" s="12"/>
      <c r="D79" s="13"/>
    </row>
    <row r="80" spans="1:4" x14ac:dyDescent="0.3">
      <c r="A80" s="13"/>
      <c r="B80" s="12"/>
      <c r="C80" s="12"/>
      <c r="D80" s="13"/>
    </row>
    <row r="81" spans="1:4" x14ac:dyDescent="0.3">
      <c r="A81" s="13"/>
      <c r="B81" s="12"/>
      <c r="C81" s="12"/>
      <c r="D81" s="13"/>
    </row>
    <row r="82" spans="1:4" x14ac:dyDescent="0.3">
      <c r="A82" s="13"/>
      <c r="B82" s="12"/>
      <c r="C82" s="12"/>
      <c r="D82" s="13"/>
    </row>
    <row r="83" spans="1:4" x14ac:dyDescent="0.3">
      <c r="A83" s="13"/>
      <c r="B83" s="12"/>
      <c r="C83" s="12"/>
      <c r="D83" s="13"/>
    </row>
    <row r="84" spans="1:4" x14ac:dyDescent="0.3">
      <c r="A84" s="13"/>
      <c r="B84" s="12"/>
      <c r="C84" s="12"/>
      <c r="D84" s="13"/>
    </row>
    <row r="85" spans="1:4" x14ac:dyDescent="0.3">
      <c r="A85" s="13"/>
      <c r="B85" s="12"/>
      <c r="C85" s="12"/>
      <c r="D85" s="13"/>
    </row>
    <row r="86" spans="1:4" x14ac:dyDescent="0.3">
      <c r="A86" s="13"/>
      <c r="B86" s="12"/>
      <c r="C86" s="12"/>
      <c r="D86" s="13"/>
    </row>
    <row r="87" spans="1:4" x14ac:dyDescent="0.3">
      <c r="A87" s="13"/>
      <c r="B87" s="12"/>
      <c r="C87" s="12"/>
      <c r="D87" s="13"/>
    </row>
    <row r="88" spans="1:4" x14ac:dyDescent="0.3">
      <c r="A88" s="13"/>
      <c r="B88" s="12"/>
      <c r="C88" s="12"/>
      <c r="D88" s="13"/>
    </row>
    <row r="89" spans="1:4" x14ac:dyDescent="0.3">
      <c r="A89" s="13"/>
      <c r="B89" s="12"/>
      <c r="C89" s="12"/>
      <c r="D89" s="13"/>
    </row>
    <row r="90" spans="1:4" x14ac:dyDescent="0.3">
      <c r="A90" s="13"/>
      <c r="B90" s="12"/>
      <c r="C90" s="12"/>
      <c r="D90" s="13"/>
    </row>
    <row r="91" spans="1:4" x14ac:dyDescent="0.3">
      <c r="A91" s="13"/>
      <c r="B91" s="12"/>
      <c r="C91" s="12"/>
      <c r="D91" s="13"/>
    </row>
    <row r="92" spans="1:4" x14ac:dyDescent="0.3">
      <c r="A92" s="13"/>
      <c r="B92" s="12"/>
      <c r="C92" s="12"/>
      <c r="D92" s="13"/>
    </row>
    <row r="93" spans="1:4" x14ac:dyDescent="0.3">
      <c r="A93" s="13"/>
      <c r="B93" s="12"/>
      <c r="C93" s="12"/>
      <c r="D93" s="13"/>
    </row>
    <row r="94" spans="1:4" x14ac:dyDescent="0.3">
      <c r="A94" s="13"/>
      <c r="B94" s="12"/>
      <c r="C94" s="12"/>
      <c r="D94" s="13"/>
    </row>
    <row r="95" spans="1:4" x14ac:dyDescent="0.3">
      <c r="A95" s="13"/>
      <c r="B95" s="12"/>
      <c r="C95" s="12"/>
      <c r="D95" s="13"/>
    </row>
    <row r="96" spans="1:4" x14ac:dyDescent="0.3">
      <c r="A96" s="13"/>
      <c r="B96" s="12"/>
      <c r="C96" s="12"/>
      <c r="D96" s="13"/>
    </row>
    <row r="97" spans="1:4" x14ac:dyDescent="0.3">
      <c r="A97" s="13"/>
      <c r="B97" s="12"/>
      <c r="C97" s="12"/>
      <c r="D97" s="13"/>
    </row>
    <row r="98" spans="1:4" x14ac:dyDescent="0.3">
      <c r="A98" s="13"/>
      <c r="B98" s="12"/>
      <c r="C98" s="12"/>
      <c r="D98" s="13"/>
    </row>
    <row r="99" spans="1:4" x14ac:dyDescent="0.3">
      <c r="A99" s="13"/>
      <c r="B99" s="12"/>
      <c r="C99" s="12"/>
      <c r="D99" s="13"/>
    </row>
    <row r="100" spans="1:4" x14ac:dyDescent="0.3">
      <c r="A100" s="13"/>
      <c r="B100" s="12"/>
      <c r="C100" s="12"/>
      <c r="D100" s="13"/>
    </row>
    <row r="101" spans="1:4" x14ac:dyDescent="0.3">
      <c r="A101" s="13"/>
      <c r="B101" s="12"/>
      <c r="C101" s="12"/>
      <c r="D101" s="13"/>
    </row>
    <row r="102" spans="1:4" x14ac:dyDescent="0.3">
      <c r="A102" s="13"/>
      <c r="B102" s="12"/>
      <c r="C102" s="12"/>
      <c r="D102" s="13"/>
    </row>
    <row r="103" spans="1:4" x14ac:dyDescent="0.3">
      <c r="A103" s="13"/>
      <c r="B103" s="12"/>
      <c r="C103" s="12"/>
      <c r="D103" s="13"/>
    </row>
    <row r="104" spans="1:4" x14ac:dyDescent="0.3">
      <c r="A104" s="13"/>
      <c r="B104" s="12"/>
      <c r="C104" s="12"/>
      <c r="D104" s="13"/>
    </row>
    <row r="105" spans="1:4" x14ac:dyDescent="0.3">
      <c r="A105" s="13"/>
      <c r="B105" s="12"/>
      <c r="C105" s="12"/>
      <c r="D105" s="13"/>
    </row>
    <row r="106" spans="1:4" x14ac:dyDescent="0.3">
      <c r="A106" s="13"/>
      <c r="B106" s="12"/>
      <c r="C106" s="12"/>
      <c r="D106" s="13"/>
    </row>
    <row r="107" spans="1:4" x14ac:dyDescent="0.3">
      <c r="A107" s="13"/>
      <c r="B107" s="12"/>
      <c r="C107" s="12"/>
      <c r="D107" s="13"/>
    </row>
    <row r="108" spans="1:4" x14ac:dyDescent="0.3">
      <c r="A108" s="13"/>
      <c r="B108" s="12"/>
      <c r="C108" s="12"/>
      <c r="D108" s="13"/>
    </row>
    <row r="109" spans="1:4" x14ac:dyDescent="0.3">
      <c r="A109" s="13"/>
      <c r="B109" s="12"/>
      <c r="C109" s="12"/>
      <c r="D109" s="13"/>
    </row>
    <row r="110" spans="1:4" x14ac:dyDescent="0.3">
      <c r="A110" s="13"/>
      <c r="B110" s="12"/>
      <c r="C110" s="12"/>
      <c r="D110" s="13"/>
    </row>
    <row r="111" spans="1:4" x14ac:dyDescent="0.3">
      <c r="A111" s="13"/>
      <c r="B111" s="12"/>
      <c r="C111" s="12"/>
      <c r="D111" s="13"/>
    </row>
    <row r="112" spans="1:4" x14ac:dyDescent="0.3">
      <c r="A112" s="13"/>
      <c r="B112" s="12"/>
      <c r="C112" s="12"/>
      <c r="D112" s="13"/>
    </row>
    <row r="113" spans="1:4" x14ac:dyDescent="0.3">
      <c r="A113" s="13"/>
      <c r="B113" s="12"/>
      <c r="C113" s="12"/>
      <c r="D113" s="13"/>
    </row>
    <row r="114" spans="1:4" x14ac:dyDescent="0.3">
      <c r="A114" s="13"/>
      <c r="B114" s="12"/>
      <c r="C114" s="12"/>
      <c r="D114" s="13"/>
    </row>
    <row r="115" spans="1:4" x14ac:dyDescent="0.3">
      <c r="A115" s="13"/>
      <c r="B115" s="12"/>
      <c r="C115" s="12"/>
      <c r="D115" s="13"/>
    </row>
    <row r="116" spans="1:4" x14ac:dyDescent="0.3">
      <c r="A116" s="13"/>
      <c r="B116" s="12"/>
      <c r="C116" s="12"/>
      <c r="D116" s="13"/>
    </row>
    <row r="117" spans="1:4" x14ac:dyDescent="0.3">
      <c r="A117" s="13"/>
      <c r="B117" s="12"/>
      <c r="C117" s="12"/>
      <c r="D117" s="13"/>
    </row>
    <row r="118" spans="1:4" x14ac:dyDescent="0.3">
      <c r="A118" s="13"/>
      <c r="B118" s="12"/>
      <c r="C118" s="12"/>
      <c r="D118" s="13"/>
    </row>
    <row r="119" spans="1:4" x14ac:dyDescent="0.3">
      <c r="A119" s="13"/>
      <c r="B119" s="12"/>
      <c r="C119" s="12"/>
      <c r="D119" s="13"/>
    </row>
    <row r="120" spans="1:4" x14ac:dyDescent="0.3">
      <c r="A120" s="13"/>
      <c r="B120" s="12"/>
      <c r="C120" s="12"/>
      <c r="D120" s="13"/>
    </row>
    <row r="121" spans="1:4" x14ac:dyDescent="0.3">
      <c r="A121" s="13"/>
      <c r="B121" s="12"/>
      <c r="C121" s="12"/>
      <c r="D121" s="13"/>
    </row>
    <row r="122" spans="1:4" x14ac:dyDescent="0.3">
      <c r="A122" s="13"/>
      <c r="B122" s="12"/>
      <c r="C122" s="12"/>
      <c r="D122" s="13"/>
    </row>
    <row r="123" spans="1:4" x14ac:dyDescent="0.3">
      <c r="A123" s="13"/>
      <c r="B123" s="12"/>
      <c r="C123" s="12"/>
      <c r="D123" s="13"/>
    </row>
    <row r="124" spans="1:4" x14ac:dyDescent="0.3">
      <c r="A124" s="13"/>
      <c r="B124" s="12"/>
      <c r="C124" s="12"/>
      <c r="D124" s="13"/>
    </row>
    <row r="125" spans="1:4" x14ac:dyDescent="0.3">
      <c r="A125" s="13"/>
      <c r="B125" s="12"/>
      <c r="C125" s="12"/>
      <c r="D125" s="13"/>
    </row>
    <row r="126" spans="1:4" x14ac:dyDescent="0.3">
      <c r="A126" s="13"/>
      <c r="B126" s="12"/>
      <c r="C126" s="12"/>
      <c r="D126" s="13"/>
    </row>
    <row r="127" spans="1:4" x14ac:dyDescent="0.3">
      <c r="A127" s="13"/>
      <c r="B127" s="12"/>
      <c r="C127" s="12"/>
      <c r="D127" s="13"/>
    </row>
    <row r="128" spans="1:4" x14ac:dyDescent="0.3">
      <c r="A128" s="13"/>
      <c r="B128" s="12"/>
      <c r="C128" s="12"/>
      <c r="D128" s="13"/>
    </row>
    <row r="129" spans="1:4" x14ac:dyDescent="0.3">
      <c r="A129" s="13"/>
      <c r="B129" s="12"/>
      <c r="C129" s="12"/>
      <c r="D129" s="13"/>
    </row>
    <row r="130" spans="1:4" x14ac:dyDescent="0.3">
      <c r="A130" s="13"/>
      <c r="B130" s="12"/>
      <c r="C130" s="12"/>
      <c r="D130" s="13"/>
    </row>
    <row r="131" spans="1:4" x14ac:dyDescent="0.3">
      <c r="A131" s="13"/>
      <c r="B131" s="12"/>
      <c r="C131" s="12"/>
      <c r="D131" s="13"/>
    </row>
    <row r="132" spans="1:4" x14ac:dyDescent="0.3">
      <c r="A132" s="13"/>
      <c r="B132" s="12"/>
      <c r="C132" s="12"/>
      <c r="D132" s="13"/>
    </row>
    <row r="133" spans="1:4" x14ac:dyDescent="0.3">
      <c r="A133" s="13"/>
      <c r="B133" s="12"/>
      <c r="C133" s="12"/>
      <c r="D133" s="13"/>
    </row>
    <row r="134" spans="1:4" x14ac:dyDescent="0.3">
      <c r="A134" s="13"/>
      <c r="B134" s="12"/>
      <c r="C134" s="12"/>
      <c r="D134" s="13"/>
    </row>
    <row r="135" spans="1:4" x14ac:dyDescent="0.3">
      <c r="A135" s="13"/>
      <c r="B135" s="12"/>
      <c r="C135" s="12"/>
      <c r="D135" s="13"/>
    </row>
    <row r="136" spans="1:4" x14ac:dyDescent="0.3">
      <c r="A136" s="13"/>
      <c r="B136" s="12"/>
      <c r="C136" s="12"/>
      <c r="D136" s="13"/>
    </row>
    <row r="137" spans="1:4" x14ac:dyDescent="0.3">
      <c r="A137" s="13"/>
      <c r="B137" s="12"/>
      <c r="C137" s="12"/>
      <c r="D137" s="13"/>
    </row>
    <row r="138" spans="1:4" x14ac:dyDescent="0.3">
      <c r="A138" s="13"/>
      <c r="B138" s="12"/>
      <c r="C138" s="12"/>
      <c r="D138" s="13"/>
    </row>
    <row r="139" spans="1:4" x14ac:dyDescent="0.3">
      <c r="A139" s="13"/>
      <c r="B139" s="12"/>
      <c r="C139" s="12"/>
      <c r="D139" s="13"/>
    </row>
    <row r="140" spans="1:4" x14ac:dyDescent="0.3">
      <c r="A140" s="13"/>
      <c r="B140" s="12"/>
      <c r="C140" s="12"/>
      <c r="D140" s="13"/>
    </row>
    <row r="141" spans="1:4" x14ac:dyDescent="0.3">
      <c r="A141" s="13"/>
      <c r="B141" s="12"/>
      <c r="C141" s="12"/>
      <c r="D141" s="13"/>
    </row>
    <row r="142" spans="1:4" x14ac:dyDescent="0.3">
      <c r="A142" s="13"/>
      <c r="B142" s="12"/>
      <c r="C142" s="12"/>
      <c r="D142" s="13"/>
    </row>
    <row r="143" spans="1:4" x14ac:dyDescent="0.3">
      <c r="A143" s="13"/>
      <c r="B143" s="12"/>
      <c r="C143" s="12"/>
      <c r="D143" s="13"/>
    </row>
    <row r="144" spans="1:4" x14ac:dyDescent="0.3">
      <c r="A144" s="13"/>
      <c r="B144" s="12"/>
      <c r="C144" s="12"/>
      <c r="D144" s="13"/>
    </row>
    <row r="145" spans="1:4" x14ac:dyDescent="0.3">
      <c r="A145" s="13"/>
      <c r="B145" s="12"/>
      <c r="C145" s="12"/>
      <c r="D145" s="13"/>
    </row>
    <row r="146" spans="1:4" x14ac:dyDescent="0.3">
      <c r="A146" s="13"/>
      <c r="B146" s="12"/>
      <c r="C146" s="12"/>
      <c r="D146" s="13"/>
    </row>
    <row r="147" spans="1:4" x14ac:dyDescent="0.3">
      <c r="A147" s="13"/>
      <c r="B147" s="12"/>
      <c r="C147" s="12"/>
      <c r="D147" s="13"/>
    </row>
    <row r="148" spans="1:4" x14ac:dyDescent="0.3">
      <c r="A148" s="13"/>
      <c r="B148" s="12"/>
      <c r="C148" s="12"/>
      <c r="D148" s="13"/>
    </row>
    <row r="149" spans="1:4" x14ac:dyDescent="0.3">
      <c r="A149" s="13"/>
      <c r="B149" s="12"/>
      <c r="C149" s="12"/>
      <c r="D149" s="13"/>
    </row>
    <row r="150" spans="1:4" x14ac:dyDescent="0.3">
      <c r="A150" s="13"/>
      <c r="B150" s="12"/>
      <c r="C150" s="12"/>
      <c r="D150" s="13"/>
    </row>
    <row r="151" spans="1:4" x14ac:dyDescent="0.3">
      <c r="A151" s="13"/>
      <c r="B151" s="12"/>
      <c r="C151" s="12"/>
      <c r="D151" s="13"/>
    </row>
    <row r="152" spans="1:4" x14ac:dyDescent="0.3">
      <c r="A152" s="13"/>
      <c r="B152" s="12"/>
      <c r="C152" s="12"/>
      <c r="D152" s="13"/>
    </row>
    <row r="153" spans="1:4" x14ac:dyDescent="0.3">
      <c r="A153" s="13"/>
      <c r="B153" s="12"/>
      <c r="C153" s="12"/>
      <c r="D153" s="13"/>
    </row>
    <row r="154" spans="1:4" x14ac:dyDescent="0.3">
      <c r="A154" s="13"/>
      <c r="B154" s="12"/>
      <c r="C154" s="12"/>
      <c r="D154" s="13"/>
    </row>
    <row r="155" spans="1:4" x14ac:dyDescent="0.3">
      <c r="A155" s="13"/>
      <c r="B155" s="12"/>
      <c r="C155" s="12"/>
      <c r="D155" s="13"/>
    </row>
    <row r="156" spans="1:4" x14ac:dyDescent="0.3">
      <c r="A156" s="13"/>
      <c r="B156" s="12"/>
      <c r="C156" s="12"/>
      <c r="D156" s="13"/>
    </row>
    <row r="157" spans="1:4" x14ac:dyDescent="0.3">
      <c r="A157" s="13"/>
      <c r="B157" s="12"/>
      <c r="C157" s="12"/>
      <c r="D157" s="13"/>
    </row>
    <row r="158" spans="1:4" x14ac:dyDescent="0.3">
      <c r="A158" s="13"/>
      <c r="B158" s="12"/>
      <c r="C158" s="12"/>
      <c r="D158" s="13"/>
    </row>
    <row r="159" spans="1:4" x14ac:dyDescent="0.3">
      <c r="A159" s="13"/>
      <c r="B159" s="12"/>
      <c r="C159" s="12"/>
      <c r="D159" s="13"/>
    </row>
    <row r="160" spans="1:4" x14ac:dyDescent="0.3">
      <c r="A160" s="13"/>
      <c r="B160" s="12"/>
      <c r="C160" s="12"/>
      <c r="D160" s="13"/>
    </row>
    <row r="161" spans="1:4" x14ac:dyDescent="0.3">
      <c r="A161" s="13"/>
      <c r="B161" s="12"/>
      <c r="C161" s="12"/>
      <c r="D161" s="13"/>
    </row>
    <row r="162" spans="1:4" x14ac:dyDescent="0.3">
      <c r="A162" s="13"/>
      <c r="B162" s="12"/>
      <c r="C162" s="12"/>
      <c r="D162" s="13"/>
    </row>
    <row r="163" spans="1:4" x14ac:dyDescent="0.3">
      <c r="A163" s="13"/>
      <c r="B163" s="12"/>
      <c r="C163" s="12"/>
      <c r="D163" s="13"/>
    </row>
    <row r="164" spans="1:4" x14ac:dyDescent="0.3">
      <c r="A164" s="13"/>
      <c r="B164" s="12"/>
      <c r="C164" s="12"/>
      <c r="D164" s="13"/>
    </row>
    <row r="165" spans="1:4" x14ac:dyDescent="0.3">
      <c r="A165" s="13"/>
      <c r="B165" s="12"/>
      <c r="C165" s="12"/>
      <c r="D165" s="13"/>
    </row>
    <row r="166" spans="1:4" x14ac:dyDescent="0.3">
      <c r="A166" s="13"/>
      <c r="B166" s="12"/>
      <c r="C166" s="12"/>
      <c r="D166" s="13"/>
    </row>
    <row r="167" spans="1:4" x14ac:dyDescent="0.3">
      <c r="A167" s="13"/>
      <c r="B167" s="12"/>
      <c r="C167" s="12"/>
      <c r="D167" s="13"/>
    </row>
    <row r="168" spans="1:4" x14ac:dyDescent="0.3">
      <c r="A168" s="13"/>
      <c r="B168" s="12"/>
      <c r="C168" s="12"/>
      <c r="D168" s="13"/>
    </row>
    <row r="169" spans="1:4" x14ac:dyDescent="0.3">
      <c r="A169" s="13"/>
      <c r="B169" s="12"/>
      <c r="C169" s="12"/>
      <c r="D169" s="13"/>
    </row>
    <row r="170" spans="1:4" x14ac:dyDescent="0.3">
      <c r="A170" s="13"/>
      <c r="B170" s="12"/>
      <c r="C170" s="12"/>
      <c r="D170" s="13"/>
    </row>
    <row r="171" spans="1:4" x14ac:dyDescent="0.3">
      <c r="A171" s="13"/>
      <c r="B171" s="12"/>
      <c r="C171" s="12"/>
      <c r="D171" s="13"/>
    </row>
    <row r="172" spans="1:4" x14ac:dyDescent="0.3">
      <c r="A172" s="13"/>
      <c r="B172" s="12"/>
      <c r="C172" s="12"/>
      <c r="D172" s="13"/>
    </row>
    <row r="173" spans="1:4" x14ac:dyDescent="0.3">
      <c r="A173" s="13"/>
      <c r="B173" s="12"/>
      <c r="C173" s="12"/>
      <c r="D173" s="13"/>
    </row>
    <row r="174" spans="1:4" x14ac:dyDescent="0.3">
      <c r="A174" s="13"/>
      <c r="B174" s="12"/>
      <c r="C174" s="12"/>
      <c r="D174" s="13"/>
    </row>
    <row r="175" spans="1:4" x14ac:dyDescent="0.3">
      <c r="A175" s="13"/>
      <c r="B175" s="12"/>
      <c r="C175" s="12"/>
      <c r="D175" s="13"/>
    </row>
    <row r="176" spans="1:4" x14ac:dyDescent="0.3">
      <c r="A176" s="13"/>
      <c r="B176" s="12"/>
      <c r="C176" s="12"/>
      <c r="D176" s="13"/>
    </row>
    <row r="177" spans="1:4" x14ac:dyDescent="0.3">
      <c r="A177" s="13"/>
      <c r="B177" s="12"/>
      <c r="C177" s="12"/>
      <c r="D177" s="13"/>
    </row>
    <row r="178" spans="1:4" x14ac:dyDescent="0.3">
      <c r="A178" s="13"/>
      <c r="B178" s="12"/>
      <c r="C178" s="12"/>
      <c r="D178" s="13"/>
    </row>
    <row r="179" spans="1:4" x14ac:dyDescent="0.3">
      <c r="A179" s="13"/>
      <c r="B179" s="12"/>
      <c r="C179" s="12"/>
      <c r="D179" s="13"/>
    </row>
    <row r="180" spans="1:4" x14ac:dyDescent="0.3">
      <c r="A180" s="13"/>
      <c r="B180" s="12"/>
      <c r="C180" s="12"/>
      <c r="D180" s="13"/>
    </row>
    <row r="181" spans="1:4" x14ac:dyDescent="0.3">
      <c r="A181" s="13"/>
      <c r="B181" s="12"/>
      <c r="C181" s="12"/>
      <c r="D181" s="13"/>
    </row>
    <row r="182" spans="1:4" x14ac:dyDescent="0.3">
      <c r="A182" s="13"/>
      <c r="B182" s="12"/>
      <c r="C182" s="12"/>
      <c r="D182" s="13"/>
    </row>
    <row r="183" spans="1:4" x14ac:dyDescent="0.3">
      <c r="A183" s="13"/>
      <c r="B183" s="12"/>
      <c r="C183" s="12"/>
      <c r="D183" s="13"/>
    </row>
    <row r="184" spans="1:4" x14ac:dyDescent="0.3">
      <c r="A184" s="13"/>
      <c r="B184" s="12"/>
      <c r="C184" s="12"/>
      <c r="D184" s="13"/>
    </row>
    <row r="185" spans="1:4" x14ac:dyDescent="0.3">
      <c r="A185" s="13"/>
      <c r="B185" s="12"/>
      <c r="C185" s="12"/>
      <c r="D185" s="13"/>
    </row>
    <row r="186" spans="1:4" x14ac:dyDescent="0.3">
      <c r="A186" s="13"/>
      <c r="B186" s="12"/>
      <c r="C186" s="12"/>
      <c r="D186" s="13"/>
    </row>
    <row r="187" spans="1:4" x14ac:dyDescent="0.3">
      <c r="A187" s="13"/>
      <c r="B187" s="12"/>
      <c r="C187" s="12"/>
      <c r="D187" s="13"/>
    </row>
    <row r="188" spans="1:4" x14ac:dyDescent="0.3">
      <c r="A188" s="13"/>
      <c r="B188" s="12"/>
      <c r="C188" s="12"/>
      <c r="D188" s="13"/>
    </row>
    <row r="189" spans="1:4" x14ac:dyDescent="0.3">
      <c r="A189" s="13"/>
      <c r="B189" s="12"/>
      <c r="C189" s="12"/>
      <c r="D189" s="13"/>
    </row>
    <row r="190" spans="1:4" x14ac:dyDescent="0.3">
      <c r="A190" s="13"/>
      <c r="B190" s="12"/>
      <c r="C190" s="12"/>
      <c r="D190" s="13"/>
    </row>
    <row r="191" spans="1:4" x14ac:dyDescent="0.3">
      <c r="A191" s="13"/>
      <c r="B191" s="12"/>
      <c r="C191" s="12"/>
      <c r="D191" s="13"/>
    </row>
    <row r="192" spans="1:4" x14ac:dyDescent="0.3">
      <c r="A192" s="13"/>
      <c r="B192" s="12"/>
      <c r="C192" s="12"/>
      <c r="D192" s="13"/>
    </row>
    <row r="193" spans="1:4" x14ac:dyDescent="0.3">
      <c r="A193" s="13"/>
      <c r="B193" s="12"/>
      <c r="C193" s="12"/>
      <c r="D193" s="13"/>
    </row>
    <row r="194" spans="1:4" x14ac:dyDescent="0.3">
      <c r="A194" s="13"/>
      <c r="B194" s="12"/>
      <c r="C194" s="12"/>
      <c r="D194" s="13"/>
    </row>
    <row r="195" spans="1:4" x14ac:dyDescent="0.3">
      <c r="A195" s="13"/>
      <c r="B195" s="12"/>
      <c r="C195" s="12"/>
      <c r="D195" s="13"/>
    </row>
    <row r="196" spans="1:4" x14ac:dyDescent="0.3">
      <c r="A196" s="13"/>
      <c r="B196" s="12"/>
      <c r="C196" s="12"/>
      <c r="D196" s="13"/>
    </row>
    <row r="197" spans="1:4" x14ac:dyDescent="0.3">
      <c r="A197" s="13"/>
      <c r="B197" s="12"/>
      <c r="C197" s="12"/>
      <c r="D197" s="13"/>
    </row>
    <row r="198" spans="1:4" x14ac:dyDescent="0.3">
      <c r="A198" s="13"/>
      <c r="B198" s="12"/>
      <c r="C198" s="12"/>
      <c r="D198" s="13"/>
    </row>
    <row r="199" spans="1:4" x14ac:dyDescent="0.3">
      <c r="A199" s="13"/>
      <c r="B199" s="12"/>
      <c r="C199" s="12"/>
      <c r="D199" s="13"/>
    </row>
    <row r="200" spans="1:4" x14ac:dyDescent="0.3">
      <c r="A200" s="13"/>
      <c r="B200" s="12"/>
      <c r="C200" s="12"/>
      <c r="D200" s="13"/>
    </row>
    <row r="201" spans="1:4" x14ac:dyDescent="0.3">
      <c r="A201" s="13"/>
      <c r="B201" s="12"/>
      <c r="C201" s="12"/>
      <c r="D201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2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Вес</vt:lpstr>
      <vt:lpstr>Рост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Ивченков</dc:creator>
  <cp:lastModifiedBy>Дмитрий Ивченков</cp:lastModifiedBy>
  <dcterms:created xsi:type="dcterms:W3CDTF">2023-11-20T18:12:31Z</dcterms:created>
  <dcterms:modified xsi:type="dcterms:W3CDTF">2023-11-22T14:30:42Z</dcterms:modified>
</cp:coreProperties>
</file>