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vcdi\Downloads\Telegram Desktop\"/>
    </mc:Choice>
  </mc:AlternateContent>
  <bookViews>
    <workbookView xWindow="0" yWindow="0" windowWidth="17256" windowHeight="7848"/>
  </bookViews>
  <sheets>
    <sheet name="Лист1" sheetId="1" r:id="rId1"/>
  </sheets>
  <externalReferences>
    <externalReference r:id="rId2"/>
  </externalReferences>
  <definedNames>
    <definedName name="Дивиденды">Лист1!$E$3:$E$52</definedName>
    <definedName name="Задолженность">Лист1!$D$3:$D$52</definedName>
    <definedName name="Курс">Лист1!$F$3:$F$52</definedName>
    <definedName name="ОборотныеСредства">Лист1!$B$3:$B$52</definedName>
    <definedName name="Прибыль">Лист1!$C$3:$C$52</definedName>
    <definedName name="Приложение">[1]Приложение!$A$1:$F$105</definedName>
    <definedName name="Цена">Лист1!$F$3:$F$52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4" i="1" l="1"/>
  <c r="C133" i="1"/>
  <c r="B112" i="1"/>
  <c r="B125" i="1"/>
  <c r="A118" i="1" a="1"/>
  <c r="B119" i="1" s="1"/>
  <c r="G119" i="1" s="1"/>
  <c r="B114" i="1"/>
  <c r="B113" i="1"/>
  <c r="B109" i="1"/>
  <c r="C105" i="1"/>
  <c r="C104" i="1"/>
  <c r="B87" i="1"/>
  <c r="B86" i="1"/>
  <c r="H74" i="1"/>
  <c r="H73" i="1"/>
  <c r="H72" i="1"/>
  <c r="H71" i="1"/>
  <c r="H69" i="1"/>
  <c r="H70" i="1"/>
  <c r="F73" i="1"/>
  <c r="F72" i="1"/>
  <c r="F71" i="1"/>
  <c r="F70" i="1"/>
  <c r="F69" i="1"/>
  <c r="A69" i="1" a="1"/>
  <c r="A69" i="1" s="1"/>
  <c r="C70" i="1"/>
  <c r="F61" i="1"/>
  <c r="D59" i="1"/>
  <c r="E60" i="1"/>
  <c r="F60" i="1"/>
  <c r="F59" i="1"/>
  <c r="E59" i="1"/>
  <c r="F58" i="1"/>
  <c r="B95" i="1" s="1"/>
  <c r="E58" i="1"/>
  <c r="D58" i="1"/>
  <c r="C58" i="1"/>
  <c r="F57" i="1"/>
  <c r="E57" i="1"/>
  <c r="D57" i="1"/>
  <c r="C57" i="1"/>
  <c r="B57" i="1"/>
  <c r="B99" i="1" l="1"/>
  <c r="B96" i="1"/>
  <c r="A121" i="1"/>
  <c r="B120" i="1"/>
  <c r="E121" i="1" s="1"/>
  <c r="A119" i="1"/>
  <c r="G118" i="1" s="1"/>
  <c r="B122" i="1"/>
  <c r="G121" i="1" s="1"/>
  <c r="A122" i="1"/>
  <c r="G120" i="1" s="1"/>
  <c r="A118" i="1"/>
  <c r="E118" i="1" s="1"/>
  <c r="B121" i="1"/>
  <c r="A120" i="1"/>
  <c r="E120" i="1" s="1"/>
  <c r="B118" i="1"/>
  <c r="E119" i="1" s="1"/>
  <c r="B126" i="1" s="1"/>
  <c r="C71" i="1"/>
  <c r="B71" i="1"/>
  <c r="C73" i="1"/>
  <c r="A71" i="1"/>
  <c r="B70" i="1"/>
  <c r="A70" i="1"/>
  <c r="A73" i="1"/>
  <c r="B72" i="1"/>
  <c r="C69" i="1"/>
  <c r="B73" i="1"/>
  <c r="C72" i="1"/>
  <c r="A72" i="1"/>
  <c r="B69" i="1"/>
  <c r="B127" i="1" l="1"/>
</calcChain>
</file>

<file path=xl/sharedStrings.xml><?xml version="1.0" encoding="utf-8"?>
<sst xmlns="http://schemas.openxmlformats.org/spreadsheetml/2006/main" count="56" uniqueCount="49">
  <si>
    <t>A</t>
  </si>
  <si>
    <t>№</t>
  </si>
  <si>
    <t>Собственные оборотные средства, млн.руб.</t>
  </si>
  <si>
    <t>Балансовая прибыль, млн.руб.</t>
  </si>
  <si>
    <t>Дебиторская задолженность, млн.руб.</t>
  </si>
  <si>
    <t>Дивиденты по результатам деятельности, млн.руб.</t>
  </si>
  <si>
    <t>Курсовая цена акции, руб.</t>
  </si>
  <si>
    <t>Пусть X - курс акций. Будем строить модель курса акций по остальным признакам.</t>
  </si>
  <si>
    <t>Построим корреляционную таблицу.</t>
  </si>
  <si>
    <t>Оборотные средства</t>
  </si>
  <si>
    <t>Прибыль</t>
  </si>
  <si>
    <t>Задолженность</t>
  </si>
  <si>
    <t>Дивиденды</t>
  </si>
  <si>
    <t>Курсовая цена</t>
  </si>
  <si>
    <t>Оборотные средсва</t>
  </si>
  <si>
    <t>Так как все признаки заметно коррелированы между собой, то для избежания мультиколлинеарности ограничимся двумя факторами.</t>
  </si>
  <si>
    <r>
      <t>В качестве первого фактора Z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возьмём прибыль, так как её корреляция с курсом акций наибольшая.</t>
    </r>
  </si>
  <si>
    <r>
      <t>В качестве второго признака Z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возьмём дивиденды, так как их корреляция с курсом акций следующая по величине, а корреляция с признаком Z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лишь ненамного больше.</t>
    </r>
  </si>
  <si>
    <t>теоретическая модель</t>
  </si>
  <si>
    <r>
      <t>Z</t>
    </r>
    <r>
      <rPr>
        <vertAlign val="subscript"/>
        <sz val="10"/>
        <rFont val="Arial Cyr"/>
        <charset val="204"/>
      </rPr>
      <t>2</t>
    </r>
  </si>
  <si>
    <r>
      <t>Z</t>
    </r>
    <r>
      <rPr>
        <vertAlign val="subscript"/>
        <sz val="10"/>
        <rFont val="Arial Cyr"/>
        <charset val="204"/>
      </rPr>
      <t>1</t>
    </r>
  </si>
  <si>
    <t>модель МНК</t>
  </si>
  <si>
    <t>Смысл коэффициентов</t>
  </si>
  <si>
    <t>значение курса акций при остальных значениях, равных 0</t>
  </si>
  <si>
    <t>при увеличении прибыли на 1 млн рублей, курс акций увеличивается на 2,15 рубля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</si>
  <si>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0</t>
    </r>
  </si>
  <si>
    <t>при увеличении дивидендов на 1 млн рублей, курс акций уменьшается на -1,96 рубля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</si>
  <si>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</si>
  <si>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</si>
  <si>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t>Этот странный результат b2 мог возникнуть из-за мультиколлинеарности или невключения в модель необходимого признака.</t>
  </si>
  <si>
    <t>Из модели возможно следует исключить дивиденды, либо включить ещё один фактор.</t>
  </si>
  <si>
    <t>Для выявления реальной силы влияния факторов на результат, построим уравнение регрессии в стандартных масштабах.</t>
  </si>
  <si>
    <t>Так как второй коэффициент весьма мал, то чистое влияние дивидендов небольшое, и возможно их не следовало включать в модель.</t>
  </si>
  <si>
    <t>Найдём частные коэффициенты корреляции</t>
  </si>
  <si>
    <t>Так как второй коэффициент мал, то возможно дивиденды возможно следует убрать из модели.</t>
  </si>
  <si>
    <t>Доля объяснённой при помощи модели дисперсии результата составляет 89%</t>
  </si>
  <si>
    <r>
      <t>Так как F = 193,098 заметно больше, чем t</t>
    </r>
    <r>
      <rPr>
        <vertAlign val="subscript"/>
        <sz val="11"/>
        <color theme="1"/>
        <rFont val="Calibri"/>
        <family val="2"/>
        <charset val="204"/>
        <scheme val="minor"/>
      </rPr>
      <t>кр</t>
    </r>
    <r>
      <rPr>
        <sz val="11"/>
        <color theme="1"/>
        <rFont val="Calibri"/>
        <family val="2"/>
        <charset val="204"/>
        <scheme val="minor"/>
      </rPr>
      <t xml:space="preserve"> = 3,2, то нулевая гипотеза отвергается, уравнение регрессии в целом статистически значимо.</t>
    </r>
  </si>
  <si>
    <t>Проверим статистическую значимость отдельных коэффициентов регрессии при помощи T-теста и уровне значимости 0,05</t>
  </si>
  <si>
    <t>Проверим статистическую значимость модели в целом при помощи F-теста и уровне значимости 0,05</t>
  </si>
  <si>
    <t>Дивиденды следует удалить из модели</t>
  </si>
  <si>
    <t>статистически незначим</t>
  </si>
  <si>
    <t>статистически значим</t>
  </si>
  <si>
    <r>
      <t>Построим модель только с фактором Z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, т.е. с исключёнными дивидендами</t>
    </r>
  </si>
  <si>
    <t>Проведём T-тест</t>
  </si>
  <si>
    <t>Получили окончательную модель, которая объясняет 89% дисперсии курса акций</t>
  </si>
  <si>
    <t>Посмотрим, следовало ли включать дивиденды в модель при помощи скорректированного коэффициента детерминации</t>
  </si>
  <si>
    <t>в первом случае (без дивидендов)</t>
  </si>
  <si>
    <t>Так как при включении дивидендов в модель скорректированный коэффициент детерминации уменьшился, то они не улучшили модель.</t>
  </si>
  <si>
    <t>во втором случае (с дивидендами)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</si>
</sst>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66</xdr:row>
      <xdr:rowOff>0</xdr:rowOff>
    </xdr:from>
    <xdr:ext cx="159345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0" y="12588240"/>
              <a:ext cx="15934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𝜖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0" y="12588240"/>
              <a:ext cx="15934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𝑋=𝛽_0+𝛽_1 𝑍_1+𝛽_2 𝑍_2+𝜖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68</xdr:row>
      <xdr:rowOff>0</xdr:rowOff>
    </xdr:from>
    <xdr:ext cx="16882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4297680" y="12954000"/>
              <a:ext cx="1688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4297680" y="12954000"/>
              <a:ext cx="1688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𝑏_2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69</xdr:row>
      <xdr:rowOff>0</xdr:rowOff>
    </xdr:from>
    <xdr:ext cx="16555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4297680" y="13136880"/>
              <a:ext cx="165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4297680" y="13136880"/>
              <a:ext cx="165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𝑏_1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70</xdr:row>
      <xdr:rowOff>0</xdr:rowOff>
    </xdr:from>
    <xdr:ext cx="16882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/>
            <xdr:cNvSpPr txBox="1"/>
          </xdr:nvSpPr>
          <xdr:spPr>
            <a:xfrm>
              <a:off x="4297680" y="13319760"/>
              <a:ext cx="1688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9" name="TextBox 8"/>
            <xdr:cNvSpPr txBox="1"/>
          </xdr:nvSpPr>
          <xdr:spPr>
            <a:xfrm>
              <a:off x="4297680" y="13319760"/>
              <a:ext cx="1688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𝑏_0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71</xdr:row>
      <xdr:rowOff>0</xdr:rowOff>
    </xdr:from>
    <xdr:ext cx="191271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/>
            <xdr:cNvSpPr txBox="1"/>
          </xdr:nvSpPr>
          <xdr:spPr>
            <a:xfrm>
              <a:off x="4297680" y="13502640"/>
              <a:ext cx="19127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1" name="TextBox 10"/>
            <xdr:cNvSpPr txBox="1"/>
          </xdr:nvSpPr>
          <xdr:spPr>
            <a:xfrm>
              <a:off x="4297680" y="13502640"/>
              <a:ext cx="19127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𝑅^2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72</xdr:row>
      <xdr:rowOff>0</xdr:rowOff>
    </xdr:from>
    <xdr:ext cx="10926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/>
            <xdr:cNvSpPr txBox="1"/>
          </xdr:nvSpPr>
          <xdr:spPr>
            <a:xfrm>
              <a:off x="4297680" y="13685520"/>
              <a:ext cx="1092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𝑆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3" name="TextBox 12"/>
            <xdr:cNvSpPr txBox="1"/>
          </xdr:nvSpPr>
          <xdr:spPr>
            <a:xfrm>
              <a:off x="4297680" y="13685520"/>
              <a:ext cx="1092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68</xdr:row>
      <xdr:rowOff>0</xdr:rowOff>
    </xdr:from>
    <xdr:ext cx="218072" cy="18408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/>
            <xdr:cNvSpPr txBox="1"/>
          </xdr:nvSpPr>
          <xdr:spPr>
            <a:xfrm>
              <a:off x="4297680" y="13868400"/>
              <a:ext cx="218072" cy="1840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5" name="TextBox 14"/>
            <xdr:cNvSpPr txBox="1"/>
          </xdr:nvSpPr>
          <xdr:spPr>
            <a:xfrm>
              <a:off x="4297680" y="13868400"/>
              <a:ext cx="218072" cy="1840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𝑆_(𝑏_2 )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74</xdr:row>
      <xdr:rowOff>0</xdr:rowOff>
    </xdr:from>
    <xdr:ext cx="197842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/>
            <xdr:cNvSpPr txBox="1"/>
          </xdr:nvSpPr>
          <xdr:spPr>
            <a:xfrm>
              <a:off x="0" y="14051280"/>
              <a:ext cx="19784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=−96,37+2,15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−1,96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7" name="TextBox 16"/>
            <xdr:cNvSpPr txBox="1"/>
          </xdr:nvSpPr>
          <xdr:spPr>
            <a:xfrm>
              <a:off x="0" y="14051280"/>
              <a:ext cx="19784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𝑋=−96,37+2,15𝑍_1−1,96𝑍_2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69</xdr:row>
      <xdr:rowOff>0</xdr:rowOff>
    </xdr:from>
    <xdr:ext cx="218072" cy="18408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TextBox 19"/>
            <xdr:cNvSpPr txBox="1"/>
          </xdr:nvSpPr>
          <xdr:spPr>
            <a:xfrm>
              <a:off x="4297680" y="14051280"/>
              <a:ext cx="218072" cy="1840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0" name="TextBox 19"/>
            <xdr:cNvSpPr txBox="1"/>
          </xdr:nvSpPr>
          <xdr:spPr>
            <a:xfrm>
              <a:off x="4297680" y="14051280"/>
              <a:ext cx="218072" cy="1840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𝑆_(𝑏_1 )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70</xdr:row>
      <xdr:rowOff>0</xdr:rowOff>
    </xdr:from>
    <xdr:ext cx="218072" cy="18505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TextBox 21"/>
            <xdr:cNvSpPr txBox="1"/>
          </xdr:nvSpPr>
          <xdr:spPr>
            <a:xfrm>
              <a:off x="4297680" y="14234160"/>
              <a:ext cx="218072" cy="1850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2" name="TextBox 21"/>
            <xdr:cNvSpPr txBox="1"/>
          </xdr:nvSpPr>
          <xdr:spPr>
            <a:xfrm>
              <a:off x="4297680" y="14234160"/>
              <a:ext cx="218072" cy="1850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𝑆_(𝑏_0 )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71</xdr:row>
      <xdr:rowOff>0</xdr:rowOff>
    </xdr:from>
    <xdr:ext cx="12356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TextBox 23"/>
            <xdr:cNvSpPr txBox="1"/>
          </xdr:nvSpPr>
          <xdr:spPr>
            <a:xfrm>
              <a:off x="6446520" y="13502640"/>
              <a:ext cx="1235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4" name="TextBox 23"/>
            <xdr:cNvSpPr txBox="1"/>
          </xdr:nvSpPr>
          <xdr:spPr>
            <a:xfrm>
              <a:off x="6446520" y="13502640"/>
              <a:ext cx="1235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𝐹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72</xdr:row>
      <xdr:rowOff>0</xdr:rowOff>
    </xdr:from>
    <xdr:ext cx="426079" cy="18037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TextBox 25"/>
            <xdr:cNvSpPr txBox="1"/>
          </xdr:nvSpPr>
          <xdr:spPr>
            <a:xfrm>
              <a:off x="6446520" y="13685520"/>
              <a:ext cx="426079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𝑛𝐷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acc>
                      <m:accPr>
                        <m:chr m:val="̂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6" name="TextBox 25"/>
            <xdr:cNvSpPr txBox="1"/>
          </xdr:nvSpPr>
          <xdr:spPr>
            <a:xfrm>
              <a:off x="6446520" y="13685520"/>
              <a:ext cx="426079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𝑛𝐷(𝑋 ̂)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83</xdr:row>
      <xdr:rowOff>0</xdr:rowOff>
    </xdr:from>
    <xdr:ext cx="661270" cy="35798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TextBox 27"/>
            <xdr:cNvSpPr txBox="1"/>
          </xdr:nvSpPr>
          <xdr:spPr>
            <a:xfrm>
              <a:off x="0" y="15742920"/>
              <a:ext cx="661270" cy="3579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𝛾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𝑍</m:t>
                                    </m:r>
                                  </m:sub>
                                </m:sSub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acc>
                      </m:num>
                      <m:den>
                        <m:acc>
                          <m:accPr>
                            <m:chr m:val="̂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sub>
                            </m:sSub>
                          </m:e>
                        </m:acc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8" name="TextBox 27"/>
            <xdr:cNvSpPr txBox="1"/>
          </xdr:nvSpPr>
          <xdr:spPr>
            <a:xfrm>
              <a:off x="0" y="15742920"/>
              <a:ext cx="661270" cy="3579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𝛾_𝑖=𝑏_𝑖  (〖𝜎_𝑍〗_𝑖 ) ̂/(𝜎_𝑋 ) ̂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73</xdr:row>
      <xdr:rowOff>0</xdr:rowOff>
    </xdr:from>
    <xdr:ext cx="40177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TextBox 29"/>
            <xdr:cNvSpPr txBox="1"/>
          </xdr:nvSpPr>
          <xdr:spPr>
            <a:xfrm>
              <a:off x="6446520" y="13868400"/>
              <a:ext cx="40177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𝑛𝐷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acc>
                      <m:accPr>
                        <m:chr m:val="̂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𝜖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0" name="TextBox 29"/>
            <xdr:cNvSpPr txBox="1"/>
          </xdr:nvSpPr>
          <xdr:spPr>
            <a:xfrm>
              <a:off x="6446520" y="13868400"/>
              <a:ext cx="40177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𝑛𝐷(𝜖 ̂)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85</xdr:row>
      <xdr:rowOff>0</xdr:rowOff>
    </xdr:from>
    <xdr:ext cx="16344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TextBox 31"/>
            <xdr:cNvSpPr txBox="1"/>
          </xdr:nvSpPr>
          <xdr:spPr>
            <a:xfrm>
              <a:off x="0" y="16108680"/>
              <a:ext cx="1634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𝛾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2" name="TextBox 31"/>
            <xdr:cNvSpPr txBox="1"/>
          </xdr:nvSpPr>
          <xdr:spPr>
            <a:xfrm>
              <a:off x="0" y="16108680"/>
              <a:ext cx="1634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𝛾_1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86</xdr:row>
      <xdr:rowOff>0</xdr:rowOff>
    </xdr:from>
    <xdr:ext cx="16671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TextBox 33"/>
            <xdr:cNvSpPr txBox="1"/>
          </xdr:nvSpPr>
          <xdr:spPr>
            <a:xfrm>
              <a:off x="0" y="16291560"/>
              <a:ext cx="1667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𝛾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4" name="TextBox 33"/>
            <xdr:cNvSpPr txBox="1"/>
          </xdr:nvSpPr>
          <xdr:spPr>
            <a:xfrm>
              <a:off x="0" y="16291560"/>
              <a:ext cx="1667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𝛾_2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87</xdr:row>
      <xdr:rowOff>0</xdr:rowOff>
    </xdr:from>
    <xdr:ext cx="1418593" cy="18517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TextBox 35"/>
            <xdr:cNvSpPr txBox="1"/>
          </xdr:nvSpPr>
          <xdr:spPr>
            <a:xfrm>
              <a:off x="0" y="16474440"/>
              <a:ext cx="1418593" cy="1851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=0,97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𝑍</m:t>
                            </m:r>
                          </m:sub>
                        </m:sSub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−0,03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𝑍</m:t>
                            </m:r>
                          </m:sub>
                        </m:sSub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6" name="TextBox 35"/>
            <xdr:cNvSpPr txBox="1"/>
          </xdr:nvSpPr>
          <xdr:spPr>
            <a:xfrm>
              <a:off x="0" y="16474440"/>
              <a:ext cx="1418593" cy="1851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𝑡_𝑋=0,97〖𝑡_𝑍〗_1−0,03〖𝑡_𝑍〗_2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91</xdr:row>
      <xdr:rowOff>0</xdr:rowOff>
    </xdr:from>
    <xdr:ext cx="2005484" cy="5061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TextBox 38"/>
            <xdr:cNvSpPr txBox="1"/>
          </xdr:nvSpPr>
          <xdr:spPr>
            <a:xfrm>
              <a:off x="0" y="17205960"/>
              <a:ext cx="2005484" cy="5061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𝑍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|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𝑍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, 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𝑍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𝑍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𝑍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𝑍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sub>
                        </m:sSub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(1−</m:t>
                            </m:r>
                            <m:sSubSup>
                              <m:sSub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𝑍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</m:sub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)(1−</m:t>
                            </m:r>
                            <m:sSubSup>
                              <m:sSub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𝑍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𝑍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</m:sub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9" name="TextBox 38"/>
            <xdr:cNvSpPr txBox="1"/>
          </xdr:nvSpPr>
          <xdr:spPr>
            <a:xfrm>
              <a:off x="0" y="17205960"/>
              <a:ext cx="2005484" cy="5061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𝑟_(𝑋,𝑍_1 |𝑍_2 )=(𝑟_(𝑋, 𝑍_1 )−𝑟_(𝑋,𝑍_2 ) 𝑟_(𝑍_1,𝑍_2 ))/√((1−𝑟_(𝑋,𝑍_2)^2)(1−𝑟_(𝑍_1,𝑍_2)^2))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94</xdr:row>
      <xdr:rowOff>0</xdr:rowOff>
    </xdr:from>
    <xdr:ext cx="439095" cy="18473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TextBox 41"/>
            <xdr:cNvSpPr txBox="1"/>
          </xdr:nvSpPr>
          <xdr:spPr>
            <a:xfrm>
              <a:off x="0" y="17754600"/>
              <a:ext cx="439095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𝑍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|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𝑍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2" name="TextBox 41"/>
            <xdr:cNvSpPr txBox="1"/>
          </xdr:nvSpPr>
          <xdr:spPr>
            <a:xfrm>
              <a:off x="0" y="17754600"/>
              <a:ext cx="439095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𝑟_(𝑋,𝑍_1 |𝑍_2 )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95</xdr:row>
      <xdr:rowOff>0</xdr:rowOff>
    </xdr:from>
    <xdr:ext cx="439095" cy="18473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TextBox 43"/>
            <xdr:cNvSpPr txBox="1"/>
          </xdr:nvSpPr>
          <xdr:spPr>
            <a:xfrm>
              <a:off x="0" y="17937480"/>
              <a:ext cx="439095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𝑍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|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𝑍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4" name="TextBox 43"/>
            <xdr:cNvSpPr txBox="1"/>
          </xdr:nvSpPr>
          <xdr:spPr>
            <a:xfrm>
              <a:off x="0" y="17937480"/>
              <a:ext cx="439095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𝑟_(𝑋, 𝑍_2 |𝑍_1 )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98</xdr:row>
      <xdr:rowOff>0</xdr:rowOff>
    </xdr:from>
    <xdr:ext cx="838756" cy="18928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TextBox 45"/>
            <xdr:cNvSpPr txBox="1"/>
          </xdr:nvSpPr>
          <xdr:spPr>
            <a:xfrm>
              <a:off x="0" y="18486120"/>
              <a:ext cx="838756" cy="1892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=∑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𝛾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𝑍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6" name="TextBox 45"/>
            <xdr:cNvSpPr txBox="1"/>
          </xdr:nvSpPr>
          <xdr:spPr>
            <a:xfrm>
              <a:off x="0" y="18486120"/>
              <a:ext cx="838756" cy="1892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𝑅^2=∑𝛾_𝑖 𝑟_(𝑋,𝑍_𝑖 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102</xdr:row>
      <xdr:rowOff>0</xdr:rowOff>
    </xdr:from>
    <xdr:ext cx="1423403" cy="33861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TextBox 47"/>
            <xdr:cNvSpPr txBox="1"/>
          </xdr:nvSpPr>
          <xdr:spPr>
            <a:xfrm>
              <a:off x="0" y="19217640"/>
              <a:ext cx="1423403" cy="338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8" name="TextBox 47"/>
            <xdr:cNvSpPr txBox="1"/>
          </xdr:nvSpPr>
          <xdr:spPr>
            <a:xfrm>
              <a:off x="0" y="19217640"/>
              <a:ext cx="1423403" cy="338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𝐹=𝑅^2/(1−𝑅^2 )∗(𝑛−𝑘−1)/𝑘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104</xdr:row>
      <xdr:rowOff>0</xdr:rowOff>
    </xdr:from>
    <xdr:ext cx="204158" cy="18473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0" name="TextBox 49"/>
            <xdr:cNvSpPr txBox="1"/>
          </xdr:nvSpPr>
          <xdr:spPr>
            <a:xfrm>
              <a:off x="0" y="19583400"/>
              <a:ext cx="204158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кр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50" name="TextBox 49"/>
            <xdr:cNvSpPr txBox="1"/>
          </xdr:nvSpPr>
          <xdr:spPr>
            <a:xfrm>
              <a:off x="0" y="19583400"/>
              <a:ext cx="204158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𝑡_</a:t>
              </a:r>
              <a:r>
                <a:rPr lang="ru-RU" sz="1100" b="0" i="0">
                  <a:latin typeface="Cambria Math" panose="02040503050406030204" pitchFamily="18" charset="0"/>
                </a:rPr>
                <a:t>кр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108</xdr:row>
      <xdr:rowOff>0</xdr:rowOff>
    </xdr:from>
    <xdr:ext cx="204158" cy="18473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2" name="TextBox 51"/>
            <xdr:cNvSpPr txBox="1"/>
          </xdr:nvSpPr>
          <xdr:spPr>
            <a:xfrm>
              <a:off x="0" y="20330160"/>
              <a:ext cx="204158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кр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52" name="TextBox 51"/>
            <xdr:cNvSpPr txBox="1"/>
          </xdr:nvSpPr>
          <xdr:spPr>
            <a:xfrm>
              <a:off x="0" y="20330160"/>
              <a:ext cx="204158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𝑡_</a:t>
              </a:r>
              <a:r>
                <a:rPr lang="ru-RU" sz="1100" b="0" i="0">
                  <a:latin typeface="Cambria Math" panose="02040503050406030204" pitchFamily="18" charset="0"/>
                </a:rPr>
                <a:t>кр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109</xdr:row>
      <xdr:rowOff>0</xdr:rowOff>
    </xdr:from>
    <xdr:ext cx="606833" cy="38600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TextBox 53"/>
            <xdr:cNvSpPr txBox="1"/>
          </xdr:nvSpPr>
          <xdr:spPr>
            <a:xfrm>
              <a:off x="0" y="20513040"/>
              <a:ext cx="606833" cy="3860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|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𝑏</m:t>
                                    </m:r>
                                  </m:sub>
                                </m:sSub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den>
                        </m:f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54" name="TextBox 53"/>
            <xdr:cNvSpPr txBox="1"/>
          </xdr:nvSpPr>
          <xdr:spPr>
            <a:xfrm>
              <a:off x="0" y="20513040"/>
              <a:ext cx="606833" cy="3860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𝑇_𝑖=|𝑏_𝑖/〖𝑆_𝑏〗_𝑖 |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111</xdr:row>
      <xdr:rowOff>0</xdr:rowOff>
    </xdr:from>
    <xdr:ext cx="16607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TextBox 55"/>
            <xdr:cNvSpPr txBox="1"/>
          </xdr:nvSpPr>
          <xdr:spPr>
            <a:xfrm>
              <a:off x="0" y="20878800"/>
              <a:ext cx="16607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56" name="TextBox 55"/>
            <xdr:cNvSpPr txBox="1"/>
          </xdr:nvSpPr>
          <xdr:spPr>
            <a:xfrm>
              <a:off x="0" y="20878800"/>
              <a:ext cx="16607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𝑇_0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112</xdr:row>
      <xdr:rowOff>0</xdr:rowOff>
    </xdr:from>
    <xdr:ext cx="1628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8" name="TextBox 57"/>
            <xdr:cNvSpPr txBox="1"/>
          </xdr:nvSpPr>
          <xdr:spPr>
            <a:xfrm>
              <a:off x="0" y="21061680"/>
              <a:ext cx="1628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58" name="TextBox 57"/>
            <xdr:cNvSpPr txBox="1"/>
          </xdr:nvSpPr>
          <xdr:spPr>
            <a:xfrm>
              <a:off x="0" y="21061680"/>
              <a:ext cx="1628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𝑇_1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113</xdr:row>
      <xdr:rowOff>0</xdr:rowOff>
    </xdr:from>
    <xdr:ext cx="16607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TextBox 59"/>
            <xdr:cNvSpPr txBox="1"/>
          </xdr:nvSpPr>
          <xdr:spPr>
            <a:xfrm>
              <a:off x="0" y="21244560"/>
              <a:ext cx="16607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60" name="TextBox 59"/>
            <xdr:cNvSpPr txBox="1"/>
          </xdr:nvSpPr>
          <xdr:spPr>
            <a:xfrm>
              <a:off x="0" y="21244560"/>
              <a:ext cx="16607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𝑇_2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117</xdr:row>
      <xdr:rowOff>0</xdr:rowOff>
    </xdr:from>
    <xdr:ext cx="16555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2" name="TextBox 61"/>
            <xdr:cNvSpPr txBox="1"/>
          </xdr:nvSpPr>
          <xdr:spPr>
            <a:xfrm>
              <a:off x="4297680" y="13136880"/>
              <a:ext cx="165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62" name="TextBox 61"/>
            <xdr:cNvSpPr txBox="1"/>
          </xdr:nvSpPr>
          <xdr:spPr>
            <a:xfrm>
              <a:off x="4297680" y="13136880"/>
              <a:ext cx="165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𝑏_1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118</xdr:row>
      <xdr:rowOff>0</xdr:rowOff>
    </xdr:from>
    <xdr:ext cx="16882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3" name="TextBox 62"/>
            <xdr:cNvSpPr txBox="1"/>
          </xdr:nvSpPr>
          <xdr:spPr>
            <a:xfrm>
              <a:off x="4297680" y="13319760"/>
              <a:ext cx="1688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63" name="TextBox 62"/>
            <xdr:cNvSpPr txBox="1"/>
          </xdr:nvSpPr>
          <xdr:spPr>
            <a:xfrm>
              <a:off x="4297680" y="13319760"/>
              <a:ext cx="1688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𝑏_0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119</xdr:row>
      <xdr:rowOff>0</xdr:rowOff>
    </xdr:from>
    <xdr:ext cx="191271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4" name="TextBox 63"/>
            <xdr:cNvSpPr txBox="1"/>
          </xdr:nvSpPr>
          <xdr:spPr>
            <a:xfrm>
              <a:off x="4297680" y="13502640"/>
              <a:ext cx="19127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64" name="TextBox 63"/>
            <xdr:cNvSpPr txBox="1"/>
          </xdr:nvSpPr>
          <xdr:spPr>
            <a:xfrm>
              <a:off x="4297680" y="13502640"/>
              <a:ext cx="19127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𝑅^2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120</xdr:row>
      <xdr:rowOff>0</xdr:rowOff>
    </xdr:from>
    <xdr:ext cx="10926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5" name="TextBox 64"/>
            <xdr:cNvSpPr txBox="1"/>
          </xdr:nvSpPr>
          <xdr:spPr>
            <a:xfrm>
              <a:off x="4297680" y="13685520"/>
              <a:ext cx="1092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𝑆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65" name="TextBox 64"/>
            <xdr:cNvSpPr txBox="1"/>
          </xdr:nvSpPr>
          <xdr:spPr>
            <a:xfrm>
              <a:off x="4297680" y="13685520"/>
              <a:ext cx="1092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117</xdr:row>
      <xdr:rowOff>0</xdr:rowOff>
    </xdr:from>
    <xdr:ext cx="218072" cy="18408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7" name="TextBox 66"/>
            <xdr:cNvSpPr txBox="1"/>
          </xdr:nvSpPr>
          <xdr:spPr>
            <a:xfrm>
              <a:off x="6446520" y="13136880"/>
              <a:ext cx="218072" cy="1840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67" name="TextBox 66"/>
            <xdr:cNvSpPr txBox="1"/>
          </xdr:nvSpPr>
          <xdr:spPr>
            <a:xfrm>
              <a:off x="6446520" y="13136880"/>
              <a:ext cx="218072" cy="1840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𝑆_(𝑏_1 )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118</xdr:row>
      <xdr:rowOff>0</xdr:rowOff>
    </xdr:from>
    <xdr:ext cx="218072" cy="18505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8" name="TextBox 67"/>
            <xdr:cNvSpPr txBox="1"/>
          </xdr:nvSpPr>
          <xdr:spPr>
            <a:xfrm>
              <a:off x="6446520" y="13319760"/>
              <a:ext cx="218072" cy="1850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68" name="TextBox 67"/>
            <xdr:cNvSpPr txBox="1"/>
          </xdr:nvSpPr>
          <xdr:spPr>
            <a:xfrm>
              <a:off x="6446520" y="13319760"/>
              <a:ext cx="218072" cy="1850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𝑆_(𝑏_0 )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119</xdr:row>
      <xdr:rowOff>0</xdr:rowOff>
    </xdr:from>
    <xdr:ext cx="426079" cy="18037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9" name="TextBox 68"/>
            <xdr:cNvSpPr txBox="1"/>
          </xdr:nvSpPr>
          <xdr:spPr>
            <a:xfrm>
              <a:off x="6446520" y="13685520"/>
              <a:ext cx="426079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𝑛𝐷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acc>
                      <m:accPr>
                        <m:chr m:val="̂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69" name="TextBox 68"/>
            <xdr:cNvSpPr txBox="1"/>
          </xdr:nvSpPr>
          <xdr:spPr>
            <a:xfrm>
              <a:off x="6446520" y="13685520"/>
              <a:ext cx="426079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𝑛𝐷(𝑋 ̂)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120</xdr:row>
      <xdr:rowOff>0</xdr:rowOff>
    </xdr:from>
    <xdr:ext cx="40177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0" name="TextBox 69"/>
            <xdr:cNvSpPr txBox="1"/>
          </xdr:nvSpPr>
          <xdr:spPr>
            <a:xfrm>
              <a:off x="6446520" y="13868400"/>
              <a:ext cx="40177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𝑛𝐷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acc>
                      <m:accPr>
                        <m:chr m:val="̂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𝜖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70" name="TextBox 69"/>
            <xdr:cNvSpPr txBox="1"/>
          </xdr:nvSpPr>
          <xdr:spPr>
            <a:xfrm>
              <a:off x="6446520" y="13868400"/>
              <a:ext cx="40177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𝑛𝐷(𝜖 ̂)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124</xdr:row>
      <xdr:rowOff>0</xdr:rowOff>
    </xdr:from>
    <xdr:ext cx="204158" cy="18473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2" name="TextBox 71"/>
            <xdr:cNvSpPr txBox="1"/>
          </xdr:nvSpPr>
          <xdr:spPr>
            <a:xfrm>
              <a:off x="0" y="23271480"/>
              <a:ext cx="204158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кр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72" name="TextBox 71"/>
            <xdr:cNvSpPr txBox="1"/>
          </xdr:nvSpPr>
          <xdr:spPr>
            <a:xfrm>
              <a:off x="0" y="23271480"/>
              <a:ext cx="204158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𝑡_</a:t>
              </a:r>
              <a:r>
                <a:rPr lang="ru-RU" sz="1100" b="0" i="0">
                  <a:latin typeface="Cambria Math" panose="02040503050406030204" pitchFamily="18" charset="0"/>
                </a:rPr>
                <a:t>кр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125</xdr:row>
      <xdr:rowOff>0</xdr:rowOff>
    </xdr:from>
    <xdr:ext cx="16607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4" name="TextBox 73"/>
            <xdr:cNvSpPr txBox="1"/>
          </xdr:nvSpPr>
          <xdr:spPr>
            <a:xfrm>
              <a:off x="0" y="23454360"/>
              <a:ext cx="16607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74" name="TextBox 73"/>
            <xdr:cNvSpPr txBox="1"/>
          </xdr:nvSpPr>
          <xdr:spPr>
            <a:xfrm>
              <a:off x="0" y="23454360"/>
              <a:ext cx="16607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𝑇_0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126</xdr:row>
      <xdr:rowOff>0</xdr:rowOff>
    </xdr:from>
    <xdr:ext cx="1628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6" name="TextBox 75"/>
            <xdr:cNvSpPr txBox="1"/>
          </xdr:nvSpPr>
          <xdr:spPr>
            <a:xfrm>
              <a:off x="0" y="23637240"/>
              <a:ext cx="1628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76" name="TextBox 75"/>
            <xdr:cNvSpPr txBox="1"/>
          </xdr:nvSpPr>
          <xdr:spPr>
            <a:xfrm>
              <a:off x="0" y="23637240"/>
              <a:ext cx="1628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𝑇_1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129</xdr:row>
      <xdr:rowOff>0</xdr:rowOff>
    </xdr:from>
    <xdr:ext cx="132972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8" name="TextBox 77"/>
            <xdr:cNvSpPr txBox="1"/>
          </xdr:nvSpPr>
          <xdr:spPr>
            <a:xfrm>
              <a:off x="0" y="24185880"/>
              <a:ext cx="13297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=−130,45+2,1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78" name="TextBox 77"/>
            <xdr:cNvSpPr txBox="1"/>
          </xdr:nvSpPr>
          <xdr:spPr>
            <a:xfrm>
              <a:off x="0" y="24185880"/>
              <a:ext cx="13297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𝑋=−130,45+2,1𝑍_1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132</xdr:row>
      <xdr:rowOff>0</xdr:rowOff>
    </xdr:from>
    <xdr:ext cx="1537729" cy="3621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0" name="TextBox 79"/>
            <xdr:cNvSpPr txBox="1"/>
          </xdr:nvSpPr>
          <xdr:spPr>
            <a:xfrm>
              <a:off x="0" y="24734520"/>
              <a:ext cx="1537729" cy="362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bar>
                    <m:r>
                      <a:rPr lang="en-US" sz="1100" b="0" i="1">
                        <a:latin typeface="Cambria Math" panose="02040503050406030204" pitchFamily="18" charset="0"/>
                      </a:rPr>
                      <m:t>=1−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acc>
                          <m:accPr>
                            <m:chr m:val="̂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𝜖</m:t>
                            </m:r>
                          </m:e>
                        </m:acc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acc>
                          <m:accPr>
                            <m:chr m:val="̂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acc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80" name="TextBox 79"/>
            <xdr:cNvSpPr txBox="1"/>
          </xdr:nvSpPr>
          <xdr:spPr>
            <a:xfrm>
              <a:off x="0" y="24734520"/>
              <a:ext cx="1537729" cy="362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¯(</a:t>
              </a:r>
              <a:r>
                <a:rPr lang="en-US" sz="1100" b="0" i="0">
                  <a:latin typeface="Cambria Math" panose="02040503050406030204" pitchFamily="18" charset="0"/>
                </a:rPr>
                <a:t>𝑅^2</a:t>
              </a:r>
              <a:r>
                <a:rPr lang="ru-RU" sz="1100" b="0" i="0">
                  <a:latin typeface="Cambria Math" panose="02040503050406030204" pitchFamily="18" charset="0"/>
                </a:rPr>
                <a:t> )</a:t>
              </a:r>
              <a:r>
                <a:rPr lang="en-US" sz="1100" b="0" i="0">
                  <a:latin typeface="Cambria Math" panose="02040503050406030204" pitchFamily="18" charset="0"/>
                </a:rPr>
                <a:t>=1−(𝑛−1)/(𝑛−𝑘−1)  (𝐷(𝜖 ̂))/(𝐷(𝑋 ̂))</a:t>
              </a:r>
              <a:endParaRPr lang="ru-RU" sz="11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50;&#1086;&#1085;&#1090;&#1088;&#1086;&#1083;&#1100;&#1085;&#1099;&#1077;\&#1048;&#1085;&#1078;&#1077;&#1085;&#1077;&#1088;&#1086;-&#1101;&#1082;&#1086;&#1085;&#1086;&#1084;&#1080;&#1095;&#1077;&#1089;&#1082;&#1080;&#1081;\&#1069;&#1082;&#1086;&#1085;&#1086;&#1084;&#1077;&#1090;&#1088;&#1080;&#1082;&#1072;\2007\4%20mod%208\B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"/>
      <sheetName val="1.2"/>
      <sheetName val="2.1"/>
      <sheetName val="2.2"/>
      <sheetName val="3.1"/>
      <sheetName val="4.1"/>
      <sheetName val="4.2"/>
      <sheetName val="Таб2"/>
      <sheetName val="дан 1"/>
      <sheetName val="дан 2"/>
      <sheetName val="Лит "/>
      <sheetName val="Таб 1"/>
      <sheetName val="Таб 3"/>
      <sheetName val="Таб 4"/>
      <sheetName val="Таб 5"/>
      <sheetName val="Приложение"/>
    </sheetNames>
    <sheetDataSet>
      <sheetData sheetId="0">
        <row r="6">
          <cell r="B6">
            <v>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A1" t="str">
            <v>A</v>
          </cell>
          <cell r="B1">
            <v>1</v>
          </cell>
          <cell r="C1">
            <v>2</v>
          </cell>
          <cell r="D1">
            <v>3</v>
          </cell>
          <cell r="E1">
            <v>4</v>
          </cell>
          <cell r="F1">
            <v>5</v>
          </cell>
        </row>
        <row r="2">
          <cell r="A2" t="str">
            <v>№ наблюдений</v>
          </cell>
          <cell r="B2" t="str">
            <v>Собственные оборотные средства, млн.руб.</v>
          </cell>
          <cell r="C2" t="str">
            <v>Балансовая прибыль, млн.руб.</v>
          </cell>
          <cell r="D2" t="str">
            <v>Дебиторская задолженность, млн.руб.</v>
          </cell>
          <cell r="E2" t="str">
            <v>Дивиденты по результатам деятельности, млн.руб.</v>
          </cell>
          <cell r="F2" t="str">
            <v>Курсовая цена акции, руб.</v>
          </cell>
        </row>
        <row r="7">
          <cell r="A7">
            <v>1</v>
          </cell>
          <cell r="B7">
            <v>1011</v>
          </cell>
          <cell r="C7">
            <v>107</v>
          </cell>
          <cell r="D7">
            <v>37</v>
          </cell>
          <cell r="E7">
            <v>20.329999999999998</v>
          </cell>
          <cell r="F7">
            <v>92</v>
          </cell>
        </row>
        <row r="8">
          <cell r="A8">
            <v>2</v>
          </cell>
          <cell r="B8">
            <v>799</v>
          </cell>
          <cell r="C8">
            <v>102</v>
          </cell>
          <cell r="D8">
            <v>64</v>
          </cell>
          <cell r="E8">
            <v>20.04</v>
          </cell>
          <cell r="F8">
            <v>83</v>
          </cell>
        </row>
        <row r="9">
          <cell r="A9">
            <v>3</v>
          </cell>
          <cell r="B9">
            <v>995</v>
          </cell>
          <cell r="C9">
            <v>107</v>
          </cell>
          <cell r="D9">
            <v>71</v>
          </cell>
          <cell r="E9">
            <v>19.87</v>
          </cell>
          <cell r="F9">
            <v>95</v>
          </cell>
        </row>
        <row r="10">
          <cell r="A10">
            <v>4</v>
          </cell>
          <cell r="B10">
            <v>1243</v>
          </cell>
          <cell r="C10">
            <v>122</v>
          </cell>
          <cell r="D10">
            <v>26</v>
          </cell>
          <cell r="E10">
            <v>20.48</v>
          </cell>
          <cell r="F10">
            <v>124</v>
          </cell>
        </row>
        <row r="11">
          <cell r="A11">
            <v>5</v>
          </cell>
          <cell r="B11">
            <v>1507</v>
          </cell>
          <cell r="C11">
            <v>108</v>
          </cell>
          <cell r="D11">
            <v>51</v>
          </cell>
          <cell r="E11">
            <v>20.13</v>
          </cell>
          <cell r="F11">
            <v>96</v>
          </cell>
        </row>
        <row r="12">
          <cell r="A12">
            <v>6</v>
          </cell>
          <cell r="B12">
            <v>947</v>
          </cell>
          <cell r="C12">
            <v>108</v>
          </cell>
          <cell r="D12">
            <v>41</v>
          </cell>
          <cell r="E12">
            <v>20.260000000000002</v>
          </cell>
          <cell r="F12">
            <v>106</v>
          </cell>
        </row>
        <row r="13">
          <cell r="A13">
            <v>7</v>
          </cell>
          <cell r="B13">
            <v>1015</v>
          </cell>
          <cell r="C13">
            <v>97</v>
          </cell>
          <cell r="D13">
            <v>78</v>
          </cell>
          <cell r="E13">
            <v>19.89</v>
          </cell>
          <cell r="F13">
            <v>70</v>
          </cell>
        </row>
        <row r="14">
          <cell r="A14">
            <v>8</v>
          </cell>
          <cell r="B14">
            <v>1169</v>
          </cell>
          <cell r="C14">
            <v>109</v>
          </cell>
          <cell r="D14">
            <v>43</v>
          </cell>
          <cell r="E14">
            <v>19.920000000000002</v>
          </cell>
          <cell r="F14">
            <v>97</v>
          </cell>
        </row>
        <row r="15">
          <cell r="A15">
            <v>9</v>
          </cell>
          <cell r="B15">
            <v>1051</v>
          </cell>
          <cell r="C15">
            <v>101</v>
          </cell>
          <cell r="D15">
            <v>68</v>
          </cell>
          <cell r="E15">
            <v>19.78</v>
          </cell>
          <cell r="F15">
            <v>76</v>
          </cell>
        </row>
        <row r="16">
          <cell r="A16">
            <v>10</v>
          </cell>
          <cell r="B16">
            <v>1372</v>
          </cell>
          <cell r="C16">
            <v>116</v>
          </cell>
          <cell r="D16">
            <v>34</v>
          </cell>
          <cell r="E16">
            <v>20.23</v>
          </cell>
          <cell r="F16">
            <v>112</v>
          </cell>
        </row>
        <row r="17">
          <cell r="A17">
            <v>11</v>
          </cell>
          <cell r="B17">
            <v>1463</v>
          </cell>
          <cell r="C17">
            <v>113</v>
          </cell>
          <cell r="D17">
            <v>49</v>
          </cell>
          <cell r="E17">
            <v>20.46</v>
          </cell>
          <cell r="F17">
            <v>113</v>
          </cell>
        </row>
        <row r="18">
          <cell r="A18">
            <v>12</v>
          </cell>
          <cell r="B18">
            <v>684</v>
          </cell>
          <cell r="C18">
            <v>112</v>
          </cell>
          <cell r="D18">
            <v>40</v>
          </cell>
          <cell r="E18">
            <v>20.07</v>
          </cell>
          <cell r="F18">
            <v>109</v>
          </cell>
        </row>
        <row r="19">
          <cell r="A19">
            <v>13</v>
          </cell>
          <cell r="B19">
            <v>1251</v>
          </cell>
          <cell r="C19">
            <v>106</v>
          </cell>
          <cell r="D19">
            <v>56</v>
          </cell>
          <cell r="E19">
            <v>20.23</v>
          </cell>
          <cell r="F19">
            <v>91</v>
          </cell>
        </row>
        <row r="20">
          <cell r="A20">
            <v>14</v>
          </cell>
          <cell r="B20">
            <v>1376</v>
          </cell>
          <cell r="C20">
            <v>111</v>
          </cell>
          <cell r="D20">
            <v>45</v>
          </cell>
          <cell r="E20">
            <v>20.260000000000002</v>
          </cell>
          <cell r="F20">
            <v>95</v>
          </cell>
        </row>
        <row r="21">
          <cell r="A21">
            <v>15</v>
          </cell>
          <cell r="B21">
            <v>1193</v>
          </cell>
          <cell r="C21">
            <v>113</v>
          </cell>
          <cell r="D21">
            <v>44</v>
          </cell>
          <cell r="E21">
            <v>20.28</v>
          </cell>
          <cell r="F21">
            <v>115</v>
          </cell>
        </row>
        <row r="22">
          <cell r="A22">
            <v>16</v>
          </cell>
          <cell r="B22">
            <v>1386</v>
          </cell>
          <cell r="C22">
            <v>122</v>
          </cell>
          <cell r="D22">
            <v>40</v>
          </cell>
          <cell r="E22">
            <v>20.52</v>
          </cell>
          <cell r="F22">
            <v>114</v>
          </cell>
        </row>
        <row r="23">
          <cell r="A23">
            <v>17</v>
          </cell>
          <cell r="B23">
            <v>1631</v>
          </cell>
          <cell r="C23">
            <v>118</v>
          </cell>
          <cell r="D23">
            <v>47</v>
          </cell>
          <cell r="E23">
            <v>20.28</v>
          </cell>
          <cell r="F23">
            <v>133</v>
          </cell>
        </row>
        <row r="24">
          <cell r="A24">
            <v>18</v>
          </cell>
          <cell r="B24">
            <v>1735</v>
          </cell>
          <cell r="C24">
            <v>119</v>
          </cell>
          <cell r="D24">
            <v>47</v>
          </cell>
          <cell r="E24">
            <v>19.97</v>
          </cell>
          <cell r="F24">
            <v>116</v>
          </cell>
        </row>
        <row r="25">
          <cell r="A25">
            <v>19</v>
          </cell>
          <cell r="B25">
            <v>1181</v>
          </cell>
          <cell r="C25">
            <v>102</v>
          </cell>
          <cell r="D25">
            <v>49</v>
          </cell>
          <cell r="E25">
            <v>19.97</v>
          </cell>
          <cell r="F25">
            <v>85</v>
          </cell>
        </row>
        <row r="26">
          <cell r="A26">
            <v>20</v>
          </cell>
          <cell r="B26">
            <v>922</v>
          </cell>
          <cell r="C26">
            <v>100</v>
          </cell>
          <cell r="D26">
            <v>65</v>
          </cell>
          <cell r="E26">
            <v>19.57</v>
          </cell>
          <cell r="F26">
            <v>91</v>
          </cell>
        </row>
        <row r="27">
          <cell r="A27">
            <v>21</v>
          </cell>
          <cell r="B27">
            <v>1281</v>
          </cell>
          <cell r="C27">
            <v>103</v>
          </cell>
          <cell r="D27">
            <v>54</v>
          </cell>
          <cell r="E27">
            <v>19.940000000000001</v>
          </cell>
          <cell r="F27">
            <v>82</v>
          </cell>
        </row>
        <row r="28">
          <cell r="A28">
            <v>22</v>
          </cell>
          <cell r="B28">
            <v>1333</v>
          </cell>
          <cell r="C28">
            <v>113</v>
          </cell>
          <cell r="D28">
            <v>59</v>
          </cell>
          <cell r="E28">
            <v>20.29</v>
          </cell>
          <cell r="F28">
            <v>105</v>
          </cell>
        </row>
        <row r="29">
          <cell r="A29">
            <v>23</v>
          </cell>
          <cell r="B29">
            <v>1632</v>
          </cell>
          <cell r="C29">
            <v>124</v>
          </cell>
          <cell r="D29">
            <v>36</v>
          </cell>
          <cell r="E29">
            <v>20.83</v>
          </cell>
          <cell r="F29">
            <v>124</v>
          </cell>
        </row>
        <row r="30">
          <cell r="A30">
            <v>24</v>
          </cell>
          <cell r="B30">
            <v>635</v>
          </cell>
          <cell r="C30">
            <v>95</v>
          </cell>
          <cell r="D30">
            <v>70</v>
          </cell>
          <cell r="E30">
            <v>19.59</v>
          </cell>
          <cell r="F30">
            <v>70</v>
          </cell>
        </row>
        <row r="31">
          <cell r="A31">
            <v>25</v>
          </cell>
          <cell r="B31">
            <v>949</v>
          </cell>
          <cell r="C31">
            <v>102</v>
          </cell>
          <cell r="D31">
            <v>64</v>
          </cell>
          <cell r="E31">
            <v>19.760000000000002</v>
          </cell>
          <cell r="F31">
            <v>84</v>
          </cell>
        </row>
        <row r="32">
          <cell r="A32">
            <v>26</v>
          </cell>
          <cell r="B32">
            <v>788</v>
          </cell>
          <cell r="C32">
            <v>112</v>
          </cell>
          <cell r="D32">
            <v>48</v>
          </cell>
          <cell r="E32">
            <v>20.190000000000001</v>
          </cell>
          <cell r="F32">
            <v>106</v>
          </cell>
        </row>
        <row r="33">
          <cell r="A33">
            <v>27</v>
          </cell>
          <cell r="B33">
            <v>1728</v>
          </cell>
          <cell r="C33">
            <v>124</v>
          </cell>
          <cell r="D33">
            <v>30</v>
          </cell>
          <cell r="E33">
            <v>20.66</v>
          </cell>
          <cell r="F33">
            <v>128</v>
          </cell>
        </row>
        <row r="34">
          <cell r="A34">
            <v>28</v>
          </cell>
          <cell r="B34">
            <v>1773</v>
          </cell>
          <cell r="C34">
            <v>116</v>
          </cell>
          <cell r="D34">
            <v>58</v>
          </cell>
          <cell r="E34">
            <v>19.95</v>
          </cell>
          <cell r="F34">
            <v>105</v>
          </cell>
        </row>
        <row r="35">
          <cell r="A35">
            <v>29</v>
          </cell>
          <cell r="B35">
            <v>1679</v>
          </cell>
          <cell r="C35">
            <v>118</v>
          </cell>
          <cell r="D35">
            <v>48</v>
          </cell>
          <cell r="E35">
            <v>20.61</v>
          </cell>
          <cell r="F35">
            <v>121</v>
          </cell>
        </row>
        <row r="36">
          <cell r="A36">
            <v>30</v>
          </cell>
          <cell r="B36">
            <v>1085</v>
          </cell>
          <cell r="C36">
            <v>100</v>
          </cell>
          <cell r="D36">
            <v>69</v>
          </cell>
          <cell r="E36">
            <v>20.03</v>
          </cell>
          <cell r="F36">
            <v>79</v>
          </cell>
        </row>
        <row r="37">
          <cell r="A37">
            <v>31</v>
          </cell>
          <cell r="B37">
            <v>1214</v>
          </cell>
          <cell r="C37">
            <v>99</v>
          </cell>
          <cell r="D37">
            <v>58</v>
          </cell>
          <cell r="E37">
            <v>19.78</v>
          </cell>
          <cell r="F37">
            <v>82</v>
          </cell>
        </row>
        <row r="38">
          <cell r="A38">
            <v>32</v>
          </cell>
          <cell r="B38">
            <v>1422</v>
          </cell>
          <cell r="C38">
            <v>107</v>
          </cell>
          <cell r="D38">
            <v>49</v>
          </cell>
          <cell r="E38">
            <v>20.22</v>
          </cell>
          <cell r="F38">
            <v>80</v>
          </cell>
        </row>
        <row r="39">
          <cell r="A39">
            <v>33</v>
          </cell>
          <cell r="B39">
            <v>523</v>
          </cell>
          <cell r="C39">
            <v>87</v>
          </cell>
          <cell r="D39">
            <v>76</v>
          </cell>
          <cell r="E39">
            <v>19.78</v>
          </cell>
          <cell r="F39">
            <v>37</v>
          </cell>
        </row>
        <row r="40">
          <cell r="A40">
            <v>34</v>
          </cell>
          <cell r="B40">
            <v>1025</v>
          </cell>
          <cell r="C40">
            <v>109</v>
          </cell>
          <cell r="D40">
            <v>59</v>
          </cell>
          <cell r="E40">
            <v>20.09</v>
          </cell>
          <cell r="F40">
            <v>101</v>
          </cell>
        </row>
        <row r="41">
          <cell r="A41">
            <v>35</v>
          </cell>
          <cell r="B41">
            <v>1083</v>
          </cell>
          <cell r="C41">
            <v>106</v>
          </cell>
          <cell r="D41">
            <v>74</v>
          </cell>
          <cell r="E41">
            <v>20.13</v>
          </cell>
          <cell r="F41">
            <v>98</v>
          </cell>
        </row>
        <row r="42">
          <cell r="A42">
            <v>36</v>
          </cell>
          <cell r="B42">
            <v>1466</v>
          </cell>
          <cell r="C42">
            <v>113</v>
          </cell>
          <cell r="D42">
            <v>54</v>
          </cell>
          <cell r="E42">
            <v>20.56</v>
          </cell>
          <cell r="F42">
            <v>98</v>
          </cell>
        </row>
        <row r="43">
          <cell r="A43">
            <v>37</v>
          </cell>
          <cell r="B43">
            <v>1642</v>
          </cell>
          <cell r="C43">
            <v>123</v>
          </cell>
          <cell r="D43">
            <v>36</v>
          </cell>
          <cell r="E43">
            <v>20.51</v>
          </cell>
          <cell r="F43">
            <v>134</v>
          </cell>
        </row>
        <row r="44">
          <cell r="A44">
            <v>38</v>
          </cell>
          <cell r="B44">
            <v>387</v>
          </cell>
          <cell r="C44">
            <v>82</v>
          </cell>
          <cell r="D44">
            <v>75</v>
          </cell>
          <cell r="E44">
            <v>19.71</v>
          </cell>
          <cell r="F44">
            <v>39</v>
          </cell>
        </row>
        <row r="45">
          <cell r="A45">
            <v>39</v>
          </cell>
          <cell r="B45">
            <v>704</v>
          </cell>
          <cell r="C45">
            <v>104</v>
          </cell>
          <cell r="D45">
            <v>51</v>
          </cell>
          <cell r="E45">
            <v>20.100000000000001</v>
          </cell>
          <cell r="F45">
            <v>88</v>
          </cell>
        </row>
        <row r="46">
          <cell r="A46">
            <v>40</v>
          </cell>
          <cell r="B46">
            <v>1177</v>
          </cell>
          <cell r="C46">
            <v>112</v>
          </cell>
          <cell r="D46">
            <v>35</v>
          </cell>
          <cell r="E46">
            <v>20.32</v>
          </cell>
          <cell r="F46">
            <v>108</v>
          </cell>
        </row>
        <row r="47">
          <cell r="A47">
            <v>41</v>
          </cell>
          <cell r="B47">
            <v>1792</v>
          </cell>
          <cell r="C47">
            <v>116</v>
          </cell>
          <cell r="D47">
            <v>47</v>
          </cell>
          <cell r="E47">
            <v>20.37</v>
          </cell>
          <cell r="F47">
            <v>112</v>
          </cell>
        </row>
        <row r="48">
          <cell r="A48">
            <v>42</v>
          </cell>
          <cell r="B48">
            <v>2072</v>
          </cell>
          <cell r="C48">
            <v>106</v>
          </cell>
          <cell r="D48">
            <v>33</v>
          </cell>
          <cell r="E48">
            <v>20.03</v>
          </cell>
          <cell r="F48">
            <v>80</v>
          </cell>
        </row>
        <row r="49">
          <cell r="A49">
            <v>43</v>
          </cell>
          <cell r="B49">
            <v>1178</v>
          </cell>
          <cell r="C49">
            <v>120</v>
          </cell>
          <cell r="D49">
            <v>28</v>
          </cell>
          <cell r="E49">
            <v>20.65</v>
          </cell>
          <cell r="F49">
            <v>120</v>
          </cell>
        </row>
        <row r="50">
          <cell r="A50">
            <v>44</v>
          </cell>
          <cell r="B50">
            <v>1304</v>
          </cell>
          <cell r="C50">
            <v>105</v>
          </cell>
          <cell r="D50">
            <v>58</v>
          </cell>
          <cell r="E50">
            <v>20.190000000000001</v>
          </cell>
          <cell r="F50">
            <v>88</v>
          </cell>
        </row>
        <row r="51">
          <cell r="A51">
            <v>45</v>
          </cell>
          <cell r="B51">
            <v>1308</v>
          </cell>
          <cell r="C51">
            <v>114</v>
          </cell>
          <cell r="D51">
            <v>32</v>
          </cell>
          <cell r="E51">
            <v>20.239999999999998</v>
          </cell>
          <cell r="F51">
            <v>104</v>
          </cell>
        </row>
        <row r="52">
          <cell r="A52">
            <v>46</v>
          </cell>
          <cell r="B52">
            <v>1416</v>
          </cell>
          <cell r="C52">
            <v>107</v>
          </cell>
          <cell r="D52">
            <v>58</v>
          </cell>
          <cell r="E52">
            <v>20.27</v>
          </cell>
          <cell r="F52">
            <v>94</v>
          </cell>
        </row>
        <row r="53">
          <cell r="A53">
            <v>47</v>
          </cell>
          <cell r="B53">
            <v>1185</v>
          </cell>
          <cell r="C53">
            <v>115</v>
          </cell>
          <cell r="D53">
            <v>44</v>
          </cell>
          <cell r="E53">
            <v>20.69</v>
          </cell>
          <cell r="F53">
            <v>107</v>
          </cell>
        </row>
        <row r="54">
          <cell r="A54">
            <v>48</v>
          </cell>
          <cell r="B54">
            <v>1220</v>
          </cell>
          <cell r="C54">
            <v>96</v>
          </cell>
          <cell r="D54">
            <v>68</v>
          </cell>
          <cell r="E54">
            <v>19.850000000000001</v>
          </cell>
          <cell r="F54">
            <v>82</v>
          </cell>
        </row>
        <row r="55">
          <cell r="A55">
            <v>49</v>
          </cell>
          <cell r="B55">
            <v>1311</v>
          </cell>
          <cell r="C55">
            <v>104</v>
          </cell>
          <cell r="D55">
            <v>64</v>
          </cell>
          <cell r="E55">
            <v>19.87</v>
          </cell>
          <cell r="F55">
            <v>84</v>
          </cell>
        </row>
        <row r="56">
          <cell r="A56">
            <v>50</v>
          </cell>
          <cell r="B56">
            <v>1288</v>
          </cell>
          <cell r="C56">
            <v>108</v>
          </cell>
          <cell r="D56">
            <v>25</v>
          </cell>
          <cell r="E56">
            <v>20.2</v>
          </cell>
          <cell r="F56">
            <v>101</v>
          </cell>
        </row>
        <row r="57">
          <cell r="A57">
            <v>51</v>
          </cell>
          <cell r="B57">
            <v>918</v>
          </cell>
          <cell r="C57">
            <v>102</v>
          </cell>
          <cell r="D57">
            <v>54</v>
          </cell>
          <cell r="E57">
            <v>20.329999999999998</v>
          </cell>
          <cell r="F57">
            <v>98</v>
          </cell>
        </row>
        <row r="58">
          <cell r="A58">
            <v>52</v>
          </cell>
          <cell r="B58">
            <v>809</v>
          </cell>
          <cell r="C58">
            <v>102</v>
          </cell>
          <cell r="D58">
            <v>70</v>
          </cell>
          <cell r="E58">
            <v>20.2</v>
          </cell>
          <cell r="F58">
            <v>89</v>
          </cell>
        </row>
        <row r="59">
          <cell r="A59">
            <v>53</v>
          </cell>
          <cell r="B59">
            <v>1188</v>
          </cell>
          <cell r="C59">
            <v>120</v>
          </cell>
          <cell r="D59">
            <v>19</v>
          </cell>
          <cell r="E59">
            <v>20.46</v>
          </cell>
          <cell r="F59">
            <v>118</v>
          </cell>
        </row>
        <row r="60">
          <cell r="A60">
            <v>54</v>
          </cell>
          <cell r="B60">
            <v>1394</v>
          </cell>
          <cell r="C60">
            <v>106</v>
          </cell>
          <cell r="D60">
            <v>28</v>
          </cell>
          <cell r="E60">
            <v>20.170000000000002</v>
          </cell>
          <cell r="F60">
            <v>90</v>
          </cell>
        </row>
        <row r="61">
          <cell r="A61">
            <v>55</v>
          </cell>
          <cell r="B61">
            <v>1435</v>
          </cell>
          <cell r="C61">
            <v>114</v>
          </cell>
          <cell r="D61">
            <v>54</v>
          </cell>
          <cell r="E61">
            <v>20.62</v>
          </cell>
          <cell r="F61">
            <v>123</v>
          </cell>
        </row>
        <row r="62">
          <cell r="A62">
            <v>56</v>
          </cell>
          <cell r="B62">
            <v>1514</v>
          </cell>
          <cell r="C62">
            <v>112</v>
          </cell>
          <cell r="D62">
            <v>48</v>
          </cell>
          <cell r="E62">
            <v>19.79</v>
          </cell>
          <cell r="F62">
            <v>107</v>
          </cell>
        </row>
        <row r="63">
          <cell r="A63">
            <v>57</v>
          </cell>
          <cell r="B63">
            <v>1577</v>
          </cell>
          <cell r="C63">
            <v>112</v>
          </cell>
          <cell r="D63">
            <v>44</v>
          </cell>
          <cell r="E63">
            <v>20.34</v>
          </cell>
          <cell r="F63">
            <v>97</v>
          </cell>
        </row>
        <row r="64">
          <cell r="A64">
            <v>58</v>
          </cell>
          <cell r="B64">
            <v>1579</v>
          </cell>
          <cell r="C64">
            <v>122</v>
          </cell>
          <cell r="D64">
            <v>39</v>
          </cell>
          <cell r="E64">
            <v>20.51</v>
          </cell>
          <cell r="F64">
            <v>126</v>
          </cell>
        </row>
        <row r="65">
          <cell r="A65">
            <v>59</v>
          </cell>
          <cell r="B65">
            <v>1210</v>
          </cell>
          <cell r="C65">
            <v>122</v>
          </cell>
          <cell r="D65">
            <v>26</v>
          </cell>
          <cell r="E65">
            <v>20.04</v>
          </cell>
          <cell r="F65">
            <v>147</v>
          </cell>
        </row>
        <row r="66">
          <cell r="A66">
            <v>60</v>
          </cell>
          <cell r="B66">
            <v>1448</v>
          </cell>
          <cell r="C66">
            <v>108</v>
          </cell>
          <cell r="D66">
            <v>58</v>
          </cell>
          <cell r="E66">
            <v>20.39</v>
          </cell>
          <cell r="F66">
            <v>88</v>
          </cell>
        </row>
        <row r="67">
          <cell r="A67">
            <v>61</v>
          </cell>
          <cell r="B67">
            <v>1468</v>
          </cell>
          <cell r="C67">
            <v>114</v>
          </cell>
          <cell r="D67">
            <v>28</v>
          </cell>
          <cell r="E67">
            <v>20.27</v>
          </cell>
          <cell r="F67">
            <v>111</v>
          </cell>
        </row>
        <row r="68">
          <cell r="A68">
            <v>62</v>
          </cell>
          <cell r="B68">
            <v>1661</v>
          </cell>
          <cell r="C68">
            <v>113</v>
          </cell>
          <cell r="D68">
            <v>47</v>
          </cell>
          <cell r="E68">
            <v>20.059999999999999</v>
          </cell>
          <cell r="F68">
            <v>121</v>
          </cell>
        </row>
        <row r="69">
          <cell r="A69">
            <v>63</v>
          </cell>
          <cell r="B69">
            <v>989</v>
          </cell>
          <cell r="C69">
            <v>108</v>
          </cell>
          <cell r="D69">
            <v>58</v>
          </cell>
          <cell r="E69">
            <v>20.39</v>
          </cell>
          <cell r="F69">
            <v>104</v>
          </cell>
        </row>
        <row r="70">
          <cell r="A70">
            <v>64</v>
          </cell>
          <cell r="B70">
            <v>1007</v>
          </cell>
          <cell r="C70">
            <v>102</v>
          </cell>
          <cell r="D70">
            <v>62</v>
          </cell>
          <cell r="E70">
            <v>19.940000000000001</v>
          </cell>
          <cell r="F70">
            <v>63</v>
          </cell>
        </row>
        <row r="71">
          <cell r="A71">
            <v>65</v>
          </cell>
          <cell r="B71">
            <v>1030</v>
          </cell>
          <cell r="C71">
            <v>112</v>
          </cell>
          <cell r="D71">
            <v>62</v>
          </cell>
          <cell r="E71">
            <v>19.95</v>
          </cell>
          <cell r="F71">
            <v>99</v>
          </cell>
        </row>
        <row r="72">
          <cell r="A72">
            <v>66</v>
          </cell>
          <cell r="B72">
            <v>1099</v>
          </cell>
          <cell r="C72">
            <v>113</v>
          </cell>
          <cell r="D72">
            <v>42</v>
          </cell>
          <cell r="E72">
            <v>20.23</v>
          </cell>
          <cell r="F72">
            <v>114</v>
          </cell>
        </row>
        <row r="73">
          <cell r="A73">
            <v>67</v>
          </cell>
          <cell r="B73">
            <v>1197</v>
          </cell>
          <cell r="C73">
            <v>110</v>
          </cell>
          <cell r="D73">
            <v>67</v>
          </cell>
          <cell r="E73">
            <v>20.49</v>
          </cell>
          <cell r="F73">
            <v>99</v>
          </cell>
        </row>
        <row r="74">
          <cell r="A74">
            <v>68</v>
          </cell>
          <cell r="B74">
            <v>1386</v>
          </cell>
          <cell r="C74">
            <v>107</v>
          </cell>
          <cell r="D74">
            <v>72</v>
          </cell>
          <cell r="E74">
            <v>20.61</v>
          </cell>
          <cell r="F74">
            <v>94</v>
          </cell>
        </row>
        <row r="75">
          <cell r="A75">
            <v>69</v>
          </cell>
          <cell r="B75">
            <v>1498</v>
          </cell>
          <cell r="C75">
            <v>117</v>
          </cell>
          <cell r="D75">
            <v>45</v>
          </cell>
          <cell r="E75">
            <v>20.56</v>
          </cell>
          <cell r="F75">
            <v>124</v>
          </cell>
        </row>
        <row r="76">
          <cell r="A76">
            <v>70</v>
          </cell>
          <cell r="B76">
            <v>1672</v>
          </cell>
          <cell r="C76">
            <v>120</v>
          </cell>
          <cell r="D76">
            <v>35</v>
          </cell>
          <cell r="E76">
            <v>20.420000000000002</v>
          </cell>
          <cell r="F76">
            <v>117</v>
          </cell>
        </row>
        <row r="77">
          <cell r="A77">
            <v>71</v>
          </cell>
          <cell r="B77">
            <v>484</v>
          </cell>
          <cell r="C77">
            <v>93</v>
          </cell>
          <cell r="D77">
            <v>69</v>
          </cell>
          <cell r="E77">
            <v>19.73</v>
          </cell>
          <cell r="F77">
            <v>64</v>
          </cell>
        </row>
        <row r="78">
          <cell r="A78">
            <v>72</v>
          </cell>
          <cell r="B78">
            <v>1060</v>
          </cell>
          <cell r="C78">
            <v>89</v>
          </cell>
          <cell r="D78">
            <v>62</v>
          </cell>
          <cell r="E78">
            <v>19.420000000000002</v>
          </cell>
          <cell r="F78">
            <v>52</v>
          </cell>
        </row>
        <row r="79">
          <cell r="A79">
            <v>73</v>
          </cell>
          <cell r="B79">
            <v>1612</v>
          </cell>
          <cell r="C79">
            <v>118</v>
          </cell>
          <cell r="D79">
            <v>36</v>
          </cell>
          <cell r="E79">
            <v>20.170000000000002</v>
          </cell>
          <cell r="F79">
            <v>114</v>
          </cell>
        </row>
        <row r="80">
          <cell r="A80">
            <v>74</v>
          </cell>
          <cell r="B80">
            <v>1120</v>
          </cell>
          <cell r="C80">
            <v>103</v>
          </cell>
          <cell r="D80">
            <v>42</v>
          </cell>
          <cell r="E80">
            <v>19.87</v>
          </cell>
          <cell r="F80">
            <v>78</v>
          </cell>
        </row>
        <row r="81">
          <cell r="A81">
            <v>75</v>
          </cell>
          <cell r="B81">
            <v>947</v>
          </cell>
          <cell r="C81">
            <v>98</v>
          </cell>
          <cell r="D81">
            <v>52</v>
          </cell>
          <cell r="E81">
            <v>20.260000000000002</v>
          </cell>
          <cell r="F81">
            <v>85</v>
          </cell>
        </row>
        <row r="82">
          <cell r="A82">
            <v>76</v>
          </cell>
          <cell r="B82">
            <v>1102</v>
          </cell>
          <cell r="C82">
            <v>95</v>
          </cell>
          <cell r="D82">
            <v>56</v>
          </cell>
          <cell r="E82">
            <v>20.04</v>
          </cell>
          <cell r="F82">
            <v>57</v>
          </cell>
        </row>
        <row r="83">
          <cell r="A83">
            <v>77</v>
          </cell>
          <cell r="B83">
            <v>1302</v>
          </cell>
          <cell r="C83">
            <v>106</v>
          </cell>
          <cell r="D83">
            <v>66</v>
          </cell>
          <cell r="E83">
            <v>20.34</v>
          </cell>
          <cell r="F83">
            <v>98</v>
          </cell>
        </row>
        <row r="84">
          <cell r="A84">
            <v>78</v>
          </cell>
          <cell r="B84">
            <v>1477</v>
          </cell>
          <cell r="C84">
            <v>123</v>
          </cell>
          <cell r="D84">
            <v>32</v>
          </cell>
          <cell r="E84">
            <v>20.63</v>
          </cell>
          <cell r="F84">
            <v>119</v>
          </cell>
        </row>
        <row r="85">
          <cell r="A85">
            <v>79</v>
          </cell>
          <cell r="B85">
            <v>820</v>
          </cell>
          <cell r="C85">
            <v>110</v>
          </cell>
          <cell r="D85">
            <v>68</v>
          </cell>
          <cell r="E85">
            <v>20.32</v>
          </cell>
          <cell r="F85">
            <v>94</v>
          </cell>
        </row>
        <row r="86">
          <cell r="A86">
            <v>80</v>
          </cell>
          <cell r="B86">
            <v>1231</v>
          </cell>
          <cell r="C86">
            <v>104</v>
          </cell>
          <cell r="D86">
            <v>47</v>
          </cell>
          <cell r="E86">
            <v>20.059999999999999</v>
          </cell>
          <cell r="F86">
            <v>94</v>
          </cell>
        </row>
        <row r="87">
          <cell r="A87">
            <v>81</v>
          </cell>
          <cell r="B87">
            <v>1311</v>
          </cell>
          <cell r="C87">
            <v>103</v>
          </cell>
          <cell r="D87">
            <v>59</v>
          </cell>
          <cell r="E87">
            <v>20.04</v>
          </cell>
          <cell r="F87">
            <v>83</v>
          </cell>
        </row>
        <row r="88">
          <cell r="A88">
            <v>82</v>
          </cell>
          <cell r="B88">
            <v>1843</v>
          </cell>
          <cell r="C88">
            <v>122</v>
          </cell>
          <cell r="D88">
            <v>29</v>
          </cell>
          <cell r="E88">
            <v>20.62</v>
          </cell>
          <cell r="F88">
            <v>118</v>
          </cell>
        </row>
        <row r="89">
          <cell r="A89">
            <v>83</v>
          </cell>
          <cell r="B89">
            <v>1215</v>
          </cell>
          <cell r="C89">
            <v>114</v>
          </cell>
          <cell r="D89">
            <v>36</v>
          </cell>
          <cell r="E89">
            <v>20.53</v>
          </cell>
          <cell r="F89">
            <v>116</v>
          </cell>
        </row>
        <row r="90">
          <cell r="A90">
            <v>84</v>
          </cell>
          <cell r="B90">
            <v>1284</v>
          </cell>
          <cell r="C90">
            <v>112</v>
          </cell>
          <cell r="D90">
            <v>57</v>
          </cell>
          <cell r="E90">
            <v>20.18</v>
          </cell>
          <cell r="F90">
            <v>96</v>
          </cell>
        </row>
        <row r="91">
          <cell r="A91">
            <v>85</v>
          </cell>
          <cell r="B91">
            <v>1336</v>
          </cell>
          <cell r="C91">
            <v>115</v>
          </cell>
          <cell r="D91">
            <v>54</v>
          </cell>
          <cell r="E91">
            <v>20.399999999999999</v>
          </cell>
          <cell r="F91">
            <v>117</v>
          </cell>
        </row>
        <row r="92">
          <cell r="A92">
            <v>86</v>
          </cell>
          <cell r="B92">
            <v>1412</v>
          </cell>
          <cell r="C92">
            <v>109</v>
          </cell>
          <cell r="D92">
            <v>60</v>
          </cell>
          <cell r="E92">
            <v>20.260000000000002</v>
          </cell>
          <cell r="F92">
            <v>93</v>
          </cell>
        </row>
        <row r="93">
          <cell r="A93">
            <v>87</v>
          </cell>
          <cell r="B93">
            <v>1447</v>
          </cell>
          <cell r="C93">
            <v>108</v>
          </cell>
          <cell r="D93">
            <v>45</v>
          </cell>
          <cell r="E93">
            <v>19.79</v>
          </cell>
          <cell r="F93">
            <v>81</v>
          </cell>
        </row>
        <row r="94">
          <cell r="A94">
            <v>88</v>
          </cell>
          <cell r="B94">
            <v>1593</v>
          </cell>
          <cell r="C94">
            <v>114</v>
          </cell>
          <cell r="D94">
            <v>54</v>
          </cell>
          <cell r="E94">
            <v>20.329999999999998</v>
          </cell>
          <cell r="F94">
            <v>103</v>
          </cell>
        </row>
        <row r="95">
          <cell r="A95">
            <v>89</v>
          </cell>
          <cell r="B95">
            <v>1663</v>
          </cell>
          <cell r="C95">
            <v>107</v>
          </cell>
          <cell r="D95">
            <v>49</v>
          </cell>
          <cell r="E95">
            <v>20.239999999999998</v>
          </cell>
          <cell r="F95">
            <v>86</v>
          </cell>
        </row>
        <row r="96">
          <cell r="A96">
            <v>90</v>
          </cell>
          <cell r="B96">
            <v>1114</v>
          </cell>
          <cell r="C96">
            <v>98</v>
          </cell>
          <cell r="D96">
            <v>81</v>
          </cell>
          <cell r="E96">
            <v>19.829999999999998</v>
          </cell>
          <cell r="F96">
            <v>79</v>
          </cell>
        </row>
        <row r="97">
          <cell r="A97">
            <v>91</v>
          </cell>
          <cell r="B97">
            <v>863</v>
          </cell>
          <cell r="C97">
            <v>104</v>
          </cell>
          <cell r="D97">
            <v>61</v>
          </cell>
          <cell r="E97">
            <v>19.97</v>
          </cell>
          <cell r="F97">
            <v>92</v>
          </cell>
        </row>
        <row r="98">
          <cell r="A98">
            <v>92</v>
          </cell>
          <cell r="B98">
            <v>932</v>
          </cell>
          <cell r="C98">
            <v>107</v>
          </cell>
          <cell r="D98">
            <v>49</v>
          </cell>
          <cell r="E98">
            <v>20.100000000000001</v>
          </cell>
          <cell r="F98">
            <v>85</v>
          </cell>
        </row>
        <row r="99">
          <cell r="A99">
            <v>93</v>
          </cell>
          <cell r="B99">
            <v>978</v>
          </cell>
          <cell r="C99">
            <v>105</v>
          </cell>
          <cell r="D99">
            <v>68</v>
          </cell>
          <cell r="E99">
            <v>20.010000000000002</v>
          </cell>
          <cell r="F99">
            <v>89</v>
          </cell>
        </row>
        <row r="100">
          <cell r="A100">
            <v>94</v>
          </cell>
          <cell r="B100">
            <v>1621</v>
          </cell>
          <cell r="C100">
            <v>123</v>
          </cell>
          <cell r="D100">
            <v>53</v>
          </cell>
          <cell r="E100">
            <v>20.21</v>
          </cell>
          <cell r="F100">
            <v>121</v>
          </cell>
        </row>
        <row r="101">
          <cell r="A101">
            <v>95</v>
          </cell>
          <cell r="B101">
            <v>1199</v>
          </cell>
          <cell r="C101">
            <v>119</v>
          </cell>
          <cell r="D101">
            <v>39</v>
          </cell>
          <cell r="E101">
            <v>20.399999999999999</v>
          </cell>
          <cell r="F101">
            <v>125</v>
          </cell>
        </row>
        <row r="102">
          <cell r="A102">
            <v>96</v>
          </cell>
          <cell r="B102">
            <v>999</v>
          </cell>
          <cell r="C102">
            <v>95</v>
          </cell>
          <cell r="D102">
            <v>49</v>
          </cell>
          <cell r="E102">
            <v>19.66</v>
          </cell>
          <cell r="F102">
            <v>69</v>
          </cell>
        </row>
        <row r="103">
          <cell r="A103">
            <v>97</v>
          </cell>
          <cell r="B103">
            <v>935</v>
          </cell>
          <cell r="C103">
            <v>93</v>
          </cell>
          <cell r="D103">
            <v>76</v>
          </cell>
          <cell r="E103">
            <v>19.37</v>
          </cell>
          <cell r="F103">
            <v>61</v>
          </cell>
        </row>
        <row r="104">
          <cell r="A104">
            <v>98</v>
          </cell>
          <cell r="B104">
            <v>1494</v>
          </cell>
          <cell r="C104">
            <v>120</v>
          </cell>
          <cell r="D104">
            <v>48</v>
          </cell>
          <cell r="E104">
            <v>20.25</v>
          </cell>
          <cell r="F104">
            <v>116</v>
          </cell>
        </row>
        <row r="105">
          <cell r="A105">
            <v>99</v>
          </cell>
          <cell r="B105">
            <v>817</v>
          </cell>
          <cell r="C105">
            <v>98</v>
          </cell>
          <cell r="D105">
            <v>72</v>
          </cell>
          <cell r="E105">
            <v>19.82</v>
          </cell>
          <cell r="F105">
            <v>82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topLeftCell="A126" workbookViewId="0">
      <selection activeCell="A136" sqref="A136"/>
    </sheetView>
  </sheetViews>
  <sheetFormatPr defaultRowHeight="14.4" x14ac:dyDescent="0.3"/>
  <cols>
    <col min="1" max="6" width="15.6640625" customWidth="1"/>
  </cols>
  <sheetData>
    <row r="1" spans="1:9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9" ht="52.8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H2" s="7" t="s">
        <v>20</v>
      </c>
      <c r="I2" s="7" t="s">
        <v>19</v>
      </c>
    </row>
    <row r="3" spans="1:9" x14ac:dyDescent="0.3">
      <c r="A3" s="4">
        <v>1</v>
      </c>
      <c r="B3" s="4">
        <v>799</v>
      </c>
      <c r="C3" s="4">
        <v>102</v>
      </c>
      <c r="D3" s="4">
        <v>64</v>
      </c>
      <c r="E3" s="4">
        <v>20.04</v>
      </c>
      <c r="F3" s="4">
        <v>83</v>
      </c>
      <c r="H3" s="4">
        <v>102</v>
      </c>
      <c r="I3" s="4">
        <v>20.04</v>
      </c>
    </row>
    <row r="4" spans="1:9" x14ac:dyDescent="0.3">
      <c r="A4" s="4">
        <v>2</v>
      </c>
      <c r="B4" s="4">
        <v>995</v>
      </c>
      <c r="C4" s="4">
        <v>107</v>
      </c>
      <c r="D4" s="4">
        <v>71</v>
      </c>
      <c r="E4" s="4">
        <v>19.87</v>
      </c>
      <c r="F4" s="4">
        <v>95</v>
      </c>
      <c r="H4" s="4">
        <v>107</v>
      </c>
      <c r="I4" s="4">
        <v>19.87</v>
      </c>
    </row>
    <row r="5" spans="1:9" x14ac:dyDescent="0.3">
      <c r="A5" s="4">
        <v>3</v>
      </c>
      <c r="B5" s="4">
        <v>1243</v>
      </c>
      <c r="C5" s="4">
        <v>122</v>
      </c>
      <c r="D5" s="4">
        <v>26</v>
      </c>
      <c r="E5" s="4">
        <v>20.48</v>
      </c>
      <c r="F5" s="4">
        <v>124</v>
      </c>
      <c r="H5" s="4">
        <v>122</v>
      </c>
      <c r="I5" s="4">
        <v>20.48</v>
      </c>
    </row>
    <row r="6" spans="1:9" x14ac:dyDescent="0.3">
      <c r="A6" s="4">
        <v>4</v>
      </c>
      <c r="B6" s="4">
        <v>1507</v>
      </c>
      <c r="C6" s="4">
        <v>108</v>
      </c>
      <c r="D6" s="4">
        <v>51</v>
      </c>
      <c r="E6" s="4">
        <v>20.13</v>
      </c>
      <c r="F6" s="4">
        <v>96</v>
      </c>
      <c r="H6" s="4">
        <v>108</v>
      </c>
      <c r="I6" s="4">
        <v>20.13</v>
      </c>
    </row>
    <row r="7" spans="1:9" x14ac:dyDescent="0.3">
      <c r="A7" s="4">
        <v>5</v>
      </c>
      <c r="B7" s="4">
        <v>947</v>
      </c>
      <c r="C7" s="4">
        <v>108</v>
      </c>
      <c r="D7" s="4">
        <v>41</v>
      </c>
      <c r="E7" s="4">
        <v>20.260000000000002</v>
      </c>
      <c r="F7" s="4">
        <v>106</v>
      </c>
      <c r="H7" s="4">
        <v>108</v>
      </c>
      <c r="I7" s="4">
        <v>20.260000000000002</v>
      </c>
    </row>
    <row r="8" spans="1:9" x14ac:dyDescent="0.3">
      <c r="A8" s="4">
        <v>6</v>
      </c>
      <c r="B8" s="4">
        <v>1015</v>
      </c>
      <c r="C8" s="4">
        <v>97</v>
      </c>
      <c r="D8" s="4">
        <v>78</v>
      </c>
      <c r="E8" s="4">
        <v>19.89</v>
      </c>
      <c r="F8" s="4">
        <v>70</v>
      </c>
      <c r="H8" s="4">
        <v>97</v>
      </c>
      <c r="I8" s="4">
        <v>19.89</v>
      </c>
    </row>
    <row r="9" spans="1:9" x14ac:dyDescent="0.3">
      <c r="A9" s="4">
        <v>7</v>
      </c>
      <c r="B9" s="4">
        <v>1169</v>
      </c>
      <c r="C9" s="4">
        <v>109</v>
      </c>
      <c r="D9" s="4">
        <v>43</v>
      </c>
      <c r="E9" s="4">
        <v>19.920000000000002</v>
      </c>
      <c r="F9" s="4">
        <v>97</v>
      </c>
      <c r="H9" s="4">
        <v>109</v>
      </c>
      <c r="I9" s="4">
        <v>19.920000000000002</v>
      </c>
    </row>
    <row r="10" spans="1:9" x14ac:dyDescent="0.3">
      <c r="A10" s="4">
        <v>8</v>
      </c>
      <c r="B10" s="4">
        <v>1051</v>
      </c>
      <c r="C10" s="4">
        <v>101</v>
      </c>
      <c r="D10" s="4">
        <v>68</v>
      </c>
      <c r="E10" s="4">
        <v>19.78</v>
      </c>
      <c r="F10" s="4">
        <v>76</v>
      </c>
      <c r="H10" s="4">
        <v>101</v>
      </c>
      <c r="I10" s="4">
        <v>19.78</v>
      </c>
    </row>
    <row r="11" spans="1:9" x14ac:dyDescent="0.3">
      <c r="A11" s="4">
        <v>9</v>
      </c>
      <c r="B11" s="4">
        <v>1372</v>
      </c>
      <c r="C11" s="4">
        <v>116</v>
      </c>
      <c r="D11" s="4">
        <v>34</v>
      </c>
      <c r="E11" s="4">
        <v>20.23</v>
      </c>
      <c r="F11" s="4">
        <v>112</v>
      </c>
      <c r="H11" s="4">
        <v>116</v>
      </c>
      <c r="I11" s="4">
        <v>20.23</v>
      </c>
    </row>
    <row r="12" spans="1:9" x14ac:dyDescent="0.3">
      <c r="A12" s="4">
        <v>10</v>
      </c>
      <c r="B12" s="4">
        <v>1463</v>
      </c>
      <c r="C12" s="4">
        <v>113</v>
      </c>
      <c r="D12" s="4">
        <v>49</v>
      </c>
      <c r="E12" s="4">
        <v>20.46</v>
      </c>
      <c r="F12" s="4">
        <v>113</v>
      </c>
      <c r="H12" s="4">
        <v>113</v>
      </c>
      <c r="I12" s="4">
        <v>20.46</v>
      </c>
    </row>
    <row r="13" spans="1:9" x14ac:dyDescent="0.3">
      <c r="A13" s="4">
        <v>11</v>
      </c>
      <c r="B13" s="4">
        <v>684</v>
      </c>
      <c r="C13" s="4">
        <v>112</v>
      </c>
      <c r="D13" s="4">
        <v>40</v>
      </c>
      <c r="E13" s="4">
        <v>20.07</v>
      </c>
      <c r="F13" s="4">
        <v>109</v>
      </c>
      <c r="H13" s="4">
        <v>112</v>
      </c>
      <c r="I13" s="4">
        <v>20.07</v>
      </c>
    </row>
    <row r="14" spans="1:9" x14ac:dyDescent="0.3">
      <c r="A14" s="4">
        <v>12</v>
      </c>
      <c r="B14" s="4">
        <v>1251</v>
      </c>
      <c r="C14" s="4">
        <v>106</v>
      </c>
      <c r="D14" s="4">
        <v>56</v>
      </c>
      <c r="E14" s="4">
        <v>20.23</v>
      </c>
      <c r="F14" s="4">
        <v>91</v>
      </c>
      <c r="H14" s="4">
        <v>106</v>
      </c>
      <c r="I14" s="4">
        <v>20.23</v>
      </c>
    </row>
    <row r="15" spans="1:9" x14ac:dyDescent="0.3">
      <c r="A15" s="4">
        <v>13</v>
      </c>
      <c r="B15" s="4">
        <v>1376</v>
      </c>
      <c r="C15" s="4">
        <v>111</v>
      </c>
      <c r="D15" s="4">
        <v>45</v>
      </c>
      <c r="E15" s="4">
        <v>20.260000000000002</v>
      </c>
      <c r="F15" s="4">
        <v>95</v>
      </c>
      <c r="H15" s="4">
        <v>111</v>
      </c>
      <c r="I15" s="4">
        <v>20.260000000000002</v>
      </c>
    </row>
    <row r="16" spans="1:9" x14ac:dyDescent="0.3">
      <c r="A16" s="4">
        <v>14</v>
      </c>
      <c r="B16" s="4">
        <v>1193</v>
      </c>
      <c r="C16" s="4">
        <v>113</v>
      </c>
      <c r="D16" s="4">
        <v>44</v>
      </c>
      <c r="E16" s="4">
        <v>20.28</v>
      </c>
      <c r="F16" s="4">
        <v>115</v>
      </c>
      <c r="H16" s="4">
        <v>113</v>
      </c>
      <c r="I16" s="4">
        <v>20.28</v>
      </c>
    </row>
    <row r="17" spans="1:9" x14ac:dyDescent="0.3">
      <c r="A17" s="4">
        <v>15</v>
      </c>
      <c r="B17" s="4">
        <v>1386</v>
      </c>
      <c r="C17" s="4">
        <v>122</v>
      </c>
      <c r="D17" s="4">
        <v>40</v>
      </c>
      <c r="E17" s="4">
        <v>20.52</v>
      </c>
      <c r="F17" s="4">
        <v>114</v>
      </c>
      <c r="H17" s="4">
        <v>122</v>
      </c>
      <c r="I17" s="4">
        <v>20.52</v>
      </c>
    </row>
    <row r="18" spans="1:9" x14ac:dyDescent="0.3">
      <c r="A18" s="4">
        <v>16</v>
      </c>
      <c r="B18" s="4">
        <v>1631</v>
      </c>
      <c r="C18" s="4">
        <v>118</v>
      </c>
      <c r="D18" s="4">
        <v>47</v>
      </c>
      <c r="E18" s="4">
        <v>20.28</v>
      </c>
      <c r="F18" s="4">
        <v>133</v>
      </c>
      <c r="H18" s="4">
        <v>118</v>
      </c>
      <c r="I18" s="4">
        <v>20.28</v>
      </c>
    </row>
    <row r="19" spans="1:9" x14ac:dyDescent="0.3">
      <c r="A19" s="4">
        <v>17</v>
      </c>
      <c r="B19" s="4">
        <v>1735</v>
      </c>
      <c r="C19" s="4">
        <v>119</v>
      </c>
      <c r="D19" s="4">
        <v>47</v>
      </c>
      <c r="E19" s="4">
        <v>19.97</v>
      </c>
      <c r="F19" s="4">
        <v>116</v>
      </c>
      <c r="H19" s="4">
        <v>119</v>
      </c>
      <c r="I19" s="4">
        <v>19.97</v>
      </c>
    </row>
    <row r="20" spans="1:9" x14ac:dyDescent="0.3">
      <c r="A20" s="4">
        <v>18</v>
      </c>
      <c r="B20" s="4">
        <v>1181</v>
      </c>
      <c r="C20" s="4">
        <v>102</v>
      </c>
      <c r="D20" s="4">
        <v>49</v>
      </c>
      <c r="E20" s="4">
        <v>19.97</v>
      </c>
      <c r="F20" s="4">
        <v>85</v>
      </c>
      <c r="H20" s="4">
        <v>102</v>
      </c>
      <c r="I20" s="4">
        <v>19.97</v>
      </c>
    </row>
    <row r="21" spans="1:9" x14ac:dyDescent="0.3">
      <c r="A21" s="4">
        <v>19</v>
      </c>
      <c r="B21" s="4">
        <v>922</v>
      </c>
      <c r="C21" s="4">
        <v>100</v>
      </c>
      <c r="D21" s="4">
        <v>65</v>
      </c>
      <c r="E21" s="4">
        <v>19.57</v>
      </c>
      <c r="F21" s="4">
        <v>91</v>
      </c>
      <c r="H21" s="4">
        <v>100</v>
      </c>
      <c r="I21" s="4">
        <v>19.57</v>
      </c>
    </row>
    <row r="22" spans="1:9" x14ac:dyDescent="0.3">
      <c r="A22" s="4">
        <v>20</v>
      </c>
      <c r="B22" s="4">
        <v>1281</v>
      </c>
      <c r="C22" s="4">
        <v>103</v>
      </c>
      <c r="D22" s="4">
        <v>54</v>
      </c>
      <c r="E22" s="4">
        <v>19.940000000000001</v>
      </c>
      <c r="F22" s="4">
        <v>82</v>
      </c>
      <c r="H22" s="4">
        <v>103</v>
      </c>
      <c r="I22" s="4">
        <v>19.940000000000001</v>
      </c>
    </row>
    <row r="23" spans="1:9" x14ac:dyDescent="0.3">
      <c r="A23" s="4">
        <v>21</v>
      </c>
      <c r="B23" s="4">
        <v>1333</v>
      </c>
      <c r="C23" s="4">
        <v>113</v>
      </c>
      <c r="D23" s="4">
        <v>59</v>
      </c>
      <c r="E23" s="4">
        <v>20.29</v>
      </c>
      <c r="F23" s="4">
        <v>105</v>
      </c>
      <c r="H23" s="4">
        <v>113</v>
      </c>
      <c r="I23" s="4">
        <v>20.29</v>
      </c>
    </row>
    <row r="24" spans="1:9" x14ac:dyDescent="0.3">
      <c r="A24" s="4">
        <v>22</v>
      </c>
      <c r="B24" s="4">
        <v>1632</v>
      </c>
      <c r="C24" s="4">
        <v>124</v>
      </c>
      <c r="D24" s="4">
        <v>36</v>
      </c>
      <c r="E24" s="4">
        <v>20.83</v>
      </c>
      <c r="F24" s="4">
        <v>124</v>
      </c>
      <c r="H24" s="4">
        <v>124</v>
      </c>
      <c r="I24" s="4">
        <v>20.83</v>
      </c>
    </row>
    <row r="25" spans="1:9" x14ac:dyDescent="0.3">
      <c r="A25" s="4">
        <v>23</v>
      </c>
      <c r="B25" s="4">
        <v>635</v>
      </c>
      <c r="C25" s="4">
        <v>95</v>
      </c>
      <c r="D25" s="4">
        <v>70</v>
      </c>
      <c r="E25" s="4">
        <v>19.59</v>
      </c>
      <c r="F25" s="4">
        <v>70</v>
      </c>
      <c r="H25" s="4">
        <v>95</v>
      </c>
      <c r="I25" s="4">
        <v>19.59</v>
      </c>
    </row>
    <row r="26" spans="1:9" x14ac:dyDescent="0.3">
      <c r="A26" s="4">
        <v>24</v>
      </c>
      <c r="B26" s="4">
        <v>949</v>
      </c>
      <c r="C26" s="4">
        <v>102</v>
      </c>
      <c r="D26" s="4">
        <v>64</v>
      </c>
      <c r="E26" s="4">
        <v>19.760000000000002</v>
      </c>
      <c r="F26" s="4">
        <v>84</v>
      </c>
      <c r="H26" s="4">
        <v>102</v>
      </c>
      <c r="I26" s="4">
        <v>19.760000000000002</v>
      </c>
    </row>
    <row r="27" spans="1:9" x14ac:dyDescent="0.3">
      <c r="A27" s="4">
        <v>25</v>
      </c>
      <c r="B27" s="4">
        <v>788</v>
      </c>
      <c r="C27" s="4">
        <v>112</v>
      </c>
      <c r="D27" s="4">
        <v>48</v>
      </c>
      <c r="E27" s="4">
        <v>20.190000000000001</v>
      </c>
      <c r="F27" s="4">
        <v>106</v>
      </c>
      <c r="H27" s="4">
        <v>112</v>
      </c>
      <c r="I27" s="4">
        <v>20.190000000000001</v>
      </c>
    </row>
    <row r="28" spans="1:9" x14ac:dyDescent="0.3">
      <c r="A28" s="4">
        <v>26</v>
      </c>
      <c r="B28" s="4">
        <v>1728</v>
      </c>
      <c r="C28" s="4">
        <v>124</v>
      </c>
      <c r="D28" s="4">
        <v>30</v>
      </c>
      <c r="E28" s="4">
        <v>20.66</v>
      </c>
      <c r="F28" s="4">
        <v>128</v>
      </c>
      <c r="H28" s="4">
        <v>124</v>
      </c>
      <c r="I28" s="4">
        <v>20.66</v>
      </c>
    </row>
    <row r="29" spans="1:9" x14ac:dyDescent="0.3">
      <c r="A29" s="4">
        <v>27</v>
      </c>
      <c r="B29" s="4">
        <v>1773</v>
      </c>
      <c r="C29" s="4">
        <v>116</v>
      </c>
      <c r="D29" s="4">
        <v>58</v>
      </c>
      <c r="E29" s="4">
        <v>19.95</v>
      </c>
      <c r="F29" s="4">
        <v>105</v>
      </c>
      <c r="H29" s="4">
        <v>116</v>
      </c>
      <c r="I29" s="4">
        <v>19.95</v>
      </c>
    </row>
    <row r="30" spans="1:9" x14ac:dyDescent="0.3">
      <c r="A30" s="4">
        <v>28</v>
      </c>
      <c r="B30" s="4">
        <v>1679</v>
      </c>
      <c r="C30" s="4">
        <v>118</v>
      </c>
      <c r="D30" s="4">
        <v>48</v>
      </c>
      <c r="E30" s="4">
        <v>20.61</v>
      </c>
      <c r="F30" s="4">
        <v>121</v>
      </c>
      <c r="H30" s="4">
        <v>118</v>
      </c>
      <c r="I30" s="4">
        <v>20.61</v>
      </c>
    </row>
    <row r="31" spans="1:9" x14ac:dyDescent="0.3">
      <c r="A31" s="4">
        <v>29</v>
      </c>
      <c r="B31" s="4">
        <v>1085</v>
      </c>
      <c r="C31" s="4">
        <v>100</v>
      </c>
      <c r="D31" s="4">
        <v>69</v>
      </c>
      <c r="E31" s="4">
        <v>20.03</v>
      </c>
      <c r="F31" s="4">
        <v>79</v>
      </c>
      <c r="H31" s="4">
        <v>100</v>
      </c>
      <c r="I31" s="4">
        <v>20.03</v>
      </c>
    </row>
    <row r="32" spans="1:9" x14ac:dyDescent="0.3">
      <c r="A32" s="4">
        <v>30</v>
      </c>
      <c r="B32" s="4">
        <v>1214</v>
      </c>
      <c r="C32" s="4">
        <v>99</v>
      </c>
      <c r="D32" s="4">
        <v>58</v>
      </c>
      <c r="E32" s="4">
        <v>19.78</v>
      </c>
      <c r="F32" s="4">
        <v>82</v>
      </c>
      <c r="H32" s="4">
        <v>99</v>
      </c>
      <c r="I32" s="4">
        <v>19.78</v>
      </c>
    </row>
    <row r="33" spans="1:9" x14ac:dyDescent="0.3">
      <c r="A33" s="4">
        <v>31</v>
      </c>
      <c r="B33" s="4">
        <v>1422</v>
      </c>
      <c r="C33" s="4">
        <v>107</v>
      </c>
      <c r="D33" s="4">
        <v>49</v>
      </c>
      <c r="E33" s="4">
        <v>20.22</v>
      </c>
      <c r="F33" s="4">
        <v>80</v>
      </c>
      <c r="H33" s="4">
        <v>107</v>
      </c>
      <c r="I33" s="4">
        <v>20.22</v>
      </c>
    </row>
    <row r="34" spans="1:9" x14ac:dyDescent="0.3">
      <c r="A34" s="4">
        <v>32</v>
      </c>
      <c r="B34" s="4">
        <v>523</v>
      </c>
      <c r="C34" s="4">
        <v>87</v>
      </c>
      <c r="D34" s="4">
        <v>76</v>
      </c>
      <c r="E34" s="4">
        <v>19.78</v>
      </c>
      <c r="F34" s="4">
        <v>37</v>
      </c>
      <c r="H34" s="4">
        <v>87</v>
      </c>
      <c r="I34" s="4">
        <v>19.78</v>
      </c>
    </row>
    <row r="35" spans="1:9" x14ac:dyDescent="0.3">
      <c r="A35" s="4">
        <v>33</v>
      </c>
      <c r="B35" s="4">
        <v>1025</v>
      </c>
      <c r="C35" s="4">
        <v>109</v>
      </c>
      <c r="D35" s="4">
        <v>59</v>
      </c>
      <c r="E35" s="4">
        <v>20.09</v>
      </c>
      <c r="F35" s="4">
        <v>101</v>
      </c>
      <c r="H35" s="4">
        <v>109</v>
      </c>
      <c r="I35" s="4">
        <v>20.09</v>
      </c>
    </row>
    <row r="36" spans="1:9" x14ac:dyDescent="0.3">
      <c r="A36" s="4">
        <v>34</v>
      </c>
      <c r="B36" s="4">
        <v>1083</v>
      </c>
      <c r="C36" s="4">
        <v>106</v>
      </c>
      <c r="D36" s="4">
        <v>74</v>
      </c>
      <c r="E36" s="4">
        <v>20.13</v>
      </c>
      <c r="F36" s="4">
        <v>98</v>
      </c>
      <c r="H36" s="4">
        <v>106</v>
      </c>
      <c r="I36" s="4">
        <v>20.13</v>
      </c>
    </row>
    <row r="37" spans="1:9" x14ac:dyDescent="0.3">
      <c r="A37" s="4">
        <v>35</v>
      </c>
      <c r="B37" s="4">
        <v>1466</v>
      </c>
      <c r="C37" s="4">
        <v>113</v>
      </c>
      <c r="D37" s="4">
        <v>54</v>
      </c>
      <c r="E37" s="4">
        <v>20.56</v>
      </c>
      <c r="F37" s="4">
        <v>98</v>
      </c>
      <c r="H37" s="4">
        <v>113</v>
      </c>
      <c r="I37" s="4">
        <v>20.56</v>
      </c>
    </row>
    <row r="38" spans="1:9" x14ac:dyDescent="0.3">
      <c r="A38" s="4">
        <v>36</v>
      </c>
      <c r="B38" s="4">
        <v>1642</v>
      </c>
      <c r="C38" s="4">
        <v>123</v>
      </c>
      <c r="D38" s="4">
        <v>36</v>
      </c>
      <c r="E38" s="4">
        <v>20.51</v>
      </c>
      <c r="F38" s="4">
        <v>134</v>
      </c>
      <c r="H38" s="4">
        <v>123</v>
      </c>
      <c r="I38" s="4">
        <v>20.51</v>
      </c>
    </row>
    <row r="39" spans="1:9" x14ac:dyDescent="0.3">
      <c r="A39" s="4">
        <v>37</v>
      </c>
      <c r="B39" s="4">
        <v>387</v>
      </c>
      <c r="C39" s="4">
        <v>82</v>
      </c>
      <c r="D39" s="4">
        <v>75</v>
      </c>
      <c r="E39" s="4">
        <v>19.71</v>
      </c>
      <c r="F39" s="4">
        <v>39</v>
      </c>
      <c r="H39" s="4">
        <v>82</v>
      </c>
      <c r="I39" s="4">
        <v>19.71</v>
      </c>
    </row>
    <row r="40" spans="1:9" x14ac:dyDescent="0.3">
      <c r="A40" s="4">
        <v>38</v>
      </c>
      <c r="B40" s="4">
        <v>704</v>
      </c>
      <c r="C40" s="4">
        <v>104</v>
      </c>
      <c r="D40" s="4">
        <v>51</v>
      </c>
      <c r="E40" s="4">
        <v>20.100000000000001</v>
      </c>
      <c r="F40" s="4">
        <v>88</v>
      </c>
      <c r="H40" s="4">
        <v>104</v>
      </c>
      <c r="I40" s="4">
        <v>20.100000000000001</v>
      </c>
    </row>
    <row r="41" spans="1:9" x14ac:dyDescent="0.3">
      <c r="A41" s="4">
        <v>39</v>
      </c>
      <c r="B41" s="4">
        <v>1177</v>
      </c>
      <c r="C41" s="4">
        <v>112</v>
      </c>
      <c r="D41" s="4">
        <v>35</v>
      </c>
      <c r="E41" s="4">
        <v>20.32</v>
      </c>
      <c r="F41" s="4">
        <v>108</v>
      </c>
      <c r="H41" s="4">
        <v>112</v>
      </c>
      <c r="I41" s="4">
        <v>20.32</v>
      </c>
    </row>
    <row r="42" spans="1:9" x14ac:dyDescent="0.3">
      <c r="A42" s="4">
        <v>40</v>
      </c>
      <c r="B42" s="4">
        <v>1792</v>
      </c>
      <c r="C42" s="4">
        <v>116</v>
      </c>
      <c r="D42" s="4">
        <v>47</v>
      </c>
      <c r="E42" s="4">
        <v>20.37</v>
      </c>
      <c r="F42" s="4">
        <v>112</v>
      </c>
      <c r="H42" s="4">
        <v>116</v>
      </c>
      <c r="I42" s="4">
        <v>20.37</v>
      </c>
    </row>
    <row r="43" spans="1:9" x14ac:dyDescent="0.3">
      <c r="A43" s="4">
        <v>41</v>
      </c>
      <c r="B43" s="4">
        <v>2072</v>
      </c>
      <c r="C43" s="4">
        <v>106</v>
      </c>
      <c r="D43" s="4">
        <v>33</v>
      </c>
      <c r="E43" s="4">
        <v>20.03</v>
      </c>
      <c r="F43" s="4">
        <v>80</v>
      </c>
      <c r="H43" s="4">
        <v>106</v>
      </c>
      <c r="I43" s="4">
        <v>20.03</v>
      </c>
    </row>
    <row r="44" spans="1:9" x14ac:dyDescent="0.3">
      <c r="A44" s="4">
        <v>42</v>
      </c>
      <c r="B44" s="4">
        <v>1178</v>
      </c>
      <c r="C44" s="4">
        <v>120</v>
      </c>
      <c r="D44" s="4">
        <v>28</v>
      </c>
      <c r="E44" s="4">
        <v>20.65</v>
      </c>
      <c r="F44" s="4">
        <v>120</v>
      </c>
      <c r="H44" s="4">
        <v>120</v>
      </c>
      <c r="I44" s="4">
        <v>20.65</v>
      </c>
    </row>
    <row r="45" spans="1:9" x14ac:dyDescent="0.3">
      <c r="A45" s="4">
        <v>43</v>
      </c>
      <c r="B45" s="4">
        <v>1304</v>
      </c>
      <c r="C45" s="4">
        <v>105</v>
      </c>
      <c r="D45" s="4">
        <v>58</v>
      </c>
      <c r="E45" s="4">
        <v>20.190000000000001</v>
      </c>
      <c r="F45" s="4">
        <v>88</v>
      </c>
      <c r="H45" s="4">
        <v>105</v>
      </c>
      <c r="I45" s="4">
        <v>20.190000000000001</v>
      </c>
    </row>
    <row r="46" spans="1:9" x14ac:dyDescent="0.3">
      <c r="A46" s="4">
        <v>44</v>
      </c>
      <c r="B46" s="4">
        <v>1308</v>
      </c>
      <c r="C46" s="4">
        <v>114</v>
      </c>
      <c r="D46" s="4">
        <v>32</v>
      </c>
      <c r="E46" s="4">
        <v>20.239999999999998</v>
      </c>
      <c r="F46" s="4">
        <v>104</v>
      </c>
      <c r="H46" s="4">
        <v>114</v>
      </c>
      <c r="I46" s="4">
        <v>20.239999999999998</v>
      </c>
    </row>
    <row r="47" spans="1:9" x14ac:dyDescent="0.3">
      <c r="A47" s="4">
        <v>45</v>
      </c>
      <c r="B47" s="4">
        <v>1416</v>
      </c>
      <c r="C47" s="4">
        <v>107</v>
      </c>
      <c r="D47" s="4">
        <v>58</v>
      </c>
      <c r="E47" s="4">
        <v>20.27</v>
      </c>
      <c r="F47" s="4">
        <v>94</v>
      </c>
      <c r="H47" s="4">
        <v>107</v>
      </c>
      <c r="I47" s="4">
        <v>20.27</v>
      </c>
    </row>
    <row r="48" spans="1:9" x14ac:dyDescent="0.3">
      <c r="A48" s="4">
        <v>46</v>
      </c>
      <c r="B48" s="4">
        <v>1185</v>
      </c>
      <c r="C48" s="4">
        <v>115</v>
      </c>
      <c r="D48" s="4">
        <v>44</v>
      </c>
      <c r="E48" s="4">
        <v>20.69</v>
      </c>
      <c r="F48" s="4">
        <v>107</v>
      </c>
      <c r="H48" s="4">
        <v>115</v>
      </c>
      <c r="I48" s="4">
        <v>20.69</v>
      </c>
    </row>
    <row r="49" spans="1:9" x14ac:dyDescent="0.3">
      <c r="A49" s="4">
        <v>47</v>
      </c>
      <c r="B49" s="4">
        <v>1220</v>
      </c>
      <c r="C49" s="4">
        <v>96</v>
      </c>
      <c r="D49" s="4">
        <v>68</v>
      </c>
      <c r="E49" s="4">
        <v>19.850000000000001</v>
      </c>
      <c r="F49" s="4">
        <v>82</v>
      </c>
      <c r="H49" s="4">
        <v>96</v>
      </c>
      <c r="I49" s="4">
        <v>19.850000000000001</v>
      </c>
    </row>
    <row r="50" spans="1:9" x14ac:dyDescent="0.3">
      <c r="A50" s="4">
        <v>48</v>
      </c>
      <c r="B50" s="4">
        <v>1311</v>
      </c>
      <c r="C50" s="4">
        <v>104</v>
      </c>
      <c r="D50" s="4">
        <v>64</v>
      </c>
      <c r="E50" s="4">
        <v>19.87</v>
      </c>
      <c r="F50" s="4">
        <v>84</v>
      </c>
      <c r="H50" s="4">
        <v>104</v>
      </c>
      <c r="I50" s="4">
        <v>19.87</v>
      </c>
    </row>
    <row r="51" spans="1:9" x14ac:dyDescent="0.3">
      <c r="A51" s="4">
        <v>49</v>
      </c>
      <c r="B51" s="4">
        <v>1288</v>
      </c>
      <c r="C51" s="4">
        <v>108</v>
      </c>
      <c r="D51" s="4">
        <v>25</v>
      </c>
      <c r="E51" s="4">
        <v>20.2</v>
      </c>
      <c r="F51" s="4">
        <v>101</v>
      </c>
      <c r="H51" s="4">
        <v>108</v>
      </c>
      <c r="I51" s="4">
        <v>20.2</v>
      </c>
    </row>
    <row r="52" spans="1:9" x14ac:dyDescent="0.3">
      <c r="A52" s="4">
        <v>50</v>
      </c>
      <c r="B52" s="4">
        <v>918</v>
      </c>
      <c r="C52" s="4">
        <v>102</v>
      </c>
      <c r="D52" s="4">
        <v>54</v>
      </c>
      <c r="E52" s="4">
        <v>20.329999999999998</v>
      </c>
      <c r="F52" s="4">
        <v>98</v>
      </c>
      <c r="H52" s="4">
        <v>102</v>
      </c>
      <c r="I52" s="4">
        <v>20.329999999999998</v>
      </c>
    </row>
    <row r="54" spans="1:9" x14ac:dyDescent="0.3">
      <c r="A54" t="s">
        <v>7</v>
      </c>
    </row>
    <row r="55" spans="1:9" x14ac:dyDescent="0.3">
      <c r="A55" t="s">
        <v>8</v>
      </c>
    </row>
    <row r="56" spans="1:9" x14ac:dyDescent="0.3">
      <c r="A56" s="5"/>
      <c r="B56" s="5" t="s">
        <v>9</v>
      </c>
      <c r="C56" s="5" t="s">
        <v>10</v>
      </c>
      <c r="D56" s="5" t="s">
        <v>11</v>
      </c>
      <c r="E56" s="5" t="s">
        <v>12</v>
      </c>
      <c r="F56" s="5" t="s">
        <v>13</v>
      </c>
      <c r="G56" s="6"/>
    </row>
    <row r="57" spans="1:9" x14ac:dyDescent="0.3">
      <c r="A57" s="5" t="s">
        <v>14</v>
      </c>
      <c r="B57" s="5">
        <f>CORREL(ОборотныеСредства,ОборотныеСредства)</f>
        <v>0.99999999999999989</v>
      </c>
      <c r="C57" s="5">
        <f>CORREL(ОборотныеСредства,Прибыль)</f>
        <v>0.66448065495246311</v>
      </c>
      <c r="D57" s="5">
        <f>CORREL(ОборотныеСредства,Задолженность)</f>
        <v>-0.48646057720518249</v>
      </c>
      <c r="E57" s="5">
        <f>CORREL(ОборотныеСредства,Дивиденды)</f>
        <v>0.4911293727668043</v>
      </c>
      <c r="F57" s="5">
        <f>CORREL(ОборотныеСредства,Курс)</f>
        <v>0.57437340811516191</v>
      </c>
      <c r="G57" s="6"/>
    </row>
    <row r="58" spans="1:9" x14ac:dyDescent="0.3">
      <c r="A58" s="5" t="s">
        <v>10</v>
      </c>
      <c r="B58" s="5"/>
      <c r="C58" s="5">
        <f>CORREL(Прибыль,Прибыль)</f>
        <v>1</v>
      </c>
      <c r="D58" s="5">
        <f>CORREL(Прибыль,Задолженность)</f>
        <v>-0.75411610340571</v>
      </c>
      <c r="E58" s="5">
        <f>CORREL(Прибыль,Дивиденды)</f>
        <v>0.78984371569504508</v>
      </c>
      <c r="F58" s="5">
        <f>CORREL(Прибыль,Курс)</f>
        <v>0.94402895544798582</v>
      </c>
      <c r="G58" s="6"/>
    </row>
    <row r="59" spans="1:9" x14ac:dyDescent="0.3">
      <c r="A59" s="5" t="s">
        <v>11</v>
      </c>
      <c r="B59" s="5"/>
      <c r="C59" s="5"/>
      <c r="D59" s="5">
        <f>CORREL(Задолженность,Задолженность)</f>
        <v>1.0000000000000002</v>
      </c>
      <c r="E59" s="5">
        <f>CORREL(Задолженность,Дивиденды)</f>
        <v>-0.67000091662944561</v>
      </c>
      <c r="F59" s="5">
        <f>CORREL(Задолженность,Курс)</f>
        <v>-0.71075179814382261</v>
      </c>
      <c r="G59" s="6"/>
    </row>
    <row r="60" spans="1:9" x14ac:dyDescent="0.3">
      <c r="A60" s="5" t="s">
        <v>12</v>
      </c>
      <c r="B60" s="5"/>
      <c r="C60" s="5"/>
      <c r="D60" s="5"/>
      <c r="E60" s="5">
        <f>CORREL(Дивиденды,Дивиденды)</f>
        <v>1</v>
      </c>
      <c r="F60" s="5">
        <f>CORREL(Дивиденды,Курс)</f>
        <v>0.73477343840427156</v>
      </c>
      <c r="G60" s="6"/>
    </row>
    <row r="61" spans="1:9" x14ac:dyDescent="0.3">
      <c r="A61" s="5" t="s">
        <v>13</v>
      </c>
      <c r="B61" s="5"/>
      <c r="C61" s="5"/>
      <c r="D61" s="5"/>
      <c r="E61" s="5"/>
      <c r="F61" s="5">
        <f>CORREL(Курс,Курс)</f>
        <v>1.0000000000000002</v>
      </c>
      <c r="G61" s="6"/>
    </row>
    <row r="63" spans="1:9" x14ac:dyDescent="0.3">
      <c r="A63" t="s">
        <v>15</v>
      </c>
    </row>
    <row r="64" spans="1:9" ht="15.6" x14ac:dyDescent="0.35">
      <c r="A64" t="s">
        <v>16</v>
      </c>
    </row>
    <row r="65" spans="1:8" ht="15.6" x14ac:dyDescent="0.35">
      <c r="A65" t="s">
        <v>17</v>
      </c>
    </row>
    <row r="67" spans="1:8" x14ac:dyDescent="0.3">
      <c r="C67" t="s">
        <v>18</v>
      </c>
    </row>
    <row r="69" spans="1:8" x14ac:dyDescent="0.3">
      <c r="A69">
        <f t="array" ref="A69:C73">LINEST(F3:F52,H3:I52,1,1)</f>
        <v>-1.9633505829256113</v>
      </c>
      <c r="B69">
        <v>2.1476828187240811</v>
      </c>
      <c r="C69">
        <v>-96.373262399488823</v>
      </c>
      <c r="F69">
        <f>A69</f>
        <v>-1.9633505829256113</v>
      </c>
      <c r="H69">
        <f>A70</f>
        <v>5.3263304400799782</v>
      </c>
    </row>
    <row r="70" spans="1:8" x14ac:dyDescent="0.3">
      <c r="A70">
        <v>5.3263304400799782</v>
      </c>
      <c r="B70">
        <v>0.17401848579748622</v>
      </c>
      <c r="C70">
        <v>93.180332052929089</v>
      </c>
      <c r="F70">
        <f>B69</f>
        <v>2.1476828187240811</v>
      </c>
      <c r="H70">
        <f>B70</f>
        <v>0.17401848579748622</v>
      </c>
    </row>
    <row r="71" spans="1:8" x14ac:dyDescent="0.3">
      <c r="A71">
        <v>0.8915043250617859</v>
      </c>
      <c r="B71">
        <v>6.7906531546940849</v>
      </c>
      <c r="C71" t="e">
        <v>#N/A</v>
      </c>
      <c r="F71">
        <f>C69</f>
        <v>-96.373262399488823</v>
      </c>
      <c r="H71">
        <f>C70</f>
        <v>93.180332052929089</v>
      </c>
    </row>
    <row r="72" spans="1:8" x14ac:dyDescent="0.3">
      <c r="A72">
        <v>193.09849586983745</v>
      </c>
      <c r="B72">
        <v>47</v>
      </c>
      <c r="C72" t="e">
        <v>#N/A</v>
      </c>
      <c r="F72">
        <f>A71</f>
        <v>0.8915043250617859</v>
      </c>
      <c r="H72">
        <f>A72</f>
        <v>193.09849586983745</v>
      </c>
    </row>
    <row r="73" spans="1:8" x14ac:dyDescent="0.3">
      <c r="A73">
        <v>17808.690397434239</v>
      </c>
      <c r="B73">
        <v>2167.309602565766</v>
      </c>
      <c r="C73" t="e">
        <v>#N/A</v>
      </c>
      <c r="F73">
        <f>B71</f>
        <v>6.7906531546940849</v>
      </c>
      <c r="H73">
        <f>A73</f>
        <v>17808.690397434239</v>
      </c>
    </row>
    <row r="74" spans="1:8" x14ac:dyDescent="0.3">
      <c r="H74">
        <f>B73</f>
        <v>2167.309602565766</v>
      </c>
    </row>
    <row r="75" spans="1:8" x14ac:dyDescent="0.3">
      <c r="C75" t="s">
        <v>21</v>
      </c>
    </row>
    <row r="77" spans="1:8" x14ac:dyDescent="0.3">
      <c r="A77" t="s">
        <v>22</v>
      </c>
    </row>
    <row r="78" spans="1:8" ht="15.6" x14ac:dyDescent="0.35">
      <c r="A78" t="s">
        <v>25</v>
      </c>
      <c r="B78" t="s">
        <v>23</v>
      </c>
    </row>
    <row r="79" spans="1:8" ht="15.6" x14ac:dyDescent="0.35">
      <c r="A79" t="s">
        <v>27</v>
      </c>
      <c r="B79" t="s">
        <v>24</v>
      </c>
    </row>
    <row r="80" spans="1:8" ht="15.6" x14ac:dyDescent="0.35">
      <c r="A80" t="s">
        <v>28</v>
      </c>
      <c r="B80" t="s">
        <v>26</v>
      </c>
    </row>
    <row r="81" spans="1:2" x14ac:dyDescent="0.3">
      <c r="A81" t="s">
        <v>29</v>
      </c>
    </row>
    <row r="82" spans="1:2" x14ac:dyDescent="0.3">
      <c r="A82" t="s">
        <v>30</v>
      </c>
    </row>
    <row r="83" spans="1:2" x14ac:dyDescent="0.3">
      <c r="A83" t="s">
        <v>31</v>
      </c>
    </row>
    <row r="86" spans="1:2" x14ac:dyDescent="0.3">
      <c r="B86">
        <f>F70*_xlfn.STDEV.P(Прибыль)/_xlfn.STDEV.P(Курс)</f>
        <v>0.96683707361700122</v>
      </c>
    </row>
    <row r="87" spans="1:2" x14ac:dyDescent="0.3">
      <c r="B87">
        <f>F69*_xlfn.STDEV.P(Дивиденды)/_xlfn.STDEV.P(Курс)</f>
        <v>-2.8876748293104302E-2</v>
      </c>
    </row>
    <row r="89" spans="1:2" x14ac:dyDescent="0.3">
      <c r="A89" t="s">
        <v>32</v>
      </c>
    </row>
    <row r="91" spans="1:2" x14ac:dyDescent="0.3">
      <c r="A91" t="s">
        <v>33</v>
      </c>
    </row>
    <row r="95" spans="1:2" x14ac:dyDescent="0.3">
      <c r="B95">
        <f>(F58-F60*E58)/SQRT((1-F60^2)*(1-E58^2))</f>
        <v>0.87418258790279124</v>
      </c>
    </row>
    <row r="96" spans="1:2" x14ac:dyDescent="0.3">
      <c r="B96">
        <f>(F60-F58*E58)/SQRT((1-F58^2)*(1-E58^2))</f>
        <v>-5.3690069103812806E-2</v>
      </c>
    </row>
    <row r="97" spans="1:3" x14ac:dyDescent="0.3">
      <c r="A97" t="s">
        <v>34</v>
      </c>
    </row>
    <row r="99" spans="1:3" x14ac:dyDescent="0.3">
      <c r="B99">
        <f>B86*F58+B87*F60</f>
        <v>0.89150432506178612</v>
      </c>
    </row>
    <row r="100" spans="1:3" x14ac:dyDescent="0.3">
      <c r="A100" t="s">
        <v>35</v>
      </c>
    </row>
    <row r="102" spans="1:3" x14ac:dyDescent="0.3">
      <c r="A102" t="s">
        <v>38</v>
      </c>
    </row>
    <row r="104" spans="1:3" x14ac:dyDescent="0.3">
      <c r="C104">
        <f>F72/(1-F72)*(50-2-1)/2</f>
        <v>193.09849586983748</v>
      </c>
    </row>
    <row r="105" spans="1:3" x14ac:dyDescent="0.3">
      <c r="C105">
        <f>_xlfn.F.INV.RT(0.05,2,47)</f>
        <v>3.1950562807372145</v>
      </c>
    </row>
    <row r="106" spans="1:3" ht="15.6" x14ac:dyDescent="0.35">
      <c r="A106" t="s">
        <v>36</v>
      </c>
    </row>
    <row r="108" spans="1:3" x14ac:dyDescent="0.3">
      <c r="A108" t="s">
        <v>37</v>
      </c>
    </row>
    <row r="109" spans="1:3" x14ac:dyDescent="0.3">
      <c r="B109">
        <f>_xlfn.T.INV.2T(0.05,50-2-1)</f>
        <v>2.0117405137297668</v>
      </c>
    </row>
    <row r="112" spans="1:3" x14ac:dyDescent="0.3">
      <c r="B112">
        <f>ABS(F71/H71)</f>
        <v>1.0342661404634839</v>
      </c>
      <c r="C112" t="s">
        <v>40</v>
      </c>
    </row>
    <row r="113" spans="1:7" x14ac:dyDescent="0.3">
      <c r="B113">
        <f>ABS(F70/H70)</f>
        <v>12.341693521132255</v>
      </c>
      <c r="C113" t="s">
        <v>41</v>
      </c>
    </row>
    <row r="114" spans="1:7" x14ac:dyDescent="0.3">
      <c r="B114">
        <f>ABS(F69/H69)</f>
        <v>0.36861223782731178</v>
      </c>
      <c r="C114" t="s">
        <v>40</v>
      </c>
    </row>
    <row r="115" spans="1:7" x14ac:dyDescent="0.3">
      <c r="A115" t="s">
        <v>39</v>
      </c>
    </row>
    <row r="117" spans="1:7" ht="15.6" x14ac:dyDescent="0.35">
      <c r="A117" t="s">
        <v>42</v>
      </c>
    </row>
    <row r="118" spans="1:7" x14ac:dyDescent="0.3">
      <c r="A118">
        <f t="array" ref="A118:B122">LINEST(Курс,Прибыль,1,1)</f>
        <v>2.0970180222907278</v>
      </c>
      <c r="B118">
        <v>-130.45227649988141</v>
      </c>
      <c r="E118">
        <f>A118</f>
        <v>2.0970180222907278</v>
      </c>
      <c r="G118">
        <f>A119</f>
        <v>0.10576191346675418</v>
      </c>
    </row>
    <row r="119" spans="1:7" x14ac:dyDescent="0.3">
      <c r="A119">
        <v>0.10576191346675418</v>
      </c>
      <c r="B119">
        <v>11.52088558175855</v>
      </c>
      <c r="E119">
        <f>B118</f>
        <v>-130.45227649988141</v>
      </c>
      <c r="G119">
        <f>B119</f>
        <v>11.52088558175855</v>
      </c>
    </row>
    <row r="120" spans="1:7" x14ac:dyDescent="0.3">
      <c r="A120">
        <v>0.89119066872421437</v>
      </c>
      <c r="B120">
        <v>6.7292508274898468</v>
      </c>
      <c r="E120">
        <f>A120</f>
        <v>0.89119066872421437</v>
      </c>
      <c r="G120">
        <f>A122</f>
        <v>17802.424798434909</v>
      </c>
    </row>
    <row r="121" spans="1:7" x14ac:dyDescent="0.3">
      <c r="A121">
        <v>393.13863615557295</v>
      </c>
      <c r="B121">
        <v>48</v>
      </c>
      <c r="E121">
        <f>B120</f>
        <v>6.7292508274898468</v>
      </c>
      <c r="G121">
        <f>B122</f>
        <v>2173.5752015650942</v>
      </c>
    </row>
    <row r="122" spans="1:7" x14ac:dyDescent="0.3">
      <c r="A122">
        <v>17802.424798434909</v>
      </c>
      <c r="B122">
        <v>2173.5752015650942</v>
      </c>
    </row>
    <row r="124" spans="1:7" x14ac:dyDescent="0.3">
      <c r="A124" t="s">
        <v>43</v>
      </c>
    </row>
    <row r="125" spans="1:7" x14ac:dyDescent="0.3">
      <c r="B125">
        <f>_xlfn.T.INV.2T(0.05,48)</f>
        <v>2.0106347576242314</v>
      </c>
    </row>
    <row r="126" spans="1:7" x14ac:dyDescent="0.3">
      <c r="B126">
        <f>ABS(E119/G119)</f>
        <v>11.323111888762387</v>
      </c>
      <c r="C126" t="s">
        <v>41</v>
      </c>
    </row>
    <row r="127" spans="1:7" x14ac:dyDescent="0.3">
      <c r="B127">
        <f>ABS(E118/G118)</f>
        <v>19.82772392776268</v>
      </c>
      <c r="C127" t="s">
        <v>41</v>
      </c>
    </row>
    <row r="129" spans="1:4" x14ac:dyDescent="0.3">
      <c r="A129" t="s">
        <v>44</v>
      </c>
    </row>
    <row r="132" spans="1:4" x14ac:dyDescent="0.3">
      <c r="A132" t="s">
        <v>45</v>
      </c>
    </row>
    <row r="133" spans="1:4" x14ac:dyDescent="0.3">
      <c r="C133">
        <f>1-49/48*H74/H73</f>
        <v>0.87576504298871349</v>
      </c>
      <c r="D133" t="s">
        <v>46</v>
      </c>
    </row>
    <row r="134" spans="1:4" x14ac:dyDescent="0.3">
      <c r="C134">
        <f>1-49/47*G121/G120</f>
        <v>0.87271016229581022</v>
      </c>
      <c r="D134" t="s">
        <v>48</v>
      </c>
    </row>
    <row r="135" spans="1:4" x14ac:dyDescent="0.3">
      <c r="A135" t="s">
        <v>47</v>
      </c>
    </row>
  </sheetData>
  <conditionalFormatting sqref="B57:F6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ignoredErrors>
    <ignoredError sqref="E119:E120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Лист1</vt:lpstr>
      <vt:lpstr>Дивиденды</vt:lpstr>
      <vt:lpstr>Задолженность</vt:lpstr>
      <vt:lpstr>Курс</vt:lpstr>
      <vt:lpstr>ОборотныеСредства</vt:lpstr>
      <vt:lpstr>Прибыль</vt:lpstr>
      <vt:lpstr>Цена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BLazhenov</dc:creator>
  <cp:lastModifiedBy>Дмитрий Ивченков</cp:lastModifiedBy>
  <dcterms:created xsi:type="dcterms:W3CDTF">2021-11-23T23:13:27Z</dcterms:created>
  <dcterms:modified xsi:type="dcterms:W3CDTF">2023-11-27T10:17:10Z</dcterms:modified>
</cp:coreProperties>
</file>