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Квартплата" sheetId="1" state="visible" r:id="rId3"/>
    <sheet name="Распределение фонда зарплаты" sheetId="2" state="visible" r:id="rId4"/>
    <sheet name="Сдельная зарплата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<sst xmlns="http://schemas.openxmlformats.org/spreadsheetml/2006/main" count="71" uniqueCount="59">
  <si>
    <t xml:space="preserve">ТАРИФЫ</t>
  </si>
  <si>
    <t xml:space="preserve">телефон</t>
  </si>
  <si>
    <t xml:space="preserve">отдельн.</t>
  </si>
  <si>
    <t xml:space="preserve">спаренн.</t>
  </si>
  <si>
    <t xml:space="preserve">Газ</t>
  </si>
  <si>
    <t xml:space="preserve">без колонки</t>
  </si>
  <si>
    <t xml:space="preserve">с колонки</t>
  </si>
  <si>
    <t xml:space="preserve">Комунн. Услуги</t>
  </si>
  <si>
    <t xml:space="preserve">РАСЧЕТ КВАРТПЛАТЫ</t>
  </si>
  <si>
    <t xml:space="preserve">№      квартиры</t>
  </si>
  <si>
    <t xml:space="preserve"> площадь, м²</t>
  </si>
  <si>
    <t xml:space="preserve">человек </t>
  </si>
  <si>
    <t xml:space="preserve">Удобства </t>
  </si>
  <si>
    <t xml:space="preserve">Оплата</t>
  </si>
  <si>
    <t xml:space="preserve">ИТОГО </t>
  </si>
  <si>
    <t xml:space="preserve">электрическая плита</t>
  </si>
  <si>
    <t xml:space="preserve">газовая колонка</t>
  </si>
  <si>
    <t xml:space="preserve">телефон (спар./отд.)</t>
  </si>
  <si>
    <t xml:space="preserve">коммунальные услуги</t>
  </si>
  <si>
    <t xml:space="preserve">газ </t>
  </si>
  <si>
    <t xml:space="preserve">телефон </t>
  </si>
  <si>
    <t xml:space="preserve">+</t>
  </si>
  <si>
    <t xml:space="preserve">о</t>
  </si>
  <si>
    <t xml:space="preserve">с</t>
  </si>
  <si>
    <t xml:space="preserve">ВСЕГО</t>
  </si>
  <si>
    <r>
      <rPr>
        <sz val="11"/>
        <color theme="1"/>
        <rFont val="Calibri"/>
        <family val="2"/>
        <charset val="204"/>
      </rPr>
      <t xml:space="preserve">ДОХОД СОТРУДНИКОВ ЗА </t>
    </r>
    <r>
      <rPr>
        <b val="true"/>
        <sz val="11"/>
        <color theme="1"/>
        <rFont val="Calibri"/>
        <family val="2"/>
        <charset val="204"/>
      </rPr>
      <t xml:space="preserve">ОКТЯБРЬ</t>
    </r>
  </si>
  <si>
    <t xml:space="preserve">Количество рабочих дней</t>
  </si>
  <si>
    <t xml:space="preserve">Фонд заработной платы</t>
  </si>
  <si>
    <t xml:space="preserve">Ф.И.О. работника</t>
  </si>
  <si>
    <t xml:space="preserve">Отработано                      дней</t>
  </si>
  <si>
    <t xml:space="preserve">Разряд </t>
  </si>
  <si>
    <t xml:space="preserve">КТУ</t>
  </si>
  <si>
    <t xml:space="preserve">Оклад       </t>
  </si>
  <si>
    <t xml:space="preserve">Начислено </t>
  </si>
  <si>
    <t xml:space="preserve">Надбавка </t>
  </si>
  <si>
    <t xml:space="preserve">Новая                      зарплата</t>
  </si>
  <si>
    <t xml:space="preserve">Антонов Р.И.</t>
  </si>
  <si>
    <t xml:space="preserve">Борисов И.П.</t>
  </si>
  <si>
    <t xml:space="preserve">Иванов В.А.</t>
  </si>
  <si>
    <t xml:space="preserve">Крючков Н.Р.</t>
  </si>
  <si>
    <t xml:space="preserve">Новиков Л.Д.</t>
  </si>
  <si>
    <t xml:space="preserve">Огарев Н.И.</t>
  </si>
  <si>
    <t xml:space="preserve">Петров К.О.</t>
  </si>
  <si>
    <t xml:space="preserve">Сидоров И.Н.</t>
  </si>
  <si>
    <t xml:space="preserve">Тимофеев Н.Н.</t>
  </si>
  <si>
    <t xml:space="preserve">Федоров А.Н.</t>
  </si>
  <si>
    <t xml:space="preserve">Налог до 15000 р.</t>
  </si>
  <si>
    <t xml:space="preserve">Стоимость работы</t>
  </si>
  <si>
    <t xml:space="preserve">Стоимость детали</t>
  </si>
  <si>
    <t xml:space="preserve">СДЕЛЬНАЯ ЗАРАБОТНАЯ ПЛАТА</t>
  </si>
  <si>
    <t xml:space="preserve">Работник       </t>
  </si>
  <si>
    <t xml:space="preserve">Обработано деталей</t>
  </si>
  <si>
    <t xml:space="preserve">Деталей брака</t>
  </si>
  <si>
    <t xml:space="preserve">Зарплата </t>
  </si>
  <si>
    <t xml:space="preserve">Сумма налога</t>
  </si>
  <si>
    <t xml:space="preserve">Сумма на руки</t>
  </si>
  <si>
    <t xml:space="preserve">Ковалев И.Р.</t>
  </si>
  <si>
    <t xml:space="preserve">Федоров Г.Д.</t>
  </si>
  <si>
    <t xml:space="preserve">ВСЕГО          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</si>
</sst>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.00&quot; ₽&quot;"/>
    <numFmt numFmtId="166" formatCode="0%"/>
    <numFmt numFmtId="167" formatCode="General"/>
    <numFmt numFmtId="168" formatCode="#,##0.0&quot; ₽&quot;"/>
    <numFmt numFmtId="169" formatCode="#,##0.00\ [$₽-419];[RED]\-#,##0.00\ [$₽-419]"/>
  </numFmts>
  <fonts count="10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204"/>
    </font>
    <font>
      <sz val="10"/>
      <color rgb="FF0F1115"/>
      <name val="Consolas"/>
      <family val="3"/>
      <charset val="204"/>
    </font>
    <font>
      <sz val="11"/>
      <color theme="1"/>
      <name val="Times New Roman"/>
      <family val="1"/>
      <charset val="204"/>
    </font>
    <font>
      <sz val="11"/>
      <color theme="1"/>
      <name val="Calibri"/>
      <family val="2"/>
    </font>
    <font>
      <sz val="13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center" textRotation="9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339966"/>
      <rgbColor rgb="FF0F1115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Сдельная заработная плата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'Сдельная зарплата'!$D$6</c:f>
              <c:strCache>
                <c:ptCount val="1"/>
                <c:pt idx="0">
                  <c:v>Зарплата 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'Сдельная зарплата'!$A$7:$A$11</c:f>
              <c:strCache>
                <c:ptCount val="5"/>
                <c:pt idx="0">
                  <c:v>Иванов В.А.</c:v>
                </c:pt>
                <c:pt idx="1">
                  <c:v>Ковалев И.Р.</c:v>
                </c:pt>
                <c:pt idx="2">
                  <c:v>Петров К.О.</c:v>
                </c:pt>
                <c:pt idx="3">
                  <c:v>Сидоров И.Н.</c:v>
                </c:pt>
                <c:pt idx="4">
                  <c:v>Федоров Г.Д.</c:v>
                </c:pt>
              </c:strCache>
            </c:strRef>
          </c:cat>
          <c:val>
            <c:numRef>
              <c:f>'Сдельная зарплата'!$D$7:$D$11</c:f>
              <c:numCache>
                <c:formatCode>#,##0.00\ [$₽-419];[RED]\-#,##0.00\ [$₽-419]</c:formatCode>
                <c:ptCount val="5"/>
                <c:pt idx="0">
                  <c:v>14525</c:v>
                </c:pt>
                <c:pt idx="1">
                  <c:v>15875</c:v>
                </c:pt>
                <c:pt idx="2">
                  <c:v>14850</c:v>
                </c:pt>
                <c:pt idx="3">
                  <c:v>17600</c:v>
                </c:pt>
                <c:pt idx="4">
                  <c:v>13150</c:v>
                </c:pt>
              </c:numCache>
            </c:numRef>
          </c:val>
        </c:ser>
        <c:ser>
          <c:idx val="1"/>
          <c:order val="1"/>
          <c:tx>
            <c:strRef>
              <c:f>'Сдельная зарплата'!$E$6</c:f>
              <c:strCache>
                <c:ptCount val="1"/>
                <c:pt idx="0">
                  <c:v>Сумма налога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'Сдельная зарплата'!$A$7:$A$11</c:f>
              <c:strCache>
                <c:ptCount val="5"/>
                <c:pt idx="0">
                  <c:v>Иванов В.А.</c:v>
                </c:pt>
                <c:pt idx="1">
                  <c:v>Ковалев И.Р.</c:v>
                </c:pt>
                <c:pt idx="2">
                  <c:v>Петров К.О.</c:v>
                </c:pt>
                <c:pt idx="3">
                  <c:v>Сидоров И.Н.</c:v>
                </c:pt>
                <c:pt idx="4">
                  <c:v>Федоров Г.Д.</c:v>
                </c:pt>
              </c:strCache>
            </c:strRef>
          </c:cat>
          <c:val>
            <c:numRef>
              <c:f>'Сдельная зарплата'!$E$7:$E$11</c:f>
              <c:numCache>
                <c:formatCode>#,##0.00\ [$₽-419];[RED]\-#,##0.00\ [$₽-419]</c:formatCode>
                <c:ptCount val="5"/>
                <c:pt idx="0">
                  <c:v>2905</c:v>
                </c:pt>
                <c:pt idx="1">
                  <c:v>3175</c:v>
                </c:pt>
                <c:pt idx="2">
                  <c:v>2970</c:v>
                </c:pt>
                <c:pt idx="3">
                  <c:v>3520</c:v>
                </c:pt>
                <c:pt idx="4">
                  <c:v>2630</c:v>
                </c:pt>
              </c:numCache>
            </c:numRef>
          </c:val>
        </c:ser>
        <c:ser>
          <c:idx val="2"/>
          <c:order val="2"/>
          <c:tx>
            <c:strRef>
              <c:f>'Сдельная зарплата'!$F$6</c:f>
              <c:strCache>
                <c:ptCount val="1"/>
                <c:pt idx="0">
                  <c:v>Сумма на руки</c:v>
                </c:pt>
              </c:strCache>
            </c:strRef>
          </c:tx>
          <c:spPr>
            <a:solidFill>
              <a:srgbClr val="ffd320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'Сдельная зарплата'!$A$7:$A$11</c:f>
              <c:strCache>
                <c:ptCount val="5"/>
                <c:pt idx="0">
                  <c:v>Иванов В.А.</c:v>
                </c:pt>
                <c:pt idx="1">
                  <c:v>Ковалев И.Р.</c:v>
                </c:pt>
                <c:pt idx="2">
                  <c:v>Петров К.О.</c:v>
                </c:pt>
                <c:pt idx="3">
                  <c:v>Сидоров И.Н.</c:v>
                </c:pt>
                <c:pt idx="4">
                  <c:v>Федоров Г.Д.</c:v>
                </c:pt>
              </c:strCache>
            </c:strRef>
          </c:cat>
          <c:val>
            <c:numRef>
              <c:f>'Сдельная зарплата'!$F$7:$F$11</c:f>
              <c:numCache>
                <c:formatCode>#,##0.00\ [$₽-419];[RED]\-#,##0.00\ [$₽-419]</c:formatCode>
                <c:ptCount val="5"/>
                <c:pt idx="0">
                  <c:v>17430</c:v>
                </c:pt>
                <c:pt idx="1">
                  <c:v>19050</c:v>
                </c:pt>
                <c:pt idx="2">
                  <c:v>17820</c:v>
                </c:pt>
                <c:pt idx="3">
                  <c:v>21120</c:v>
                </c:pt>
                <c:pt idx="4">
                  <c:v>15780</c:v>
                </c:pt>
              </c:numCache>
            </c:numRef>
          </c:val>
        </c:ser>
        <c:gapWidth val="100"/>
        <c:overlap val="0"/>
        <c:axId val="88012841"/>
        <c:axId val="52954987"/>
      </c:barChart>
      <c:catAx>
        <c:axId val="8801284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2954987"/>
        <c:crosses val="autoZero"/>
        <c:auto val="1"/>
        <c:lblAlgn val="ctr"/>
        <c:lblOffset val="100"/>
        <c:noMultiLvlLbl val="0"/>
      </c:catAx>
      <c:valAx>
        <c:axId val="52954987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#,##0.00\ [$₽-419];[RED]\-#,##0.00\ [$₽-419]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8012841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85320</xdr:colOff>
      <xdr:row>5</xdr:row>
      <xdr:rowOff>34560</xdr:rowOff>
    </xdr:from>
    <xdr:to>
      <xdr:col>16</xdr:col>
      <xdr:colOff>657000</xdr:colOff>
      <xdr:row>20</xdr:row>
      <xdr:rowOff>173520</xdr:rowOff>
    </xdr:to>
    <xdr:graphicFrame>
      <xdr:nvGraphicFramePr>
        <xdr:cNvPr id="0" name=""/>
        <xdr:cNvGraphicFramePr/>
      </xdr:nvGraphicFramePr>
      <xdr:xfrm>
        <a:off x="5873400" y="987120"/>
        <a:ext cx="6720840" cy="3672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4.29"/>
    <col collapsed="false" customWidth="true" hidden="false" outlineLevel="0" max="2" min="2" style="0" width="14.14"/>
    <col collapsed="false" customWidth="true" hidden="false" outlineLevel="0" max="3" min="3" style="0" width="12.14"/>
    <col collapsed="false" customWidth="true" hidden="false" outlineLevel="0" max="4" min="4" style="0" width="5.29"/>
    <col collapsed="false" customWidth="true" hidden="false" outlineLevel="0" max="5" min="5" style="0" width="6.71"/>
    <col collapsed="false" customWidth="true" hidden="false" outlineLevel="0" max="6" min="6" style="0" width="5.43"/>
    <col collapsed="false" customWidth="true" hidden="false" outlineLevel="0" max="7" min="7" style="0" width="12.43"/>
    <col collapsed="false" customWidth="true" hidden="false" outlineLevel="0" max="8" min="8" style="0" width="12.57"/>
    <col collapsed="false" customWidth="true" hidden="false" outlineLevel="0" max="9" min="9" style="0" width="13.29"/>
    <col collapsed="false" customWidth="true" hidden="false" outlineLevel="0" max="10" min="10" style="0" width="10.57"/>
  </cols>
  <sheetData>
    <row r="1" customFormat="false" ht="15" hidden="false" customHeight="false" outlineLevel="0" collapsed="false">
      <c r="A1" s="1" t="s">
        <v>0</v>
      </c>
      <c r="B1" s="1"/>
      <c r="C1" s="1"/>
    </row>
    <row r="2" customFormat="false" ht="15" hidden="false" customHeight="false" outlineLevel="0" collapsed="false">
      <c r="A2" s="2" t="s">
        <v>1</v>
      </c>
      <c r="B2" s="3" t="s">
        <v>2</v>
      </c>
      <c r="C2" s="4" t="n">
        <v>300</v>
      </c>
    </row>
    <row r="3" customFormat="false" ht="15" hidden="false" customHeight="false" outlineLevel="0" collapsed="false">
      <c r="A3" s="2"/>
      <c r="B3" s="3" t="s">
        <v>3</v>
      </c>
      <c r="C3" s="4" t="n">
        <v>250</v>
      </c>
    </row>
    <row r="4" customFormat="false" ht="15" hidden="false" customHeight="false" outlineLevel="0" collapsed="false">
      <c r="A4" s="2" t="s">
        <v>4</v>
      </c>
      <c r="B4" s="3" t="s">
        <v>5</v>
      </c>
      <c r="C4" s="4" t="n">
        <v>70</v>
      </c>
    </row>
    <row r="5" customFormat="false" ht="15" hidden="false" customHeight="false" outlineLevel="0" collapsed="false">
      <c r="A5" s="2"/>
      <c r="B5" s="3" t="s">
        <v>6</v>
      </c>
      <c r="C5" s="4" t="n">
        <v>95</v>
      </c>
    </row>
    <row r="6" customFormat="false" ht="15" hidden="false" customHeight="true" outlineLevel="0" collapsed="false">
      <c r="A6" s="5" t="s">
        <v>7</v>
      </c>
      <c r="B6" s="3" t="s">
        <v>5</v>
      </c>
      <c r="C6" s="4" t="n">
        <v>50</v>
      </c>
    </row>
    <row r="7" customFormat="false" ht="15" hidden="false" customHeight="false" outlineLevel="0" collapsed="false">
      <c r="A7" s="5"/>
      <c r="B7" s="3" t="s">
        <v>6</v>
      </c>
      <c r="C7" s="6" t="n">
        <v>-0.1</v>
      </c>
    </row>
    <row r="8" customFormat="false" ht="15" hidden="false" customHeight="false" outlineLevel="0" collapsed="false">
      <c r="A8" s="7" t="s">
        <v>8</v>
      </c>
      <c r="B8" s="7"/>
      <c r="C8" s="7"/>
      <c r="D8" s="7"/>
      <c r="E8" s="7"/>
      <c r="F8" s="7"/>
      <c r="G8" s="7"/>
      <c r="H8" s="7"/>
      <c r="I8" s="7"/>
      <c r="J8" s="7"/>
    </row>
    <row r="9" customFormat="false" ht="15" hidden="false" customHeight="true" outlineLevel="0" collapsed="false">
      <c r="A9" s="8" t="s">
        <v>9</v>
      </c>
      <c r="B9" s="9" t="s">
        <v>10</v>
      </c>
      <c r="C9" s="9" t="s">
        <v>11</v>
      </c>
      <c r="D9" s="10" t="s">
        <v>12</v>
      </c>
      <c r="E9" s="10"/>
      <c r="F9" s="10"/>
      <c r="G9" s="10" t="s">
        <v>13</v>
      </c>
      <c r="H9" s="10"/>
      <c r="I9" s="10"/>
      <c r="J9" s="11" t="s">
        <v>14</v>
      </c>
    </row>
    <row r="10" customFormat="false" ht="85.5" hidden="false" customHeight="true" outlineLevel="0" collapsed="false">
      <c r="A10" s="8"/>
      <c r="B10" s="9"/>
      <c r="C10" s="9"/>
      <c r="D10" s="11" t="s">
        <v>15</v>
      </c>
      <c r="E10" s="11" t="s">
        <v>16</v>
      </c>
      <c r="F10" s="11" t="s">
        <v>17</v>
      </c>
      <c r="G10" s="11" t="s">
        <v>18</v>
      </c>
      <c r="H10" s="11" t="s">
        <v>19</v>
      </c>
      <c r="I10" s="11" t="s">
        <v>20</v>
      </c>
      <c r="J10" s="11"/>
    </row>
    <row r="11" customFormat="false" ht="15" hidden="false" customHeight="false" outlineLevel="0" collapsed="false">
      <c r="A11" s="12" t="n">
        <v>1</v>
      </c>
      <c r="B11" s="12" t="n">
        <v>100</v>
      </c>
      <c r="C11" s="12" t="n">
        <v>7</v>
      </c>
      <c r="D11" s="12"/>
      <c r="E11" s="12" t="s">
        <v>21</v>
      </c>
      <c r="F11" s="12" t="s">
        <v>22</v>
      </c>
      <c r="G11" s="13" t="n">
        <f aca="false">B11*$C$6*IF(E11="+",1+$C$7,1)</f>
        <v>4500</v>
      </c>
      <c r="H11" s="14" t="n">
        <f aca="false">IF(D11&lt;&gt;"+",1,0)*C11*IF(E11="+",$C$5,$C$4)</f>
        <v>665</v>
      </c>
      <c r="I11" s="14" t="n">
        <f aca="false">IF(F11="о",$C$2,IF(F11="с",$C$3,0))</f>
        <v>300</v>
      </c>
      <c r="J11" s="14" t="n">
        <f aca="false">SUM(G11:I11)</f>
        <v>5465</v>
      </c>
    </row>
    <row r="12" customFormat="false" ht="15" hidden="false" customHeight="false" outlineLevel="0" collapsed="false">
      <c r="A12" s="12" t="n">
        <v>2</v>
      </c>
      <c r="B12" s="12" t="n">
        <v>60</v>
      </c>
      <c r="C12" s="12" t="n">
        <v>3</v>
      </c>
      <c r="D12" s="12" t="s">
        <v>21</v>
      </c>
      <c r="E12" s="12"/>
      <c r="F12" s="12" t="s">
        <v>23</v>
      </c>
      <c r="G12" s="13" t="n">
        <f aca="false">B12*$C$6*IF(E12="+",1+$C$7,1)</f>
        <v>3000</v>
      </c>
      <c r="H12" s="14" t="n">
        <f aca="false">IF(D12&lt;&gt;"+",1,0)*C12*IF(E12="+",$C$5,$C$4)</f>
        <v>0</v>
      </c>
      <c r="I12" s="14" t="n">
        <f aca="false">IF(F12="о",$C$2,IF(F12="с",$C$3,0))</f>
        <v>250</v>
      </c>
      <c r="J12" s="14" t="n">
        <f aca="false">SUM(G12:I12)</f>
        <v>3250</v>
      </c>
    </row>
    <row r="13" customFormat="false" ht="15" hidden="false" customHeight="false" outlineLevel="0" collapsed="false">
      <c r="A13" s="12" t="n">
        <v>3</v>
      </c>
      <c r="B13" s="12" t="n">
        <v>70</v>
      </c>
      <c r="C13" s="12" t="n">
        <v>4</v>
      </c>
      <c r="D13" s="12"/>
      <c r="E13" s="12" t="s">
        <v>21</v>
      </c>
      <c r="F13" s="12"/>
      <c r="G13" s="13" t="n">
        <f aca="false">B13*$C$6*IF(E13="+",1+$C$7,1)</f>
        <v>3150</v>
      </c>
      <c r="H13" s="14" t="n">
        <f aca="false">IF(D13&lt;&gt;"+",1,0)*C13*IF(E13="+",$C$5,$C$4)</f>
        <v>380</v>
      </c>
      <c r="I13" s="14" t="n">
        <f aca="false">IF(F13="о",$C$2,IF(F13="с",$C$3,0))</f>
        <v>0</v>
      </c>
      <c r="J13" s="14" t="n">
        <f aca="false">SUM(G13:I13)</f>
        <v>3530</v>
      </c>
    </row>
    <row r="14" customFormat="false" ht="15" hidden="false" customHeight="false" outlineLevel="0" collapsed="false">
      <c r="A14" s="12" t="n">
        <v>4</v>
      </c>
      <c r="B14" s="12" t="n">
        <v>80</v>
      </c>
      <c r="C14" s="12" t="n">
        <v>3</v>
      </c>
      <c r="D14" s="12" t="s">
        <v>21</v>
      </c>
      <c r="E14" s="12"/>
      <c r="F14" s="12" t="s">
        <v>22</v>
      </c>
      <c r="G14" s="13" t="n">
        <f aca="false">B14*$C$6*IF(E14="+",1+$C$7,1)</f>
        <v>4000</v>
      </c>
      <c r="H14" s="14" t="n">
        <f aca="false">IF(D14&lt;&gt;"+",1,0)*C14*IF(E14="+",$C$5,$C$4)</f>
        <v>0</v>
      </c>
      <c r="I14" s="14" t="n">
        <f aca="false">IF(F14="о",$C$2,IF(F14="с",$C$3,0))</f>
        <v>300</v>
      </c>
      <c r="J14" s="14" t="n">
        <f aca="false">SUM(G14:I14)</f>
        <v>4300</v>
      </c>
    </row>
    <row r="15" customFormat="false" ht="15" hidden="false" customHeight="false" outlineLevel="0" collapsed="false">
      <c r="A15" s="12" t="n">
        <v>5</v>
      </c>
      <c r="B15" s="12" t="n">
        <v>90</v>
      </c>
      <c r="C15" s="12" t="n">
        <v>8</v>
      </c>
      <c r="D15" s="12"/>
      <c r="E15" s="12" t="s">
        <v>21</v>
      </c>
      <c r="F15" s="12"/>
      <c r="G15" s="13" t="n">
        <f aca="false">B15*$C$6*IF(E15="+",1+$C$7,1)</f>
        <v>4050</v>
      </c>
      <c r="H15" s="14" t="n">
        <f aca="false">IF(D15&lt;&gt;"+",1,0)*C15*IF(E15="+",$C$5,$C$4)</f>
        <v>760</v>
      </c>
      <c r="I15" s="14" t="n">
        <f aca="false">IF(F15="о",$C$2,IF(F15="с",$C$3,0))</f>
        <v>0</v>
      </c>
      <c r="J15" s="14" t="n">
        <f aca="false">SUM(G15:I15)</f>
        <v>4810</v>
      </c>
    </row>
    <row r="16" customFormat="false" ht="15" hidden="false" customHeight="false" outlineLevel="0" collapsed="false">
      <c r="A16" s="12" t="s">
        <v>24</v>
      </c>
      <c r="B16" s="15" t="n">
        <f aca="false">SUM(B11:B15)</f>
        <v>400</v>
      </c>
      <c r="C16" s="15" t="n">
        <f aca="false">SUM(C11:C15)</f>
        <v>25</v>
      </c>
      <c r="D16" s="15" t="n">
        <f aca="false">COUNTIF(D11:D15,"+")</f>
        <v>2</v>
      </c>
      <c r="E16" s="15" t="n">
        <f aca="false">COUNTIF(E11:E15,"+")</f>
        <v>3</v>
      </c>
      <c r="F16" s="15" t="n">
        <f aca="false">COUNTA(F11:F15)</f>
        <v>3</v>
      </c>
      <c r="G16" s="14" t="n">
        <f aca="false">SUM(G11:G15)</f>
        <v>18700</v>
      </c>
      <c r="H16" s="14" t="n">
        <f aca="false">SUM(H11:H15)</f>
        <v>1805</v>
      </c>
      <c r="I16" s="14" t="n">
        <f aca="false">SUM(I11:I15)</f>
        <v>850</v>
      </c>
      <c r="J16" s="14" t="n">
        <f aca="false">SUM(J11:J15)</f>
        <v>21355</v>
      </c>
    </row>
  </sheetData>
  <mergeCells count="11">
    <mergeCell ref="A1:C1"/>
    <mergeCell ref="A2:A3"/>
    <mergeCell ref="A4:A5"/>
    <mergeCell ref="A6:A7"/>
    <mergeCell ref="A8:J8"/>
    <mergeCell ref="A9:A10"/>
    <mergeCell ref="B9:B10"/>
    <mergeCell ref="C9:C10"/>
    <mergeCell ref="D9:F9"/>
    <mergeCell ref="G9:I9"/>
    <mergeCell ref="J9:J1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6.29"/>
    <col collapsed="false" customWidth="true" hidden="false" outlineLevel="0" max="2" min="2" style="0" width="14.43"/>
    <col collapsed="false" customWidth="true" hidden="false" outlineLevel="0" max="3" min="3" style="0" width="14.86"/>
    <col collapsed="false" customWidth="true" hidden="false" outlineLevel="0" max="5" min="5" style="0" width="13.57"/>
    <col collapsed="false" customWidth="true" hidden="false" outlineLevel="0" max="6" min="6" style="0" width="10.71"/>
    <col collapsed="false" customWidth="true" hidden="false" outlineLevel="0" max="8" min="7" style="0" width="10.57"/>
  </cols>
  <sheetData>
    <row r="1" customFormat="false" ht="16.2" hidden="false" customHeight="false" outlineLevel="0" collapsed="false">
      <c r="A1" s="16" t="s">
        <v>25</v>
      </c>
      <c r="B1" s="16"/>
      <c r="C1" s="16"/>
      <c r="D1" s="16"/>
      <c r="E1" s="16"/>
      <c r="F1" s="16"/>
    </row>
    <row r="3" customFormat="false" ht="15" hidden="false" customHeight="false" outlineLevel="0" collapsed="false">
      <c r="A3" s="9" t="s">
        <v>26</v>
      </c>
      <c r="B3" s="9"/>
      <c r="C3" s="17" t="n">
        <v>23</v>
      </c>
    </row>
    <row r="5" customFormat="false" ht="15" hidden="false" customHeight="false" outlineLevel="0" collapsed="false">
      <c r="A5" s="18" t="s">
        <v>27</v>
      </c>
      <c r="B5" s="18"/>
      <c r="C5" s="19" t="n">
        <v>300000</v>
      </c>
    </row>
    <row r="6" customFormat="false" ht="121.5" hidden="false" customHeight="true" outlineLevel="0" collapsed="false">
      <c r="A6" s="20" t="s">
        <v>28</v>
      </c>
      <c r="B6" s="21" t="s">
        <v>29</v>
      </c>
      <c r="C6" s="21" t="s">
        <v>30</v>
      </c>
      <c r="D6" s="21" t="s">
        <v>31</v>
      </c>
      <c r="E6" s="21" t="s">
        <v>32</v>
      </c>
      <c r="F6" s="21" t="s">
        <v>33</v>
      </c>
      <c r="G6" s="21" t="s">
        <v>34</v>
      </c>
      <c r="H6" s="21" t="s">
        <v>35</v>
      </c>
    </row>
    <row r="7" customFormat="false" ht="15" hidden="false" customHeight="false" outlineLevel="0" collapsed="false">
      <c r="A7" s="3" t="s">
        <v>36</v>
      </c>
      <c r="B7" s="22" t="n">
        <v>20</v>
      </c>
      <c r="C7" s="12" t="n">
        <v>5</v>
      </c>
      <c r="D7" s="12" t="n">
        <v>90</v>
      </c>
      <c r="E7" s="23" t="n">
        <v>30000</v>
      </c>
      <c r="F7" s="14" t="n">
        <f aca="false">E7*B7/$C$3</f>
        <v>26086.9565217391</v>
      </c>
      <c r="G7" s="14" t="n">
        <f aca="false">($C$5-$F$17)/$D$17*D7</f>
        <v>14795.0599003904</v>
      </c>
      <c r="H7" s="14" t="n">
        <f aca="false">F7+G7</f>
        <v>40882.0164221295</v>
      </c>
    </row>
    <row r="8" customFormat="false" ht="15" hidden="false" customHeight="false" outlineLevel="0" collapsed="false">
      <c r="A8" s="3" t="s">
        <v>37</v>
      </c>
      <c r="B8" s="22" t="n">
        <v>22</v>
      </c>
      <c r="C8" s="12" t="n">
        <v>5</v>
      </c>
      <c r="D8" s="12" t="n">
        <v>100</v>
      </c>
      <c r="E8" s="23" t="n">
        <v>30000</v>
      </c>
      <c r="F8" s="14" t="n">
        <f aca="false">E8*B8/$C$3</f>
        <v>28695.652173913</v>
      </c>
      <c r="G8" s="14" t="n">
        <f aca="false">($C$5-$F$17)/$D$17*D8</f>
        <v>16438.9554448782</v>
      </c>
      <c r="H8" s="14" t="n">
        <f aca="false">F8+G8</f>
        <v>45134.6076187912</v>
      </c>
    </row>
    <row r="9" customFormat="false" ht="15" hidden="false" customHeight="false" outlineLevel="0" collapsed="false">
      <c r="A9" s="3" t="s">
        <v>38</v>
      </c>
      <c r="B9" s="12" t="n">
        <v>18</v>
      </c>
      <c r="C9" s="12" t="n">
        <v>4</v>
      </c>
      <c r="D9" s="12" t="n">
        <v>70</v>
      </c>
      <c r="E9" s="23" t="n">
        <v>25000</v>
      </c>
      <c r="F9" s="14" t="n">
        <f aca="false">E9*B9/$C$3</f>
        <v>19565.2173913043</v>
      </c>
      <c r="G9" s="14" t="n">
        <f aca="false">($C$5-$F$17)/$D$17*D9</f>
        <v>11507.2688114147</v>
      </c>
      <c r="H9" s="14" t="n">
        <f aca="false">F9+G9</f>
        <v>31072.4862027191</v>
      </c>
    </row>
    <row r="10" customFormat="false" ht="15" hidden="false" customHeight="false" outlineLevel="0" collapsed="false">
      <c r="A10" s="3" t="s">
        <v>39</v>
      </c>
      <c r="B10" s="12" t="n">
        <v>20</v>
      </c>
      <c r="C10" s="12" t="n">
        <v>4</v>
      </c>
      <c r="D10" s="12" t="n">
        <v>80</v>
      </c>
      <c r="E10" s="23" t="n">
        <v>25000</v>
      </c>
      <c r="F10" s="14" t="n">
        <f aca="false">E10*B10/$C$3</f>
        <v>21739.1304347826</v>
      </c>
      <c r="G10" s="14" t="n">
        <f aca="false">($C$5-$F$17)/$D$17*D10</f>
        <v>13151.1643559025</v>
      </c>
      <c r="H10" s="14" t="n">
        <f aca="false">F10+G10</f>
        <v>34890.2947906852</v>
      </c>
    </row>
    <row r="11" customFormat="false" ht="15" hidden="false" customHeight="false" outlineLevel="0" collapsed="false">
      <c r="A11" s="3" t="s">
        <v>40</v>
      </c>
      <c r="B11" s="12" t="n">
        <v>19</v>
      </c>
      <c r="C11" s="12" t="n">
        <v>3</v>
      </c>
      <c r="D11" s="12" t="n">
        <v>60</v>
      </c>
      <c r="E11" s="23" t="n">
        <v>22500</v>
      </c>
      <c r="F11" s="14" t="n">
        <f aca="false">E11*B11/$C$3</f>
        <v>18586.9565217391</v>
      </c>
      <c r="G11" s="14" t="n">
        <f aca="false">($C$5-$F$17)/$D$17*D11</f>
        <v>9863.37326692691</v>
      </c>
      <c r="H11" s="14" t="n">
        <f aca="false">F11+G11</f>
        <v>28450.329788666</v>
      </c>
    </row>
    <row r="12" customFormat="false" ht="15" hidden="false" customHeight="false" outlineLevel="0" collapsed="false">
      <c r="A12" s="3" t="s">
        <v>41</v>
      </c>
      <c r="B12" s="12" t="n">
        <v>12</v>
      </c>
      <c r="C12" s="12" t="n">
        <v>3</v>
      </c>
      <c r="D12" s="12" t="n">
        <v>36</v>
      </c>
      <c r="E12" s="23" t="n">
        <v>22500</v>
      </c>
      <c r="F12" s="14" t="n">
        <f aca="false">E12*B12/$C$3</f>
        <v>11739.1304347826</v>
      </c>
      <c r="G12" s="14" t="n">
        <f aca="false">($C$5-$F$17)/$D$17*D12</f>
        <v>5918.02396015614</v>
      </c>
      <c r="H12" s="14" t="n">
        <f aca="false">F12+G12</f>
        <v>17657.1543949388</v>
      </c>
    </row>
    <row r="13" customFormat="false" ht="15" hidden="false" customHeight="false" outlineLevel="0" collapsed="false">
      <c r="A13" s="3" t="s">
        <v>42</v>
      </c>
      <c r="B13" s="12" t="n">
        <v>10</v>
      </c>
      <c r="C13" s="12" t="n">
        <v>2</v>
      </c>
      <c r="D13" s="12" t="n">
        <v>30</v>
      </c>
      <c r="E13" s="23" t="n">
        <v>20000</v>
      </c>
      <c r="F13" s="14" t="n">
        <f aca="false">E13*B13/$C$3</f>
        <v>8695.65217391304</v>
      </c>
      <c r="G13" s="14" t="n">
        <f aca="false">($C$5-$F$17)/$D$17*D13</f>
        <v>4931.68663346345</v>
      </c>
      <c r="H13" s="14" t="n">
        <f aca="false">F13+G13</f>
        <v>13627.3388073765</v>
      </c>
    </row>
    <row r="14" customFormat="false" ht="15" hidden="false" customHeight="false" outlineLevel="0" collapsed="false">
      <c r="A14" s="3" t="s">
        <v>43</v>
      </c>
      <c r="B14" s="12" t="n">
        <v>20</v>
      </c>
      <c r="C14" s="12" t="n">
        <v>3</v>
      </c>
      <c r="D14" s="12" t="n">
        <v>60</v>
      </c>
      <c r="E14" s="23" t="n">
        <v>22500</v>
      </c>
      <c r="F14" s="14" t="n">
        <f aca="false">E14*B14/$C$3</f>
        <v>19565.2173913043</v>
      </c>
      <c r="G14" s="14" t="n">
        <f aca="false">($C$5-$F$17)/$D$17*D14</f>
        <v>9863.37326692691</v>
      </c>
      <c r="H14" s="14" t="n">
        <f aca="false">F14+G14</f>
        <v>29428.5906582313</v>
      </c>
    </row>
    <row r="15" customFormat="false" ht="15" hidden="false" customHeight="false" outlineLevel="0" collapsed="false">
      <c r="A15" s="3" t="s">
        <v>44</v>
      </c>
      <c r="B15" s="12" t="n">
        <v>20</v>
      </c>
      <c r="C15" s="12" t="n">
        <v>2</v>
      </c>
      <c r="D15" s="12" t="n">
        <v>40</v>
      </c>
      <c r="E15" s="23" t="n">
        <v>20000</v>
      </c>
      <c r="F15" s="14" t="n">
        <f aca="false">E15*B15/$C$3</f>
        <v>17391.3043478261</v>
      </c>
      <c r="G15" s="14" t="n">
        <f aca="false">($C$5-$F$17)/$D$17*D15</f>
        <v>6575.58217795127</v>
      </c>
      <c r="H15" s="14" t="n">
        <f aca="false">F15+G15</f>
        <v>23966.8865257774</v>
      </c>
    </row>
    <row r="16" customFormat="false" ht="15" hidden="false" customHeight="false" outlineLevel="0" collapsed="false">
      <c r="A16" s="3" t="s">
        <v>45</v>
      </c>
      <c r="B16" s="12" t="n">
        <v>20</v>
      </c>
      <c r="C16" s="12" t="n">
        <v>4</v>
      </c>
      <c r="D16" s="12" t="n">
        <v>80</v>
      </c>
      <c r="E16" s="23" t="n">
        <v>25000</v>
      </c>
      <c r="F16" s="14" t="n">
        <f aca="false">E16*B16/$C$3</f>
        <v>21739.1304347826</v>
      </c>
      <c r="G16" s="14" t="n">
        <f aca="false">($C$5-$F$17)/$D$17*D16</f>
        <v>13151.1643559025</v>
      </c>
      <c r="H16" s="14" t="n">
        <f aca="false">F16+G16</f>
        <v>34890.2947906852</v>
      </c>
    </row>
    <row r="17" customFormat="false" ht="15" hidden="false" customHeight="false" outlineLevel="0" collapsed="false">
      <c r="A17" s="3" t="s">
        <v>24</v>
      </c>
      <c r="B17" s="12" t="n">
        <f aca="false">SUM(B7:B16)</f>
        <v>181</v>
      </c>
      <c r="C17" s="12" t="n">
        <f aca="false">SUM(C7:C16)</f>
        <v>35</v>
      </c>
      <c r="D17" s="12" t="n">
        <f aca="false">SUM(D7:D16)</f>
        <v>646</v>
      </c>
      <c r="E17" s="12" t="n">
        <f aca="false">SUM(E7:E16)</f>
        <v>242500</v>
      </c>
      <c r="F17" s="12" t="n">
        <f aca="false">SUM(F7:F16)</f>
        <v>193804.347826087</v>
      </c>
      <c r="G17" s="12" t="n">
        <f aca="false">SUM(G7:G16)</f>
        <v>106195.652173913</v>
      </c>
      <c r="H17" s="12" t="n">
        <f aca="false">SUM(H7:H16)</f>
        <v>300000</v>
      </c>
    </row>
  </sheetData>
  <mergeCells count="3">
    <mergeCell ref="A1:F1"/>
    <mergeCell ref="A3:B3"/>
    <mergeCell ref="A5:B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3.29"/>
    <col collapsed="false" customWidth="true" hidden="false" outlineLevel="0" max="4" min="4" style="0" width="10.93"/>
    <col collapsed="false" customWidth="true" hidden="false" outlineLevel="0" max="5" min="5" style="0" width="11.47"/>
    <col collapsed="false" customWidth="true" hidden="false" outlineLevel="0" max="6" min="6" style="0" width="11.04"/>
  </cols>
  <sheetData>
    <row r="1" customFormat="false" ht="15" hidden="false" customHeight="false" outlineLevel="0" collapsed="false">
      <c r="A1" s="24" t="s">
        <v>46</v>
      </c>
      <c r="B1" s="24"/>
      <c r="C1" s="25" t="n">
        <v>0.13</v>
      </c>
      <c r="D1" s="26" t="s">
        <v>46</v>
      </c>
      <c r="E1" s="26"/>
      <c r="F1" s="25" t="n">
        <v>0.2</v>
      </c>
    </row>
    <row r="2" customFormat="false" ht="15" hidden="false" customHeight="false" outlineLevel="0" collapsed="false">
      <c r="A2" s="1" t="s">
        <v>47</v>
      </c>
      <c r="B2" s="1"/>
      <c r="C2" s="27" t="n">
        <v>125</v>
      </c>
    </row>
    <row r="3" customFormat="false" ht="15" hidden="false" customHeight="false" outlineLevel="0" collapsed="false">
      <c r="A3" s="1" t="s">
        <v>48</v>
      </c>
      <c r="B3" s="1"/>
      <c r="C3" s="27" t="n">
        <v>200</v>
      </c>
    </row>
    <row r="5" customFormat="false" ht="15" hidden="false" customHeight="false" outlineLevel="0" collapsed="false">
      <c r="A5" s="7" t="s">
        <v>49</v>
      </c>
      <c r="B5" s="7"/>
      <c r="C5" s="7"/>
      <c r="D5" s="7"/>
      <c r="E5" s="7"/>
      <c r="F5" s="7"/>
    </row>
    <row r="6" customFormat="false" ht="68.2" hidden="false" customHeight="true" outlineLevel="0" collapsed="false">
      <c r="A6" s="28" t="s">
        <v>50</v>
      </c>
      <c r="B6" s="29" t="s">
        <v>51</v>
      </c>
      <c r="C6" s="21" t="s">
        <v>52</v>
      </c>
      <c r="D6" s="21" t="s">
        <v>53</v>
      </c>
      <c r="E6" s="21" t="s">
        <v>54</v>
      </c>
      <c r="F6" s="21" t="s">
        <v>55</v>
      </c>
    </row>
    <row r="7" customFormat="false" ht="15" hidden="false" customHeight="false" outlineLevel="0" collapsed="false">
      <c r="A7" s="30" t="s">
        <v>38</v>
      </c>
      <c r="B7" s="31" t="n">
        <v>145</v>
      </c>
      <c r="C7" s="32" t="n">
        <v>18</v>
      </c>
      <c r="D7" s="27" t="n">
        <f aca="false">B7*$C$2 - C7*$C$3</f>
        <v>14525</v>
      </c>
      <c r="E7" s="27" t="n">
        <f aca="false">D7*IF(D7&gt;=5000,$F$1,$C$1)</f>
        <v>2905</v>
      </c>
      <c r="F7" s="27" t="n">
        <f aca="false">SUM(E7,D7)</f>
        <v>17430</v>
      </c>
    </row>
    <row r="8" customFormat="false" ht="15" hidden="false" customHeight="false" outlineLevel="0" collapsed="false">
      <c r="A8" s="30" t="s">
        <v>56</v>
      </c>
      <c r="B8" s="31" t="n">
        <v>135</v>
      </c>
      <c r="C8" s="32" t="n">
        <v>5</v>
      </c>
      <c r="D8" s="27" t="n">
        <f aca="false">B8*$C$2 - C8*$C$3</f>
        <v>15875</v>
      </c>
      <c r="E8" s="27" t="n">
        <f aca="false">D8*IF(D8&gt;=5000,$F$1,$C$1)</f>
        <v>3175</v>
      </c>
      <c r="F8" s="27" t="n">
        <f aca="false">SUM(E8,D8)</f>
        <v>19050</v>
      </c>
    </row>
    <row r="9" customFormat="false" ht="15" hidden="false" customHeight="false" outlineLevel="0" collapsed="false">
      <c r="A9" s="30" t="s">
        <v>42</v>
      </c>
      <c r="B9" s="31" t="n">
        <v>130</v>
      </c>
      <c r="C9" s="32" t="n">
        <v>7</v>
      </c>
      <c r="D9" s="27" t="n">
        <f aca="false">B9*$C$2 - C9*$C$3</f>
        <v>14850</v>
      </c>
      <c r="E9" s="27" t="n">
        <f aca="false">D9*IF(D9&gt;=5000,$F$1,$C$1)</f>
        <v>2970</v>
      </c>
      <c r="F9" s="27" t="n">
        <f aca="false">SUM(E9,D9)</f>
        <v>17820</v>
      </c>
    </row>
    <row r="10" customFormat="false" ht="15" hidden="false" customHeight="false" outlineLevel="0" collapsed="false">
      <c r="A10" s="30" t="s">
        <v>43</v>
      </c>
      <c r="B10" s="31" t="n">
        <v>160</v>
      </c>
      <c r="C10" s="32" t="n">
        <v>12</v>
      </c>
      <c r="D10" s="27" t="n">
        <f aca="false">B10*$C$2 - C10*$C$3</f>
        <v>17600</v>
      </c>
      <c r="E10" s="27" t="n">
        <f aca="false">D10*IF(D10&gt;=5000,$F$1,$C$1)</f>
        <v>3520</v>
      </c>
      <c r="F10" s="27" t="n">
        <f aca="false">SUM(E10,D10)</f>
        <v>21120</v>
      </c>
    </row>
    <row r="11" customFormat="false" ht="15" hidden="false" customHeight="false" outlineLevel="0" collapsed="false">
      <c r="A11" s="30" t="s">
        <v>57</v>
      </c>
      <c r="B11" s="31" t="n">
        <v>110</v>
      </c>
      <c r="C11" s="32" t="n">
        <v>3</v>
      </c>
      <c r="D11" s="27" t="n">
        <f aca="false">B11*$C$2 - C11*$C$3</f>
        <v>13150</v>
      </c>
      <c r="E11" s="27" t="n">
        <f aca="false">D11*IF(D11&gt;=5000,$F$1,$C$1)</f>
        <v>2630</v>
      </c>
      <c r="F11" s="27" t="n">
        <f aca="false">SUM(E11,D11)</f>
        <v>15780</v>
      </c>
    </row>
    <row r="12" customFormat="false" ht="15" hidden="false" customHeight="false" outlineLevel="0" collapsed="false">
      <c r="A12" s="30" t="s">
        <v>58</v>
      </c>
      <c r="B12" s="15" t="n">
        <f aca="false">SUM(B7,B11)</f>
        <v>255</v>
      </c>
      <c r="C12" s="15" t="n">
        <f aca="false">SUM(C7,C11)</f>
        <v>21</v>
      </c>
      <c r="D12" s="27" t="n">
        <f aca="false">SUM(D7,D11)</f>
        <v>27675</v>
      </c>
      <c r="E12" s="27" t="n">
        <f aca="false">SUM(E7,E11)</f>
        <v>5535</v>
      </c>
      <c r="F12" s="27" t="n">
        <f aca="false">SUM(F7,F11)</f>
        <v>33210</v>
      </c>
      <c r="K12" s="33"/>
    </row>
  </sheetData>
  <mergeCells count="5">
    <mergeCell ref="A1:B1"/>
    <mergeCell ref="D1:E1"/>
    <mergeCell ref="A2:B2"/>
    <mergeCell ref="A3:B3"/>
    <mergeCell ref="A5:F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creator/>
  <dc:description/>
  <dc:language>ru-RU</dc:language>
  <cp:lastModifiedBy/>
  <dcterms:modified xsi:type="dcterms:W3CDTF">2025-10-21T18:50:54Z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