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SK\Desktop\"/>
    </mc:Choice>
  </mc:AlternateContent>
  <xr:revisionPtr revIDLastSave="0" documentId="8_{EDC700DF-B284-4150-9A73-6A5AD43BCF9C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Ведомость переоценки" sheetId="1" r:id="rId1"/>
    <sheet name="Отчетная ведомость" sheetId="2" r:id="rId2"/>
    <sheet name="Ведомость зарплаты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3" l="1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5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5" i="3"/>
  <c r="F6" i="3"/>
  <c r="G6" i="3" s="1"/>
  <c r="H6" i="3" s="1"/>
  <c r="I6" i="3" s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5" i="3"/>
  <c r="H3" i="2"/>
  <c r="H4" i="2"/>
  <c r="H5" i="2"/>
  <c r="H6" i="2"/>
  <c r="H7" i="2"/>
  <c r="H8" i="2"/>
  <c r="H9" i="2"/>
  <c r="H10" i="2"/>
  <c r="H11" i="2"/>
  <c r="H2" i="2"/>
  <c r="E12" i="2"/>
  <c r="G3" i="2"/>
  <c r="G2" i="2"/>
  <c r="E3" i="2"/>
  <c r="E2" i="2"/>
  <c r="D12" i="2"/>
  <c r="C12" i="2"/>
  <c r="B12" i="2"/>
  <c r="G6" i="2"/>
  <c r="G7" i="2"/>
  <c r="G9" i="2"/>
  <c r="E4" i="2"/>
  <c r="G4" i="2" s="1"/>
  <c r="E5" i="2"/>
  <c r="G5" i="2" s="1"/>
  <c r="E6" i="2"/>
  <c r="E7" i="2"/>
  <c r="E8" i="2"/>
  <c r="G8" i="2" s="1"/>
  <c r="E9" i="2"/>
  <c r="E10" i="2"/>
  <c r="G10" i="2" s="1"/>
  <c r="E11" i="2"/>
  <c r="G11" i="2" s="1"/>
  <c r="G12" i="2" l="1"/>
  <c r="F2" i="2"/>
  <c r="F9" i="2"/>
  <c r="F5" i="2"/>
  <c r="F8" i="2"/>
  <c r="F4" i="2"/>
  <c r="F7" i="2"/>
  <c r="F3" i="2"/>
  <c r="F11" i="2"/>
  <c r="F10" i="2"/>
  <c r="F6" i="2"/>
  <c r="G13" i="1"/>
  <c r="F13" i="1"/>
  <c r="E13" i="1"/>
  <c r="D13" i="1"/>
  <c r="C13" i="1"/>
  <c r="B13" i="1"/>
  <c r="G6" i="1"/>
  <c r="G7" i="1"/>
  <c r="G8" i="1"/>
  <c r="G9" i="1"/>
  <c r="G10" i="1"/>
  <c r="G11" i="1"/>
  <c r="G12" i="1"/>
  <c r="G5" i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</calcChain>
</file>

<file path=xl/sharedStrings.xml><?xml version="1.0" encoding="utf-8"?>
<sst xmlns="http://schemas.openxmlformats.org/spreadsheetml/2006/main" count="81" uniqueCount="69">
  <si>
    <t>Наименование объекта</t>
  </si>
  <si>
    <t>Балансовая стоимотсь (БС), млн.руб</t>
  </si>
  <si>
    <t>Износ объекта (ИО), млн.руб</t>
  </si>
  <si>
    <t>Остаточная стоимотсь(ОС), млн.руб</t>
  </si>
  <si>
    <t>к</t>
  </si>
  <si>
    <t>Восстановительная полная стоимость (ВПС), млн.руб</t>
  </si>
  <si>
    <t>Восстановительная остаточная стоиимость (ВОС), млн.руб</t>
  </si>
  <si>
    <t>ВЕДОМОСТЬ ПЕРЕОЦЕНКИ ОСНОВНЫХ СРЕДСТ ПРОИЗВОДСТВА</t>
  </si>
  <si>
    <t>Отдел менеджмента и маркетинга</t>
  </si>
  <si>
    <t>Отдел транспортировки</t>
  </si>
  <si>
    <t>Сборочный цех</t>
  </si>
  <si>
    <t>Отделочный цех</t>
  </si>
  <si>
    <t xml:space="preserve">Склад № 1 </t>
  </si>
  <si>
    <t>Склад № 2</t>
  </si>
  <si>
    <t>Склад № 3</t>
  </si>
  <si>
    <t>Склад № 4</t>
  </si>
  <si>
    <t>Итог</t>
  </si>
  <si>
    <t>Клуб</t>
  </si>
  <si>
    <t>Январь</t>
  </si>
  <si>
    <t>Февраль</t>
  </si>
  <si>
    <t>Март</t>
  </si>
  <si>
    <t>Суммарная выручка</t>
  </si>
  <si>
    <t>Место</t>
  </si>
  <si>
    <t>Средняя выручка</t>
  </si>
  <si>
    <t>Доля в общей выручке</t>
  </si>
  <si>
    <t>Альтаир</t>
  </si>
  <si>
    <t>Антей</t>
  </si>
  <si>
    <t>Арена</t>
  </si>
  <si>
    <t>Арсенал</t>
  </si>
  <si>
    <t>Блиндаж</t>
  </si>
  <si>
    <t>Галакс</t>
  </si>
  <si>
    <t>Звезда</t>
  </si>
  <si>
    <t>Патрион</t>
  </si>
  <si>
    <t>Полигон</t>
  </si>
  <si>
    <t>Сеть</t>
  </si>
  <si>
    <t>Итого</t>
  </si>
  <si>
    <t>РАСЧЕТ ЗАРАБОТНОЙ ПЛАТЫ СОТРУДНИКОВ</t>
  </si>
  <si>
    <t>НАУЧНО-ПРОЕКТНОГО ОТДЕЛА</t>
  </si>
  <si>
    <t>№ п/п</t>
  </si>
  <si>
    <t>Фамилия И.О.</t>
  </si>
  <si>
    <t>Должность</t>
  </si>
  <si>
    <t>Тарифная ставка</t>
  </si>
  <si>
    <t>Стаж</t>
  </si>
  <si>
    <t xml:space="preserve">Надбавка за стаж </t>
  </si>
  <si>
    <t>Процент налога</t>
  </si>
  <si>
    <t>Сумма налога</t>
  </si>
  <si>
    <t>Выплата</t>
  </si>
  <si>
    <t>Антонов Р.И.</t>
  </si>
  <si>
    <t>Борисов И.П.</t>
  </si>
  <si>
    <t>Вольская О.А.</t>
  </si>
  <si>
    <t>Иванов В.А.</t>
  </si>
  <si>
    <t>Комаров Н.И.</t>
  </si>
  <si>
    <t>Крючкрв Н.Р.</t>
  </si>
  <si>
    <t>Новиков Л.Д.</t>
  </si>
  <si>
    <t>Огарев Н.И.</t>
  </si>
  <si>
    <t>Петров К.О.</t>
  </si>
  <si>
    <t>Реутоа Е.Г.</t>
  </si>
  <si>
    <t>Сидоров И.Н.</t>
  </si>
  <si>
    <t>Степаненко В.Д.</t>
  </si>
  <si>
    <t>Тимофеев Н.Н.</t>
  </si>
  <si>
    <t>Уткина Е.В.</t>
  </si>
  <si>
    <t>Федоров А.Н.</t>
  </si>
  <si>
    <t>лаборант</t>
  </si>
  <si>
    <t>инженер</t>
  </si>
  <si>
    <t>мл.н.сотрудник</t>
  </si>
  <si>
    <t>ст.н. сотрудник</t>
  </si>
  <si>
    <t>ИТОГ К ВЫДАЧЕ</t>
  </si>
  <si>
    <t xml:space="preserve">        798  000 тыс.руб..</t>
  </si>
  <si>
    <t>зав.лабораторией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</si>
</sst>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0.0"/>
    <numFmt numFmtId="165" formatCode="#,###.00&quot; тыс.руб.&quot;"/>
    <numFmt numFmtId="166" formatCode="#,##0.00\ &quot;₽&quot;"/>
    <numFmt numFmtId="167" formatCode="#,##0\ &quot;₽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/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9" fontId="0" fillId="0" borderId="1" xfId="0" applyNumberFormat="1" applyBorder="1"/>
    <xf numFmtId="166" fontId="0" fillId="0" borderId="1" xfId="0" applyNumberFormat="1" applyBorder="1"/>
    <xf numFmtId="167" fontId="0" fillId="0" borderId="1" xfId="2" applyNumberFormat="1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Денежный" xfId="2" builtinId="4"/>
    <cellStyle name="Обычный" xfId="0" builtinId="0"/>
    <cellStyle name="Финансовый" xfId="1" builtinId="3"/>
  </cellStyles>
  <dxfs count="3">
    <dxf>
      <font>
        <color rgb="FFC00000"/>
      </font>
    </dxf>
    <dxf>
      <font>
        <color theme="9"/>
      </font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Оценка</a:t>
            </a:r>
            <a:r>
              <a:rPr lang="ru-RU" sz="12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основных средств производства</a:t>
            </a:r>
            <a:endParaRPr lang="ru-RU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Балансовая стоимость(БС), млн.руб.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'Ведомость переоценки'!$A$7:$A$12</c:f>
              <c:strCache>
                <c:ptCount val="6"/>
                <c:pt idx="0">
                  <c:v>Сборочный цех</c:v>
                </c:pt>
                <c:pt idx="1">
                  <c:v>Отделочный цех</c:v>
                </c:pt>
                <c:pt idx="2">
                  <c:v>Склад № 1 </c:v>
                </c:pt>
                <c:pt idx="3">
                  <c:v>Склад № 2</c:v>
                </c:pt>
                <c:pt idx="4">
                  <c:v>Склад № 3</c:v>
                </c:pt>
                <c:pt idx="5">
                  <c:v>Склад № 4</c:v>
                </c:pt>
              </c:strCache>
            </c:strRef>
          </c:cat>
          <c:val>
            <c:numRef>
              <c:f>'Ведомость переоценки'!$B$7:$B$12</c:f>
              <c:numCache>
                <c:formatCode>General</c:formatCode>
                <c:ptCount val="6"/>
                <c:pt idx="0">
                  <c:v>673</c:v>
                </c:pt>
                <c:pt idx="1">
                  <c:v>821.6</c:v>
                </c:pt>
                <c:pt idx="2">
                  <c:v>598.4</c:v>
                </c:pt>
                <c:pt idx="3" formatCode="0.0">
                  <c:v>610</c:v>
                </c:pt>
                <c:pt idx="4">
                  <c:v>756.3</c:v>
                </c:pt>
                <c:pt idx="5">
                  <c:v>614.29999999999995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C-4E5F-B4ED-0F18109141EB}"/>
            </c:ext>
          </c:extLst>
        </c:ser>
        <c:ser>
          <c:idx val="1"/>
          <c:order val="1"/>
          <c:tx>
            <c:v>Износ объекта(ИО), млн.руб.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'Ведомость переоценки'!$A$7:$A$12</c:f>
              <c:strCache>
                <c:ptCount val="6"/>
                <c:pt idx="0">
                  <c:v>Сборочный цех</c:v>
                </c:pt>
                <c:pt idx="1">
                  <c:v>Отделочный цех</c:v>
                </c:pt>
                <c:pt idx="2">
                  <c:v>Склад № 1 </c:v>
                </c:pt>
                <c:pt idx="3">
                  <c:v>Склад № 2</c:v>
                </c:pt>
                <c:pt idx="4">
                  <c:v>Склад № 3</c:v>
                </c:pt>
                <c:pt idx="5">
                  <c:v>Склад № 4</c:v>
                </c:pt>
              </c:strCache>
            </c:strRef>
          </c:cat>
          <c:val>
            <c:numRef>
              <c:f>'Ведомость переоценки'!$C$7:$C$12</c:f>
              <c:numCache>
                <c:formatCode>General</c:formatCode>
                <c:ptCount val="6"/>
                <c:pt idx="0">
                  <c:v>198.9</c:v>
                </c:pt>
                <c:pt idx="1">
                  <c:v>401.2</c:v>
                </c:pt>
                <c:pt idx="2">
                  <c:v>131.5</c:v>
                </c:pt>
                <c:pt idx="3">
                  <c:v>345.6</c:v>
                </c:pt>
                <c:pt idx="4">
                  <c:v>159.6</c:v>
                </c:pt>
                <c:pt idx="5">
                  <c:v>148.69999999999999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C-4E5F-B4ED-0F18109141EB}"/>
            </c:ext>
          </c:extLst>
        </c:ser>
        <c:ser>
          <c:idx val="2"/>
          <c:order val="2"/>
          <c:tx>
            <c:v>Остаточная стоимость(ОС), млн.руб.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'Ведомость переоценки'!$A$7:$A$12</c:f>
              <c:strCache>
                <c:ptCount val="6"/>
                <c:pt idx="0">
                  <c:v>Сборочный цех</c:v>
                </c:pt>
                <c:pt idx="1">
                  <c:v>Отделочный цех</c:v>
                </c:pt>
                <c:pt idx="2">
                  <c:v>Склад № 1 </c:v>
                </c:pt>
                <c:pt idx="3">
                  <c:v>Склад № 2</c:v>
                </c:pt>
                <c:pt idx="4">
                  <c:v>Склад № 3</c:v>
                </c:pt>
                <c:pt idx="5">
                  <c:v>Склад № 4</c:v>
                </c:pt>
              </c:strCache>
            </c:strRef>
          </c:cat>
          <c:val>
            <c:numRef>
              <c:f>'Ведомость переоценки'!$D$7:$D$12</c:f>
              <c:numCache>
                <c:formatCode>General</c:formatCode>
                <c:ptCount val="6"/>
                <c:pt idx="0">
                  <c:v>474.1</c:v>
                </c:pt>
                <c:pt idx="1">
                  <c:v>420.4</c:v>
                </c:pt>
                <c:pt idx="2">
                  <c:v>466.9</c:v>
                </c:pt>
                <c:pt idx="3">
                  <c:v>264.39999999999998</c:v>
                </c:pt>
                <c:pt idx="4">
                  <c:v>596.70000000000005</c:v>
                </c:pt>
                <c:pt idx="5">
                  <c:v>465.6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BC-4E5F-B4ED-0F1810914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391808"/>
        <c:axId val="606209216"/>
      </c:barChart>
      <c:catAx>
        <c:axId val="60439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209216"/>
        <c:crosses val="autoZero"/>
        <c:auto val="1"/>
        <c:lblAlgn val="ctr"/>
        <c:lblOffset val="100"/>
        <c:noMultiLvlLbl val="0"/>
      </c:catAx>
      <c:valAx>
        <c:axId val="606209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млн.руб.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39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Данные</a:t>
            </a:r>
            <a:r>
              <a:rPr lang="ru-RU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о работе компьютерных клубов</a:t>
            </a:r>
            <a:endParaRPr lang="ru-RU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4A0-49CC-B776-585F556193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4A0-49CC-B776-585F556193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4A0-49CC-B776-585F556193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4A0-49CC-B776-585F5561937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4A0-49CC-B776-585F5561937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4A0-49CC-B776-585F5561937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4A0-49CC-B776-585F5561937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4A0-49CC-B776-585F5561937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64A0-49CC-B776-585F5561937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64A0-49CC-B776-585F55619370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'Отчетная ведомость'!$A$2:$A$11</c:f>
              <c:strCache>
                <c:ptCount val="10"/>
                <c:pt idx="0">
                  <c:v>Альтаир</c:v>
                </c:pt>
                <c:pt idx="1">
                  <c:v>Антей</c:v>
                </c:pt>
                <c:pt idx="2">
                  <c:v>Арена</c:v>
                </c:pt>
                <c:pt idx="3">
                  <c:v>Арсенал</c:v>
                </c:pt>
                <c:pt idx="4">
                  <c:v>Блиндаж</c:v>
                </c:pt>
                <c:pt idx="5">
                  <c:v>Галакс</c:v>
                </c:pt>
                <c:pt idx="6">
                  <c:v>Звезда</c:v>
                </c:pt>
                <c:pt idx="7">
                  <c:v>Патрион</c:v>
                </c:pt>
                <c:pt idx="8">
                  <c:v>Полигон</c:v>
                </c:pt>
                <c:pt idx="9">
                  <c:v>Сеть</c:v>
                </c:pt>
              </c:strCache>
            </c:strRef>
          </c:cat>
          <c:val>
            <c:numRef>
              <c:f>'Отчетная ведомость'!$H$2:$H$11</c:f>
              <c:numCache>
                <c:formatCode>0.00</c:formatCode>
                <c:ptCount val="10"/>
                <c:pt idx="0">
                  <c:v>6.703482129160915</c:v>
                </c:pt>
                <c:pt idx="1">
                  <c:v>6.8722196655928824</c:v>
                </c:pt>
                <c:pt idx="2">
                  <c:v>12.910978166385437</c:v>
                </c:pt>
                <c:pt idx="3">
                  <c:v>7.1023163061819297</c:v>
                </c:pt>
                <c:pt idx="4">
                  <c:v>14.490975098430228</c:v>
                </c:pt>
                <c:pt idx="5">
                  <c:v>7.5727361047195378</c:v>
                </c:pt>
                <c:pt idx="6">
                  <c:v>12.399652298409777</c:v>
                </c:pt>
                <c:pt idx="7">
                  <c:v>8.4777828910364583</c:v>
                </c:pt>
                <c:pt idx="8">
                  <c:v>14.44495577031242</c:v>
                </c:pt>
                <c:pt idx="9">
                  <c:v>9.0249015697704138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F-4BAD-928F-0D3878A9F35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</a:rPr>
              <a:t>Сравнительная</a:t>
            </a:r>
            <a:r>
              <a:rPr lang="ru-RU" baseline="0">
                <a:solidFill>
                  <a:sysClr val="windowText" lastClr="000000"/>
                </a:solidFill>
              </a:rPr>
              <a:t> диограмма заработной платы</a:t>
            </a:r>
            <a:endParaRPr lang="ru-RU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8411648196753181"/>
          <c:y val="2.373887240356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'Ведомость зарплаты'!$B$5:$B$19</c:f>
              <c:strCache>
                <c:ptCount val="15"/>
                <c:pt idx="0">
                  <c:v>Антонов Р.И.</c:v>
                </c:pt>
                <c:pt idx="1">
                  <c:v>Борисов И.П.</c:v>
                </c:pt>
                <c:pt idx="2">
                  <c:v>Вольская О.А.</c:v>
                </c:pt>
                <c:pt idx="3">
                  <c:v>Иванов В.А.</c:v>
                </c:pt>
                <c:pt idx="4">
                  <c:v>Комаров Н.И.</c:v>
                </c:pt>
                <c:pt idx="5">
                  <c:v>Крючкрв Н.Р.</c:v>
                </c:pt>
                <c:pt idx="6">
                  <c:v>Новиков Л.Д.</c:v>
                </c:pt>
                <c:pt idx="7">
                  <c:v>Огарев Н.И.</c:v>
                </c:pt>
                <c:pt idx="8">
                  <c:v>Петров К.О.</c:v>
                </c:pt>
                <c:pt idx="9">
                  <c:v>Реутоа Е.Г.</c:v>
                </c:pt>
                <c:pt idx="10">
                  <c:v>Сидоров И.Н.</c:v>
                </c:pt>
                <c:pt idx="11">
                  <c:v>Степаненко В.Д.</c:v>
                </c:pt>
                <c:pt idx="12">
                  <c:v>Тимофеев Н.Н.</c:v>
                </c:pt>
                <c:pt idx="13">
                  <c:v>Уткина Е.В.</c:v>
                </c:pt>
                <c:pt idx="14">
                  <c:v>Федоров А.Н.</c:v>
                </c:pt>
              </c:strCache>
            </c:strRef>
          </c:cat>
          <c:val>
            <c:numRef>
              <c:f>'Ведомость зарплаты'!$K$5:$K$19</c:f>
              <c:numCache>
                <c:formatCode>#\ ##0.00\ "₽"</c:formatCode>
                <c:ptCount val="15"/>
                <c:pt idx="0">
                  <c:v>15858.04</c:v>
                </c:pt>
                <c:pt idx="1">
                  <c:v>28514.25</c:v>
                </c:pt>
                <c:pt idx="2">
                  <c:v>26303.95</c:v>
                </c:pt>
                <c:pt idx="3">
                  <c:v>15858.04</c:v>
                </c:pt>
                <c:pt idx="4">
                  <c:v>32818.5</c:v>
                </c:pt>
                <c:pt idx="5">
                  <c:v>29714.85</c:v>
                </c:pt>
                <c:pt idx="6">
                  <c:v>26830.799999999999</c:v>
                </c:pt>
                <c:pt idx="7">
                  <c:v>25160.3</c:v>
                </c:pt>
                <c:pt idx="8">
                  <c:v>32130</c:v>
                </c:pt>
                <c:pt idx="9">
                  <c:v>31556.25</c:v>
                </c:pt>
                <c:pt idx="10">
                  <c:v>28514.25</c:v>
                </c:pt>
                <c:pt idx="11">
                  <c:v>17299.68</c:v>
                </c:pt>
                <c:pt idx="12">
                  <c:v>29714.85</c:v>
                </c:pt>
                <c:pt idx="13">
                  <c:v>25160.3</c:v>
                </c:pt>
                <c:pt idx="14">
                  <c:v>30281.25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E-4CFD-B383-CBEE32C315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86575"/>
        <c:axId val="1666205535"/>
      </c:barChart>
      <c:catAx>
        <c:axId val="438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6205535"/>
        <c:crosses val="autoZero"/>
        <c:auto val="1"/>
        <c:lblAlgn val="ctr"/>
        <c:lblOffset val="100"/>
        <c:noMultiLvlLbl val="0"/>
      </c:catAx>
      <c:valAx>
        <c:axId val="16662055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##0.0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15</xdr:row>
      <xdr:rowOff>152400</xdr:rowOff>
    </xdr:from>
    <xdr:to>
      <xdr:col>6</xdr:col>
      <xdr:colOff>923925</xdr:colOff>
      <xdr:row>30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CE5C630-E663-4623-908E-58AF9FEEE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13</xdr:row>
      <xdr:rowOff>85725</xdr:rowOff>
    </xdr:from>
    <xdr:to>
      <xdr:col>8</xdr:col>
      <xdr:colOff>304799</xdr:colOff>
      <xdr:row>27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BFCB5F-3ACB-4EE8-ADB4-B0A477BF3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20</xdr:row>
      <xdr:rowOff>142874</xdr:rowOff>
    </xdr:from>
    <xdr:to>
      <xdr:col>10</xdr:col>
      <xdr:colOff>742951</xdr:colOff>
      <xdr:row>37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58FBFA-2C30-491C-AD7C-DAB890B0D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H24" sqref="H24"/>
    </sheetView>
  </sheetViews>
  <sheetFormatPr defaultRowHeight="15" x14ac:dyDescent="0.25"/>
  <cols>
    <col min="1" max="1" width="21.7109375" customWidth="1"/>
    <col min="2" max="2" width="19.5703125" customWidth="1"/>
    <col min="3" max="3" width="18" customWidth="1"/>
    <col min="4" max="4" width="16.85546875" customWidth="1"/>
    <col min="6" max="6" width="20.28515625" customWidth="1"/>
    <col min="7" max="7" width="26.140625" customWidth="1"/>
  </cols>
  <sheetData>
    <row r="1" spans="1:7" x14ac:dyDescent="0.25">
      <c r="A1" s="22" t="s">
        <v>7</v>
      </c>
      <c r="B1" s="23"/>
      <c r="C1" s="23"/>
      <c r="D1" s="23"/>
      <c r="E1" s="23"/>
      <c r="F1" s="23"/>
      <c r="G1" s="23"/>
    </row>
    <row r="4" spans="1:7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45" x14ac:dyDescent="0.25">
      <c r="A5" s="3" t="s">
        <v>8</v>
      </c>
      <c r="B5" s="8">
        <v>19087.8</v>
      </c>
      <c r="C5" s="9">
        <v>568.79999999999995</v>
      </c>
      <c r="D5" s="10">
        <v>18519</v>
      </c>
      <c r="E5" s="5">
        <f>IF(B5&lt;=700,3.3, IF(B5&lt;1000,4.2,IF(B5&gt;=1000,5.1,)))</f>
        <v>5.0999999999999996</v>
      </c>
      <c r="F5" s="5">
        <f>B5*E5</f>
        <v>97347.779999999984</v>
      </c>
      <c r="G5" s="5">
        <f>D5*E5</f>
        <v>94446.9</v>
      </c>
    </row>
    <row r="6" spans="1:7" ht="30" x14ac:dyDescent="0.25">
      <c r="A6" s="3" t="s">
        <v>9</v>
      </c>
      <c r="B6" s="9">
        <v>407.2</v>
      </c>
      <c r="C6" s="9">
        <v>203.1</v>
      </c>
      <c r="D6" s="9">
        <v>204.1</v>
      </c>
      <c r="E6" s="5">
        <f t="shared" ref="E6:E12" si="0">IF(B6&lt;=700,3.3, IF(B6&lt;1000,4.2,IF(B6&gt;=1000,5.1,)))</f>
        <v>3.3</v>
      </c>
      <c r="F6" s="5">
        <f t="shared" ref="F6:F12" si="1">B6*E6</f>
        <v>1343.76</v>
      </c>
      <c r="G6" s="5">
        <f t="shared" ref="G6:G12" si="2">D6*E6</f>
        <v>673.53</v>
      </c>
    </row>
    <row r="7" spans="1:7" x14ac:dyDescent="0.25">
      <c r="A7" s="7" t="s">
        <v>10</v>
      </c>
      <c r="B7" s="9">
        <v>673</v>
      </c>
      <c r="C7" s="9">
        <v>198.9</v>
      </c>
      <c r="D7" s="9">
        <v>474.1</v>
      </c>
      <c r="E7" s="5">
        <f t="shared" si="0"/>
        <v>3.3</v>
      </c>
      <c r="F7" s="5">
        <f t="shared" si="1"/>
        <v>2220.9</v>
      </c>
      <c r="G7" s="5">
        <f t="shared" si="2"/>
        <v>1564.53</v>
      </c>
    </row>
    <row r="8" spans="1:7" x14ac:dyDescent="0.25">
      <c r="A8" s="7" t="s">
        <v>11</v>
      </c>
      <c r="B8" s="9">
        <v>821.6</v>
      </c>
      <c r="C8" s="9">
        <v>401.2</v>
      </c>
      <c r="D8" s="9">
        <v>420.4</v>
      </c>
      <c r="E8" s="5">
        <f t="shared" si="0"/>
        <v>4.2</v>
      </c>
      <c r="F8" s="5">
        <f t="shared" si="1"/>
        <v>3450.7200000000003</v>
      </c>
      <c r="G8" s="5">
        <f t="shared" si="2"/>
        <v>1765.68</v>
      </c>
    </row>
    <row r="9" spans="1:7" x14ac:dyDescent="0.25">
      <c r="A9" s="7" t="s">
        <v>12</v>
      </c>
      <c r="B9" s="9">
        <v>598.4</v>
      </c>
      <c r="C9" s="9">
        <v>131.5</v>
      </c>
      <c r="D9" s="9">
        <v>466.9</v>
      </c>
      <c r="E9" s="5">
        <f t="shared" si="0"/>
        <v>3.3</v>
      </c>
      <c r="F9" s="5">
        <f t="shared" si="1"/>
        <v>1974.7199999999998</v>
      </c>
      <c r="G9" s="5">
        <f t="shared" si="2"/>
        <v>1540.7699999999998</v>
      </c>
    </row>
    <row r="10" spans="1:7" x14ac:dyDescent="0.25">
      <c r="A10" s="7" t="s">
        <v>13</v>
      </c>
      <c r="B10" s="10">
        <v>610</v>
      </c>
      <c r="C10" s="9">
        <v>345.6</v>
      </c>
      <c r="D10" s="9">
        <v>264.39999999999998</v>
      </c>
      <c r="E10" s="5">
        <f t="shared" si="0"/>
        <v>3.3</v>
      </c>
      <c r="F10" s="5">
        <f t="shared" si="1"/>
        <v>2013</v>
      </c>
      <c r="G10" s="5">
        <f t="shared" si="2"/>
        <v>872.51999999999987</v>
      </c>
    </row>
    <row r="11" spans="1:7" x14ac:dyDescent="0.25">
      <c r="A11" s="7" t="s">
        <v>14</v>
      </c>
      <c r="B11" s="9">
        <v>756.3</v>
      </c>
      <c r="C11" s="9">
        <v>159.6</v>
      </c>
      <c r="D11" s="9">
        <v>596.70000000000005</v>
      </c>
      <c r="E11" s="5">
        <f t="shared" si="0"/>
        <v>4.2</v>
      </c>
      <c r="F11" s="5">
        <f t="shared" si="1"/>
        <v>3176.46</v>
      </c>
      <c r="G11" s="5">
        <f t="shared" si="2"/>
        <v>2506.1400000000003</v>
      </c>
    </row>
    <row r="12" spans="1:7" x14ac:dyDescent="0.25">
      <c r="A12" s="7" t="s">
        <v>15</v>
      </c>
      <c r="B12" s="9">
        <v>614.29999999999995</v>
      </c>
      <c r="C12" s="9">
        <v>148.69999999999999</v>
      </c>
      <c r="D12" s="9">
        <v>465.6</v>
      </c>
      <c r="E12" s="5">
        <f t="shared" si="0"/>
        <v>3.3</v>
      </c>
      <c r="F12" s="5">
        <f t="shared" si="1"/>
        <v>2027.1899999999998</v>
      </c>
      <c r="G12" s="5">
        <f t="shared" si="2"/>
        <v>1536.48</v>
      </c>
    </row>
    <row r="13" spans="1:7" x14ac:dyDescent="0.25">
      <c r="A13" s="7" t="s">
        <v>16</v>
      </c>
      <c r="B13" s="4">
        <f t="shared" ref="B13:G13" si="3">SUM(B5:B12)</f>
        <v>23568.6</v>
      </c>
      <c r="C13" s="5">
        <f t="shared" si="3"/>
        <v>2157.3999999999996</v>
      </c>
      <c r="D13" s="6">
        <f t="shared" si="3"/>
        <v>21411.200000000001</v>
      </c>
      <c r="E13" s="5">
        <f t="shared" si="3"/>
        <v>30</v>
      </c>
      <c r="F13" s="5">
        <f t="shared" si="3"/>
        <v>113554.52999999998</v>
      </c>
      <c r="G13" s="5">
        <f t="shared" si="3"/>
        <v>104906.54999999999</v>
      </c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27A4-66F8-489E-9321-265ABE0B13CF}">
  <dimension ref="A1:I13"/>
  <sheetViews>
    <sheetView workbookViewId="0">
      <selection activeCell="K23" sqref="K23"/>
    </sheetView>
  </sheetViews>
  <sheetFormatPr defaultRowHeight="15" x14ac:dyDescent="0.25"/>
  <cols>
    <col min="1" max="1" width="10.42578125" customWidth="1"/>
    <col min="2" max="2" width="21.28515625" customWidth="1"/>
    <col min="3" max="3" width="20" customWidth="1"/>
    <col min="4" max="4" width="21.85546875" customWidth="1"/>
    <col min="5" max="5" width="21.42578125" bestFit="1" customWidth="1"/>
    <col min="7" max="7" width="21.42578125" customWidth="1"/>
    <col min="8" max="8" width="16.28515625" customWidth="1"/>
  </cols>
  <sheetData>
    <row r="1" spans="1:9" ht="30" x14ac:dyDescent="0.25">
      <c r="A1" s="11" t="s">
        <v>17</v>
      </c>
      <c r="B1" s="11" t="s">
        <v>18</v>
      </c>
      <c r="C1" s="11" t="s">
        <v>19</v>
      </c>
      <c r="D1" s="11" t="s">
        <v>20</v>
      </c>
      <c r="E1" s="12" t="s">
        <v>21</v>
      </c>
      <c r="F1" s="12" t="s">
        <v>22</v>
      </c>
      <c r="G1" s="12" t="s">
        <v>23</v>
      </c>
      <c r="H1" s="12" t="s">
        <v>24</v>
      </c>
    </row>
    <row r="2" spans="1:9" x14ac:dyDescent="0.25">
      <c r="A2" s="1" t="s">
        <v>25</v>
      </c>
      <c r="B2" s="18">
        <v>345000</v>
      </c>
      <c r="C2" s="16">
        <v>543000</v>
      </c>
      <c r="D2" s="16">
        <v>423000</v>
      </c>
      <c r="E2" s="16">
        <f>SUM(B2:D2)</f>
        <v>1311000</v>
      </c>
      <c r="F2">
        <f>RANK(E2,$E$2:$E$11)</f>
        <v>10</v>
      </c>
      <c r="G2" s="16">
        <f>AVERAGE(B2:E2)</f>
        <v>655500</v>
      </c>
      <c r="H2" s="14">
        <f>E2:E11/$E$12*100</f>
        <v>6.703482129160915</v>
      </c>
    </row>
    <row r="3" spans="1:9" x14ac:dyDescent="0.25">
      <c r="A3" s="1" t="s">
        <v>26</v>
      </c>
      <c r="B3" s="16">
        <v>657000</v>
      </c>
      <c r="C3" s="16">
        <v>234000</v>
      </c>
      <c r="D3" s="16">
        <v>453000</v>
      </c>
      <c r="E3" s="16">
        <f t="shared" ref="E3:E11" si="0">SUM(B3:D3)</f>
        <v>1344000</v>
      </c>
      <c r="F3">
        <f t="shared" ref="F3:F11" si="1">RANK(E3,$E$2:$E$11)</f>
        <v>9</v>
      </c>
      <c r="G3" s="16">
        <f>AVERAGE(B3:E3)</f>
        <v>672000</v>
      </c>
      <c r="H3" s="14">
        <f t="shared" ref="H3:H11" si="2">E3:E12/$E$12*100</f>
        <v>6.8722196655928824</v>
      </c>
    </row>
    <row r="4" spans="1:9" x14ac:dyDescent="0.25">
      <c r="A4" s="1" t="s">
        <v>27</v>
      </c>
      <c r="B4" s="16">
        <v>765000</v>
      </c>
      <c r="C4" s="16">
        <v>904000</v>
      </c>
      <c r="D4" s="16">
        <v>856000</v>
      </c>
      <c r="E4" s="16">
        <f t="shared" si="0"/>
        <v>2525000</v>
      </c>
      <c r="F4">
        <f t="shared" si="1"/>
        <v>3</v>
      </c>
      <c r="G4" s="16">
        <f t="shared" ref="G4:G11" si="3">AVERAGE(B4:E4)</f>
        <v>1262500</v>
      </c>
      <c r="H4" s="14">
        <f t="shared" si="2"/>
        <v>12.910978166385437</v>
      </c>
    </row>
    <row r="5" spans="1:9" x14ac:dyDescent="0.25">
      <c r="A5" s="1" t="s">
        <v>28</v>
      </c>
      <c r="B5" s="17" t="s">
        <v>67</v>
      </c>
      <c r="C5" s="16">
        <v>735000</v>
      </c>
      <c r="D5" s="16">
        <v>654000</v>
      </c>
      <c r="E5" s="16">
        <f t="shared" si="0"/>
        <v>1389000</v>
      </c>
      <c r="F5">
        <f t="shared" si="1"/>
        <v>8</v>
      </c>
      <c r="G5" s="16">
        <f t="shared" si="3"/>
        <v>926000</v>
      </c>
      <c r="H5" s="14">
        <f t="shared" si="2"/>
        <v>7.1023163061819297</v>
      </c>
    </row>
    <row r="6" spans="1:9" x14ac:dyDescent="0.25">
      <c r="A6" s="1" t="s">
        <v>29</v>
      </c>
      <c r="B6" s="17">
        <v>879000</v>
      </c>
      <c r="C6" s="16">
        <v>984000</v>
      </c>
      <c r="D6" s="16">
        <v>971000</v>
      </c>
      <c r="E6" s="16">
        <f t="shared" si="0"/>
        <v>2834000</v>
      </c>
      <c r="F6">
        <f t="shared" si="1"/>
        <v>1</v>
      </c>
      <c r="G6" s="16">
        <f t="shared" si="3"/>
        <v>1417000</v>
      </c>
      <c r="H6" s="14">
        <f t="shared" si="2"/>
        <v>14.490975098430228</v>
      </c>
    </row>
    <row r="7" spans="1:9" x14ac:dyDescent="0.25">
      <c r="A7" s="1" t="s">
        <v>30</v>
      </c>
      <c r="B7" s="17">
        <v>375000</v>
      </c>
      <c r="C7" s="16">
        <v>594000</v>
      </c>
      <c r="D7" s="16">
        <v>512000</v>
      </c>
      <c r="E7" s="16">
        <f t="shared" si="0"/>
        <v>1481000</v>
      </c>
      <c r="F7">
        <f t="shared" si="1"/>
        <v>7</v>
      </c>
      <c r="G7" s="16">
        <f t="shared" si="3"/>
        <v>740500</v>
      </c>
      <c r="H7" s="14">
        <f t="shared" si="2"/>
        <v>7.5727361047195378</v>
      </c>
    </row>
    <row r="8" spans="1:9" x14ac:dyDescent="0.25">
      <c r="A8" s="1" t="s">
        <v>31</v>
      </c>
      <c r="B8" s="17">
        <v>912000</v>
      </c>
      <c r="C8" s="16">
        <v>634000</v>
      </c>
      <c r="D8" s="16">
        <v>879000</v>
      </c>
      <c r="E8" s="16">
        <f t="shared" si="0"/>
        <v>2425000</v>
      </c>
      <c r="F8">
        <f t="shared" si="1"/>
        <v>4</v>
      </c>
      <c r="G8" s="16">
        <f t="shared" si="3"/>
        <v>1212500</v>
      </c>
      <c r="H8" s="14">
        <f t="shared" si="2"/>
        <v>12.399652298409777</v>
      </c>
    </row>
    <row r="9" spans="1:9" x14ac:dyDescent="0.25">
      <c r="A9" s="1" t="s">
        <v>32</v>
      </c>
      <c r="B9" s="17">
        <v>467000</v>
      </c>
      <c r="C9" s="16">
        <v>593000</v>
      </c>
      <c r="D9" s="16">
        <v>598000</v>
      </c>
      <c r="E9" s="16">
        <f t="shared" si="0"/>
        <v>1658000</v>
      </c>
      <c r="F9">
        <f t="shared" si="1"/>
        <v>6</v>
      </c>
      <c r="G9" s="16">
        <f t="shared" si="3"/>
        <v>829000</v>
      </c>
      <c r="H9" s="14">
        <f t="shared" si="2"/>
        <v>8.4777828910364583</v>
      </c>
    </row>
    <row r="10" spans="1:9" x14ac:dyDescent="0.25">
      <c r="A10" s="1" t="s">
        <v>33</v>
      </c>
      <c r="B10" s="17">
        <v>1003000</v>
      </c>
      <c r="C10" s="16">
        <v>945000</v>
      </c>
      <c r="D10" s="16">
        <v>877000</v>
      </c>
      <c r="E10" s="16">
        <f t="shared" si="0"/>
        <v>2825000</v>
      </c>
      <c r="F10">
        <f t="shared" si="1"/>
        <v>2</v>
      </c>
      <c r="G10" s="16">
        <f t="shared" si="3"/>
        <v>1412500</v>
      </c>
      <c r="H10" s="14">
        <f t="shared" si="2"/>
        <v>14.44495577031242</v>
      </c>
    </row>
    <row r="11" spans="1:9" x14ac:dyDescent="0.25">
      <c r="A11" s="1" t="s">
        <v>34</v>
      </c>
      <c r="B11" s="17">
        <v>545000</v>
      </c>
      <c r="C11" s="16">
        <v>567000</v>
      </c>
      <c r="D11" s="16">
        <v>653000</v>
      </c>
      <c r="E11" s="16">
        <f t="shared" si="0"/>
        <v>1765000</v>
      </c>
      <c r="F11">
        <f t="shared" si="1"/>
        <v>5</v>
      </c>
      <c r="G11" s="16">
        <f t="shared" si="3"/>
        <v>882500</v>
      </c>
      <c r="H11" s="14">
        <f t="shared" si="2"/>
        <v>9.0249015697704138</v>
      </c>
    </row>
    <row r="12" spans="1:9" x14ac:dyDescent="0.25">
      <c r="A12" s="1" t="s">
        <v>35</v>
      </c>
      <c r="B12" s="16">
        <f>SUM(B2:B11)</f>
        <v>5948000</v>
      </c>
      <c r="C12" s="16">
        <f>SUM(C2:C11)</f>
        <v>6733000</v>
      </c>
      <c r="D12" s="16">
        <f>SUM(D2:D11)</f>
        <v>6876000</v>
      </c>
      <c r="E12" s="16">
        <f>SUM(B12:D12)</f>
        <v>19557000</v>
      </c>
      <c r="G12" s="16">
        <f>SUM(G2:G11)</f>
        <v>10010000</v>
      </c>
    </row>
    <row r="13" spans="1:9" x14ac:dyDescent="0.25">
      <c r="I13" s="15"/>
    </row>
  </sheetData>
  <phoneticPr fontId="5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F448-9927-4274-B797-4706F870077C}">
  <dimension ref="A1:K20"/>
  <sheetViews>
    <sheetView tabSelected="1" workbookViewId="0">
      <selection activeCell="A20" sqref="A20:J20"/>
    </sheetView>
  </sheetViews>
  <sheetFormatPr defaultRowHeight="15" x14ac:dyDescent="0.25"/>
  <cols>
    <col min="1" max="1" width="5.140625" customWidth="1"/>
    <col min="2" max="2" width="15.85546875" customWidth="1"/>
    <col min="3" max="3" width="17" customWidth="1"/>
    <col min="4" max="4" width="12.42578125" customWidth="1"/>
    <col min="7" max="7" width="12" customWidth="1"/>
    <col min="8" max="8" width="12.42578125" customWidth="1"/>
    <col min="9" max="9" width="12.7109375" customWidth="1"/>
    <col min="10" max="10" width="12" customWidth="1"/>
    <col min="11" max="11" width="12.140625" customWidth="1"/>
  </cols>
  <sheetData>
    <row r="1" spans="1:11" x14ac:dyDescent="0.25">
      <c r="A1" s="24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4" t="s">
        <v>37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1:11" ht="30" x14ac:dyDescent="0.25">
      <c r="A4" s="13" t="s">
        <v>38</v>
      </c>
      <c r="B4" s="13" t="s">
        <v>39</v>
      </c>
      <c r="C4" s="13" t="s">
        <v>40</v>
      </c>
      <c r="D4" s="13" t="s">
        <v>41</v>
      </c>
      <c r="E4" s="13" t="s">
        <v>42</v>
      </c>
      <c r="F4" s="13" t="s">
        <v>4</v>
      </c>
      <c r="G4" s="13" t="s">
        <v>43</v>
      </c>
      <c r="H4" s="13" t="s">
        <v>35</v>
      </c>
      <c r="I4" s="13" t="s">
        <v>44</v>
      </c>
      <c r="J4" s="13" t="s">
        <v>45</v>
      </c>
      <c r="K4" s="13" t="s">
        <v>46</v>
      </c>
    </row>
    <row r="5" spans="1:11" x14ac:dyDescent="0.25">
      <c r="A5" s="5">
        <v>1</v>
      </c>
      <c r="B5" s="5" t="s">
        <v>47</v>
      </c>
      <c r="C5" s="5" t="s">
        <v>62</v>
      </c>
      <c r="D5" s="21" t="str">
        <f>_xlfn.IFS(C5="лаборант","15 670 ",C5="инженер","28 500 ",C5="мл.н.сотрудник","25 700 ",C5="ст.н. сотрудник","29 700 ",C5="зав.лабораторией","31 500 ")</f>
        <v xml:space="preserve">15 670 </v>
      </c>
      <c r="E5" s="5">
        <v>2</v>
      </c>
      <c r="F5" s="5">
        <f>_xlfn.IFS(E5=1,0.1,E5=2,0.1,E5=3,0.1,E5=4,0.1,E5=5,0.1,E5=6,0.15,E5=7,0.15,E5=8,0.2,E5=9,0.2,E5=10,0.2,E5=11,0.25,E5=12,0.25,E5=13,0.25,E5=14,0.25,E5=15,0.25,E5&gt;15,0.3)</f>
        <v>0.1</v>
      </c>
      <c r="G5" s="20">
        <f>D5*F5</f>
        <v>1567</v>
      </c>
      <c r="H5" s="20">
        <f>D5+G5</f>
        <v>17237</v>
      </c>
      <c r="I5" s="19">
        <f>_xlfn.IFS(H5&lt;20000,8%,AND(H5&gt;=20000, H5&lt;=30000),11%,AND(H5&gt;30000, H5&lt;=35000),13%,H5&gt;35000,15%)</f>
        <v>0.08</v>
      </c>
      <c r="J5" s="20">
        <f>H5*I5</f>
        <v>1378.96</v>
      </c>
      <c r="K5" s="20">
        <f>H5-J5</f>
        <v>15858.04</v>
      </c>
    </row>
    <row r="6" spans="1:11" x14ac:dyDescent="0.25">
      <c r="A6" s="5">
        <v>2</v>
      </c>
      <c r="B6" s="5" t="s">
        <v>48</v>
      </c>
      <c r="C6" s="5" t="s">
        <v>63</v>
      </c>
      <c r="D6" s="21" t="str">
        <f t="shared" ref="D6:D19" si="0">_xlfn.IFS(C6="лаборант","15 670 ",C6="инженер","28 500 ",C6="мл.н.сотрудник","25 700 ",C6="ст.н. сотрудник","29 700 ",C6="зав.лабораторией","31 500 ")</f>
        <v xml:space="preserve">28 500 </v>
      </c>
      <c r="E6" s="5">
        <v>6</v>
      </c>
      <c r="F6" s="5">
        <f t="shared" ref="F6:F19" si="1">_xlfn.IFS(E6=1,0.1,E6=2,0.1,E6=3,0.1,E6=4,0.1,E6=5,0.1,E6=6,0.15,E6=7,0.15,E6=8,0.2,E6=9,0.2,E6=10,0.2,E6=11,0.25,E6=12,0.25,E6=13,0.25,E6=14,0.25,E6=15,0.25,E6&gt;15,0.3)</f>
        <v>0.15</v>
      </c>
      <c r="G6" s="20">
        <f t="shared" ref="G6:G19" si="2">D6*F6</f>
        <v>4275</v>
      </c>
      <c r="H6" s="20">
        <f t="shared" ref="H6:H19" si="3">D6+G6</f>
        <v>32775</v>
      </c>
      <c r="I6" s="19">
        <f t="shared" ref="I6:I19" si="4">_xlfn.IFS(H6&lt;20000,8%,AND(H6&gt;=20000, H6&lt;=30000),11%,AND(H6&gt;30000, H6&lt;=35000),13%,H6&gt;35000,15%)</f>
        <v>0.13</v>
      </c>
      <c r="J6" s="20">
        <f t="shared" ref="J6:J19" si="5">H6*I6</f>
        <v>4260.75</v>
      </c>
      <c r="K6" s="20">
        <f t="shared" ref="K6:K19" si="6">H6-J6</f>
        <v>28514.25</v>
      </c>
    </row>
    <row r="7" spans="1:11" x14ac:dyDescent="0.25">
      <c r="A7" s="5">
        <v>3</v>
      </c>
      <c r="B7" s="5" t="s">
        <v>49</v>
      </c>
      <c r="C7" s="5" t="s">
        <v>64</v>
      </c>
      <c r="D7" s="21" t="str">
        <f t="shared" si="0"/>
        <v xml:space="preserve">25 700 </v>
      </c>
      <c r="E7" s="5">
        <v>7</v>
      </c>
      <c r="F7" s="5">
        <f t="shared" si="1"/>
        <v>0.15</v>
      </c>
      <c r="G7" s="20">
        <f t="shared" si="2"/>
        <v>3855</v>
      </c>
      <c r="H7" s="20">
        <f t="shared" si="3"/>
        <v>29555</v>
      </c>
      <c r="I7" s="19">
        <f t="shared" si="4"/>
        <v>0.11</v>
      </c>
      <c r="J7" s="20">
        <f t="shared" si="5"/>
        <v>3251.05</v>
      </c>
      <c r="K7" s="20">
        <f t="shared" si="6"/>
        <v>26303.95</v>
      </c>
    </row>
    <row r="8" spans="1:11" x14ac:dyDescent="0.25">
      <c r="A8" s="5">
        <v>4</v>
      </c>
      <c r="B8" s="5" t="s">
        <v>50</v>
      </c>
      <c r="C8" s="5" t="s">
        <v>62</v>
      </c>
      <c r="D8" s="21" t="str">
        <f t="shared" si="0"/>
        <v xml:space="preserve">15 670 </v>
      </c>
      <c r="E8" s="5">
        <v>4</v>
      </c>
      <c r="F8" s="5">
        <f t="shared" si="1"/>
        <v>0.1</v>
      </c>
      <c r="G8" s="20">
        <f t="shared" si="2"/>
        <v>1567</v>
      </c>
      <c r="H8" s="20">
        <f t="shared" si="3"/>
        <v>17237</v>
      </c>
      <c r="I8" s="19">
        <f t="shared" si="4"/>
        <v>0.08</v>
      </c>
      <c r="J8" s="20">
        <f t="shared" si="5"/>
        <v>1378.96</v>
      </c>
      <c r="K8" s="20">
        <f t="shared" si="6"/>
        <v>15858.04</v>
      </c>
    </row>
    <row r="9" spans="1:11" x14ac:dyDescent="0.25">
      <c r="A9" s="5">
        <v>5</v>
      </c>
      <c r="B9" s="5" t="s">
        <v>51</v>
      </c>
      <c r="C9" s="5" t="s">
        <v>65</v>
      </c>
      <c r="D9" s="21" t="str">
        <f t="shared" si="0"/>
        <v xml:space="preserve">29 700 </v>
      </c>
      <c r="E9" s="5">
        <v>16</v>
      </c>
      <c r="F9" s="5">
        <f t="shared" si="1"/>
        <v>0.3</v>
      </c>
      <c r="G9" s="20">
        <f t="shared" si="2"/>
        <v>8910</v>
      </c>
      <c r="H9" s="20">
        <f t="shared" si="3"/>
        <v>38610</v>
      </c>
      <c r="I9" s="19">
        <f t="shared" si="4"/>
        <v>0.15</v>
      </c>
      <c r="J9" s="20">
        <f t="shared" si="5"/>
        <v>5791.5</v>
      </c>
      <c r="K9" s="20">
        <f t="shared" si="6"/>
        <v>32818.5</v>
      </c>
    </row>
    <row r="10" spans="1:11" x14ac:dyDescent="0.25">
      <c r="A10" s="5">
        <v>6</v>
      </c>
      <c r="B10" s="5" t="s">
        <v>52</v>
      </c>
      <c r="C10" s="5" t="s">
        <v>65</v>
      </c>
      <c r="D10" s="21" t="str">
        <f t="shared" si="0"/>
        <v xml:space="preserve">29 700 </v>
      </c>
      <c r="E10" s="5">
        <v>7</v>
      </c>
      <c r="F10" s="5">
        <f t="shared" si="1"/>
        <v>0.15</v>
      </c>
      <c r="G10" s="20">
        <f t="shared" si="2"/>
        <v>4455</v>
      </c>
      <c r="H10" s="20">
        <f t="shared" si="3"/>
        <v>34155</v>
      </c>
      <c r="I10" s="19">
        <f t="shared" si="4"/>
        <v>0.13</v>
      </c>
      <c r="J10" s="20">
        <f t="shared" si="5"/>
        <v>4440.1500000000005</v>
      </c>
      <c r="K10" s="20">
        <f t="shared" si="6"/>
        <v>29714.85</v>
      </c>
    </row>
    <row r="11" spans="1:11" x14ac:dyDescent="0.25">
      <c r="A11" s="5">
        <v>7</v>
      </c>
      <c r="B11" s="5" t="s">
        <v>53</v>
      </c>
      <c r="C11" s="5" t="s">
        <v>64</v>
      </c>
      <c r="D11" s="21" t="str">
        <f t="shared" si="0"/>
        <v xml:space="preserve">25 700 </v>
      </c>
      <c r="E11" s="5">
        <v>8</v>
      </c>
      <c r="F11" s="5">
        <f t="shared" si="1"/>
        <v>0.2</v>
      </c>
      <c r="G11" s="20">
        <f t="shared" si="2"/>
        <v>5140</v>
      </c>
      <c r="H11" s="20">
        <f t="shared" si="3"/>
        <v>30840</v>
      </c>
      <c r="I11" s="19">
        <f t="shared" si="4"/>
        <v>0.13</v>
      </c>
      <c r="J11" s="20">
        <f t="shared" si="5"/>
        <v>4009.2000000000003</v>
      </c>
      <c r="K11" s="20">
        <f t="shared" si="6"/>
        <v>26830.799999999999</v>
      </c>
    </row>
    <row r="12" spans="1:11" x14ac:dyDescent="0.25">
      <c r="A12" s="5">
        <v>8</v>
      </c>
      <c r="B12" s="5" t="s">
        <v>54</v>
      </c>
      <c r="C12" s="5" t="s">
        <v>64</v>
      </c>
      <c r="D12" s="21" t="str">
        <f t="shared" si="0"/>
        <v xml:space="preserve">25 700 </v>
      </c>
      <c r="E12" s="5">
        <v>3</v>
      </c>
      <c r="F12" s="5">
        <f t="shared" si="1"/>
        <v>0.1</v>
      </c>
      <c r="G12" s="20">
        <f t="shared" si="2"/>
        <v>2570</v>
      </c>
      <c r="H12" s="20">
        <f t="shared" si="3"/>
        <v>28270</v>
      </c>
      <c r="I12" s="19">
        <f t="shared" si="4"/>
        <v>0.11</v>
      </c>
      <c r="J12" s="20">
        <f t="shared" si="5"/>
        <v>3109.7</v>
      </c>
      <c r="K12" s="20">
        <f t="shared" si="6"/>
        <v>25160.3</v>
      </c>
    </row>
    <row r="13" spans="1:11" x14ac:dyDescent="0.25">
      <c r="A13" s="5">
        <v>9</v>
      </c>
      <c r="B13" s="5" t="s">
        <v>55</v>
      </c>
      <c r="C13" s="5" t="s">
        <v>68</v>
      </c>
      <c r="D13" s="21" t="str">
        <f t="shared" si="0"/>
        <v xml:space="preserve">31 500 </v>
      </c>
      <c r="E13" s="5">
        <v>10</v>
      </c>
      <c r="F13" s="5">
        <f t="shared" si="1"/>
        <v>0.2</v>
      </c>
      <c r="G13" s="20">
        <f t="shared" si="2"/>
        <v>6300</v>
      </c>
      <c r="H13" s="20">
        <f t="shared" si="3"/>
        <v>37800</v>
      </c>
      <c r="I13" s="19">
        <f t="shared" si="4"/>
        <v>0.15</v>
      </c>
      <c r="J13" s="20">
        <f t="shared" si="5"/>
        <v>5670</v>
      </c>
      <c r="K13" s="20">
        <f t="shared" si="6"/>
        <v>32130</v>
      </c>
    </row>
    <row r="14" spans="1:11" x14ac:dyDescent="0.25">
      <c r="A14" s="5">
        <v>10</v>
      </c>
      <c r="B14" s="5" t="s">
        <v>56</v>
      </c>
      <c r="C14" s="5" t="s">
        <v>65</v>
      </c>
      <c r="D14" s="21" t="str">
        <f t="shared" si="0"/>
        <v xml:space="preserve">29 700 </v>
      </c>
      <c r="E14" s="5">
        <v>12</v>
      </c>
      <c r="F14" s="5">
        <f t="shared" si="1"/>
        <v>0.25</v>
      </c>
      <c r="G14" s="20">
        <f t="shared" si="2"/>
        <v>7425</v>
      </c>
      <c r="H14" s="20">
        <f t="shared" si="3"/>
        <v>37125</v>
      </c>
      <c r="I14" s="19">
        <f t="shared" si="4"/>
        <v>0.15</v>
      </c>
      <c r="J14" s="20">
        <f t="shared" si="5"/>
        <v>5568.75</v>
      </c>
      <c r="K14" s="20">
        <f t="shared" si="6"/>
        <v>31556.25</v>
      </c>
    </row>
    <row r="15" spans="1:11" x14ac:dyDescent="0.25">
      <c r="A15" s="5">
        <v>11</v>
      </c>
      <c r="B15" s="5" t="s">
        <v>57</v>
      </c>
      <c r="C15" s="5" t="s">
        <v>63</v>
      </c>
      <c r="D15" s="21" t="str">
        <f t="shared" si="0"/>
        <v xml:space="preserve">28 500 </v>
      </c>
      <c r="E15" s="5">
        <v>6</v>
      </c>
      <c r="F15" s="5">
        <f t="shared" si="1"/>
        <v>0.15</v>
      </c>
      <c r="G15" s="20">
        <f t="shared" si="2"/>
        <v>4275</v>
      </c>
      <c r="H15" s="20">
        <f t="shared" si="3"/>
        <v>32775</v>
      </c>
      <c r="I15" s="19">
        <f t="shared" si="4"/>
        <v>0.13</v>
      </c>
      <c r="J15" s="20">
        <f t="shared" si="5"/>
        <v>4260.75</v>
      </c>
      <c r="K15" s="20">
        <f t="shared" si="6"/>
        <v>28514.25</v>
      </c>
    </row>
    <row r="16" spans="1:11" x14ac:dyDescent="0.25">
      <c r="A16" s="5">
        <v>12</v>
      </c>
      <c r="B16" s="5" t="s">
        <v>58</v>
      </c>
      <c r="C16" s="5" t="s">
        <v>62</v>
      </c>
      <c r="D16" s="21" t="str">
        <f t="shared" si="0"/>
        <v xml:space="preserve">15 670 </v>
      </c>
      <c r="E16" s="5">
        <v>8</v>
      </c>
      <c r="F16" s="5">
        <f t="shared" si="1"/>
        <v>0.2</v>
      </c>
      <c r="G16" s="20">
        <f t="shared" si="2"/>
        <v>3134</v>
      </c>
      <c r="H16" s="20">
        <f t="shared" si="3"/>
        <v>18804</v>
      </c>
      <c r="I16" s="19">
        <f t="shared" si="4"/>
        <v>0.08</v>
      </c>
      <c r="J16" s="20">
        <f t="shared" si="5"/>
        <v>1504.32</v>
      </c>
      <c r="K16" s="20">
        <f t="shared" si="6"/>
        <v>17299.68</v>
      </c>
    </row>
    <row r="17" spans="1:11" x14ac:dyDescent="0.25">
      <c r="A17" s="5">
        <v>13</v>
      </c>
      <c r="B17" s="5" t="s">
        <v>59</v>
      </c>
      <c r="C17" s="5" t="s">
        <v>65</v>
      </c>
      <c r="D17" s="21" t="str">
        <f t="shared" si="0"/>
        <v xml:space="preserve">29 700 </v>
      </c>
      <c r="E17" s="5">
        <v>7</v>
      </c>
      <c r="F17" s="5">
        <f t="shared" si="1"/>
        <v>0.15</v>
      </c>
      <c r="G17" s="20">
        <f t="shared" si="2"/>
        <v>4455</v>
      </c>
      <c r="H17" s="20">
        <f t="shared" si="3"/>
        <v>34155</v>
      </c>
      <c r="I17" s="19">
        <f t="shared" si="4"/>
        <v>0.13</v>
      </c>
      <c r="J17" s="20">
        <f t="shared" si="5"/>
        <v>4440.1500000000005</v>
      </c>
      <c r="K17" s="20">
        <f t="shared" si="6"/>
        <v>29714.85</v>
      </c>
    </row>
    <row r="18" spans="1:11" x14ac:dyDescent="0.25">
      <c r="A18" s="5">
        <v>14</v>
      </c>
      <c r="B18" s="5" t="s">
        <v>60</v>
      </c>
      <c r="C18" s="5" t="s">
        <v>64</v>
      </c>
      <c r="D18" s="21" t="str">
        <f t="shared" si="0"/>
        <v xml:space="preserve">25 700 </v>
      </c>
      <c r="E18" s="5">
        <v>2</v>
      </c>
      <c r="F18" s="5">
        <f t="shared" si="1"/>
        <v>0.1</v>
      </c>
      <c r="G18" s="20">
        <f t="shared" si="2"/>
        <v>2570</v>
      </c>
      <c r="H18" s="20">
        <f t="shared" si="3"/>
        <v>28270</v>
      </c>
      <c r="I18" s="19">
        <f t="shared" si="4"/>
        <v>0.11</v>
      </c>
      <c r="J18" s="20">
        <f t="shared" si="5"/>
        <v>3109.7</v>
      </c>
      <c r="K18" s="20">
        <f t="shared" si="6"/>
        <v>25160.3</v>
      </c>
    </row>
    <row r="19" spans="1:11" x14ac:dyDescent="0.25">
      <c r="A19" s="5">
        <v>15</v>
      </c>
      <c r="B19" s="5" t="s">
        <v>61</v>
      </c>
      <c r="C19" s="5" t="s">
        <v>63</v>
      </c>
      <c r="D19" s="21" t="str">
        <f t="shared" si="0"/>
        <v xml:space="preserve">28 500 </v>
      </c>
      <c r="E19" s="5">
        <v>14</v>
      </c>
      <c r="F19" s="5">
        <f t="shared" si="1"/>
        <v>0.25</v>
      </c>
      <c r="G19" s="20">
        <f t="shared" si="2"/>
        <v>7125</v>
      </c>
      <c r="H19" s="20">
        <f t="shared" si="3"/>
        <v>35625</v>
      </c>
      <c r="I19" s="19">
        <f t="shared" si="4"/>
        <v>0.15</v>
      </c>
      <c r="J19" s="20">
        <f t="shared" si="5"/>
        <v>5343.75</v>
      </c>
      <c r="K19" s="20">
        <f t="shared" si="6"/>
        <v>30281.25</v>
      </c>
    </row>
    <row r="20" spans="1:11" x14ac:dyDescent="0.25">
      <c r="A20" s="25" t="s">
        <v>66</v>
      </c>
      <c r="B20" s="26"/>
      <c r="C20" s="26"/>
      <c r="D20" s="26"/>
      <c r="E20" s="26"/>
      <c r="F20" s="26"/>
      <c r="G20" s="26"/>
      <c r="H20" s="26"/>
      <c r="I20" s="26"/>
      <c r="J20" s="26"/>
      <c r="K20" s="20">
        <f>SUM(K5:K19)</f>
        <v>395715.30999999994</v>
      </c>
    </row>
  </sheetData>
  <mergeCells count="3">
    <mergeCell ref="A1:K1"/>
    <mergeCell ref="A2:K2"/>
    <mergeCell ref="A20:J20"/>
  </mergeCells>
  <conditionalFormatting sqref="E5:E19">
    <cfRule type="cellIs" dxfId="2" priority="3" operator="between">
      <formula>1</formula>
      <formula>5</formula>
    </cfRule>
    <cfRule type="cellIs" dxfId="1" priority="2" operator="between">
      <formula>5</formula>
      <formula>10</formula>
    </cfRule>
    <cfRule type="cellIs" dxfId="0" priority="1" operator="between">
      <formula>10</formula>
      <formula>15</formula>
    </cfRule>
  </conditionalFormatting>
  <dataValidations count="2">
    <dataValidation type="whole" operator="greaterThan" allowBlank="1" showInputMessage="1" showErrorMessage="1" errorTitle="СТАЖ НЕ МОЖЕТ БЫТЬ ОТРИЦАТЕЛЬНЫМ" sqref="E5:E19" xr:uid="{04CCAB7A-56D6-4C12-818C-2105DB163367}">
      <formula1>0</formula1>
    </dataValidation>
    <dataValidation allowBlank="1" showInputMessage="1" showErrorMessage="1" promptTitle="Тарифная ставка" prompt="БУДТЕ ВНИМАТЕЛЬНЫ ПРИ ВВОДЕ ТАРИФНОЙ СТАВКИ!!!" sqref="D5:D19" xr:uid="{CD3CD26E-18BD-4154-B9B5-0CC6A4626B10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Ведомость переоценки</vt:lpstr>
      <vt:lpstr>Отчетная ведомость</vt:lpstr>
      <vt:lpstr>Ведомость зарплаты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</dc:creator>
  <cp:lastModifiedBy>MASK</cp:lastModifiedBy>
  <dcterms:created xsi:type="dcterms:W3CDTF">2015-06-05T18:19:34Z</dcterms:created>
  <dcterms:modified xsi:type="dcterms:W3CDTF">2025-10-06T07:00:55Z</dcterms:modified>
</cp:coreProperties>
</file>