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9DB610E-6487-40F3-AC93-4DED58CA1019}" xr6:coauthVersionLast="43" xr6:coauthVersionMax="43" xr10:uidLastSave="{00000000-0000-0000-0000-000000000000}"/>
  <bookViews>
    <workbookView xWindow="22785" yWindow="1140" windowWidth="11970" windowHeight="15105" xr2:uid="{00000000-000D-0000-FFFF-FFFF00000000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2" l="1"/>
  <c r="F12" i="2"/>
  <c r="E2" i="2"/>
  <c r="G2" i="2" s="1"/>
  <c r="G4" i="2" s="1"/>
  <c r="E3" i="1"/>
  <c r="E4" i="1"/>
  <c r="E5" i="1"/>
  <c r="G2" i="1"/>
  <c r="E2" i="1"/>
  <c r="F19" i="2"/>
  <c r="C6" i="2"/>
  <c r="F22" i="1"/>
  <c r="J3" i="2" l="1"/>
  <c r="J5" i="2"/>
  <c r="D8" i="2"/>
  <c r="J2" i="2"/>
  <c r="G3" i="1"/>
  <c r="G4" i="1"/>
  <c r="G7" i="1" s="1"/>
  <c r="F11" i="1" s="1"/>
  <c r="G5" i="1"/>
  <c r="C9" i="1"/>
  <c r="F10" i="2" l="1"/>
  <c r="J4" i="2" s="1"/>
  <c r="J6" i="2" s="1"/>
  <c r="J2" i="1"/>
  <c r="F15" i="2" l="1"/>
  <c r="F17" i="2" s="1"/>
  <c r="F21" i="2" s="1"/>
  <c r="F15" i="1"/>
  <c r="J5" i="1" s="1"/>
  <c r="D11" i="1"/>
  <c r="J3" i="1"/>
  <c r="F23" i="2" l="1"/>
  <c r="F25" i="2" s="1"/>
  <c r="F13" i="1"/>
  <c r="J4" i="1" s="1"/>
  <c r="J6" i="1" s="1"/>
  <c r="F18" i="1" l="1"/>
  <c r="F20" i="1" s="1"/>
  <c r="F24" i="1" s="1"/>
  <c r="F26" i="1" s="1"/>
  <c r="F28" i="1" s="1"/>
</calcChain>
</file>

<file path=xl/sharedStrings.xml><?xml version="1.0" encoding="utf-8"?>
<sst xmlns="http://schemas.openxmlformats.org/spreadsheetml/2006/main" count="65" uniqueCount="34">
  <si>
    <t xml:space="preserve">Исполнитель </t>
  </si>
  <si>
    <t xml:space="preserve">Месячна я тарифная ставка, руб. </t>
  </si>
  <si>
    <t xml:space="preserve">Часовая тарифная ставка, руб. </t>
  </si>
  <si>
    <t xml:space="preserve">Плановый фонд рабочего времени, дн. </t>
  </si>
  <si>
    <t xml:space="preserve">Заработная плата, руб. </t>
  </si>
  <si>
    <t>Зд=</t>
  </si>
  <si>
    <t>Зо*Нд/100=</t>
  </si>
  <si>
    <t>Нд</t>
  </si>
  <si>
    <t>Нсз</t>
  </si>
  <si>
    <t>Нпз</t>
  </si>
  <si>
    <t>Зпз=</t>
  </si>
  <si>
    <t xml:space="preserve">Статья затрат </t>
  </si>
  <si>
    <t xml:space="preserve">Сумма, млн. р. </t>
  </si>
  <si>
    <t>Основная заработная плата команды разработчиков</t>
  </si>
  <si>
    <t xml:space="preserve">Дополнительная заработная плата команды разработчиков </t>
  </si>
  <si>
    <t xml:space="preserve">Отчисления на социальные нужды </t>
  </si>
  <si>
    <t xml:space="preserve">Прочие затраты </t>
  </si>
  <si>
    <t xml:space="preserve">Общая сумма затрат на разработку </t>
  </si>
  <si>
    <t>Выполняемые работы</t>
  </si>
  <si>
    <t xml:space="preserve">Программист </t>
  </si>
  <si>
    <t>Ведущий программист</t>
  </si>
  <si>
    <t>Бизнес-аналитик</t>
  </si>
  <si>
    <t>Тестировщик</t>
  </si>
  <si>
    <t>№</t>
  </si>
  <si>
    <t>Зреал=</t>
  </si>
  <si>
    <t>Зр=</t>
  </si>
  <si>
    <t>НДС=</t>
  </si>
  <si>
    <t>Цгод. Подписки</t>
  </si>
  <si>
    <t>Пед=</t>
  </si>
  <si>
    <t>П=</t>
  </si>
  <si>
    <t>N</t>
  </si>
  <si>
    <t>ЧП=</t>
  </si>
  <si>
    <t>*15/100=</t>
  </si>
  <si>
    <t>Зсоц=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</si>
</sst>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D18" sqref="D18"/>
    </sheetView>
  </sheetViews>
  <sheetFormatPr defaultRowHeight="15" x14ac:dyDescent="0.25"/>
  <cols>
    <col min="2" max="2" width="27.42578125" customWidth="1"/>
    <col min="3" max="3" width="10.5703125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140625" customWidth="1"/>
    <col min="10" max="10" width="18.140625" customWidth="1"/>
    <col min="11" max="11" width="16.7109375" customWidth="1"/>
  </cols>
  <sheetData>
    <row r="1" spans="1:11" s="2" customFormat="1" ht="50.25" customHeight="1" x14ac:dyDescent="0.25">
      <c r="A1" s="7" t="s">
        <v>23</v>
      </c>
      <c r="B1" s="7" t="s">
        <v>0</v>
      </c>
      <c r="C1" s="7" t="s">
        <v>18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11</v>
      </c>
      <c r="J1" s="5" t="s">
        <v>12</v>
      </c>
    </row>
    <row r="2" spans="1:11" s="3" customFormat="1" ht="29.25" customHeight="1" x14ac:dyDescent="0.25">
      <c r="A2" s="8">
        <v>1</v>
      </c>
      <c r="B2" s="8" t="s">
        <v>19</v>
      </c>
      <c r="C2" s="8"/>
      <c r="D2" s="8">
        <v>1150</v>
      </c>
      <c r="E2" s="7">
        <f>D2/168</f>
        <v>6.8452380952380949</v>
      </c>
      <c r="F2" s="8">
        <v>140</v>
      </c>
      <c r="G2" s="17">
        <f>E2*F2</f>
        <v>958.33333333333326</v>
      </c>
      <c r="I2" s="6" t="s">
        <v>13</v>
      </c>
      <c r="J2" s="18">
        <f>G7</f>
        <v>2616.0714285714284</v>
      </c>
    </row>
    <row r="3" spans="1:11" s="3" customFormat="1" ht="37.5" x14ac:dyDescent="0.25">
      <c r="A3" s="8">
        <v>2</v>
      </c>
      <c r="B3" s="8" t="s">
        <v>20</v>
      </c>
      <c r="C3" s="8"/>
      <c r="D3" s="8">
        <v>2400</v>
      </c>
      <c r="E3" s="7">
        <f t="shared" ref="E3:E5" si="0">D3/168</f>
        <v>14.285714285714286</v>
      </c>
      <c r="F3" s="8">
        <v>20</v>
      </c>
      <c r="G3" s="17">
        <f t="shared" ref="G3:G5" si="1">E3*F3</f>
        <v>285.71428571428572</v>
      </c>
      <c r="I3" s="6" t="s">
        <v>14</v>
      </c>
      <c r="J3" s="18">
        <f>F11</f>
        <v>392.41071428571428</v>
      </c>
    </row>
    <row r="4" spans="1:11" ht="18.75" x14ac:dyDescent="0.25">
      <c r="A4" s="9">
        <v>3</v>
      </c>
      <c r="B4" s="10" t="s">
        <v>21</v>
      </c>
      <c r="C4" s="10"/>
      <c r="D4" s="10">
        <v>2300</v>
      </c>
      <c r="E4" s="7">
        <f t="shared" si="0"/>
        <v>13.69047619047619</v>
      </c>
      <c r="F4" s="10">
        <v>30</v>
      </c>
      <c r="G4" s="17">
        <f t="shared" si="1"/>
        <v>410.71428571428567</v>
      </c>
      <c r="I4" s="6" t="s">
        <v>15</v>
      </c>
      <c r="J4" s="18">
        <f>F13</f>
        <v>1040.9348214285715</v>
      </c>
    </row>
    <row r="5" spans="1:11" ht="18.75" x14ac:dyDescent="0.25">
      <c r="A5" s="9">
        <v>4</v>
      </c>
      <c r="B5" s="8" t="s">
        <v>22</v>
      </c>
      <c r="C5" s="8"/>
      <c r="D5" s="8">
        <v>750</v>
      </c>
      <c r="E5" s="7">
        <f t="shared" si="0"/>
        <v>4.4642857142857144</v>
      </c>
      <c r="F5" s="8">
        <v>20</v>
      </c>
      <c r="G5" s="17">
        <f t="shared" si="1"/>
        <v>89.285714285714292</v>
      </c>
      <c r="I5" s="6" t="s">
        <v>16</v>
      </c>
      <c r="J5" s="18">
        <f>F15</f>
        <v>3139.2857142857142</v>
      </c>
    </row>
    <row r="6" spans="1:11" ht="18.75" x14ac:dyDescent="0.25">
      <c r="A6" s="19"/>
      <c r="B6" s="19"/>
      <c r="C6" s="19"/>
      <c r="D6" s="19"/>
      <c r="E6" s="19"/>
      <c r="F6" s="19"/>
      <c r="G6" s="13">
        <v>0.5</v>
      </c>
      <c r="I6" s="6" t="s">
        <v>17</v>
      </c>
      <c r="J6" s="18">
        <f>SUM(J2:J5)</f>
        <v>7188.7026785714279</v>
      </c>
      <c r="K6" s="12"/>
    </row>
    <row r="7" spans="1:11" ht="18.75" x14ac:dyDescent="0.3">
      <c r="A7" s="9"/>
      <c r="B7" s="11"/>
      <c r="C7" s="11"/>
      <c r="D7" s="11"/>
      <c r="E7" s="11"/>
      <c r="F7" s="11"/>
      <c r="G7" s="17">
        <f>SUM(G2:G5)+SUM(G2:G5)*G6</f>
        <v>2616.0714285714284</v>
      </c>
    </row>
    <row r="8" spans="1:11" x14ac:dyDescent="0.25">
      <c r="B8" s="4" t="s">
        <v>7</v>
      </c>
      <c r="C8" t="s">
        <v>8</v>
      </c>
      <c r="D8" t="s">
        <v>9</v>
      </c>
      <c r="E8" t="s">
        <v>27</v>
      </c>
      <c r="F8" t="s">
        <v>30</v>
      </c>
    </row>
    <row r="9" spans="1:11" x14ac:dyDescent="0.25">
      <c r="B9">
        <v>15</v>
      </c>
      <c r="C9">
        <f>34+0.6</f>
        <v>34.6</v>
      </c>
      <c r="D9">
        <v>120</v>
      </c>
      <c r="E9">
        <v>17</v>
      </c>
      <c r="F9">
        <v>1000</v>
      </c>
    </row>
    <row r="11" spans="1:11" x14ac:dyDescent="0.25">
      <c r="B11" t="s">
        <v>5</v>
      </c>
      <c r="C11" t="s">
        <v>6</v>
      </c>
      <c r="D11" s="1">
        <f>G7</f>
        <v>2616.0714285714284</v>
      </c>
      <c r="E11" t="s">
        <v>32</v>
      </c>
      <c r="F11" s="16">
        <f>G7*B9/100</f>
        <v>392.41071428571428</v>
      </c>
    </row>
    <row r="12" spans="1:11" x14ac:dyDescent="0.25">
      <c r="F12" s="16"/>
    </row>
    <row r="13" spans="1:11" x14ac:dyDescent="0.25">
      <c r="B13" t="s">
        <v>33</v>
      </c>
      <c r="F13" s="16">
        <f>(G7+F11)*C9/100</f>
        <v>1040.9348214285715</v>
      </c>
    </row>
    <row r="14" spans="1:11" x14ac:dyDescent="0.25">
      <c r="F14" s="16"/>
    </row>
    <row r="15" spans="1:11" x14ac:dyDescent="0.25">
      <c r="B15" t="s">
        <v>10</v>
      </c>
      <c r="F15" s="16">
        <f>G7*D9/100</f>
        <v>3139.2857142857142</v>
      </c>
    </row>
    <row r="18" spans="2:6" x14ac:dyDescent="0.25">
      <c r="B18" t="s">
        <v>24</v>
      </c>
      <c r="F18" s="15">
        <f>J6*10/100</f>
        <v>718.87026785714272</v>
      </c>
    </row>
    <row r="20" spans="2:6" x14ac:dyDescent="0.25">
      <c r="B20" t="s">
        <v>25</v>
      </c>
      <c r="F20" s="16">
        <f>J6+F18</f>
        <v>7907.5729464285705</v>
      </c>
    </row>
    <row r="22" spans="2:6" x14ac:dyDescent="0.25">
      <c r="B22" t="s">
        <v>26</v>
      </c>
      <c r="F22" s="15">
        <f>E9*20/120</f>
        <v>2.8333333333333335</v>
      </c>
    </row>
    <row r="24" spans="2:6" x14ac:dyDescent="0.25">
      <c r="B24" t="s">
        <v>28</v>
      </c>
      <c r="F24" s="15">
        <f>E9-F22-F20/1000</f>
        <v>6.2590937202380958</v>
      </c>
    </row>
    <row r="26" spans="2:6" x14ac:dyDescent="0.25">
      <c r="B26" t="s">
        <v>29</v>
      </c>
      <c r="F26" s="15">
        <f>F24*F9</f>
        <v>6259.0937202380956</v>
      </c>
    </row>
    <row r="28" spans="2:6" x14ac:dyDescent="0.25">
      <c r="B28" t="s">
        <v>31</v>
      </c>
      <c r="F28">
        <f>F26-(F26*20/100)</f>
        <v>5007.2749761904761</v>
      </c>
    </row>
  </sheetData>
  <mergeCells count="1">
    <mergeCell ref="A6:F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5A8A-3BC0-4D1A-A327-B0E46C22B4BB}">
  <dimension ref="A1:K25"/>
  <sheetViews>
    <sheetView workbookViewId="0">
      <selection activeCell="D14" sqref="D14"/>
    </sheetView>
  </sheetViews>
  <sheetFormatPr defaultRowHeight="15" x14ac:dyDescent="0.25"/>
  <cols>
    <col min="2" max="2" width="27.42578125" customWidth="1"/>
    <col min="3" max="3" width="10.5703125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140625" customWidth="1"/>
    <col min="10" max="10" width="18.140625" customWidth="1"/>
    <col min="11" max="11" width="16.7109375" customWidth="1"/>
  </cols>
  <sheetData>
    <row r="1" spans="1:11" s="2" customFormat="1" ht="50.25" customHeight="1" x14ac:dyDescent="0.25">
      <c r="A1" s="7" t="s">
        <v>23</v>
      </c>
      <c r="B1" s="7" t="s">
        <v>0</v>
      </c>
      <c r="C1" s="7" t="s">
        <v>18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11</v>
      </c>
      <c r="J1" s="5" t="s">
        <v>12</v>
      </c>
    </row>
    <row r="2" spans="1:11" s="3" customFormat="1" ht="29.25" customHeight="1" x14ac:dyDescent="0.25">
      <c r="A2" s="8">
        <v>1</v>
      </c>
      <c r="B2" s="8" t="s">
        <v>19</v>
      </c>
      <c r="C2" s="8"/>
      <c r="D2" s="8">
        <v>1150</v>
      </c>
      <c r="E2" s="7">
        <f>D2/168</f>
        <v>6.8452380952380949</v>
      </c>
      <c r="F2" s="8">
        <v>140</v>
      </c>
      <c r="G2" s="17">
        <f>E2*F2</f>
        <v>958.33333333333326</v>
      </c>
      <c r="I2" s="6" t="s">
        <v>13</v>
      </c>
      <c r="J2" s="18">
        <f>G4</f>
        <v>1437.5</v>
      </c>
    </row>
    <row r="3" spans="1:11" s="3" customFormat="1" ht="18.75" x14ac:dyDescent="0.25">
      <c r="A3" s="19"/>
      <c r="B3" s="19"/>
      <c r="C3" s="19"/>
      <c r="D3" s="19"/>
      <c r="E3" s="19"/>
      <c r="F3" s="19"/>
      <c r="G3" s="13">
        <v>0.5</v>
      </c>
      <c r="I3" s="6" t="s">
        <v>14</v>
      </c>
      <c r="J3" s="18">
        <f>F8</f>
        <v>215.625</v>
      </c>
    </row>
    <row r="4" spans="1:11" ht="18.75" x14ac:dyDescent="0.3">
      <c r="A4" s="14"/>
      <c r="B4" s="11"/>
      <c r="C4" s="11"/>
      <c r="D4" s="11"/>
      <c r="E4" s="11"/>
      <c r="F4" s="11"/>
      <c r="G4" s="17">
        <f>SUM(G2:G2)+SUM(G2:G2)*G3</f>
        <v>1437.5</v>
      </c>
      <c r="I4" s="6" t="s">
        <v>15</v>
      </c>
      <c r="J4" s="18">
        <f>F10</f>
        <v>571.98125000000005</v>
      </c>
    </row>
    <row r="5" spans="1:11" x14ac:dyDescent="0.25">
      <c r="B5" s="4" t="s">
        <v>7</v>
      </c>
      <c r="C5" t="s">
        <v>8</v>
      </c>
      <c r="D5" t="s">
        <v>9</v>
      </c>
      <c r="E5" t="s">
        <v>27</v>
      </c>
      <c r="F5" t="s">
        <v>30</v>
      </c>
      <c r="I5" s="6" t="s">
        <v>16</v>
      </c>
      <c r="J5" s="18">
        <f>F12</f>
        <v>1725</v>
      </c>
    </row>
    <row r="6" spans="1:11" x14ac:dyDescent="0.25">
      <c r="B6">
        <v>15</v>
      </c>
      <c r="C6">
        <f>34+0.6</f>
        <v>34.6</v>
      </c>
      <c r="D6">
        <v>120</v>
      </c>
      <c r="E6">
        <v>199</v>
      </c>
      <c r="F6">
        <v>100</v>
      </c>
      <c r="I6" s="6" t="s">
        <v>17</v>
      </c>
      <c r="J6" s="18">
        <f>SUM(J2:J5)</f>
        <v>3950.1062499999998</v>
      </c>
      <c r="K6" s="12"/>
    </row>
    <row r="8" spans="1:11" x14ac:dyDescent="0.25">
      <c r="B8" t="s">
        <v>5</v>
      </c>
      <c r="C8" t="s">
        <v>6</v>
      </c>
      <c r="D8" s="16">
        <f>G4</f>
        <v>1437.5</v>
      </c>
      <c r="E8" t="s">
        <v>32</v>
      </c>
      <c r="F8" s="16">
        <f>G4*B6/100</f>
        <v>215.625</v>
      </c>
    </row>
    <row r="9" spans="1:11" x14ac:dyDescent="0.25">
      <c r="F9" s="16"/>
    </row>
    <row r="10" spans="1:11" x14ac:dyDescent="0.25">
      <c r="B10" t="s">
        <v>33</v>
      </c>
      <c r="F10" s="16">
        <f>(G4+F8)*C6/100</f>
        <v>571.98125000000005</v>
      </c>
    </row>
    <row r="11" spans="1:11" x14ac:dyDescent="0.25">
      <c r="F11" s="16"/>
    </row>
    <row r="12" spans="1:11" x14ac:dyDescent="0.25">
      <c r="B12" t="s">
        <v>10</v>
      </c>
      <c r="F12" s="16">
        <f>G4*D6/100</f>
        <v>1725</v>
      </c>
    </row>
    <row r="15" spans="1:11" x14ac:dyDescent="0.25">
      <c r="B15" t="s">
        <v>24</v>
      </c>
      <c r="F15" s="15">
        <f>J6*10/100</f>
        <v>395.010625</v>
      </c>
    </row>
    <row r="17" spans="2:6" x14ac:dyDescent="0.25">
      <c r="B17" t="s">
        <v>25</v>
      </c>
      <c r="F17" s="16">
        <f>J6+F15</f>
        <v>4345.1168749999997</v>
      </c>
    </row>
    <row r="19" spans="2:6" x14ac:dyDescent="0.25">
      <c r="B19" t="s">
        <v>26</v>
      </c>
      <c r="F19" s="15">
        <f>E6*20/120</f>
        <v>33.166666666666664</v>
      </c>
    </row>
    <row r="21" spans="2:6" x14ac:dyDescent="0.25">
      <c r="B21" t="s">
        <v>28</v>
      </c>
      <c r="F21" s="15">
        <f>E6-F19-F17/1000</f>
        <v>161.48821645833334</v>
      </c>
    </row>
    <row r="23" spans="2:6" x14ac:dyDescent="0.25">
      <c r="B23" t="s">
        <v>29</v>
      </c>
      <c r="F23" s="15">
        <f>F21*F6</f>
        <v>16148.821645833334</v>
      </c>
    </row>
    <row r="25" spans="2:6" x14ac:dyDescent="0.25">
      <c r="B25" t="s">
        <v>31</v>
      </c>
      <c r="F25" s="15">
        <f>F23-(F23*20/100)</f>
        <v>12919.057316666667</v>
      </c>
    </row>
  </sheetData>
  <mergeCells count="1">
    <mergeCell ref="A3:F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2019-05-08T16:22:50Z</dcterms:modified>
</cp:coreProperties>
</file>