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ed Intake analysis" sheetId="1" r:id="rId4"/>
    <sheet state="visible" name="Birds overall data" sheetId="2" r:id="rId5"/>
    <sheet state="visible" name="consolidated data" sheetId="3" r:id="rId6"/>
    <sheet state="visible" name="Raw Material" sheetId="4" r:id="rId7"/>
    <sheet state="visible" name="Raw material inventory" sheetId="5" r:id="rId8"/>
    <sheet state="visible" name="Expenditure" sheetId="6" r:id="rId9"/>
    <sheet state="visible" name="calender of operations" sheetId="7" r:id="rId10"/>
  </sheets>
  <definedNames/>
  <calcPr/>
</workbook>
</file>

<file path=xl/sharedStrings.xml><?xml version="1.0" encoding="utf-8"?>
<sst xmlns="http://schemas.openxmlformats.org/spreadsheetml/2006/main" count="179" uniqueCount="104">
  <si>
    <t>Qty of feed per day</t>
  </si>
  <si>
    <t xml:space="preserve">Feed Type </t>
  </si>
  <si>
    <t>Age</t>
  </si>
  <si>
    <t>Daily Expected Feed Intake Per Bird(Kg)</t>
  </si>
  <si>
    <t>Weekly Intake Per Bird (Kg)</t>
  </si>
  <si>
    <t xml:space="preserve">Pre starter </t>
  </si>
  <si>
    <t>Starter</t>
  </si>
  <si>
    <t xml:space="preserve">Finisher </t>
  </si>
  <si>
    <t>Total intake during Super-starter (Kg)</t>
  </si>
  <si>
    <t>Total intake during Starter (Kg)</t>
  </si>
  <si>
    <t>Total intake during finisher (Kg)</t>
  </si>
  <si>
    <t>Date</t>
  </si>
  <si>
    <t>Batch Number</t>
  </si>
  <si>
    <t>Number of Birds</t>
  </si>
  <si>
    <t>Mortality</t>
  </si>
  <si>
    <t>Number Harvested</t>
  </si>
  <si>
    <t>Daily % Mortality</t>
  </si>
  <si>
    <t>Cumulative Mortality</t>
  </si>
  <si>
    <t>Cumulative % Mortality</t>
  </si>
  <si>
    <t>Expected Feed consumed (kg)</t>
  </si>
  <si>
    <t>Feed Consumed (kg)</t>
  </si>
  <si>
    <t>Feed Type</t>
  </si>
  <si>
    <t>Expected Average Weight</t>
  </si>
  <si>
    <t>Average Weight (KG)</t>
  </si>
  <si>
    <t>Charcoal Used (KG)</t>
  </si>
  <si>
    <t>Wood Shavings Used (KG)</t>
  </si>
  <si>
    <t>Medication</t>
  </si>
  <si>
    <t>Pre Starter</t>
  </si>
  <si>
    <t xml:space="preserve">Glucose </t>
  </si>
  <si>
    <t>Hadogentadox + vit</t>
  </si>
  <si>
    <t xml:space="preserve">water </t>
  </si>
  <si>
    <t>fivevet</t>
  </si>
  <si>
    <t xml:space="preserve">multivitamin </t>
  </si>
  <si>
    <t>multivitamin</t>
  </si>
  <si>
    <t xml:space="preserve">Lasota </t>
  </si>
  <si>
    <t xml:space="preserve">Gumboro </t>
  </si>
  <si>
    <t>neodine</t>
  </si>
  <si>
    <t xml:space="preserve">neodine </t>
  </si>
  <si>
    <t>water</t>
  </si>
  <si>
    <t xml:space="preserve">center dicox </t>
  </si>
  <si>
    <t xml:space="preserve">Amoxycol </t>
  </si>
  <si>
    <t>Finisher</t>
  </si>
  <si>
    <t xml:space="preserve">amoxycol </t>
  </si>
  <si>
    <t>BATCH NUMBER</t>
  </si>
  <si>
    <t>Total Birds Supplied</t>
  </si>
  <si>
    <t>Total Mortality</t>
  </si>
  <si>
    <t>Total Feed Consumed (kg)</t>
  </si>
  <si>
    <t>Time</t>
  </si>
  <si>
    <t>Material Type</t>
  </si>
  <si>
    <t>Action</t>
  </si>
  <si>
    <t>Quantity (kg)</t>
  </si>
  <si>
    <t>UOM</t>
  </si>
  <si>
    <t>Charcoal</t>
  </si>
  <si>
    <t>Wood Shavings</t>
  </si>
  <si>
    <t>DD force</t>
  </si>
  <si>
    <t>Formalin</t>
  </si>
  <si>
    <t>Herbicide</t>
  </si>
  <si>
    <t>Pesticide</t>
  </si>
  <si>
    <t>Disinfectant</t>
  </si>
  <si>
    <t>Antibiotics</t>
  </si>
  <si>
    <t>AntiCRD</t>
  </si>
  <si>
    <t>Vaccines</t>
  </si>
  <si>
    <t>Anticoccidial</t>
  </si>
  <si>
    <t>Vitamin</t>
  </si>
  <si>
    <t>Petrol</t>
  </si>
  <si>
    <t>Engine Oil</t>
  </si>
  <si>
    <t>Chick feeder</t>
  </si>
  <si>
    <t>Chick drinkers</t>
  </si>
  <si>
    <t>Adult feeders</t>
  </si>
  <si>
    <t>Adult drinkers</t>
  </si>
  <si>
    <t>Opening Stock</t>
  </si>
  <si>
    <t>In</t>
  </si>
  <si>
    <t>Out</t>
  </si>
  <si>
    <t>Returned</t>
  </si>
  <si>
    <t>Balance</t>
  </si>
  <si>
    <t>Expenses</t>
  </si>
  <si>
    <t>Output</t>
  </si>
  <si>
    <t>Description and Quantity</t>
  </si>
  <si>
    <t>Cost (N)</t>
  </si>
  <si>
    <t>Comments</t>
  </si>
  <si>
    <t>Batch of Birds</t>
  </si>
  <si>
    <t>Number of Birds Harvested</t>
  </si>
  <si>
    <t>Total Live Weight (kg)</t>
  </si>
  <si>
    <t>Processed Weight</t>
  </si>
  <si>
    <t>Expected Revenue</t>
  </si>
  <si>
    <t>Weight</t>
  </si>
  <si>
    <t>Daily</t>
  </si>
  <si>
    <t xml:space="preserve">Cumulative </t>
  </si>
  <si>
    <t>Daily Feed</t>
  </si>
  <si>
    <t>Cumulative Feed</t>
  </si>
  <si>
    <t>(g)</t>
  </si>
  <si>
    <t>Conversion</t>
  </si>
  <si>
    <t>(Kg)</t>
  </si>
  <si>
    <t xml:space="preserve"> Drugs &amp; Vaccines</t>
  </si>
  <si>
    <t>FEED/FEEDING</t>
  </si>
  <si>
    <t>Antibiotics+Vit+Dextrose</t>
  </si>
  <si>
    <t>ND Lasota</t>
  </si>
  <si>
    <t>Live Water</t>
  </si>
  <si>
    <t>IBD Gumboro</t>
  </si>
  <si>
    <t>Gent Tylo Fort</t>
  </si>
  <si>
    <t>"</t>
  </si>
  <si>
    <t>"Coxy Drug</t>
  </si>
  <si>
    <t>Coxy Drug</t>
  </si>
  <si>
    <t>Coxy drug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</si>
</sst>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mm/dd/yyyy"/>
  </numFmts>
  <fonts count="12">
    <font>
      <sz val="10.0"/>
      <color rgb="FF000000"/>
      <name val="Arial"/>
      <scheme val="minor"/>
    </font>
    <font>
      <color rgb="FF000000"/>
      <name val="Arial"/>
    </font>
    <font/>
    <font>
      <b/>
      <color rgb="FF000000"/>
      <name val="Arial"/>
    </font>
    <font>
      <color rgb="FF000000"/>
      <name val="&quot;Courier New&quot;"/>
    </font>
    <font>
      <color theme="1"/>
      <name val="Arial"/>
      <scheme val="minor"/>
    </font>
    <font>
      <sz val="9.0"/>
      <color rgb="FF000000"/>
      <name val="&quot;Google Sans Mono&quot;"/>
    </font>
    <font>
      <b/>
      <sz val="10.0"/>
      <color rgb="FF000000"/>
      <name val="Arial"/>
    </font>
    <font>
      <b/>
      <sz val="11.0"/>
      <color rgb="FF000000"/>
      <name val="Calibri"/>
    </font>
    <font>
      <b/>
      <sz val="11.0"/>
      <color rgb="FFFF0000"/>
      <name val="Calibri"/>
    </font>
    <font>
      <b/>
      <sz val="11.0"/>
      <color rgb="FFE36C09"/>
      <name val="Calibri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5" fillId="0" fontId="3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right" vertical="bottom"/>
    </xf>
    <xf borderId="5" fillId="0" fontId="1" numFmtId="164" xfId="0" applyAlignment="1" applyBorder="1" applyFont="1" applyNumberFormat="1">
      <alignment horizontal="center" vertical="bottom"/>
    </xf>
    <xf borderId="7" fillId="0" fontId="1" numFmtId="164" xfId="0" applyAlignment="1" applyBorder="1" applyFont="1" applyNumberFormat="1">
      <alignment horizontal="right" vertical="bottom"/>
    </xf>
    <xf borderId="6" fillId="0" fontId="2" numFmtId="0" xfId="0" applyBorder="1" applyFont="1"/>
    <xf borderId="7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7" fillId="0" fontId="1" numFmtId="0" xfId="0" applyAlignment="1" applyBorder="1" applyFont="1">
      <alignment horizontal="right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10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0" fontId="4" numFmtId="1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0" xfId="0" applyAlignment="1" applyFont="1">
      <alignment readingOrder="0" vertical="bottom"/>
    </xf>
    <xf borderId="0" fillId="0" fontId="4" numFmtId="2" xfId="0" applyAlignment="1" applyFont="1" applyNumberFormat="1">
      <alignment horizontal="center" vertical="bottom"/>
    </xf>
    <xf borderId="0" fillId="0" fontId="1" numFmtId="2" xfId="0" applyAlignment="1" applyFont="1" applyNumberFormat="1">
      <alignment vertical="bottom"/>
    </xf>
    <xf borderId="0" fillId="0" fontId="1" numFmtId="165" xfId="0" applyAlignment="1" applyFont="1" applyNumberFormat="1">
      <alignment horizontal="center" vertical="bottom"/>
    </xf>
    <xf borderId="0" fillId="2" fontId="1" numFmtId="165" xfId="0" applyAlignment="1" applyFill="1" applyFont="1" applyNumberForma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readingOrder="0" vertical="bottom"/>
    </xf>
    <xf borderId="0" fillId="2" fontId="1" numFmtId="10" xfId="0" applyAlignment="1" applyFont="1" applyNumberFormat="1">
      <alignment horizontal="center" vertical="bottom"/>
    </xf>
    <xf borderId="0" fillId="2" fontId="4" numFmtId="1" xfId="0" applyAlignment="1" applyFont="1" applyNumberFormat="1">
      <alignment horizontal="center" vertical="bottom"/>
    </xf>
    <xf borderId="0" fillId="2" fontId="4" numFmtId="2" xfId="0" applyAlignment="1" applyFont="1" applyNumberFormat="1">
      <alignment horizontal="center" vertical="bottom"/>
    </xf>
    <xf borderId="0" fillId="2" fontId="1" numFmtId="0" xfId="0" applyAlignment="1" applyFont="1">
      <alignment vertical="bottom"/>
    </xf>
    <xf borderId="0" fillId="2" fontId="5" numFmtId="0" xfId="0" applyFont="1"/>
    <xf borderId="0" fillId="0" fontId="1" numFmtId="10" xfId="0" applyAlignment="1" applyFont="1" applyNumberFormat="1">
      <alignment vertical="bottom"/>
    </xf>
    <xf borderId="0" fillId="0" fontId="5" numFmtId="0" xfId="0" applyFont="1"/>
    <xf borderId="0" fillId="0" fontId="1" numFmtId="0" xfId="0" applyAlignment="1" applyFon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1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3" fontId="6" numFmtId="0" xfId="0" applyFill="1" applyFont="1"/>
    <xf borderId="0" fillId="3" fontId="7" numFmtId="0" xfId="0" applyAlignment="1" applyFont="1">
      <alignment horizontal="right" readingOrder="0"/>
    </xf>
    <xf borderId="0" fillId="4" fontId="3" numFmtId="0" xfId="0" applyAlignment="1" applyFill="1" applyFont="1">
      <alignment horizontal="right" vertical="bottom"/>
    </xf>
    <xf borderId="8" fillId="0" fontId="1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9" fillId="0" fontId="8" numFmtId="0" xfId="0" applyAlignment="1" applyBorder="1" applyFont="1">
      <alignment vertical="bottom"/>
    </xf>
    <xf borderId="9" fillId="0" fontId="3" numFmtId="0" xfId="0" applyAlignment="1" applyBorder="1" applyFont="1">
      <alignment vertical="bottom"/>
    </xf>
    <xf borderId="9" fillId="0" fontId="8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9" fillId="0" fontId="8" numFmtId="0" xfId="0" applyAlignment="1" applyBorder="1" applyFont="1">
      <alignment horizontal="center" vertical="bottom"/>
    </xf>
    <xf borderId="9" fillId="0" fontId="8" numFmtId="164" xfId="0" applyAlignment="1" applyBorder="1" applyFont="1" applyNumberFormat="1">
      <alignment horizontal="center" vertical="bottom"/>
    </xf>
    <xf borderId="9" fillId="0" fontId="8" numFmtId="0" xfId="0" applyAlignment="1" applyBorder="1" applyFont="1">
      <alignment horizontal="center" readingOrder="0" vertical="bottom"/>
    </xf>
    <xf borderId="1" fillId="3" fontId="8" numFmtId="0" xfId="0" applyAlignment="1" applyBorder="1" applyFont="1">
      <alignment horizontal="center" vertical="bottom"/>
    </xf>
    <xf borderId="1" fillId="0" fontId="10" numFmtId="0" xfId="0" applyAlignment="1" applyBorder="1" applyFont="1">
      <alignment horizontal="center" vertical="bottom"/>
    </xf>
    <xf borderId="1" fillId="0" fontId="11" numFmtId="0" xfId="0" applyBorder="1" applyFont="1"/>
    <xf borderId="1" fillId="0" fontId="8" numFmtId="10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3"/>
    </row>
    <row r="2">
      <c r="A2" s="4" t="s">
        <v>1</v>
      </c>
      <c r="B2" s="5" t="s">
        <v>2</v>
      </c>
      <c r="C2" s="6" t="s">
        <v>3</v>
      </c>
      <c r="D2" s="6" t="s">
        <v>4</v>
      </c>
    </row>
    <row r="3">
      <c r="A3" s="7" t="s">
        <v>5</v>
      </c>
      <c r="B3" s="8">
        <v>1.0</v>
      </c>
      <c r="C3" s="9">
        <v>0.013</v>
      </c>
      <c r="D3" s="10">
        <f>sum(C3:C9)</f>
        <v>0.169</v>
      </c>
    </row>
    <row r="4">
      <c r="A4" s="11"/>
      <c r="B4" s="8">
        <v>2.0</v>
      </c>
      <c r="C4" s="9">
        <v>0.017</v>
      </c>
      <c r="D4" s="12"/>
    </row>
    <row r="5">
      <c r="A5" s="11"/>
      <c r="B5" s="8">
        <v>3.0</v>
      </c>
      <c r="C5" s="9">
        <v>0.021</v>
      </c>
      <c r="D5" s="12"/>
    </row>
    <row r="6">
      <c r="A6" s="11"/>
      <c r="B6" s="8">
        <v>4.0</v>
      </c>
      <c r="C6" s="9">
        <v>0.024</v>
      </c>
      <c r="D6" s="12"/>
    </row>
    <row r="7">
      <c r="A7" s="11"/>
      <c r="B7" s="8">
        <v>5.0</v>
      </c>
      <c r="C7" s="9">
        <v>0.027</v>
      </c>
      <c r="D7" s="12"/>
    </row>
    <row r="8">
      <c r="A8" s="11"/>
      <c r="B8" s="8">
        <v>6.0</v>
      </c>
      <c r="C8" s="9">
        <v>0.031</v>
      </c>
      <c r="D8" s="12"/>
    </row>
    <row r="9">
      <c r="A9" s="13"/>
      <c r="B9" s="8">
        <v>7.0</v>
      </c>
      <c r="C9" s="9">
        <v>0.036</v>
      </c>
      <c r="D9" s="14"/>
    </row>
    <row r="10">
      <c r="A10" s="7" t="s">
        <v>6</v>
      </c>
      <c r="B10" s="8">
        <v>8.0</v>
      </c>
      <c r="C10" s="9">
        <v>0.039</v>
      </c>
      <c r="D10" s="15">
        <v>0.372</v>
      </c>
    </row>
    <row r="11">
      <c r="A11" s="11"/>
      <c r="B11" s="8">
        <v>9.0</v>
      </c>
      <c r="C11" s="9">
        <v>0.043</v>
      </c>
      <c r="D11" s="12"/>
    </row>
    <row r="12">
      <c r="A12" s="11"/>
      <c r="B12" s="8">
        <v>10.0</v>
      </c>
      <c r="C12" s="9">
        <v>0.048</v>
      </c>
      <c r="D12" s="12"/>
    </row>
    <row r="13">
      <c r="A13" s="11"/>
      <c r="B13" s="8">
        <v>11.0</v>
      </c>
      <c r="C13" s="9">
        <v>0.053</v>
      </c>
      <c r="D13" s="12"/>
    </row>
    <row r="14">
      <c r="A14" s="11"/>
      <c r="B14" s="8">
        <v>12.0</v>
      </c>
      <c r="C14" s="9">
        <v>0.058</v>
      </c>
      <c r="D14" s="12"/>
    </row>
    <row r="15">
      <c r="A15" s="11"/>
      <c r="B15" s="8">
        <v>13.0</v>
      </c>
      <c r="C15" s="9">
        <v>0.063</v>
      </c>
      <c r="D15" s="12"/>
    </row>
    <row r="16">
      <c r="A16" s="11"/>
      <c r="B16" s="8">
        <v>14.0</v>
      </c>
      <c r="C16" s="9">
        <v>0.068</v>
      </c>
      <c r="D16" s="14"/>
    </row>
    <row r="17">
      <c r="A17" s="11"/>
      <c r="B17" s="8">
        <v>15.0</v>
      </c>
      <c r="C17" s="9">
        <v>0.074</v>
      </c>
      <c r="D17" s="10">
        <f>sum(C17:C22)</f>
        <v>0.529</v>
      </c>
    </row>
    <row r="18">
      <c r="A18" s="11"/>
      <c r="B18" s="8">
        <v>16.0</v>
      </c>
      <c r="C18" s="9">
        <v>0.079</v>
      </c>
      <c r="D18" s="12"/>
    </row>
    <row r="19">
      <c r="A19" s="11"/>
      <c r="B19" s="8">
        <v>17.0</v>
      </c>
      <c r="C19" s="9">
        <v>0.085</v>
      </c>
      <c r="D19" s="12"/>
    </row>
    <row r="20">
      <c r="A20" s="11"/>
      <c r="B20" s="8">
        <v>18.0</v>
      </c>
      <c r="C20" s="9">
        <v>0.091</v>
      </c>
      <c r="D20" s="12"/>
    </row>
    <row r="21">
      <c r="A21" s="11"/>
      <c r="B21" s="8">
        <v>19.0</v>
      </c>
      <c r="C21" s="9">
        <v>0.097</v>
      </c>
      <c r="D21" s="12"/>
    </row>
    <row r="22">
      <c r="A22" s="13"/>
      <c r="B22" s="8">
        <v>20.0</v>
      </c>
      <c r="C22" s="9">
        <v>0.103</v>
      </c>
      <c r="D22" s="14"/>
    </row>
    <row r="23">
      <c r="A23" s="7" t="s">
        <v>7</v>
      </c>
      <c r="B23" s="8">
        <v>21.0</v>
      </c>
      <c r="C23" s="9">
        <v>0.109</v>
      </c>
      <c r="D23" s="15">
        <v>0.929</v>
      </c>
    </row>
    <row r="24">
      <c r="A24" s="11"/>
      <c r="B24" s="8">
        <v>22.0</v>
      </c>
      <c r="C24" s="9">
        <v>0.115</v>
      </c>
      <c r="D24" s="12"/>
    </row>
    <row r="25">
      <c r="A25" s="11"/>
      <c r="B25" s="8">
        <v>23.0</v>
      </c>
      <c r="C25" s="9">
        <v>0.121</v>
      </c>
      <c r="D25" s="12"/>
    </row>
    <row r="26">
      <c r="A26" s="11"/>
      <c r="B26" s="8">
        <v>24.0</v>
      </c>
      <c r="C26" s="9">
        <v>0.127</v>
      </c>
      <c r="D26" s="12"/>
    </row>
    <row r="27">
      <c r="A27" s="11"/>
      <c r="B27" s="8">
        <v>25.0</v>
      </c>
      <c r="C27" s="9">
        <v>0.134</v>
      </c>
      <c r="D27" s="12"/>
    </row>
    <row r="28">
      <c r="A28" s="11"/>
      <c r="B28" s="8">
        <v>26.0</v>
      </c>
      <c r="C28" s="9">
        <v>0.138</v>
      </c>
      <c r="D28" s="12"/>
    </row>
    <row r="29">
      <c r="A29" s="11"/>
      <c r="B29" s="8">
        <v>27.0</v>
      </c>
      <c r="C29" s="9">
        <v>0.145</v>
      </c>
      <c r="D29" s="12"/>
    </row>
    <row r="30">
      <c r="A30" s="11"/>
      <c r="B30" s="8">
        <v>28.0</v>
      </c>
      <c r="C30" s="9">
        <v>0.149</v>
      </c>
      <c r="D30" s="14"/>
    </row>
    <row r="31">
      <c r="A31" s="11"/>
      <c r="B31" s="8">
        <v>29.0</v>
      </c>
      <c r="C31" s="9">
        <v>0.156</v>
      </c>
      <c r="D31" s="15">
        <v>1.193</v>
      </c>
    </row>
    <row r="32">
      <c r="A32" s="11"/>
      <c r="B32" s="8">
        <v>30.0</v>
      </c>
      <c r="C32" s="9">
        <v>0.16</v>
      </c>
      <c r="D32" s="12"/>
    </row>
    <row r="33">
      <c r="A33" s="11"/>
      <c r="B33" s="8">
        <v>31.0</v>
      </c>
      <c r="C33" s="9">
        <v>0.166</v>
      </c>
      <c r="D33" s="12"/>
    </row>
    <row r="34">
      <c r="A34" s="11"/>
      <c r="B34" s="8">
        <v>32.0</v>
      </c>
      <c r="C34" s="9">
        <v>0.171</v>
      </c>
      <c r="D34" s="12"/>
    </row>
    <row r="35">
      <c r="A35" s="11"/>
      <c r="B35" s="8">
        <v>33.0</v>
      </c>
      <c r="C35" s="9">
        <v>0.176</v>
      </c>
      <c r="D35" s="12"/>
    </row>
    <row r="36">
      <c r="A36" s="11"/>
      <c r="B36" s="8">
        <v>34.0</v>
      </c>
      <c r="C36" s="9">
        <v>0.18</v>
      </c>
      <c r="D36" s="12"/>
    </row>
    <row r="37">
      <c r="A37" s="13"/>
      <c r="B37" s="8">
        <v>35.0</v>
      </c>
      <c r="C37" s="9">
        <v>0.184</v>
      </c>
      <c r="D37" s="14"/>
    </row>
    <row r="41">
      <c r="A41" s="16" t="s">
        <v>8</v>
      </c>
      <c r="B41" s="17">
        <v>0.169</v>
      </c>
      <c r="C41" s="18"/>
      <c r="D41" s="18"/>
    </row>
    <row r="42">
      <c r="A42" s="16" t="s">
        <v>9</v>
      </c>
      <c r="B42" s="17">
        <v>0.901</v>
      </c>
      <c r="C42" s="18"/>
      <c r="D42" s="18"/>
    </row>
    <row r="43">
      <c r="A43" s="16" t="s">
        <v>10</v>
      </c>
      <c r="B43" s="17">
        <v>2.231</v>
      </c>
      <c r="C43" s="18"/>
      <c r="D43" s="18"/>
    </row>
    <row r="44">
      <c r="A44" s="18"/>
      <c r="B44" s="18"/>
      <c r="C44" s="18"/>
    </row>
  </sheetData>
  <mergeCells count="10">
    <mergeCell ref="D23:D30"/>
    <mergeCell ref="D31:D37"/>
    <mergeCell ref="A1:D1"/>
    <mergeCell ref="A3:A9"/>
    <mergeCell ref="D3:D9"/>
    <mergeCell ref="A10:A22"/>
    <mergeCell ref="D10:D16"/>
    <mergeCell ref="D17:D22"/>
    <mergeCell ref="A23:A37"/>
    <mergeCell ref="A38:D4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4.0"/>
    <col customWidth="1" min="6" max="6" width="15.88"/>
    <col customWidth="1" min="7" max="7" width="14.38"/>
    <col customWidth="1" min="8" max="8" width="17.38"/>
    <col customWidth="1" min="9" max="9" width="19.38"/>
    <col customWidth="1" min="10" max="10" width="25.13"/>
    <col customWidth="1" min="11" max="11" width="17.5"/>
    <col customWidth="1" min="13" max="13" width="21.38"/>
    <col customWidth="1" min="14" max="14" width="17.63"/>
    <col customWidth="1" min="15" max="15" width="16.75"/>
    <col customWidth="1" min="17" max="17" width="15.38"/>
  </cols>
  <sheetData>
    <row r="1">
      <c r="A1" s="19" t="s">
        <v>11</v>
      </c>
      <c r="B1" s="19" t="s">
        <v>12</v>
      </c>
      <c r="C1" s="19" t="s">
        <v>2</v>
      </c>
      <c r="D1" s="19" t="s">
        <v>13</v>
      </c>
      <c r="E1" s="19" t="s">
        <v>14</v>
      </c>
      <c r="F1" s="20" t="s">
        <v>15</v>
      </c>
      <c r="G1" s="21" t="s">
        <v>16</v>
      </c>
      <c r="H1" s="19" t="s">
        <v>17</v>
      </c>
      <c r="I1" s="21" t="s">
        <v>18</v>
      </c>
      <c r="J1" s="22" t="s">
        <v>19</v>
      </c>
      <c r="K1" s="19" t="s">
        <v>20</v>
      </c>
      <c r="L1" s="20" t="s">
        <v>21</v>
      </c>
      <c r="M1" s="19" t="s">
        <v>22</v>
      </c>
      <c r="N1" s="19" t="s">
        <v>23</v>
      </c>
      <c r="O1" s="19" t="s">
        <v>24</v>
      </c>
      <c r="P1" s="20" t="s">
        <v>25</v>
      </c>
      <c r="Q1" s="20" t="s">
        <v>26</v>
      </c>
    </row>
    <row r="2">
      <c r="A2" s="23">
        <v>45111.0</v>
      </c>
      <c r="B2" s="24">
        <v>1.0</v>
      </c>
      <c r="C2" s="25">
        <v>0.0</v>
      </c>
      <c r="D2" s="24">
        <v>5000.0</v>
      </c>
      <c r="E2" s="24">
        <v>0.0</v>
      </c>
      <c r="F2" s="18"/>
      <c r="G2" s="26">
        <f t="shared" ref="G2:G43" si="1">IFERROR(E2/D2,)</f>
        <v>0</v>
      </c>
      <c r="H2" s="25"/>
      <c r="I2" s="26">
        <f t="shared" ref="I2:I43" si="2">IFERROR(H2/$D$2,)</f>
        <v>0</v>
      </c>
      <c r="J2" s="27">
        <f>'Feed Intake analysis'!C3*D2</f>
        <v>65</v>
      </c>
      <c r="K2" s="28">
        <f t="shared" ref="K2:K158" si="3">J2</f>
        <v>65</v>
      </c>
      <c r="L2" s="29" t="s">
        <v>27</v>
      </c>
      <c r="M2" s="30">
        <f>66/1000</f>
        <v>0.066</v>
      </c>
      <c r="N2" s="31">
        <f t="shared" ref="N2:N158" si="4">M2</f>
        <v>0.066</v>
      </c>
      <c r="O2" s="18"/>
      <c r="P2" s="18"/>
      <c r="Q2" s="18" t="s">
        <v>28</v>
      </c>
    </row>
    <row r="3">
      <c r="A3" s="32">
        <f t="shared" ref="A3:A132" si="5">IF(A2="","",A2 + 1)</f>
        <v>45112</v>
      </c>
      <c r="B3" s="24">
        <v>1.0</v>
      </c>
      <c r="C3" s="25">
        <f t="shared" ref="C3:C132" si="6">IF(C2="","",C2 + 1)</f>
        <v>1</v>
      </c>
      <c r="D3" s="24">
        <v>4990.0</v>
      </c>
      <c r="E3" s="24">
        <v>10.0</v>
      </c>
      <c r="F3" s="18"/>
      <c r="G3" s="26">
        <f t="shared" si="1"/>
        <v>0.002004008016</v>
      </c>
      <c r="H3" s="25">
        <f t="shared" ref="H3:H158" si="7">H2+E3</f>
        <v>10</v>
      </c>
      <c r="I3" s="26">
        <f t="shared" si="2"/>
        <v>0.002</v>
      </c>
      <c r="J3" s="27">
        <f>'Feed Intake analysis'!C4*D3</f>
        <v>84.83</v>
      </c>
      <c r="K3" s="28">
        <f t="shared" si="3"/>
        <v>84.83</v>
      </c>
      <c r="L3" s="29" t="s">
        <v>27</v>
      </c>
      <c r="M3" s="30">
        <f>77/1000</f>
        <v>0.077</v>
      </c>
      <c r="N3" s="31">
        <f t="shared" si="4"/>
        <v>0.077</v>
      </c>
      <c r="O3" s="18"/>
      <c r="P3" s="18"/>
      <c r="Q3" s="18" t="s">
        <v>29</v>
      </c>
    </row>
    <row r="4">
      <c r="A4" s="32">
        <f t="shared" si="5"/>
        <v>45113</v>
      </c>
      <c r="B4" s="24">
        <v>1.0</v>
      </c>
      <c r="C4" s="25">
        <f t="shared" si="6"/>
        <v>2</v>
      </c>
      <c r="D4" s="24">
        <v>4985.0</v>
      </c>
      <c r="E4" s="24">
        <v>5.0</v>
      </c>
      <c r="F4" s="18"/>
      <c r="G4" s="26">
        <f t="shared" si="1"/>
        <v>0.001003009027</v>
      </c>
      <c r="H4" s="25">
        <f t="shared" si="7"/>
        <v>15</v>
      </c>
      <c r="I4" s="26">
        <f t="shared" si="2"/>
        <v>0.003</v>
      </c>
      <c r="J4" s="27">
        <f>'Feed Intake analysis'!C5*D4</f>
        <v>104.685</v>
      </c>
      <c r="K4" s="28">
        <f t="shared" si="3"/>
        <v>104.685</v>
      </c>
      <c r="L4" s="29" t="s">
        <v>27</v>
      </c>
      <c r="M4" s="30">
        <f>96/1000</f>
        <v>0.096</v>
      </c>
      <c r="N4" s="31">
        <f t="shared" si="4"/>
        <v>0.096</v>
      </c>
      <c r="O4" s="18"/>
      <c r="P4" s="18"/>
      <c r="Q4" s="18" t="s">
        <v>30</v>
      </c>
    </row>
    <row r="5">
      <c r="A5" s="32">
        <f t="shared" si="5"/>
        <v>45114</v>
      </c>
      <c r="B5" s="24">
        <v>1.0</v>
      </c>
      <c r="C5" s="25">
        <f t="shared" si="6"/>
        <v>3</v>
      </c>
      <c r="D5" s="24">
        <v>4975.0</v>
      </c>
      <c r="E5" s="24">
        <v>10.0</v>
      </c>
      <c r="F5" s="18"/>
      <c r="G5" s="26">
        <f t="shared" si="1"/>
        <v>0.002010050251</v>
      </c>
      <c r="H5" s="25">
        <f t="shared" si="7"/>
        <v>25</v>
      </c>
      <c r="I5" s="26">
        <f t="shared" si="2"/>
        <v>0.005</v>
      </c>
      <c r="J5" s="27">
        <f>'Feed Intake analysis'!C6*D5</f>
        <v>119.4</v>
      </c>
      <c r="K5" s="28">
        <f t="shared" si="3"/>
        <v>119.4</v>
      </c>
      <c r="L5" s="29" t="s">
        <v>27</v>
      </c>
      <c r="M5" s="30">
        <f>118/1000</f>
        <v>0.118</v>
      </c>
      <c r="N5" s="31">
        <f t="shared" si="4"/>
        <v>0.118</v>
      </c>
      <c r="O5" s="18"/>
      <c r="P5" s="18"/>
      <c r="Q5" s="18" t="s">
        <v>31</v>
      </c>
    </row>
    <row r="6">
      <c r="A6" s="32">
        <f t="shared" si="5"/>
        <v>45115</v>
      </c>
      <c r="B6" s="24">
        <v>1.0</v>
      </c>
      <c r="C6" s="25">
        <f t="shared" si="6"/>
        <v>4</v>
      </c>
      <c r="D6" s="24">
        <v>4972.0</v>
      </c>
      <c r="E6" s="24">
        <v>3.0</v>
      </c>
      <c r="F6" s="18"/>
      <c r="G6" s="26">
        <f t="shared" si="1"/>
        <v>0.000603378922</v>
      </c>
      <c r="H6" s="25">
        <f t="shared" si="7"/>
        <v>28</v>
      </c>
      <c r="I6" s="26">
        <f t="shared" si="2"/>
        <v>0.0056</v>
      </c>
      <c r="J6" s="27">
        <f>'Feed Intake analysis'!C7*D6</f>
        <v>134.244</v>
      </c>
      <c r="K6" s="28">
        <f t="shared" si="3"/>
        <v>134.244</v>
      </c>
      <c r="L6" s="29" t="s">
        <v>27</v>
      </c>
      <c r="M6" s="30">
        <f>144/1000</f>
        <v>0.144</v>
      </c>
      <c r="N6" s="31">
        <f t="shared" si="4"/>
        <v>0.144</v>
      </c>
      <c r="O6" s="18"/>
      <c r="P6" s="18"/>
      <c r="Q6" s="18" t="s">
        <v>32</v>
      </c>
    </row>
    <row r="7">
      <c r="A7" s="32">
        <f t="shared" si="5"/>
        <v>45116</v>
      </c>
      <c r="B7" s="24">
        <v>1.0</v>
      </c>
      <c r="C7" s="25">
        <f t="shared" si="6"/>
        <v>5</v>
      </c>
      <c r="D7" s="24">
        <v>4965.0</v>
      </c>
      <c r="E7" s="24">
        <v>7.0</v>
      </c>
      <c r="F7" s="18"/>
      <c r="G7" s="26">
        <f t="shared" si="1"/>
        <v>0.001409869084</v>
      </c>
      <c r="H7" s="25">
        <f t="shared" si="7"/>
        <v>35</v>
      </c>
      <c r="I7" s="26">
        <f t="shared" si="2"/>
        <v>0.007</v>
      </c>
      <c r="J7" s="27">
        <f>'Feed Intake analysis'!C8*D7</f>
        <v>153.915</v>
      </c>
      <c r="K7" s="28">
        <f t="shared" si="3"/>
        <v>153.915</v>
      </c>
      <c r="L7" s="29" t="s">
        <v>27</v>
      </c>
      <c r="M7" s="30">
        <f>172/1000</f>
        <v>0.172</v>
      </c>
      <c r="N7" s="31">
        <f t="shared" si="4"/>
        <v>0.172</v>
      </c>
      <c r="O7" s="18"/>
      <c r="P7" s="18"/>
      <c r="Q7" s="18" t="s">
        <v>33</v>
      </c>
    </row>
    <row r="8">
      <c r="A8" s="32">
        <f t="shared" si="5"/>
        <v>45117</v>
      </c>
      <c r="B8" s="24">
        <v>1.0</v>
      </c>
      <c r="C8" s="25">
        <f t="shared" si="6"/>
        <v>6</v>
      </c>
      <c r="D8" s="24">
        <v>4950.0</v>
      </c>
      <c r="E8" s="24">
        <v>15.0</v>
      </c>
      <c r="F8" s="18"/>
      <c r="G8" s="26">
        <f t="shared" si="1"/>
        <v>0.00303030303</v>
      </c>
      <c r="H8" s="25">
        <f t="shared" si="7"/>
        <v>50</v>
      </c>
      <c r="I8" s="26">
        <f t="shared" si="2"/>
        <v>0.01</v>
      </c>
      <c r="J8" s="27">
        <f>'Feed Intake analysis'!C9*D8</f>
        <v>178.2</v>
      </c>
      <c r="K8" s="28">
        <f t="shared" si="3"/>
        <v>178.2</v>
      </c>
      <c r="L8" s="29" t="s">
        <v>27</v>
      </c>
      <c r="M8" s="30">
        <f>203/1000</f>
        <v>0.203</v>
      </c>
      <c r="N8" s="31">
        <f t="shared" si="4"/>
        <v>0.203</v>
      </c>
      <c r="O8" s="18"/>
      <c r="P8" s="18"/>
      <c r="Q8" s="18" t="s">
        <v>32</v>
      </c>
    </row>
    <row r="9">
      <c r="A9" s="32">
        <f t="shared" si="5"/>
        <v>45118</v>
      </c>
      <c r="B9" s="24">
        <v>1.0</v>
      </c>
      <c r="C9" s="25">
        <f t="shared" si="6"/>
        <v>7</v>
      </c>
      <c r="D9" s="24">
        <v>4925.0</v>
      </c>
      <c r="E9" s="25">
        <f t="shared" ref="E9:E37" si="8">D8-D9</f>
        <v>25</v>
      </c>
      <c r="F9" s="18"/>
      <c r="G9" s="26">
        <f t="shared" si="1"/>
        <v>0.005076142132</v>
      </c>
      <c r="H9" s="25">
        <f t="shared" si="7"/>
        <v>75</v>
      </c>
      <c r="I9" s="26">
        <f t="shared" si="2"/>
        <v>0.015</v>
      </c>
      <c r="J9" s="27">
        <f>'Feed Intake analysis'!C10*D9</f>
        <v>192.075</v>
      </c>
      <c r="K9" s="28">
        <f t="shared" si="3"/>
        <v>192.075</v>
      </c>
      <c r="L9" s="29" t="s">
        <v>6</v>
      </c>
      <c r="M9" s="30">
        <f>238/1000</f>
        <v>0.238</v>
      </c>
      <c r="N9" s="31">
        <f t="shared" si="4"/>
        <v>0.238</v>
      </c>
      <c r="O9" s="18"/>
      <c r="P9" s="18"/>
      <c r="Q9" s="18" t="s">
        <v>34</v>
      </c>
    </row>
    <row r="10">
      <c r="A10" s="32">
        <f t="shared" si="5"/>
        <v>45119</v>
      </c>
      <c r="B10" s="24">
        <v>1.0</v>
      </c>
      <c r="C10" s="25">
        <f t="shared" si="6"/>
        <v>8</v>
      </c>
      <c r="D10" s="24">
        <v>4900.0</v>
      </c>
      <c r="E10" s="25">
        <f t="shared" si="8"/>
        <v>25</v>
      </c>
      <c r="F10" s="18"/>
      <c r="G10" s="26">
        <f t="shared" si="1"/>
        <v>0.005102040816</v>
      </c>
      <c r="H10" s="25">
        <f t="shared" si="7"/>
        <v>100</v>
      </c>
      <c r="I10" s="26">
        <f t="shared" si="2"/>
        <v>0.02</v>
      </c>
      <c r="J10" s="27">
        <f>'Feed Intake analysis'!C11*D10</f>
        <v>210.7</v>
      </c>
      <c r="K10" s="28">
        <f t="shared" si="3"/>
        <v>210.7</v>
      </c>
      <c r="L10" s="29" t="s">
        <v>6</v>
      </c>
      <c r="M10" s="30">
        <f>276/1000</f>
        <v>0.276</v>
      </c>
      <c r="N10" s="31">
        <f t="shared" si="4"/>
        <v>0.276</v>
      </c>
      <c r="O10" s="18"/>
      <c r="P10" s="18"/>
      <c r="Q10" s="18" t="s">
        <v>32</v>
      </c>
    </row>
    <row r="11">
      <c r="A11" s="32">
        <f t="shared" si="5"/>
        <v>45120</v>
      </c>
      <c r="B11" s="24">
        <v>1.0</v>
      </c>
      <c r="C11" s="25">
        <f t="shared" si="6"/>
        <v>9</v>
      </c>
      <c r="D11" s="24">
        <v>4890.0</v>
      </c>
      <c r="E11" s="25">
        <f t="shared" si="8"/>
        <v>10</v>
      </c>
      <c r="F11" s="18"/>
      <c r="G11" s="26">
        <f t="shared" si="1"/>
        <v>0.002044989775</v>
      </c>
      <c r="H11" s="25">
        <f t="shared" si="7"/>
        <v>110</v>
      </c>
      <c r="I11" s="26">
        <f t="shared" si="2"/>
        <v>0.022</v>
      </c>
      <c r="J11" s="27">
        <f>'Feed Intake analysis'!C12*D11</f>
        <v>234.72</v>
      </c>
      <c r="K11" s="28">
        <f t="shared" si="3"/>
        <v>234.72</v>
      </c>
      <c r="L11" s="29" t="s">
        <v>6</v>
      </c>
      <c r="M11" s="30">
        <f>317/1000</f>
        <v>0.317</v>
      </c>
      <c r="N11" s="31">
        <f t="shared" si="4"/>
        <v>0.317</v>
      </c>
      <c r="O11" s="18"/>
      <c r="P11" s="18"/>
      <c r="Q11" s="18" t="s">
        <v>35</v>
      </c>
    </row>
    <row r="12">
      <c r="A12" s="32">
        <f t="shared" si="5"/>
        <v>45121</v>
      </c>
      <c r="B12" s="24">
        <v>1.0</v>
      </c>
      <c r="C12" s="25">
        <f t="shared" si="6"/>
        <v>10</v>
      </c>
      <c r="D12" s="24">
        <v>4868.0</v>
      </c>
      <c r="E12" s="25">
        <f t="shared" si="8"/>
        <v>22</v>
      </c>
      <c r="F12" s="18"/>
      <c r="G12" s="26">
        <f t="shared" si="1"/>
        <v>0.004519309778</v>
      </c>
      <c r="H12" s="25">
        <f t="shared" si="7"/>
        <v>132</v>
      </c>
      <c r="I12" s="26">
        <f t="shared" si="2"/>
        <v>0.0264</v>
      </c>
      <c r="J12" s="27">
        <f>'Feed Intake analysis'!C13*D12</f>
        <v>258.004</v>
      </c>
      <c r="K12" s="28">
        <f t="shared" si="3"/>
        <v>258.004</v>
      </c>
      <c r="L12" s="29" t="s">
        <v>6</v>
      </c>
      <c r="M12" s="30">
        <f>363/1000</f>
        <v>0.363</v>
      </c>
      <c r="N12" s="31">
        <f t="shared" si="4"/>
        <v>0.363</v>
      </c>
      <c r="O12" s="18"/>
      <c r="P12" s="18"/>
      <c r="Q12" s="18" t="s">
        <v>32</v>
      </c>
    </row>
    <row r="13">
      <c r="A13" s="32">
        <f t="shared" si="5"/>
        <v>45122</v>
      </c>
      <c r="B13" s="24">
        <v>1.0</v>
      </c>
      <c r="C13" s="25">
        <f t="shared" si="6"/>
        <v>11</v>
      </c>
      <c r="D13" s="24">
        <v>4846.0</v>
      </c>
      <c r="E13" s="25">
        <f t="shared" si="8"/>
        <v>22</v>
      </c>
      <c r="F13" s="18"/>
      <c r="G13" s="26">
        <f t="shared" si="1"/>
        <v>0.004539826661</v>
      </c>
      <c r="H13" s="25">
        <f t="shared" si="7"/>
        <v>154</v>
      </c>
      <c r="I13" s="26">
        <f t="shared" si="2"/>
        <v>0.0308</v>
      </c>
      <c r="J13" s="27">
        <f>'Feed Intake analysis'!C14*D13</f>
        <v>281.068</v>
      </c>
      <c r="K13" s="28">
        <f t="shared" si="3"/>
        <v>281.068</v>
      </c>
      <c r="L13" s="29" t="s">
        <v>6</v>
      </c>
      <c r="M13" s="30">
        <f>412/1000</f>
        <v>0.412</v>
      </c>
      <c r="N13" s="31">
        <f t="shared" si="4"/>
        <v>0.412</v>
      </c>
      <c r="O13" s="18"/>
      <c r="P13" s="18"/>
      <c r="Q13" s="18" t="s">
        <v>32</v>
      </c>
    </row>
    <row r="14">
      <c r="A14" s="32">
        <f t="shared" si="5"/>
        <v>45123</v>
      </c>
      <c r="B14" s="24">
        <v>1.0</v>
      </c>
      <c r="C14" s="25">
        <f t="shared" si="6"/>
        <v>12</v>
      </c>
      <c r="D14" s="24">
        <v>4821.0</v>
      </c>
      <c r="E14" s="25">
        <f t="shared" si="8"/>
        <v>25</v>
      </c>
      <c r="F14" s="18"/>
      <c r="G14" s="26">
        <f t="shared" si="1"/>
        <v>0.005185646132</v>
      </c>
      <c r="H14" s="25">
        <f t="shared" si="7"/>
        <v>179</v>
      </c>
      <c r="I14" s="26">
        <f t="shared" si="2"/>
        <v>0.0358</v>
      </c>
      <c r="J14" s="27">
        <f>'Feed Intake analysis'!C15*D14</f>
        <v>303.723</v>
      </c>
      <c r="K14" s="28">
        <f t="shared" si="3"/>
        <v>303.723</v>
      </c>
      <c r="L14" s="29" t="s">
        <v>6</v>
      </c>
      <c r="M14" s="30">
        <f>464/1000</f>
        <v>0.464</v>
      </c>
      <c r="N14" s="31">
        <f t="shared" si="4"/>
        <v>0.464</v>
      </c>
      <c r="O14" s="18"/>
      <c r="P14" s="18"/>
      <c r="Q14" s="18" t="s">
        <v>36</v>
      </c>
    </row>
    <row r="15">
      <c r="A15" s="32">
        <f t="shared" si="5"/>
        <v>45124</v>
      </c>
      <c r="B15" s="24">
        <v>1.0</v>
      </c>
      <c r="C15" s="25">
        <f t="shared" si="6"/>
        <v>13</v>
      </c>
      <c r="D15" s="24">
        <v>4800.0</v>
      </c>
      <c r="E15" s="25">
        <f t="shared" si="8"/>
        <v>21</v>
      </c>
      <c r="F15" s="18"/>
      <c r="G15" s="26">
        <f t="shared" si="1"/>
        <v>0.004375</v>
      </c>
      <c r="H15" s="25">
        <f t="shared" si="7"/>
        <v>200</v>
      </c>
      <c r="I15" s="26">
        <f t="shared" si="2"/>
        <v>0.04</v>
      </c>
      <c r="J15" s="27">
        <f>'Feed Intake analysis'!C16*D15</f>
        <v>326.4</v>
      </c>
      <c r="K15" s="28">
        <f t="shared" si="3"/>
        <v>326.4</v>
      </c>
      <c r="L15" s="29" t="s">
        <v>6</v>
      </c>
      <c r="M15" s="30">
        <f>520/1000</f>
        <v>0.52</v>
      </c>
      <c r="N15" s="31">
        <f t="shared" si="4"/>
        <v>0.52</v>
      </c>
      <c r="O15" s="18"/>
      <c r="P15" s="18"/>
      <c r="Q15" s="18" t="s">
        <v>36</v>
      </c>
    </row>
    <row r="16">
      <c r="A16" s="32">
        <f t="shared" si="5"/>
        <v>45125</v>
      </c>
      <c r="B16" s="24">
        <v>1.0</v>
      </c>
      <c r="C16" s="25">
        <f t="shared" si="6"/>
        <v>14</v>
      </c>
      <c r="D16" s="24">
        <v>4791.0</v>
      </c>
      <c r="E16" s="25">
        <f t="shared" si="8"/>
        <v>9</v>
      </c>
      <c r="F16" s="18"/>
      <c r="G16" s="26">
        <f t="shared" si="1"/>
        <v>0.001878522229</v>
      </c>
      <c r="H16" s="25">
        <f t="shared" si="7"/>
        <v>209</v>
      </c>
      <c r="I16" s="26">
        <f t="shared" si="2"/>
        <v>0.0418</v>
      </c>
      <c r="J16" s="27">
        <f>'Feed Intake analysis'!C17*D16</f>
        <v>354.534</v>
      </c>
      <c r="K16" s="28">
        <f t="shared" si="3"/>
        <v>354.534</v>
      </c>
      <c r="L16" s="29" t="s">
        <v>6</v>
      </c>
      <c r="M16" s="30">
        <f>580/1000</f>
        <v>0.58</v>
      </c>
      <c r="N16" s="31">
        <f t="shared" si="4"/>
        <v>0.58</v>
      </c>
      <c r="O16" s="18"/>
      <c r="P16" s="18"/>
      <c r="Q16" s="18" t="s">
        <v>37</v>
      </c>
    </row>
    <row r="17">
      <c r="A17" s="32">
        <f t="shared" si="5"/>
        <v>45126</v>
      </c>
      <c r="B17" s="24">
        <v>1.0</v>
      </c>
      <c r="C17" s="25">
        <f t="shared" si="6"/>
        <v>15</v>
      </c>
      <c r="D17" s="24">
        <v>4784.0</v>
      </c>
      <c r="E17" s="25">
        <f t="shared" si="8"/>
        <v>7</v>
      </c>
      <c r="F17" s="18"/>
      <c r="G17" s="26">
        <f t="shared" si="1"/>
        <v>0.001463210702</v>
      </c>
      <c r="H17" s="25">
        <f t="shared" si="7"/>
        <v>216</v>
      </c>
      <c r="I17" s="26">
        <f t="shared" si="2"/>
        <v>0.0432</v>
      </c>
      <c r="J17" s="27">
        <f>'Feed Intake analysis'!C18*D17</f>
        <v>377.936</v>
      </c>
      <c r="K17" s="28">
        <f t="shared" si="3"/>
        <v>377.936</v>
      </c>
      <c r="L17" s="29" t="s">
        <v>6</v>
      </c>
      <c r="M17" s="30">
        <f>644/1000</f>
        <v>0.644</v>
      </c>
      <c r="N17" s="31">
        <f t="shared" si="4"/>
        <v>0.644</v>
      </c>
      <c r="O17" s="18"/>
      <c r="P17" s="18"/>
      <c r="Q17" s="18" t="s">
        <v>37</v>
      </c>
    </row>
    <row r="18">
      <c r="A18" s="32">
        <f t="shared" si="5"/>
        <v>45127</v>
      </c>
      <c r="B18" s="24">
        <v>1.0</v>
      </c>
      <c r="C18" s="25">
        <f t="shared" si="6"/>
        <v>16</v>
      </c>
      <c r="D18" s="24">
        <v>4779.0</v>
      </c>
      <c r="E18" s="25">
        <f t="shared" si="8"/>
        <v>5</v>
      </c>
      <c r="F18" s="18"/>
      <c r="G18" s="26">
        <f t="shared" si="1"/>
        <v>0.001046243984</v>
      </c>
      <c r="H18" s="25">
        <f t="shared" si="7"/>
        <v>221</v>
      </c>
      <c r="I18" s="26">
        <f t="shared" si="2"/>
        <v>0.0442</v>
      </c>
      <c r="J18" s="27">
        <f>'Feed Intake analysis'!C19*D18</f>
        <v>406.215</v>
      </c>
      <c r="K18" s="28">
        <f t="shared" si="3"/>
        <v>406.215</v>
      </c>
      <c r="L18" s="29" t="s">
        <v>6</v>
      </c>
      <c r="M18" s="30">
        <f>710/1000</f>
        <v>0.71</v>
      </c>
      <c r="N18" s="31">
        <f t="shared" si="4"/>
        <v>0.71</v>
      </c>
      <c r="O18" s="18"/>
      <c r="P18" s="18"/>
      <c r="Q18" s="18" t="s">
        <v>38</v>
      </c>
    </row>
    <row r="19">
      <c r="A19" s="32">
        <f t="shared" si="5"/>
        <v>45128</v>
      </c>
      <c r="B19" s="24">
        <v>1.0</v>
      </c>
      <c r="C19" s="25">
        <f t="shared" si="6"/>
        <v>17</v>
      </c>
      <c r="D19" s="24">
        <v>4770.0</v>
      </c>
      <c r="E19" s="25">
        <f t="shared" si="8"/>
        <v>9</v>
      </c>
      <c r="F19" s="18"/>
      <c r="G19" s="26">
        <f t="shared" si="1"/>
        <v>0.001886792453</v>
      </c>
      <c r="H19" s="25">
        <f t="shared" si="7"/>
        <v>230</v>
      </c>
      <c r="I19" s="26">
        <f t="shared" si="2"/>
        <v>0.046</v>
      </c>
      <c r="J19" s="27">
        <f>'Feed Intake analysis'!C20*D19</f>
        <v>434.07</v>
      </c>
      <c r="K19" s="28">
        <f t="shared" si="3"/>
        <v>434.07</v>
      </c>
      <c r="L19" s="29" t="s">
        <v>6</v>
      </c>
      <c r="M19" s="30">
        <f>780/1000</f>
        <v>0.78</v>
      </c>
      <c r="N19" s="31">
        <f t="shared" si="4"/>
        <v>0.78</v>
      </c>
      <c r="O19" s="18"/>
      <c r="P19" s="18"/>
      <c r="Q19" s="18" t="s">
        <v>39</v>
      </c>
    </row>
    <row r="20">
      <c r="A20" s="32">
        <f t="shared" si="5"/>
        <v>45129</v>
      </c>
      <c r="B20" s="24">
        <v>1.0</v>
      </c>
      <c r="C20" s="25">
        <f t="shared" si="6"/>
        <v>18</v>
      </c>
      <c r="D20" s="24">
        <v>4768.0</v>
      </c>
      <c r="E20" s="25">
        <f t="shared" si="8"/>
        <v>2</v>
      </c>
      <c r="F20" s="18"/>
      <c r="G20" s="26">
        <f t="shared" si="1"/>
        <v>0.0004194630872</v>
      </c>
      <c r="H20" s="25">
        <f t="shared" si="7"/>
        <v>232</v>
      </c>
      <c r="I20" s="26">
        <f t="shared" si="2"/>
        <v>0.0464</v>
      </c>
      <c r="J20" s="27">
        <f>'Feed Intake analysis'!C21*D20</f>
        <v>462.496</v>
      </c>
      <c r="K20" s="28">
        <f t="shared" si="3"/>
        <v>462.496</v>
      </c>
      <c r="L20" s="29" t="s">
        <v>6</v>
      </c>
      <c r="M20" s="30">
        <f>854/1000</f>
        <v>0.854</v>
      </c>
      <c r="N20" s="31">
        <f t="shared" si="4"/>
        <v>0.854</v>
      </c>
      <c r="O20" s="18"/>
      <c r="P20" s="18"/>
      <c r="Q20" s="18" t="s">
        <v>39</v>
      </c>
    </row>
    <row r="21">
      <c r="A21" s="32">
        <f t="shared" si="5"/>
        <v>45130</v>
      </c>
      <c r="B21" s="24">
        <v>1.0</v>
      </c>
      <c r="C21" s="25">
        <f t="shared" si="6"/>
        <v>19</v>
      </c>
      <c r="D21" s="24">
        <v>4763.0</v>
      </c>
      <c r="E21" s="25">
        <f t="shared" si="8"/>
        <v>5</v>
      </c>
      <c r="F21" s="18"/>
      <c r="G21" s="26">
        <f t="shared" si="1"/>
        <v>0.001049758556</v>
      </c>
      <c r="H21" s="25">
        <f t="shared" si="7"/>
        <v>237</v>
      </c>
      <c r="I21" s="26">
        <f t="shared" si="2"/>
        <v>0.0474</v>
      </c>
      <c r="J21" s="27">
        <f>'Feed Intake analysis'!C22*D21</f>
        <v>490.589</v>
      </c>
      <c r="K21" s="28">
        <f t="shared" si="3"/>
        <v>490.589</v>
      </c>
      <c r="L21" s="29" t="s">
        <v>6</v>
      </c>
      <c r="M21" s="30">
        <f>931/1000</f>
        <v>0.931</v>
      </c>
      <c r="N21" s="31">
        <f t="shared" si="4"/>
        <v>0.931</v>
      </c>
      <c r="O21" s="18"/>
      <c r="P21" s="18"/>
      <c r="Q21" s="18" t="s">
        <v>39</v>
      </c>
    </row>
    <row r="22">
      <c r="A22" s="32">
        <f t="shared" si="5"/>
        <v>45131</v>
      </c>
      <c r="B22" s="24">
        <v>1.0</v>
      </c>
      <c r="C22" s="25">
        <f t="shared" si="6"/>
        <v>20</v>
      </c>
      <c r="D22" s="24">
        <v>4760.0</v>
      </c>
      <c r="E22" s="25">
        <f t="shared" si="8"/>
        <v>3</v>
      </c>
      <c r="F22" s="18"/>
      <c r="G22" s="26">
        <f t="shared" si="1"/>
        <v>0.0006302521008</v>
      </c>
      <c r="H22" s="25">
        <f t="shared" si="7"/>
        <v>240</v>
      </c>
      <c r="I22" s="26">
        <f t="shared" si="2"/>
        <v>0.048</v>
      </c>
      <c r="J22" s="27">
        <f>'Feed Intake analysis'!C23*D22</f>
        <v>518.84</v>
      </c>
      <c r="K22" s="28">
        <f t="shared" si="3"/>
        <v>518.84</v>
      </c>
      <c r="L22" s="29" t="s">
        <v>6</v>
      </c>
      <c r="M22" s="30">
        <f>1011/1000</f>
        <v>1.011</v>
      </c>
      <c r="N22" s="31">
        <f t="shared" si="4"/>
        <v>1.011</v>
      </c>
      <c r="O22" s="18"/>
      <c r="P22" s="18"/>
      <c r="Q22" s="18" t="s">
        <v>40</v>
      </c>
    </row>
    <row r="23">
      <c r="A23" s="32">
        <f t="shared" si="5"/>
        <v>45132</v>
      </c>
      <c r="B23" s="24">
        <v>1.0</v>
      </c>
      <c r="C23" s="25">
        <f t="shared" si="6"/>
        <v>21</v>
      </c>
      <c r="D23" s="24">
        <v>4758.0</v>
      </c>
      <c r="E23" s="25">
        <f t="shared" si="8"/>
        <v>2</v>
      </c>
      <c r="F23" s="18"/>
      <c r="G23" s="26">
        <f t="shared" si="1"/>
        <v>0.0004203446826</v>
      </c>
      <c r="H23" s="25">
        <f t="shared" si="7"/>
        <v>242</v>
      </c>
      <c r="I23" s="26">
        <f t="shared" si="2"/>
        <v>0.0484</v>
      </c>
      <c r="J23" s="27">
        <f>'Feed Intake analysis'!C24*D23</f>
        <v>547.17</v>
      </c>
      <c r="K23" s="28">
        <f t="shared" si="3"/>
        <v>547.17</v>
      </c>
      <c r="L23" s="29" t="s">
        <v>41</v>
      </c>
      <c r="M23" s="30">
        <f>1094/1000</f>
        <v>1.094</v>
      </c>
      <c r="N23" s="31">
        <f t="shared" si="4"/>
        <v>1.094</v>
      </c>
      <c r="O23" s="18"/>
      <c r="P23" s="18"/>
      <c r="Q23" s="18" t="s">
        <v>40</v>
      </c>
    </row>
    <row r="24">
      <c r="A24" s="32">
        <f t="shared" si="5"/>
        <v>45133</v>
      </c>
      <c r="B24" s="24">
        <v>1.0</v>
      </c>
      <c r="C24" s="25">
        <f t="shared" si="6"/>
        <v>22</v>
      </c>
      <c r="D24" s="24">
        <v>4756.0</v>
      </c>
      <c r="E24" s="25">
        <f t="shared" si="8"/>
        <v>2</v>
      </c>
      <c r="F24" s="18"/>
      <c r="G24" s="26">
        <f t="shared" si="1"/>
        <v>0.0004205214466</v>
      </c>
      <c r="H24" s="25">
        <f t="shared" si="7"/>
        <v>244</v>
      </c>
      <c r="I24" s="26">
        <f t="shared" si="2"/>
        <v>0.0488</v>
      </c>
      <c r="J24" s="27">
        <f>'Feed Intake analysis'!C25*D24</f>
        <v>575.476</v>
      </c>
      <c r="K24" s="28">
        <f t="shared" si="3"/>
        <v>575.476</v>
      </c>
      <c r="L24" s="29" t="s">
        <v>41</v>
      </c>
      <c r="M24" s="30">
        <f>1180/1000</f>
        <v>1.18</v>
      </c>
      <c r="N24" s="31">
        <f t="shared" si="4"/>
        <v>1.18</v>
      </c>
      <c r="O24" s="18"/>
      <c r="P24" s="18"/>
      <c r="Q24" s="18" t="s">
        <v>42</v>
      </c>
    </row>
    <row r="25">
      <c r="A25" s="32">
        <f t="shared" si="5"/>
        <v>45134</v>
      </c>
      <c r="B25" s="24">
        <v>1.0</v>
      </c>
      <c r="C25" s="25">
        <f t="shared" si="6"/>
        <v>23</v>
      </c>
      <c r="D25" s="24">
        <v>4754.0</v>
      </c>
      <c r="E25" s="25">
        <f t="shared" si="8"/>
        <v>2</v>
      </c>
      <c r="F25" s="18"/>
      <c r="G25" s="26">
        <f t="shared" si="1"/>
        <v>0.0004206983593</v>
      </c>
      <c r="H25" s="25">
        <f t="shared" si="7"/>
        <v>246</v>
      </c>
      <c r="I25" s="26">
        <f t="shared" si="2"/>
        <v>0.0492</v>
      </c>
      <c r="J25" s="27">
        <f>'Feed Intake analysis'!C26*D25</f>
        <v>603.758</v>
      </c>
      <c r="K25" s="28">
        <f t="shared" si="3"/>
        <v>603.758</v>
      </c>
      <c r="L25" s="29" t="s">
        <v>41</v>
      </c>
      <c r="M25" s="30">
        <f>1269/1000</f>
        <v>1.269</v>
      </c>
      <c r="N25" s="31">
        <f t="shared" si="4"/>
        <v>1.269</v>
      </c>
      <c r="O25" s="18"/>
      <c r="P25" s="18"/>
      <c r="Q25" s="18" t="s">
        <v>42</v>
      </c>
    </row>
    <row r="26">
      <c r="A26" s="32">
        <f t="shared" si="5"/>
        <v>45135</v>
      </c>
      <c r="B26" s="24">
        <v>1.0</v>
      </c>
      <c r="C26" s="25">
        <f t="shared" si="6"/>
        <v>24</v>
      </c>
      <c r="D26" s="24">
        <v>4752.0</v>
      </c>
      <c r="E26" s="25">
        <f t="shared" si="8"/>
        <v>2</v>
      </c>
      <c r="F26" s="18"/>
      <c r="G26" s="26">
        <f t="shared" si="1"/>
        <v>0.0004208754209</v>
      </c>
      <c r="H26" s="25">
        <f t="shared" si="7"/>
        <v>248</v>
      </c>
      <c r="I26" s="26">
        <f t="shared" si="2"/>
        <v>0.0496</v>
      </c>
      <c r="J26" s="27">
        <f>'Feed Intake analysis'!C27*D26</f>
        <v>636.768</v>
      </c>
      <c r="K26" s="28">
        <f t="shared" si="3"/>
        <v>636.768</v>
      </c>
      <c r="L26" s="29" t="s">
        <v>41</v>
      </c>
      <c r="M26" s="30">
        <f>1360/1000</f>
        <v>1.36</v>
      </c>
      <c r="N26" s="31">
        <f t="shared" si="4"/>
        <v>1.36</v>
      </c>
      <c r="O26" s="18"/>
      <c r="P26" s="18"/>
      <c r="Q26" s="18"/>
    </row>
    <row r="27">
      <c r="A27" s="32">
        <f t="shared" si="5"/>
        <v>45136</v>
      </c>
      <c r="B27" s="24">
        <v>1.0</v>
      </c>
      <c r="C27" s="25">
        <f t="shared" si="6"/>
        <v>25</v>
      </c>
      <c r="D27" s="24">
        <v>4751.0</v>
      </c>
      <c r="E27" s="25">
        <f t="shared" si="8"/>
        <v>1</v>
      </c>
      <c r="F27" s="18"/>
      <c r="G27" s="26">
        <f t="shared" si="1"/>
        <v>0.0002104820038</v>
      </c>
      <c r="H27" s="25">
        <f t="shared" si="7"/>
        <v>249</v>
      </c>
      <c r="I27" s="26">
        <f t="shared" si="2"/>
        <v>0.0498</v>
      </c>
      <c r="J27" s="27">
        <f>'Feed Intake analysis'!C28*D27</f>
        <v>655.638</v>
      </c>
      <c r="K27" s="28">
        <f t="shared" si="3"/>
        <v>655.638</v>
      </c>
      <c r="L27" s="29" t="s">
        <v>41</v>
      </c>
      <c r="M27" s="30">
        <f>1453/1000</f>
        <v>1.453</v>
      </c>
      <c r="N27" s="31">
        <f t="shared" si="4"/>
        <v>1.453</v>
      </c>
      <c r="O27" s="18"/>
      <c r="P27" s="18"/>
      <c r="Q27" s="18"/>
    </row>
    <row r="28">
      <c r="A28" s="32">
        <f t="shared" si="5"/>
        <v>45137</v>
      </c>
      <c r="B28" s="24">
        <v>1.0</v>
      </c>
      <c r="C28" s="25">
        <f t="shared" si="6"/>
        <v>26</v>
      </c>
      <c r="D28" s="24">
        <v>4750.0</v>
      </c>
      <c r="E28" s="25">
        <f t="shared" si="8"/>
        <v>1</v>
      </c>
      <c r="F28" s="18"/>
      <c r="G28" s="26">
        <f t="shared" si="1"/>
        <v>0.0002105263158</v>
      </c>
      <c r="H28" s="25">
        <f t="shared" si="7"/>
        <v>250</v>
      </c>
      <c r="I28" s="26">
        <f t="shared" si="2"/>
        <v>0.05</v>
      </c>
      <c r="J28" s="27">
        <f>'Feed Intake analysis'!C29*D28</f>
        <v>688.75</v>
      </c>
      <c r="K28" s="28">
        <f t="shared" si="3"/>
        <v>688.75</v>
      </c>
      <c r="L28" s="29" t="s">
        <v>41</v>
      </c>
      <c r="M28" s="30">
        <f>1548/1000</f>
        <v>1.548</v>
      </c>
      <c r="N28" s="31">
        <f t="shared" si="4"/>
        <v>1.548</v>
      </c>
      <c r="O28" s="18"/>
      <c r="P28" s="18"/>
      <c r="Q28" s="18"/>
    </row>
    <row r="29">
      <c r="A29" s="32">
        <f t="shared" si="5"/>
        <v>45138</v>
      </c>
      <c r="B29" s="24">
        <v>1.0</v>
      </c>
      <c r="C29" s="25">
        <f t="shared" si="6"/>
        <v>27</v>
      </c>
      <c r="D29" s="24">
        <v>4725.0</v>
      </c>
      <c r="E29" s="25">
        <f t="shared" si="8"/>
        <v>25</v>
      </c>
      <c r="F29" s="18"/>
      <c r="G29" s="26">
        <f t="shared" si="1"/>
        <v>0.005291005291</v>
      </c>
      <c r="H29" s="25">
        <f t="shared" si="7"/>
        <v>275</v>
      </c>
      <c r="I29" s="26">
        <f t="shared" si="2"/>
        <v>0.055</v>
      </c>
      <c r="J29" s="27">
        <f>'Feed Intake analysis'!C30*D29</f>
        <v>704.025</v>
      </c>
      <c r="K29" s="28">
        <f t="shared" si="3"/>
        <v>704.025</v>
      </c>
      <c r="L29" s="29" t="s">
        <v>41</v>
      </c>
      <c r="M29" s="30">
        <f>1646/1000</f>
        <v>1.646</v>
      </c>
      <c r="N29" s="31">
        <f t="shared" si="4"/>
        <v>1.646</v>
      </c>
      <c r="O29" s="18"/>
      <c r="P29" s="18"/>
      <c r="Q29" s="18"/>
    </row>
    <row r="30">
      <c r="A30" s="32">
        <f t="shared" si="5"/>
        <v>45139</v>
      </c>
      <c r="B30" s="24">
        <v>1.0</v>
      </c>
      <c r="C30" s="25">
        <f t="shared" si="6"/>
        <v>28</v>
      </c>
      <c r="D30" s="24">
        <v>4701.0</v>
      </c>
      <c r="E30" s="25">
        <f t="shared" si="8"/>
        <v>24</v>
      </c>
      <c r="F30" s="18"/>
      <c r="G30" s="26">
        <f t="shared" si="1"/>
        <v>0.005105296745</v>
      </c>
      <c r="H30" s="25">
        <f t="shared" si="7"/>
        <v>299</v>
      </c>
      <c r="I30" s="26">
        <f t="shared" si="2"/>
        <v>0.0598</v>
      </c>
      <c r="J30" s="27">
        <f>'Feed Intake analysis'!C31*D30</f>
        <v>733.356</v>
      </c>
      <c r="K30" s="28">
        <f t="shared" si="3"/>
        <v>733.356</v>
      </c>
      <c r="L30" s="29" t="s">
        <v>41</v>
      </c>
      <c r="M30" s="30">
        <f>1745/1000</f>
        <v>1.745</v>
      </c>
      <c r="N30" s="31">
        <f t="shared" si="4"/>
        <v>1.745</v>
      </c>
      <c r="O30" s="18"/>
      <c r="P30" s="18"/>
      <c r="Q30" s="18"/>
    </row>
    <row r="31">
      <c r="A31" s="32">
        <f t="shared" si="5"/>
        <v>45140</v>
      </c>
      <c r="B31" s="24">
        <v>1.0</v>
      </c>
      <c r="C31" s="25">
        <f t="shared" si="6"/>
        <v>29</v>
      </c>
      <c r="D31" s="24">
        <v>4689.0</v>
      </c>
      <c r="E31" s="25">
        <f t="shared" si="8"/>
        <v>12</v>
      </c>
      <c r="F31" s="18"/>
      <c r="G31" s="26">
        <f t="shared" si="1"/>
        <v>0.002559181062</v>
      </c>
      <c r="H31" s="25">
        <f t="shared" si="7"/>
        <v>311</v>
      </c>
      <c r="I31" s="26">
        <f t="shared" si="2"/>
        <v>0.0622</v>
      </c>
      <c r="J31" s="27">
        <f>'Feed Intake analysis'!C32*D31</f>
        <v>750.24</v>
      </c>
      <c r="K31" s="28">
        <f t="shared" si="3"/>
        <v>750.24</v>
      </c>
      <c r="L31" s="29" t="s">
        <v>41</v>
      </c>
      <c r="M31" s="30">
        <f>1845/1000</f>
        <v>1.845</v>
      </c>
      <c r="N31" s="31">
        <f t="shared" si="4"/>
        <v>1.845</v>
      </c>
      <c r="O31" s="18"/>
      <c r="P31" s="18"/>
      <c r="Q31" s="18"/>
    </row>
    <row r="32">
      <c r="A32" s="32">
        <f t="shared" si="5"/>
        <v>45141</v>
      </c>
      <c r="B32" s="24">
        <v>1.0</v>
      </c>
      <c r="C32" s="25">
        <f t="shared" si="6"/>
        <v>30</v>
      </c>
      <c r="D32" s="24">
        <v>4675.0</v>
      </c>
      <c r="E32" s="25">
        <f t="shared" si="8"/>
        <v>14</v>
      </c>
      <c r="F32" s="18"/>
      <c r="G32" s="26">
        <f t="shared" si="1"/>
        <v>0.002994652406</v>
      </c>
      <c r="H32" s="25">
        <f t="shared" si="7"/>
        <v>325</v>
      </c>
      <c r="I32" s="26">
        <f t="shared" si="2"/>
        <v>0.065</v>
      </c>
      <c r="J32" s="27">
        <f>'Feed Intake analysis'!C33*D32</f>
        <v>776.05</v>
      </c>
      <c r="K32" s="28">
        <f t="shared" si="3"/>
        <v>776.05</v>
      </c>
      <c r="L32" s="29" t="s">
        <v>41</v>
      </c>
      <c r="M32" s="30">
        <f>1948/1000</f>
        <v>1.948</v>
      </c>
      <c r="N32" s="31">
        <f t="shared" si="4"/>
        <v>1.948</v>
      </c>
      <c r="O32" s="18"/>
      <c r="P32" s="18"/>
      <c r="Q32" s="18"/>
    </row>
    <row r="33">
      <c r="A33" s="32">
        <f t="shared" si="5"/>
        <v>45142</v>
      </c>
      <c r="B33" s="24">
        <v>1.0</v>
      </c>
      <c r="C33" s="25">
        <f t="shared" si="6"/>
        <v>31</v>
      </c>
      <c r="D33" s="24">
        <v>4650.0</v>
      </c>
      <c r="E33" s="25">
        <f t="shared" si="8"/>
        <v>25</v>
      </c>
      <c r="F33" s="18"/>
      <c r="G33" s="26">
        <f t="shared" si="1"/>
        <v>0.005376344086</v>
      </c>
      <c r="H33" s="25">
        <f t="shared" si="7"/>
        <v>350</v>
      </c>
      <c r="I33" s="26">
        <f t="shared" si="2"/>
        <v>0.07</v>
      </c>
      <c r="J33" s="27">
        <f>'Feed Intake analysis'!C34*D33</f>
        <v>795.15</v>
      </c>
      <c r="K33" s="28">
        <f t="shared" si="3"/>
        <v>795.15</v>
      </c>
      <c r="L33" s="29" t="s">
        <v>41</v>
      </c>
      <c r="M33" s="30">
        <f>2051/1000</f>
        <v>2.051</v>
      </c>
      <c r="N33" s="31">
        <f t="shared" si="4"/>
        <v>2.051</v>
      </c>
      <c r="O33" s="18"/>
      <c r="P33" s="18"/>
      <c r="Q33" s="18"/>
    </row>
    <row r="34">
      <c r="A34" s="32">
        <f t="shared" si="5"/>
        <v>45143</v>
      </c>
      <c r="B34" s="24">
        <v>1.0</v>
      </c>
      <c r="C34" s="25">
        <f t="shared" si="6"/>
        <v>32</v>
      </c>
      <c r="D34" s="24">
        <v>4635.0</v>
      </c>
      <c r="E34" s="25">
        <f t="shared" si="8"/>
        <v>15</v>
      </c>
      <c r="F34" s="18"/>
      <c r="G34" s="26">
        <f t="shared" si="1"/>
        <v>0.003236245955</v>
      </c>
      <c r="H34" s="25">
        <f t="shared" si="7"/>
        <v>365</v>
      </c>
      <c r="I34" s="26">
        <f t="shared" si="2"/>
        <v>0.073</v>
      </c>
      <c r="J34" s="27">
        <f>'Feed Intake analysis'!C35*D34</f>
        <v>815.76</v>
      </c>
      <c r="K34" s="28">
        <f t="shared" si="3"/>
        <v>815.76</v>
      </c>
      <c r="L34" s="29" t="s">
        <v>41</v>
      </c>
      <c r="M34" s="30">
        <f>2156/1000</f>
        <v>2.156</v>
      </c>
      <c r="N34" s="31">
        <f t="shared" si="4"/>
        <v>2.156</v>
      </c>
      <c r="O34" s="18"/>
      <c r="P34" s="18"/>
      <c r="Q34" s="18"/>
    </row>
    <row r="35">
      <c r="A35" s="32">
        <f t="shared" si="5"/>
        <v>45144</v>
      </c>
      <c r="B35" s="24">
        <v>1.0</v>
      </c>
      <c r="C35" s="25">
        <f t="shared" si="6"/>
        <v>33</v>
      </c>
      <c r="D35" s="24">
        <v>4615.0</v>
      </c>
      <c r="E35" s="25">
        <f t="shared" si="8"/>
        <v>20</v>
      </c>
      <c r="F35" s="18"/>
      <c r="G35" s="26">
        <f t="shared" si="1"/>
        <v>0.004333694475</v>
      </c>
      <c r="H35" s="25">
        <f t="shared" si="7"/>
        <v>385</v>
      </c>
      <c r="I35" s="26">
        <f t="shared" si="2"/>
        <v>0.077</v>
      </c>
      <c r="J35" s="27">
        <f>'Feed Intake analysis'!C36*D35</f>
        <v>830.7</v>
      </c>
      <c r="K35" s="28">
        <f t="shared" si="3"/>
        <v>830.7</v>
      </c>
      <c r="L35" s="29" t="s">
        <v>41</v>
      </c>
      <c r="M35" s="30">
        <f>2261/1000</f>
        <v>2.261</v>
      </c>
      <c r="N35" s="31">
        <f t="shared" si="4"/>
        <v>2.261</v>
      </c>
      <c r="O35" s="18"/>
      <c r="P35" s="18"/>
      <c r="Q35" s="18"/>
    </row>
    <row r="36">
      <c r="A36" s="32">
        <f t="shared" si="5"/>
        <v>45145</v>
      </c>
      <c r="B36" s="24">
        <v>1.0</v>
      </c>
      <c r="C36" s="25">
        <f t="shared" si="6"/>
        <v>34</v>
      </c>
      <c r="D36" s="24">
        <v>4602.0</v>
      </c>
      <c r="E36" s="25">
        <f t="shared" si="8"/>
        <v>13</v>
      </c>
      <c r="F36" s="18"/>
      <c r="G36" s="26">
        <f t="shared" si="1"/>
        <v>0.002824858757</v>
      </c>
      <c r="H36" s="25">
        <f t="shared" si="7"/>
        <v>398</v>
      </c>
      <c r="I36" s="26">
        <f t="shared" si="2"/>
        <v>0.0796</v>
      </c>
      <c r="J36" s="27">
        <f>'Feed Intake analysis'!C37*D36</f>
        <v>846.768</v>
      </c>
      <c r="K36" s="28">
        <f t="shared" si="3"/>
        <v>846.768</v>
      </c>
      <c r="L36" s="29" t="s">
        <v>41</v>
      </c>
      <c r="M36" s="30">
        <f>2367/1000</f>
        <v>2.367</v>
      </c>
      <c r="N36" s="31">
        <f t="shared" si="4"/>
        <v>2.367</v>
      </c>
      <c r="O36" s="18"/>
      <c r="P36" s="18"/>
      <c r="Q36" s="18"/>
    </row>
    <row r="37">
      <c r="A37" s="33">
        <f t="shared" si="5"/>
        <v>45146</v>
      </c>
      <c r="B37" s="34">
        <v>1.0</v>
      </c>
      <c r="C37" s="35">
        <f t="shared" si="6"/>
        <v>35</v>
      </c>
      <c r="D37" s="24">
        <v>4600.0</v>
      </c>
      <c r="E37" s="25">
        <f t="shared" si="8"/>
        <v>2</v>
      </c>
      <c r="F37" s="36">
        <v>4600.0</v>
      </c>
      <c r="G37" s="37">
        <f t="shared" si="1"/>
        <v>0.0004347826087</v>
      </c>
      <c r="H37" s="35">
        <f t="shared" si="7"/>
        <v>400</v>
      </c>
      <c r="I37" s="37">
        <f t="shared" si="2"/>
        <v>0.08</v>
      </c>
      <c r="J37" s="38">
        <f>'Feed Intake analysis'!C38*D37</f>
        <v>0</v>
      </c>
      <c r="K37" s="28">
        <f t="shared" si="3"/>
        <v>0</v>
      </c>
      <c r="L37" s="36" t="s">
        <v>41</v>
      </c>
      <c r="M37" s="39">
        <f>2474/1000</f>
        <v>2.474</v>
      </c>
      <c r="N37" s="31">
        <f t="shared" si="4"/>
        <v>2.474</v>
      </c>
      <c r="O37" s="40"/>
      <c r="P37" s="40"/>
      <c r="Q37" s="40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32">
        <f t="shared" si="5"/>
        <v>45147</v>
      </c>
      <c r="B38" s="32"/>
      <c r="C38" s="25">
        <f t="shared" si="6"/>
        <v>36</v>
      </c>
      <c r="D38" s="25"/>
      <c r="E38" s="24">
        <v>0.0</v>
      </c>
      <c r="F38" s="18"/>
      <c r="G38" s="26" t="str">
        <f t="shared" si="1"/>
        <v/>
      </c>
      <c r="H38" s="25">
        <f t="shared" si="7"/>
        <v>400</v>
      </c>
      <c r="I38" s="26">
        <f t="shared" si="2"/>
        <v>0.08</v>
      </c>
      <c r="J38" s="27">
        <f>'Feed Intake analysis'!C39*D38</f>
        <v>0</v>
      </c>
      <c r="K38" s="28">
        <f t="shared" si="3"/>
        <v>0</v>
      </c>
      <c r="L38" s="18"/>
      <c r="M38" s="30">
        <f>2581/1000</f>
        <v>2.581</v>
      </c>
      <c r="N38" s="31">
        <f t="shared" si="4"/>
        <v>2.581</v>
      </c>
      <c r="O38" s="18"/>
      <c r="P38" s="18"/>
      <c r="Q38" s="18"/>
    </row>
    <row r="39">
      <c r="A39" s="32">
        <f t="shared" si="5"/>
        <v>45148</v>
      </c>
      <c r="B39" s="32"/>
      <c r="C39" s="25">
        <f t="shared" si="6"/>
        <v>37</v>
      </c>
      <c r="D39" s="25"/>
      <c r="E39" s="25">
        <f t="shared" ref="E39:E132" si="9">D38-D39</f>
        <v>0</v>
      </c>
      <c r="F39" s="18"/>
      <c r="G39" s="26" t="str">
        <f t="shared" si="1"/>
        <v/>
      </c>
      <c r="H39" s="25">
        <f t="shared" si="7"/>
        <v>400</v>
      </c>
      <c r="I39" s="26">
        <f t="shared" si="2"/>
        <v>0.08</v>
      </c>
      <c r="J39" s="27">
        <f>'Feed Intake analysis'!C40*D39</f>
        <v>0</v>
      </c>
      <c r="K39" s="28">
        <f t="shared" si="3"/>
        <v>0</v>
      </c>
      <c r="L39" s="18"/>
      <c r="M39" s="30">
        <f>2689/1000</f>
        <v>2.689</v>
      </c>
      <c r="N39" s="31">
        <f t="shared" si="4"/>
        <v>2.689</v>
      </c>
      <c r="O39" s="18"/>
      <c r="P39" s="18"/>
      <c r="Q39" s="18"/>
    </row>
    <row r="40">
      <c r="A40" s="32">
        <f t="shared" si="5"/>
        <v>45149</v>
      </c>
      <c r="B40" s="32"/>
      <c r="C40" s="25">
        <f t="shared" si="6"/>
        <v>38</v>
      </c>
      <c r="D40" s="25"/>
      <c r="E40" s="25">
        <f t="shared" si="9"/>
        <v>0</v>
      </c>
      <c r="F40" s="18"/>
      <c r="G40" s="26" t="str">
        <f t="shared" si="1"/>
        <v/>
      </c>
      <c r="H40" s="25">
        <f t="shared" si="7"/>
        <v>400</v>
      </c>
      <c r="I40" s="26">
        <f t="shared" si="2"/>
        <v>0.08</v>
      </c>
      <c r="J40" s="27">
        <f>'Feed Intake analysis'!C41*D40</f>
        <v>0</v>
      </c>
      <c r="K40" s="28">
        <f t="shared" si="3"/>
        <v>0</v>
      </c>
      <c r="L40" s="18"/>
      <c r="M40" s="30">
        <f>2796/1000</f>
        <v>2.796</v>
      </c>
      <c r="N40" s="31">
        <f t="shared" si="4"/>
        <v>2.796</v>
      </c>
      <c r="O40" s="18"/>
      <c r="P40" s="18"/>
      <c r="Q40" s="18"/>
    </row>
    <row r="41">
      <c r="A41" s="32">
        <f t="shared" si="5"/>
        <v>45150</v>
      </c>
      <c r="B41" s="32"/>
      <c r="C41" s="25">
        <f t="shared" si="6"/>
        <v>39</v>
      </c>
      <c r="D41" s="25"/>
      <c r="E41" s="25">
        <f t="shared" si="9"/>
        <v>0</v>
      </c>
      <c r="F41" s="18"/>
      <c r="G41" s="26" t="str">
        <f t="shared" si="1"/>
        <v/>
      </c>
      <c r="H41" s="25">
        <f t="shared" si="7"/>
        <v>400</v>
      </c>
      <c r="I41" s="26">
        <f t="shared" si="2"/>
        <v>0.08</v>
      </c>
      <c r="J41" s="27">
        <f>'Feed Intake analysis'!C42*D41</f>
        <v>0</v>
      </c>
      <c r="K41" s="28">
        <f t="shared" si="3"/>
        <v>0</v>
      </c>
      <c r="L41" s="18"/>
      <c r="M41" s="30">
        <f>2904/1000</f>
        <v>2.904</v>
      </c>
      <c r="N41" s="31">
        <f t="shared" si="4"/>
        <v>2.904</v>
      </c>
      <c r="O41" s="18"/>
      <c r="P41" s="18"/>
      <c r="Q41" s="18"/>
    </row>
    <row r="42">
      <c r="A42" s="32">
        <f t="shared" si="5"/>
        <v>45151</v>
      </c>
      <c r="B42" s="32"/>
      <c r="C42" s="25">
        <f t="shared" si="6"/>
        <v>40</v>
      </c>
      <c r="D42" s="25"/>
      <c r="E42" s="25">
        <f t="shared" si="9"/>
        <v>0</v>
      </c>
      <c r="F42" s="18"/>
      <c r="G42" s="26" t="str">
        <f t="shared" si="1"/>
        <v/>
      </c>
      <c r="H42" s="25">
        <f t="shared" si="7"/>
        <v>400</v>
      </c>
      <c r="I42" s="26">
        <f t="shared" si="2"/>
        <v>0.08</v>
      </c>
      <c r="J42" s="27">
        <f>'Feed Intake analysis'!C43*D42</f>
        <v>0</v>
      </c>
      <c r="K42" s="28">
        <f t="shared" si="3"/>
        <v>0</v>
      </c>
      <c r="L42" s="18"/>
      <c r="M42" s="30">
        <f>3011/1000</f>
        <v>3.011</v>
      </c>
      <c r="N42" s="31">
        <f t="shared" si="4"/>
        <v>3.011</v>
      </c>
      <c r="O42" s="18"/>
      <c r="P42" s="18"/>
      <c r="Q42" s="18"/>
    </row>
    <row r="43">
      <c r="A43" s="32">
        <f t="shared" si="5"/>
        <v>45152</v>
      </c>
      <c r="B43" s="32"/>
      <c r="C43" s="25">
        <f t="shared" si="6"/>
        <v>41</v>
      </c>
      <c r="D43" s="25"/>
      <c r="E43" s="25">
        <f t="shared" si="9"/>
        <v>0</v>
      </c>
      <c r="F43" s="18"/>
      <c r="G43" s="26" t="str">
        <f t="shared" si="1"/>
        <v/>
      </c>
      <c r="H43" s="25">
        <f t="shared" si="7"/>
        <v>400</v>
      </c>
      <c r="I43" s="26">
        <f t="shared" si="2"/>
        <v>0.08</v>
      </c>
      <c r="J43" s="27">
        <f>'Feed Intake analysis'!C44*D43</f>
        <v>0</v>
      </c>
      <c r="K43" s="28">
        <f t="shared" si="3"/>
        <v>0</v>
      </c>
      <c r="L43" s="18"/>
      <c r="M43" s="30">
        <f>3118/1000</f>
        <v>3.118</v>
      </c>
      <c r="N43" s="31">
        <f t="shared" si="4"/>
        <v>3.118</v>
      </c>
      <c r="O43" s="18"/>
      <c r="P43" s="18"/>
      <c r="Q43" s="18"/>
    </row>
    <row r="44">
      <c r="A44" s="32">
        <f t="shared" si="5"/>
        <v>45153</v>
      </c>
      <c r="B44" s="32"/>
      <c r="C44" s="25">
        <f t="shared" si="6"/>
        <v>42</v>
      </c>
      <c r="D44" s="25"/>
      <c r="E44" s="25">
        <f t="shared" si="9"/>
        <v>0</v>
      </c>
      <c r="F44" s="18"/>
      <c r="G44" s="26"/>
      <c r="H44" s="25">
        <f t="shared" si="7"/>
        <v>400</v>
      </c>
      <c r="I44" s="26"/>
      <c r="J44" s="27">
        <f>'Feed Intake analysis'!C45*D44</f>
        <v>0</v>
      </c>
      <c r="K44" s="28">
        <f t="shared" si="3"/>
        <v>0</v>
      </c>
      <c r="L44" s="42"/>
      <c r="M44" s="30">
        <f>3225/1000</f>
        <v>3.225</v>
      </c>
      <c r="N44" s="31">
        <f t="shared" si="4"/>
        <v>3.225</v>
      </c>
      <c r="O44" s="18"/>
      <c r="P44" s="18"/>
      <c r="Q44" s="18"/>
    </row>
    <row r="45">
      <c r="A45" s="32">
        <f t="shared" si="5"/>
        <v>45154</v>
      </c>
      <c r="B45" s="32"/>
      <c r="C45" s="25">
        <f t="shared" si="6"/>
        <v>43</v>
      </c>
      <c r="D45" s="25"/>
      <c r="E45" s="25">
        <f t="shared" si="9"/>
        <v>0</v>
      </c>
      <c r="F45" s="18"/>
      <c r="G45" s="26"/>
      <c r="H45" s="25">
        <f t="shared" si="7"/>
        <v>400</v>
      </c>
      <c r="I45" s="26"/>
      <c r="J45" s="27">
        <f>'Feed Intake analysis'!C46*D45</f>
        <v>0</v>
      </c>
      <c r="K45" s="28">
        <f t="shared" si="3"/>
        <v>0</v>
      </c>
      <c r="L45" s="42"/>
      <c r="M45" s="30">
        <f>3331/1000</f>
        <v>3.331</v>
      </c>
      <c r="N45" s="31">
        <f t="shared" si="4"/>
        <v>3.331</v>
      </c>
      <c r="O45" s="18"/>
      <c r="P45" s="18"/>
      <c r="Q45" s="18"/>
    </row>
    <row r="46">
      <c r="A46" s="32">
        <f t="shared" si="5"/>
        <v>45155</v>
      </c>
      <c r="B46" s="32"/>
      <c r="C46" s="25">
        <f t="shared" si="6"/>
        <v>44</v>
      </c>
      <c r="D46" s="25"/>
      <c r="E46" s="25">
        <f t="shared" si="9"/>
        <v>0</v>
      </c>
      <c r="F46" s="18"/>
      <c r="G46" s="26"/>
      <c r="H46" s="25">
        <f t="shared" si="7"/>
        <v>400</v>
      </c>
      <c r="I46" s="26"/>
      <c r="J46" s="27">
        <f>'Feed Intake analysis'!C47*D46</f>
        <v>0</v>
      </c>
      <c r="K46" s="28">
        <f t="shared" si="3"/>
        <v>0</v>
      </c>
      <c r="L46" s="42"/>
      <c r="M46" s="30">
        <f>3436/1000</f>
        <v>3.436</v>
      </c>
      <c r="N46" s="31">
        <f t="shared" si="4"/>
        <v>3.436</v>
      </c>
      <c r="O46" s="18"/>
      <c r="P46" s="18"/>
      <c r="Q46" s="18"/>
    </row>
    <row r="47">
      <c r="A47" s="32">
        <f t="shared" si="5"/>
        <v>45156</v>
      </c>
      <c r="B47" s="32"/>
      <c r="C47" s="25">
        <f t="shared" si="6"/>
        <v>45</v>
      </c>
      <c r="D47" s="25"/>
      <c r="E47" s="25">
        <f t="shared" si="9"/>
        <v>0</v>
      </c>
      <c r="F47" s="18"/>
      <c r="G47" s="26"/>
      <c r="H47" s="25">
        <f t="shared" si="7"/>
        <v>400</v>
      </c>
      <c r="I47" s="26"/>
      <c r="J47" s="27">
        <f>'Feed Intake analysis'!C48*D47</f>
        <v>0</v>
      </c>
      <c r="K47" s="28">
        <f t="shared" si="3"/>
        <v>0</v>
      </c>
      <c r="L47" s="42"/>
      <c r="M47" s="30">
        <f>3541/1000</f>
        <v>3.541</v>
      </c>
      <c r="N47" s="31">
        <f t="shared" si="4"/>
        <v>3.541</v>
      </c>
      <c r="O47" s="18"/>
      <c r="P47" s="18"/>
      <c r="Q47" s="18"/>
    </row>
    <row r="48">
      <c r="A48" s="32">
        <f t="shared" si="5"/>
        <v>45157</v>
      </c>
      <c r="B48" s="32"/>
      <c r="C48" s="25">
        <f t="shared" si="6"/>
        <v>46</v>
      </c>
      <c r="D48" s="25"/>
      <c r="E48" s="25">
        <f t="shared" si="9"/>
        <v>0</v>
      </c>
      <c r="F48" s="18"/>
      <c r="G48" s="26"/>
      <c r="H48" s="25">
        <f t="shared" si="7"/>
        <v>400</v>
      </c>
      <c r="I48" s="26"/>
      <c r="J48" s="27">
        <f>'Feed Intake analysis'!C49*D48</f>
        <v>0</v>
      </c>
      <c r="K48" s="28">
        <f t="shared" si="3"/>
        <v>0</v>
      </c>
      <c r="L48" s="42"/>
      <c r="M48" s="30">
        <f>3645/1000</f>
        <v>3.645</v>
      </c>
      <c r="N48" s="31">
        <f t="shared" si="4"/>
        <v>3.645</v>
      </c>
      <c r="O48" s="18"/>
      <c r="P48" s="18"/>
      <c r="Q48" s="18"/>
    </row>
    <row r="49">
      <c r="A49" s="32">
        <f t="shared" si="5"/>
        <v>45158</v>
      </c>
      <c r="B49" s="32"/>
      <c r="C49" s="25">
        <f t="shared" si="6"/>
        <v>47</v>
      </c>
      <c r="D49" s="25"/>
      <c r="E49" s="25">
        <f t="shared" si="9"/>
        <v>0</v>
      </c>
      <c r="F49" s="18"/>
      <c r="G49" s="26"/>
      <c r="H49" s="25">
        <f t="shared" si="7"/>
        <v>400</v>
      </c>
      <c r="I49" s="26"/>
      <c r="J49" s="27">
        <f>'Feed Intake analysis'!C50*D49</f>
        <v>0</v>
      </c>
      <c r="K49" s="28">
        <f t="shared" si="3"/>
        <v>0</v>
      </c>
      <c r="L49" s="42"/>
      <c r="M49" s="30">
        <f>3748/1000</f>
        <v>3.748</v>
      </c>
      <c r="N49" s="31">
        <f t="shared" si="4"/>
        <v>3.748</v>
      </c>
      <c r="O49" s="18"/>
      <c r="P49" s="18"/>
      <c r="Q49" s="18"/>
    </row>
    <row r="50">
      <c r="A50" s="32">
        <f t="shared" si="5"/>
        <v>45159</v>
      </c>
      <c r="B50" s="32"/>
      <c r="C50" s="25">
        <f t="shared" si="6"/>
        <v>48</v>
      </c>
      <c r="D50" s="25"/>
      <c r="E50" s="25">
        <f t="shared" si="9"/>
        <v>0</v>
      </c>
      <c r="F50" s="18"/>
      <c r="G50" s="26"/>
      <c r="H50" s="25">
        <f t="shared" si="7"/>
        <v>400</v>
      </c>
      <c r="I50" s="26"/>
      <c r="J50" s="27">
        <f>'Feed Intake analysis'!C51*D50</f>
        <v>0</v>
      </c>
      <c r="K50" s="28">
        <f t="shared" si="3"/>
        <v>0</v>
      </c>
      <c r="L50" s="42"/>
      <c r="M50" s="30">
        <f>3850/1000</f>
        <v>3.85</v>
      </c>
      <c r="N50" s="31">
        <f t="shared" si="4"/>
        <v>3.85</v>
      </c>
      <c r="O50" s="18"/>
      <c r="P50" s="18"/>
      <c r="Q50" s="18"/>
    </row>
    <row r="51">
      <c r="A51" s="32">
        <f t="shared" si="5"/>
        <v>45160</v>
      </c>
      <c r="B51" s="32"/>
      <c r="C51" s="25">
        <f t="shared" si="6"/>
        <v>49</v>
      </c>
      <c r="D51" s="25"/>
      <c r="E51" s="25">
        <f t="shared" si="9"/>
        <v>0</v>
      </c>
      <c r="F51" s="18"/>
      <c r="G51" s="26"/>
      <c r="H51" s="25">
        <f t="shared" si="7"/>
        <v>400</v>
      </c>
      <c r="I51" s="26"/>
      <c r="J51" s="27">
        <f>'Feed Intake analysis'!C52*D51</f>
        <v>0</v>
      </c>
      <c r="K51" s="28">
        <f t="shared" si="3"/>
        <v>0</v>
      </c>
      <c r="L51" s="42"/>
      <c r="M51" s="30">
        <f>3951/1000</f>
        <v>3.951</v>
      </c>
      <c r="N51" s="31">
        <f t="shared" si="4"/>
        <v>3.951</v>
      </c>
      <c r="O51" s="18"/>
      <c r="P51" s="18"/>
      <c r="Q51" s="18"/>
    </row>
    <row r="52">
      <c r="A52" s="32">
        <f t="shared" si="5"/>
        <v>45161</v>
      </c>
      <c r="B52" s="32"/>
      <c r="C52" s="25">
        <f t="shared" si="6"/>
        <v>50</v>
      </c>
      <c r="D52" s="25"/>
      <c r="E52" s="25">
        <f t="shared" si="9"/>
        <v>0</v>
      </c>
      <c r="F52" s="18"/>
      <c r="G52" s="26"/>
      <c r="H52" s="25">
        <f t="shared" si="7"/>
        <v>400</v>
      </c>
      <c r="I52" s="26"/>
      <c r="J52" s="27"/>
      <c r="K52" s="28" t="str">
        <f t="shared" si="3"/>
        <v/>
      </c>
      <c r="L52" s="42"/>
      <c r="M52" s="18"/>
      <c r="N52" s="31" t="str">
        <f t="shared" si="4"/>
        <v/>
      </c>
      <c r="O52" s="18"/>
      <c r="P52" s="18"/>
      <c r="Q52" s="18"/>
    </row>
    <row r="53">
      <c r="A53" s="32">
        <f t="shared" si="5"/>
        <v>45162</v>
      </c>
      <c r="B53" s="32"/>
      <c r="C53" s="25">
        <f t="shared" si="6"/>
        <v>51</v>
      </c>
      <c r="D53" s="25"/>
      <c r="E53" s="25">
        <f t="shared" si="9"/>
        <v>0</v>
      </c>
      <c r="F53" s="18"/>
      <c r="G53" s="26"/>
      <c r="H53" s="25">
        <f t="shared" si="7"/>
        <v>400</v>
      </c>
      <c r="I53" s="26"/>
      <c r="J53" s="27"/>
      <c r="K53" s="28" t="str">
        <f t="shared" si="3"/>
        <v/>
      </c>
      <c r="L53" s="42"/>
      <c r="M53" s="18"/>
      <c r="N53" s="31" t="str">
        <f t="shared" si="4"/>
        <v/>
      </c>
      <c r="O53" s="18"/>
      <c r="P53" s="18"/>
      <c r="Q53" s="18"/>
    </row>
    <row r="54">
      <c r="A54" s="32">
        <f t="shared" si="5"/>
        <v>45163</v>
      </c>
      <c r="B54" s="32"/>
      <c r="C54" s="25">
        <f t="shared" si="6"/>
        <v>52</v>
      </c>
      <c r="D54" s="25"/>
      <c r="E54" s="25">
        <f t="shared" si="9"/>
        <v>0</v>
      </c>
      <c r="F54" s="18"/>
      <c r="G54" s="26"/>
      <c r="H54" s="25">
        <f t="shared" si="7"/>
        <v>400</v>
      </c>
      <c r="I54" s="26"/>
      <c r="J54" s="27"/>
      <c r="K54" s="28" t="str">
        <f t="shared" si="3"/>
        <v/>
      </c>
      <c r="L54" s="42"/>
      <c r="M54" s="18"/>
      <c r="N54" s="31" t="str">
        <f t="shared" si="4"/>
        <v/>
      </c>
      <c r="O54" s="18"/>
      <c r="P54" s="18"/>
      <c r="Q54" s="18"/>
    </row>
    <row r="55">
      <c r="A55" s="32">
        <f t="shared" si="5"/>
        <v>45164</v>
      </c>
      <c r="B55" s="32"/>
      <c r="C55" s="25">
        <f t="shared" si="6"/>
        <v>53</v>
      </c>
      <c r="D55" s="25"/>
      <c r="E55" s="25">
        <f t="shared" si="9"/>
        <v>0</v>
      </c>
      <c r="F55" s="18"/>
      <c r="G55" s="26"/>
      <c r="H55" s="25">
        <f t="shared" si="7"/>
        <v>400</v>
      </c>
      <c r="I55" s="26"/>
      <c r="J55" s="27"/>
      <c r="K55" s="28" t="str">
        <f t="shared" si="3"/>
        <v/>
      </c>
      <c r="L55" s="42"/>
      <c r="M55" s="18"/>
      <c r="N55" s="31" t="str">
        <f t="shared" si="4"/>
        <v/>
      </c>
      <c r="O55" s="18"/>
      <c r="P55" s="18"/>
      <c r="Q55" s="18"/>
    </row>
    <row r="56">
      <c r="A56" s="32">
        <f t="shared" si="5"/>
        <v>45165</v>
      </c>
      <c r="B56" s="32"/>
      <c r="C56" s="25">
        <f t="shared" si="6"/>
        <v>54</v>
      </c>
      <c r="D56" s="25"/>
      <c r="E56" s="25">
        <f t="shared" si="9"/>
        <v>0</v>
      </c>
      <c r="F56" s="18"/>
      <c r="G56" s="26"/>
      <c r="H56" s="25">
        <f t="shared" si="7"/>
        <v>400</v>
      </c>
      <c r="I56" s="26"/>
      <c r="J56" s="27"/>
      <c r="K56" s="28" t="str">
        <f t="shared" si="3"/>
        <v/>
      </c>
      <c r="L56" s="42"/>
      <c r="M56" s="18"/>
      <c r="N56" s="31" t="str">
        <f t="shared" si="4"/>
        <v/>
      </c>
      <c r="O56" s="18"/>
      <c r="P56" s="18"/>
      <c r="Q56" s="18"/>
    </row>
    <row r="57">
      <c r="A57" s="32">
        <f t="shared" si="5"/>
        <v>45166</v>
      </c>
      <c r="B57" s="32"/>
      <c r="C57" s="25">
        <f t="shared" si="6"/>
        <v>55</v>
      </c>
      <c r="D57" s="25"/>
      <c r="E57" s="25">
        <f t="shared" si="9"/>
        <v>0</v>
      </c>
      <c r="F57" s="18"/>
      <c r="G57" s="26"/>
      <c r="H57" s="25">
        <f t="shared" si="7"/>
        <v>400</v>
      </c>
      <c r="I57" s="26"/>
      <c r="J57" s="27"/>
      <c r="K57" s="28" t="str">
        <f t="shared" si="3"/>
        <v/>
      </c>
      <c r="L57" s="42"/>
      <c r="M57" s="18"/>
      <c r="N57" s="31" t="str">
        <f t="shared" si="4"/>
        <v/>
      </c>
      <c r="O57" s="18"/>
      <c r="P57" s="18"/>
      <c r="Q57" s="18"/>
    </row>
    <row r="58">
      <c r="A58" s="32">
        <f t="shared" si="5"/>
        <v>45167</v>
      </c>
      <c r="B58" s="32"/>
      <c r="C58" s="25">
        <f t="shared" si="6"/>
        <v>56</v>
      </c>
      <c r="D58" s="25"/>
      <c r="E58" s="25">
        <f t="shared" si="9"/>
        <v>0</v>
      </c>
      <c r="F58" s="18"/>
      <c r="G58" s="26"/>
      <c r="H58" s="25">
        <f t="shared" si="7"/>
        <v>400</v>
      </c>
      <c r="I58" s="26"/>
      <c r="J58" s="27"/>
      <c r="K58" s="28" t="str">
        <f t="shared" si="3"/>
        <v/>
      </c>
      <c r="L58" s="42"/>
      <c r="M58" s="18"/>
      <c r="N58" s="31" t="str">
        <f t="shared" si="4"/>
        <v/>
      </c>
      <c r="O58" s="18"/>
      <c r="P58" s="18"/>
      <c r="Q58" s="18"/>
    </row>
    <row r="59">
      <c r="A59" s="32">
        <f t="shared" si="5"/>
        <v>45168</v>
      </c>
      <c r="B59" s="32"/>
      <c r="C59" s="25">
        <f t="shared" si="6"/>
        <v>57</v>
      </c>
      <c r="D59" s="25"/>
      <c r="E59" s="25">
        <f t="shared" si="9"/>
        <v>0</v>
      </c>
      <c r="F59" s="18"/>
      <c r="G59" s="26"/>
      <c r="H59" s="25">
        <f t="shared" si="7"/>
        <v>400</v>
      </c>
      <c r="I59" s="26"/>
      <c r="J59" s="27"/>
      <c r="K59" s="28" t="str">
        <f t="shared" si="3"/>
        <v/>
      </c>
      <c r="L59" s="42"/>
      <c r="M59" s="18"/>
      <c r="N59" s="31" t="str">
        <f t="shared" si="4"/>
        <v/>
      </c>
      <c r="O59" s="18"/>
      <c r="P59" s="18"/>
      <c r="Q59" s="18"/>
    </row>
    <row r="60">
      <c r="A60" s="32">
        <f t="shared" si="5"/>
        <v>45169</v>
      </c>
      <c r="B60" s="32"/>
      <c r="C60" s="25">
        <f t="shared" si="6"/>
        <v>58</v>
      </c>
      <c r="D60" s="25"/>
      <c r="E60" s="25">
        <f t="shared" si="9"/>
        <v>0</v>
      </c>
      <c r="F60" s="18"/>
      <c r="G60" s="26"/>
      <c r="H60" s="25">
        <f t="shared" si="7"/>
        <v>400</v>
      </c>
      <c r="I60" s="26"/>
      <c r="J60" s="27"/>
      <c r="K60" s="28" t="str">
        <f t="shared" si="3"/>
        <v/>
      </c>
      <c r="L60" s="42"/>
      <c r="M60" s="18"/>
      <c r="N60" s="31" t="str">
        <f t="shared" si="4"/>
        <v/>
      </c>
      <c r="O60" s="18"/>
      <c r="P60" s="18"/>
      <c r="Q60" s="18"/>
    </row>
    <row r="61">
      <c r="A61" s="32">
        <f t="shared" si="5"/>
        <v>45170</v>
      </c>
      <c r="B61" s="32"/>
      <c r="C61" s="25">
        <f t="shared" si="6"/>
        <v>59</v>
      </c>
      <c r="D61" s="25"/>
      <c r="E61" s="25">
        <f t="shared" si="9"/>
        <v>0</v>
      </c>
      <c r="F61" s="18"/>
      <c r="G61" s="26"/>
      <c r="H61" s="25">
        <f t="shared" si="7"/>
        <v>400</v>
      </c>
      <c r="I61" s="26"/>
      <c r="J61" s="27"/>
      <c r="K61" s="28" t="str">
        <f t="shared" si="3"/>
        <v/>
      </c>
      <c r="L61" s="42"/>
      <c r="M61" s="18"/>
      <c r="N61" s="31" t="str">
        <f t="shared" si="4"/>
        <v/>
      </c>
      <c r="O61" s="18"/>
      <c r="P61" s="18"/>
      <c r="Q61" s="18"/>
    </row>
    <row r="62">
      <c r="A62" s="32">
        <f t="shared" si="5"/>
        <v>45171</v>
      </c>
      <c r="B62" s="32"/>
      <c r="C62" s="25">
        <f t="shared" si="6"/>
        <v>60</v>
      </c>
      <c r="D62" s="25"/>
      <c r="E62" s="25">
        <f t="shared" si="9"/>
        <v>0</v>
      </c>
      <c r="F62" s="18"/>
      <c r="G62" s="26"/>
      <c r="H62" s="25">
        <f t="shared" si="7"/>
        <v>400</v>
      </c>
      <c r="I62" s="26"/>
      <c r="J62" s="27"/>
      <c r="K62" s="28" t="str">
        <f t="shared" si="3"/>
        <v/>
      </c>
      <c r="L62" s="42"/>
      <c r="M62" s="18"/>
      <c r="N62" s="31" t="str">
        <f t="shared" si="4"/>
        <v/>
      </c>
      <c r="O62" s="18"/>
      <c r="P62" s="18"/>
      <c r="Q62" s="18"/>
    </row>
    <row r="63">
      <c r="A63" s="32">
        <f t="shared" si="5"/>
        <v>45172</v>
      </c>
      <c r="B63" s="32"/>
      <c r="C63" s="25">
        <f t="shared" si="6"/>
        <v>61</v>
      </c>
      <c r="D63" s="25"/>
      <c r="E63" s="25">
        <f t="shared" si="9"/>
        <v>0</v>
      </c>
      <c r="F63" s="18"/>
      <c r="G63" s="26"/>
      <c r="H63" s="25">
        <f t="shared" si="7"/>
        <v>400</v>
      </c>
      <c r="I63" s="26"/>
      <c r="J63" s="27"/>
      <c r="K63" s="28" t="str">
        <f t="shared" si="3"/>
        <v/>
      </c>
      <c r="L63" s="42"/>
      <c r="M63" s="18"/>
      <c r="N63" s="31" t="str">
        <f t="shared" si="4"/>
        <v/>
      </c>
      <c r="O63" s="18"/>
      <c r="P63" s="18"/>
      <c r="Q63" s="18"/>
    </row>
    <row r="64">
      <c r="A64" s="32">
        <f t="shared" si="5"/>
        <v>45173</v>
      </c>
      <c r="B64" s="32"/>
      <c r="C64" s="25">
        <f t="shared" si="6"/>
        <v>62</v>
      </c>
      <c r="D64" s="25"/>
      <c r="E64" s="25">
        <f t="shared" si="9"/>
        <v>0</v>
      </c>
      <c r="F64" s="18"/>
      <c r="G64" s="26"/>
      <c r="H64" s="25">
        <f t="shared" si="7"/>
        <v>400</v>
      </c>
      <c r="I64" s="26"/>
      <c r="J64" s="27"/>
      <c r="K64" s="28" t="str">
        <f t="shared" si="3"/>
        <v/>
      </c>
      <c r="L64" s="42"/>
      <c r="M64" s="18"/>
      <c r="N64" s="31" t="str">
        <f t="shared" si="4"/>
        <v/>
      </c>
      <c r="O64" s="18"/>
      <c r="P64" s="18"/>
      <c r="Q64" s="18"/>
    </row>
    <row r="65">
      <c r="A65" s="32">
        <f t="shared" si="5"/>
        <v>45174</v>
      </c>
      <c r="B65" s="32"/>
      <c r="C65" s="25">
        <f t="shared" si="6"/>
        <v>63</v>
      </c>
      <c r="D65" s="25"/>
      <c r="E65" s="25">
        <f t="shared" si="9"/>
        <v>0</v>
      </c>
      <c r="F65" s="18"/>
      <c r="G65" s="26"/>
      <c r="H65" s="25">
        <f t="shared" si="7"/>
        <v>400</v>
      </c>
      <c r="I65" s="26"/>
      <c r="J65" s="27"/>
      <c r="K65" s="28" t="str">
        <f t="shared" si="3"/>
        <v/>
      </c>
      <c r="L65" s="42"/>
      <c r="M65" s="18"/>
      <c r="N65" s="31" t="str">
        <f t="shared" si="4"/>
        <v/>
      </c>
      <c r="O65" s="18"/>
      <c r="P65" s="18"/>
      <c r="Q65" s="18"/>
    </row>
    <row r="66">
      <c r="A66" s="32">
        <f t="shared" si="5"/>
        <v>45175</v>
      </c>
      <c r="B66" s="32"/>
      <c r="C66" s="25">
        <f t="shared" si="6"/>
        <v>64</v>
      </c>
      <c r="D66" s="25"/>
      <c r="E66" s="25">
        <f t="shared" si="9"/>
        <v>0</v>
      </c>
      <c r="F66" s="18"/>
      <c r="G66" s="26"/>
      <c r="H66" s="25">
        <f t="shared" si="7"/>
        <v>400</v>
      </c>
      <c r="I66" s="26"/>
      <c r="J66" s="27"/>
      <c r="K66" s="28" t="str">
        <f t="shared" si="3"/>
        <v/>
      </c>
      <c r="L66" s="42"/>
      <c r="M66" s="18"/>
      <c r="N66" s="31" t="str">
        <f t="shared" si="4"/>
        <v/>
      </c>
      <c r="O66" s="18"/>
      <c r="P66" s="18"/>
      <c r="Q66" s="18"/>
    </row>
    <row r="67">
      <c r="A67" s="32">
        <f t="shared" si="5"/>
        <v>45176</v>
      </c>
      <c r="B67" s="32"/>
      <c r="C67" s="25">
        <f t="shared" si="6"/>
        <v>65</v>
      </c>
      <c r="D67" s="25"/>
      <c r="E67" s="25">
        <f t="shared" si="9"/>
        <v>0</v>
      </c>
      <c r="F67" s="18"/>
      <c r="G67" s="26"/>
      <c r="H67" s="25">
        <f t="shared" si="7"/>
        <v>400</v>
      </c>
      <c r="I67" s="26"/>
      <c r="J67" s="27"/>
      <c r="K67" s="28" t="str">
        <f t="shared" si="3"/>
        <v/>
      </c>
      <c r="L67" s="42"/>
      <c r="M67" s="18"/>
      <c r="N67" s="31" t="str">
        <f t="shared" si="4"/>
        <v/>
      </c>
      <c r="O67" s="18"/>
      <c r="P67" s="18"/>
      <c r="Q67" s="18"/>
    </row>
    <row r="68">
      <c r="A68" s="32">
        <f t="shared" si="5"/>
        <v>45177</v>
      </c>
      <c r="B68" s="32"/>
      <c r="C68" s="25">
        <f t="shared" si="6"/>
        <v>66</v>
      </c>
      <c r="D68" s="25"/>
      <c r="E68" s="25">
        <f t="shared" si="9"/>
        <v>0</v>
      </c>
      <c r="F68" s="18"/>
      <c r="G68" s="26"/>
      <c r="H68" s="25">
        <f t="shared" si="7"/>
        <v>400</v>
      </c>
      <c r="I68" s="26"/>
      <c r="J68" s="27"/>
      <c r="K68" s="28" t="str">
        <f t="shared" si="3"/>
        <v/>
      </c>
      <c r="L68" s="42"/>
      <c r="M68" s="18"/>
      <c r="N68" s="31" t="str">
        <f t="shared" si="4"/>
        <v/>
      </c>
      <c r="O68" s="18"/>
      <c r="P68" s="18"/>
      <c r="Q68" s="18"/>
    </row>
    <row r="69">
      <c r="A69" s="32">
        <f t="shared" si="5"/>
        <v>45178</v>
      </c>
      <c r="B69" s="32"/>
      <c r="C69" s="25">
        <f t="shared" si="6"/>
        <v>67</v>
      </c>
      <c r="D69" s="25"/>
      <c r="E69" s="25">
        <f t="shared" si="9"/>
        <v>0</v>
      </c>
      <c r="F69" s="18"/>
      <c r="G69" s="26"/>
      <c r="H69" s="25">
        <f t="shared" si="7"/>
        <v>400</v>
      </c>
      <c r="I69" s="26"/>
      <c r="J69" s="27"/>
      <c r="K69" s="28" t="str">
        <f t="shared" si="3"/>
        <v/>
      </c>
      <c r="L69" s="42"/>
      <c r="M69" s="18"/>
      <c r="N69" s="31" t="str">
        <f t="shared" si="4"/>
        <v/>
      </c>
      <c r="O69" s="18"/>
      <c r="P69" s="18"/>
      <c r="Q69" s="18"/>
    </row>
    <row r="70">
      <c r="A70" s="32">
        <f t="shared" si="5"/>
        <v>45179</v>
      </c>
      <c r="B70" s="32"/>
      <c r="C70" s="25">
        <f t="shared" si="6"/>
        <v>68</v>
      </c>
      <c r="D70" s="25"/>
      <c r="E70" s="25">
        <f t="shared" si="9"/>
        <v>0</v>
      </c>
      <c r="F70" s="18"/>
      <c r="G70" s="26"/>
      <c r="H70" s="25">
        <f t="shared" si="7"/>
        <v>400</v>
      </c>
      <c r="I70" s="26"/>
      <c r="J70" s="27"/>
      <c r="K70" s="28" t="str">
        <f t="shared" si="3"/>
        <v/>
      </c>
      <c r="L70" s="42"/>
      <c r="M70" s="18"/>
      <c r="N70" s="31" t="str">
        <f t="shared" si="4"/>
        <v/>
      </c>
      <c r="O70" s="18"/>
      <c r="P70" s="18"/>
      <c r="Q70" s="18"/>
    </row>
    <row r="71">
      <c r="A71" s="32">
        <f t="shared" si="5"/>
        <v>45180</v>
      </c>
      <c r="B71" s="32"/>
      <c r="C71" s="25">
        <f t="shared" si="6"/>
        <v>69</v>
      </c>
      <c r="D71" s="25"/>
      <c r="E71" s="25">
        <f t="shared" si="9"/>
        <v>0</v>
      </c>
      <c r="F71" s="18"/>
      <c r="G71" s="26"/>
      <c r="H71" s="25">
        <f t="shared" si="7"/>
        <v>400</v>
      </c>
      <c r="I71" s="26"/>
      <c r="J71" s="27"/>
      <c r="K71" s="28" t="str">
        <f t="shared" si="3"/>
        <v/>
      </c>
      <c r="L71" s="42"/>
      <c r="M71" s="18"/>
      <c r="N71" s="31" t="str">
        <f t="shared" si="4"/>
        <v/>
      </c>
      <c r="O71" s="18"/>
      <c r="P71" s="18"/>
      <c r="Q71" s="18"/>
    </row>
    <row r="72">
      <c r="A72" s="32">
        <f t="shared" si="5"/>
        <v>45181</v>
      </c>
      <c r="B72" s="32"/>
      <c r="C72" s="25">
        <f t="shared" si="6"/>
        <v>70</v>
      </c>
      <c r="D72" s="25"/>
      <c r="E72" s="25">
        <f t="shared" si="9"/>
        <v>0</v>
      </c>
      <c r="F72" s="18"/>
      <c r="G72" s="26"/>
      <c r="H72" s="25">
        <f t="shared" si="7"/>
        <v>400</v>
      </c>
      <c r="I72" s="26"/>
      <c r="J72" s="27"/>
      <c r="K72" s="28" t="str">
        <f t="shared" si="3"/>
        <v/>
      </c>
      <c r="L72" s="42"/>
      <c r="M72" s="18"/>
      <c r="N72" s="31" t="str">
        <f t="shared" si="4"/>
        <v/>
      </c>
      <c r="O72" s="18"/>
      <c r="P72" s="18"/>
      <c r="Q72" s="18"/>
    </row>
    <row r="73">
      <c r="A73" s="32">
        <f t="shared" si="5"/>
        <v>45182</v>
      </c>
      <c r="B73" s="32"/>
      <c r="C73" s="25">
        <f t="shared" si="6"/>
        <v>71</v>
      </c>
      <c r="D73" s="25"/>
      <c r="E73" s="25">
        <f t="shared" si="9"/>
        <v>0</v>
      </c>
      <c r="F73" s="18"/>
      <c r="G73" s="26"/>
      <c r="H73" s="25">
        <f t="shared" si="7"/>
        <v>400</v>
      </c>
      <c r="I73" s="26"/>
      <c r="J73" s="27"/>
      <c r="K73" s="28" t="str">
        <f t="shared" si="3"/>
        <v/>
      </c>
      <c r="L73" s="42"/>
      <c r="M73" s="18"/>
      <c r="N73" s="31" t="str">
        <f t="shared" si="4"/>
        <v/>
      </c>
      <c r="O73" s="18"/>
      <c r="P73" s="18"/>
      <c r="Q73" s="18"/>
    </row>
    <row r="74">
      <c r="A74" s="32">
        <f t="shared" si="5"/>
        <v>45183</v>
      </c>
      <c r="B74" s="32"/>
      <c r="C74" s="25">
        <f t="shared" si="6"/>
        <v>72</v>
      </c>
      <c r="D74" s="25"/>
      <c r="E74" s="25">
        <f t="shared" si="9"/>
        <v>0</v>
      </c>
      <c r="F74" s="18"/>
      <c r="G74" s="26"/>
      <c r="H74" s="25">
        <f t="shared" si="7"/>
        <v>400</v>
      </c>
      <c r="I74" s="26"/>
      <c r="J74" s="27"/>
      <c r="K74" s="28" t="str">
        <f t="shared" si="3"/>
        <v/>
      </c>
      <c r="L74" s="42"/>
      <c r="M74" s="18"/>
      <c r="N74" s="31" t="str">
        <f t="shared" si="4"/>
        <v/>
      </c>
      <c r="O74" s="18"/>
      <c r="P74" s="18"/>
      <c r="Q74" s="18"/>
    </row>
    <row r="75">
      <c r="A75" s="32">
        <f t="shared" si="5"/>
        <v>45184</v>
      </c>
      <c r="B75" s="32"/>
      <c r="C75" s="25">
        <f t="shared" si="6"/>
        <v>73</v>
      </c>
      <c r="D75" s="25"/>
      <c r="E75" s="25">
        <f t="shared" si="9"/>
        <v>0</v>
      </c>
      <c r="F75" s="18"/>
      <c r="G75" s="26"/>
      <c r="H75" s="25">
        <f t="shared" si="7"/>
        <v>400</v>
      </c>
      <c r="I75" s="26"/>
      <c r="J75" s="27"/>
      <c r="K75" s="28" t="str">
        <f t="shared" si="3"/>
        <v/>
      </c>
      <c r="L75" s="42"/>
      <c r="M75" s="18"/>
      <c r="N75" s="31" t="str">
        <f t="shared" si="4"/>
        <v/>
      </c>
      <c r="O75" s="18"/>
      <c r="P75" s="18"/>
      <c r="Q75" s="18"/>
    </row>
    <row r="76">
      <c r="A76" s="32">
        <f t="shared" si="5"/>
        <v>45185</v>
      </c>
      <c r="B76" s="32"/>
      <c r="C76" s="25">
        <f t="shared" si="6"/>
        <v>74</v>
      </c>
      <c r="D76" s="25"/>
      <c r="E76" s="25">
        <f t="shared" si="9"/>
        <v>0</v>
      </c>
      <c r="F76" s="18"/>
      <c r="G76" s="26"/>
      <c r="H76" s="25">
        <f t="shared" si="7"/>
        <v>400</v>
      </c>
      <c r="I76" s="26"/>
      <c r="J76" s="27"/>
      <c r="K76" s="28" t="str">
        <f t="shared" si="3"/>
        <v/>
      </c>
      <c r="L76" s="42"/>
      <c r="M76" s="18"/>
      <c r="N76" s="31" t="str">
        <f t="shared" si="4"/>
        <v/>
      </c>
      <c r="O76" s="18"/>
      <c r="P76" s="18"/>
      <c r="Q76" s="18"/>
    </row>
    <row r="77">
      <c r="A77" s="32">
        <f t="shared" si="5"/>
        <v>45186</v>
      </c>
      <c r="B77" s="32"/>
      <c r="C77" s="25">
        <f t="shared" si="6"/>
        <v>75</v>
      </c>
      <c r="D77" s="25"/>
      <c r="E77" s="25">
        <f t="shared" si="9"/>
        <v>0</v>
      </c>
      <c r="F77" s="18"/>
      <c r="G77" s="26"/>
      <c r="H77" s="25">
        <f t="shared" si="7"/>
        <v>400</v>
      </c>
      <c r="I77" s="26"/>
      <c r="J77" s="27"/>
      <c r="K77" s="28" t="str">
        <f t="shared" si="3"/>
        <v/>
      </c>
      <c r="L77" s="42"/>
      <c r="M77" s="18"/>
      <c r="N77" s="31" t="str">
        <f t="shared" si="4"/>
        <v/>
      </c>
      <c r="O77" s="18"/>
      <c r="P77" s="18"/>
      <c r="Q77" s="18"/>
    </row>
    <row r="78">
      <c r="A78" s="32">
        <f t="shared" si="5"/>
        <v>45187</v>
      </c>
      <c r="B78" s="32"/>
      <c r="C78" s="25">
        <f t="shared" si="6"/>
        <v>76</v>
      </c>
      <c r="D78" s="25"/>
      <c r="E78" s="25">
        <f t="shared" si="9"/>
        <v>0</v>
      </c>
      <c r="F78" s="18"/>
      <c r="G78" s="26"/>
      <c r="H78" s="25">
        <f t="shared" si="7"/>
        <v>400</v>
      </c>
      <c r="I78" s="26"/>
      <c r="J78" s="27"/>
      <c r="K78" s="28" t="str">
        <f t="shared" si="3"/>
        <v/>
      </c>
      <c r="L78" s="42"/>
      <c r="M78" s="18"/>
      <c r="N78" s="31" t="str">
        <f t="shared" si="4"/>
        <v/>
      </c>
      <c r="O78" s="18"/>
      <c r="P78" s="18"/>
      <c r="Q78" s="18"/>
    </row>
    <row r="79">
      <c r="A79" s="32">
        <f t="shared" si="5"/>
        <v>45188</v>
      </c>
      <c r="B79" s="32"/>
      <c r="C79" s="25">
        <f t="shared" si="6"/>
        <v>77</v>
      </c>
      <c r="D79" s="25"/>
      <c r="E79" s="25">
        <f t="shared" si="9"/>
        <v>0</v>
      </c>
      <c r="F79" s="18"/>
      <c r="G79" s="26"/>
      <c r="H79" s="25">
        <f t="shared" si="7"/>
        <v>400</v>
      </c>
      <c r="I79" s="26"/>
      <c r="J79" s="27"/>
      <c r="K79" s="28" t="str">
        <f t="shared" si="3"/>
        <v/>
      </c>
      <c r="L79" s="42"/>
      <c r="M79" s="18"/>
      <c r="N79" s="31" t="str">
        <f t="shared" si="4"/>
        <v/>
      </c>
      <c r="O79" s="18"/>
      <c r="P79" s="18"/>
      <c r="Q79" s="18"/>
    </row>
    <row r="80">
      <c r="A80" s="32">
        <f t="shared" si="5"/>
        <v>45189</v>
      </c>
      <c r="B80" s="32"/>
      <c r="C80" s="25">
        <f t="shared" si="6"/>
        <v>78</v>
      </c>
      <c r="D80" s="25"/>
      <c r="E80" s="25">
        <f t="shared" si="9"/>
        <v>0</v>
      </c>
      <c r="F80" s="18"/>
      <c r="G80" s="26"/>
      <c r="H80" s="25">
        <f t="shared" si="7"/>
        <v>400</v>
      </c>
      <c r="I80" s="26"/>
      <c r="J80" s="27"/>
      <c r="K80" s="28" t="str">
        <f t="shared" si="3"/>
        <v/>
      </c>
      <c r="L80" s="42"/>
      <c r="M80" s="18"/>
      <c r="N80" s="31" t="str">
        <f t="shared" si="4"/>
        <v/>
      </c>
      <c r="O80" s="18"/>
      <c r="P80" s="18"/>
      <c r="Q80" s="18"/>
    </row>
    <row r="81">
      <c r="A81" s="32">
        <f t="shared" si="5"/>
        <v>45190</v>
      </c>
      <c r="B81" s="32"/>
      <c r="C81" s="25">
        <f t="shared" si="6"/>
        <v>79</v>
      </c>
      <c r="D81" s="25"/>
      <c r="E81" s="25">
        <f t="shared" si="9"/>
        <v>0</v>
      </c>
      <c r="F81" s="18"/>
      <c r="G81" s="26"/>
      <c r="H81" s="25">
        <f t="shared" si="7"/>
        <v>400</v>
      </c>
      <c r="I81" s="26"/>
      <c r="J81" s="27"/>
      <c r="K81" s="28" t="str">
        <f t="shared" si="3"/>
        <v/>
      </c>
      <c r="L81" s="42"/>
      <c r="M81" s="18"/>
      <c r="N81" s="31" t="str">
        <f t="shared" si="4"/>
        <v/>
      </c>
      <c r="O81" s="18"/>
      <c r="P81" s="18"/>
      <c r="Q81" s="18"/>
    </row>
    <row r="82">
      <c r="A82" s="32">
        <f t="shared" si="5"/>
        <v>45191</v>
      </c>
      <c r="B82" s="32"/>
      <c r="C82" s="25">
        <f t="shared" si="6"/>
        <v>80</v>
      </c>
      <c r="D82" s="25"/>
      <c r="E82" s="25">
        <f t="shared" si="9"/>
        <v>0</v>
      </c>
      <c r="F82" s="18"/>
      <c r="G82" s="26"/>
      <c r="H82" s="25">
        <f t="shared" si="7"/>
        <v>400</v>
      </c>
      <c r="I82" s="26"/>
      <c r="J82" s="27"/>
      <c r="K82" s="28" t="str">
        <f t="shared" si="3"/>
        <v/>
      </c>
      <c r="L82" s="42"/>
      <c r="M82" s="18"/>
      <c r="N82" s="31" t="str">
        <f t="shared" si="4"/>
        <v/>
      </c>
      <c r="O82" s="18"/>
      <c r="P82" s="18"/>
      <c r="Q82" s="18"/>
    </row>
    <row r="83">
      <c r="A83" s="32">
        <f t="shared" si="5"/>
        <v>45192</v>
      </c>
      <c r="B83" s="32"/>
      <c r="C83" s="25">
        <f t="shared" si="6"/>
        <v>81</v>
      </c>
      <c r="D83" s="25"/>
      <c r="E83" s="25">
        <f t="shared" si="9"/>
        <v>0</v>
      </c>
      <c r="F83" s="18"/>
      <c r="G83" s="26"/>
      <c r="H83" s="25">
        <f t="shared" si="7"/>
        <v>400</v>
      </c>
      <c r="I83" s="26"/>
      <c r="J83" s="27"/>
      <c r="K83" s="28" t="str">
        <f t="shared" si="3"/>
        <v/>
      </c>
      <c r="L83" s="42"/>
      <c r="M83" s="18"/>
      <c r="N83" s="31" t="str">
        <f t="shared" si="4"/>
        <v/>
      </c>
      <c r="O83" s="18"/>
      <c r="P83" s="18"/>
      <c r="Q83" s="18"/>
    </row>
    <row r="84">
      <c r="A84" s="32">
        <f t="shared" si="5"/>
        <v>45193</v>
      </c>
      <c r="B84" s="32"/>
      <c r="C84" s="25">
        <f t="shared" si="6"/>
        <v>82</v>
      </c>
      <c r="D84" s="25"/>
      <c r="E84" s="25">
        <f t="shared" si="9"/>
        <v>0</v>
      </c>
      <c r="F84" s="18"/>
      <c r="G84" s="26"/>
      <c r="H84" s="25">
        <f t="shared" si="7"/>
        <v>400</v>
      </c>
      <c r="I84" s="26"/>
      <c r="J84" s="27"/>
      <c r="K84" s="28" t="str">
        <f t="shared" si="3"/>
        <v/>
      </c>
      <c r="L84" s="42"/>
      <c r="M84" s="18"/>
      <c r="N84" s="31" t="str">
        <f t="shared" si="4"/>
        <v/>
      </c>
      <c r="O84" s="18"/>
      <c r="P84" s="18"/>
      <c r="Q84" s="18"/>
    </row>
    <row r="85">
      <c r="A85" s="32">
        <f t="shared" si="5"/>
        <v>45194</v>
      </c>
      <c r="B85" s="32"/>
      <c r="C85" s="25">
        <f t="shared" si="6"/>
        <v>83</v>
      </c>
      <c r="D85" s="25"/>
      <c r="E85" s="25">
        <f t="shared" si="9"/>
        <v>0</v>
      </c>
      <c r="F85" s="18"/>
      <c r="G85" s="26"/>
      <c r="H85" s="25">
        <f t="shared" si="7"/>
        <v>400</v>
      </c>
      <c r="I85" s="26"/>
      <c r="J85" s="27"/>
      <c r="K85" s="28" t="str">
        <f t="shared" si="3"/>
        <v/>
      </c>
      <c r="L85" s="42"/>
      <c r="M85" s="18"/>
      <c r="N85" s="31" t="str">
        <f t="shared" si="4"/>
        <v/>
      </c>
      <c r="O85" s="18"/>
      <c r="P85" s="18"/>
      <c r="Q85" s="18"/>
    </row>
    <row r="86">
      <c r="A86" s="32">
        <f t="shared" si="5"/>
        <v>45195</v>
      </c>
      <c r="B86" s="32"/>
      <c r="C86" s="25">
        <f t="shared" si="6"/>
        <v>84</v>
      </c>
      <c r="D86" s="25"/>
      <c r="E86" s="25">
        <f t="shared" si="9"/>
        <v>0</v>
      </c>
      <c r="F86" s="18"/>
      <c r="G86" s="26"/>
      <c r="H86" s="25">
        <f t="shared" si="7"/>
        <v>400</v>
      </c>
      <c r="I86" s="26"/>
      <c r="J86" s="27"/>
      <c r="K86" s="28" t="str">
        <f t="shared" si="3"/>
        <v/>
      </c>
      <c r="L86" s="42"/>
      <c r="M86" s="18"/>
      <c r="N86" s="31" t="str">
        <f t="shared" si="4"/>
        <v/>
      </c>
      <c r="O86" s="18"/>
      <c r="P86" s="18"/>
      <c r="Q86" s="18"/>
    </row>
    <row r="87">
      <c r="A87" s="32">
        <f t="shared" si="5"/>
        <v>45196</v>
      </c>
      <c r="B87" s="32"/>
      <c r="C87" s="25">
        <f t="shared" si="6"/>
        <v>85</v>
      </c>
      <c r="D87" s="25"/>
      <c r="E87" s="25">
        <f t="shared" si="9"/>
        <v>0</v>
      </c>
      <c r="F87" s="18"/>
      <c r="G87" s="26"/>
      <c r="H87" s="25">
        <f t="shared" si="7"/>
        <v>400</v>
      </c>
      <c r="I87" s="26"/>
      <c r="J87" s="27"/>
      <c r="K87" s="28" t="str">
        <f t="shared" si="3"/>
        <v/>
      </c>
      <c r="L87" s="42"/>
      <c r="M87" s="18"/>
      <c r="N87" s="31" t="str">
        <f t="shared" si="4"/>
        <v/>
      </c>
      <c r="O87" s="18"/>
      <c r="P87" s="18"/>
      <c r="Q87" s="18"/>
    </row>
    <row r="88">
      <c r="A88" s="32">
        <f t="shared" si="5"/>
        <v>45197</v>
      </c>
      <c r="B88" s="32"/>
      <c r="C88" s="25">
        <f t="shared" si="6"/>
        <v>86</v>
      </c>
      <c r="D88" s="25"/>
      <c r="E88" s="25">
        <f t="shared" si="9"/>
        <v>0</v>
      </c>
      <c r="F88" s="18"/>
      <c r="G88" s="26"/>
      <c r="H88" s="25">
        <f t="shared" si="7"/>
        <v>400</v>
      </c>
      <c r="I88" s="26"/>
      <c r="J88" s="27"/>
      <c r="K88" s="28" t="str">
        <f t="shared" si="3"/>
        <v/>
      </c>
      <c r="L88" s="42"/>
      <c r="M88" s="18"/>
      <c r="N88" s="31" t="str">
        <f t="shared" si="4"/>
        <v/>
      </c>
      <c r="O88" s="18"/>
      <c r="P88" s="18"/>
      <c r="Q88" s="18"/>
    </row>
    <row r="89">
      <c r="A89" s="32">
        <f t="shared" si="5"/>
        <v>45198</v>
      </c>
      <c r="B89" s="32"/>
      <c r="C89" s="25">
        <f t="shared" si="6"/>
        <v>87</v>
      </c>
      <c r="D89" s="25"/>
      <c r="E89" s="25">
        <f t="shared" si="9"/>
        <v>0</v>
      </c>
      <c r="F89" s="18"/>
      <c r="G89" s="26"/>
      <c r="H89" s="25">
        <f t="shared" si="7"/>
        <v>400</v>
      </c>
      <c r="I89" s="26"/>
      <c r="J89" s="27"/>
      <c r="K89" s="28" t="str">
        <f t="shared" si="3"/>
        <v/>
      </c>
      <c r="L89" s="42"/>
      <c r="M89" s="18"/>
      <c r="N89" s="31" t="str">
        <f t="shared" si="4"/>
        <v/>
      </c>
      <c r="O89" s="18"/>
      <c r="P89" s="18"/>
      <c r="Q89" s="18"/>
    </row>
    <row r="90">
      <c r="A90" s="32">
        <f t="shared" si="5"/>
        <v>45199</v>
      </c>
      <c r="B90" s="32"/>
      <c r="C90" s="25">
        <f t="shared" si="6"/>
        <v>88</v>
      </c>
      <c r="D90" s="25"/>
      <c r="E90" s="25">
        <f t="shared" si="9"/>
        <v>0</v>
      </c>
      <c r="F90" s="18"/>
      <c r="G90" s="26"/>
      <c r="H90" s="25">
        <f t="shared" si="7"/>
        <v>400</v>
      </c>
      <c r="I90" s="26"/>
      <c r="J90" s="27"/>
      <c r="K90" s="28" t="str">
        <f t="shared" si="3"/>
        <v/>
      </c>
      <c r="L90" s="42"/>
      <c r="M90" s="18"/>
      <c r="N90" s="31" t="str">
        <f t="shared" si="4"/>
        <v/>
      </c>
      <c r="O90" s="18"/>
      <c r="P90" s="18"/>
      <c r="Q90" s="18"/>
    </row>
    <row r="91">
      <c r="A91" s="32">
        <f t="shared" si="5"/>
        <v>45200</v>
      </c>
      <c r="B91" s="32"/>
      <c r="C91" s="25">
        <f t="shared" si="6"/>
        <v>89</v>
      </c>
      <c r="D91" s="25"/>
      <c r="E91" s="25">
        <f t="shared" si="9"/>
        <v>0</v>
      </c>
      <c r="F91" s="18"/>
      <c r="G91" s="26"/>
      <c r="H91" s="25">
        <f t="shared" si="7"/>
        <v>400</v>
      </c>
      <c r="I91" s="26"/>
      <c r="J91" s="27"/>
      <c r="K91" s="28" t="str">
        <f t="shared" si="3"/>
        <v/>
      </c>
      <c r="L91" s="42"/>
      <c r="M91" s="18"/>
      <c r="N91" s="31" t="str">
        <f t="shared" si="4"/>
        <v/>
      </c>
      <c r="O91" s="18"/>
      <c r="P91" s="18"/>
      <c r="Q91" s="18"/>
    </row>
    <row r="92">
      <c r="A92" s="32">
        <f t="shared" si="5"/>
        <v>45201</v>
      </c>
      <c r="B92" s="32"/>
      <c r="C92" s="25">
        <f t="shared" si="6"/>
        <v>90</v>
      </c>
      <c r="D92" s="25"/>
      <c r="E92" s="25">
        <f t="shared" si="9"/>
        <v>0</v>
      </c>
      <c r="F92" s="18"/>
      <c r="G92" s="26"/>
      <c r="H92" s="25">
        <f t="shared" si="7"/>
        <v>400</v>
      </c>
      <c r="I92" s="26"/>
      <c r="J92" s="27"/>
      <c r="K92" s="28" t="str">
        <f t="shared" si="3"/>
        <v/>
      </c>
      <c r="L92" s="42"/>
      <c r="M92" s="18"/>
      <c r="N92" s="31" t="str">
        <f t="shared" si="4"/>
        <v/>
      </c>
      <c r="O92" s="18"/>
      <c r="P92" s="18"/>
      <c r="Q92" s="18"/>
    </row>
    <row r="93">
      <c r="A93" s="32">
        <f t="shared" si="5"/>
        <v>45202</v>
      </c>
      <c r="B93" s="32"/>
      <c r="C93" s="25">
        <f t="shared" si="6"/>
        <v>91</v>
      </c>
      <c r="D93" s="25"/>
      <c r="E93" s="25">
        <f t="shared" si="9"/>
        <v>0</v>
      </c>
      <c r="F93" s="18"/>
      <c r="G93" s="26"/>
      <c r="H93" s="25">
        <f t="shared" si="7"/>
        <v>400</v>
      </c>
      <c r="I93" s="26"/>
      <c r="J93" s="27"/>
      <c r="K93" s="28" t="str">
        <f t="shared" si="3"/>
        <v/>
      </c>
      <c r="L93" s="42"/>
      <c r="M93" s="18"/>
      <c r="N93" s="31" t="str">
        <f t="shared" si="4"/>
        <v/>
      </c>
      <c r="O93" s="18"/>
      <c r="P93" s="18"/>
      <c r="Q93" s="18"/>
    </row>
    <row r="94">
      <c r="A94" s="32">
        <f t="shared" si="5"/>
        <v>45203</v>
      </c>
      <c r="B94" s="32"/>
      <c r="C94" s="25">
        <f t="shared" si="6"/>
        <v>92</v>
      </c>
      <c r="D94" s="25"/>
      <c r="E94" s="25">
        <f t="shared" si="9"/>
        <v>0</v>
      </c>
      <c r="F94" s="18"/>
      <c r="G94" s="26"/>
      <c r="H94" s="25">
        <f t="shared" si="7"/>
        <v>400</v>
      </c>
      <c r="I94" s="26"/>
      <c r="J94" s="27"/>
      <c r="K94" s="28" t="str">
        <f t="shared" si="3"/>
        <v/>
      </c>
      <c r="L94" s="42"/>
      <c r="M94" s="18"/>
      <c r="N94" s="31" t="str">
        <f t="shared" si="4"/>
        <v/>
      </c>
      <c r="O94" s="18"/>
      <c r="P94" s="18"/>
      <c r="Q94" s="18"/>
    </row>
    <row r="95">
      <c r="A95" s="32">
        <f t="shared" si="5"/>
        <v>45204</v>
      </c>
      <c r="B95" s="32"/>
      <c r="C95" s="25">
        <f t="shared" si="6"/>
        <v>93</v>
      </c>
      <c r="D95" s="25"/>
      <c r="E95" s="25">
        <f t="shared" si="9"/>
        <v>0</v>
      </c>
      <c r="F95" s="18"/>
      <c r="G95" s="26"/>
      <c r="H95" s="25">
        <f t="shared" si="7"/>
        <v>400</v>
      </c>
      <c r="I95" s="26"/>
      <c r="J95" s="27"/>
      <c r="K95" s="28" t="str">
        <f t="shared" si="3"/>
        <v/>
      </c>
      <c r="L95" s="42"/>
      <c r="M95" s="18"/>
      <c r="N95" s="31" t="str">
        <f t="shared" si="4"/>
        <v/>
      </c>
      <c r="O95" s="18"/>
      <c r="P95" s="18"/>
      <c r="Q95" s="18"/>
    </row>
    <row r="96">
      <c r="A96" s="32">
        <f t="shared" si="5"/>
        <v>45205</v>
      </c>
      <c r="B96" s="32"/>
      <c r="C96" s="25">
        <f t="shared" si="6"/>
        <v>94</v>
      </c>
      <c r="D96" s="25"/>
      <c r="E96" s="25">
        <f t="shared" si="9"/>
        <v>0</v>
      </c>
      <c r="F96" s="18"/>
      <c r="G96" s="26"/>
      <c r="H96" s="25">
        <f t="shared" si="7"/>
        <v>400</v>
      </c>
      <c r="I96" s="26"/>
      <c r="J96" s="27"/>
      <c r="K96" s="28" t="str">
        <f t="shared" si="3"/>
        <v/>
      </c>
      <c r="L96" s="42"/>
      <c r="M96" s="18"/>
      <c r="N96" s="31" t="str">
        <f t="shared" si="4"/>
        <v/>
      </c>
      <c r="O96" s="18"/>
      <c r="P96" s="18"/>
      <c r="Q96" s="18"/>
    </row>
    <row r="97">
      <c r="A97" s="32">
        <f t="shared" si="5"/>
        <v>45206</v>
      </c>
      <c r="B97" s="32"/>
      <c r="C97" s="25">
        <f t="shared" si="6"/>
        <v>95</v>
      </c>
      <c r="D97" s="25"/>
      <c r="E97" s="25">
        <f t="shared" si="9"/>
        <v>0</v>
      </c>
      <c r="F97" s="18"/>
      <c r="G97" s="26"/>
      <c r="H97" s="25">
        <f t="shared" si="7"/>
        <v>400</v>
      </c>
      <c r="I97" s="26"/>
      <c r="J97" s="27"/>
      <c r="K97" s="28" t="str">
        <f t="shared" si="3"/>
        <v/>
      </c>
      <c r="L97" s="42"/>
      <c r="M97" s="18"/>
      <c r="N97" s="31" t="str">
        <f t="shared" si="4"/>
        <v/>
      </c>
      <c r="O97" s="18"/>
      <c r="P97" s="18"/>
      <c r="Q97" s="18"/>
    </row>
    <row r="98">
      <c r="A98" s="32">
        <f t="shared" si="5"/>
        <v>45207</v>
      </c>
      <c r="B98" s="32"/>
      <c r="C98" s="25">
        <f t="shared" si="6"/>
        <v>96</v>
      </c>
      <c r="D98" s="25"/>
      <c r="E98" s="25">
        <f t="shared" si="9"/>
        <v>0</v>
      </c>
      <c r="F98" s="18"/>
      <c r="G98" s="26"/>
      <c r="H98" s="25">
        <f t="shared" si="7"/>
        <v>400</v>
      </c>
      <c r="I98" s="26"/>
      <c r="J98" s="27"/>
      <c r="K98" s="28" t="str">
        <f t="shared" si="3"/>
        <v/>
      </c>
      <c r="L98" s="42"/>
      <c r="M98" s="18"/>
      <c r="N98" s="31" t="str">
        <f t="shared" si="4"/>
        <v/>
      </c>
      <c r="O98" s="18"/>
      <c r="P98" s="18"/>
      <c r="Q98" s="18"/>
    </row>
    <row r="99">
      <c r="A99" s="32">
        <f t="shared" si="5"/>
        <v>45208</v>
      </c>
      <c r="B99" s="32"/>
      <c r="C99" s="25">
        <f t="shared" si="6"/>
        <v>97</v>
      </c>
      <c r="D99" s="25"/>
      <c r="E99" s="25">
        <f t="shared" si="9"/>
        <v>0</v>
      </c>
      <c r="F99" s="18"/>
      <c r="G99" s="26"/>
      <c r="H99" s="25">
        <f t="shared" si="7"/>
        <v>400</v>
      </c>
      <c r="I99" s="26"/>
      <c r="J99" s="27"/>
      <c r="K99" s="28" t="str">
        <f t="shared" si="3"/>
        <v/>
      </c>
      <c r="L99" s="42"/>
      <c r="M99" s="18"/>
      <c r="N99" s="31" t="str">
        <f t="shared" si="4"/>
        <v/>
      </c>
      <c r="O99" s="18"/>
      <c r="P99" s="18"/>
      <c r="Q99" s="18"/>
    </row>
    <row r="100">
      <c r="A100" s="32">
        <f t="shared" si="5"/>
        <v>45209</v>
      </c>
      <c r="B100" s="32"/>
      <c r="C100" s="25">
        <f t="shared" si="6"/>
        <v>98</v>
      </c>
      <c r="D100" s="25"/>
      <c r="E100" s="25">
        <f t="shared" si="9"/>
        <v>0</v>
      </c>
      <c r="F100" s="18"/>
      <c r="G100" s="26"/>
      <c r="H100" s="25">
        <f t="shared" si="7"/>
        <v>400</v>
      </c>
      <c r="I100" s="26"/>
      <c r="J100" s="27"/>
      <c r="K100" s="28" t="str">
        <f t="shared" si="3"/>
        <v/>
      </c>
      <c r="L100" s="42"/>
      <c r="M100" s="18"/>
      <c r="N100" s="31" t="str">
        <f t="shared" si="4"/>
        <v/>
      </c>
      <c r="O100" s="18"/>
      <c r="P100" s="18"/>
      <c r="Q100" s="18"/>
    </row>
    <row r="101">
      <c r="A101" s="32">
        <f t="shared" si="5"/>
        <v>45210</v>
      </c>
      <c r="B101" s="32"/>
      <c r="C101" s="25">
        <f t="shared" si="6"/>
        <v>99</v>
      </c>
      <c r="D101" s="25"/>
      <c r="E101" s="25">
        <f t="shared" si="9"/>
        <v>0</v>
      </c>
      <c r="F101" s="18"/>
      <c r="G101" s="26"/>
      <c r="H101" s="25">
        <f t="shared" si="7"/>
        <v>400</v>
      </c>
      <c r="I101" s="26"/>
      <c r="J101" s="27"/>
      <c r="K101" s="28" t="str">
        <f t="shared" si="3"/>
        <v/>
      </c>
      <c r="L101" s="42"/>
      <c r="M101" s="18"/>
      <c r="N101" s="31" t="str">
        <f t="shared" si="4"/>
        <v/>
      </c>
      <c r="O101" s="18"/>
      <c r="P101" s="18"/>
      <c r="Q101" s="18"/>
    </row>
    <row r="102">
      <c r="A102" s="32">
        <f t="shared" si="5"/>
        <v>45211</v>
      </c>
      <c r="B102" s="32"/>
      <c r="C102" s="25">
        <f t="shared" si="6"/>
        <v>100</v>
      </c>
      <c r="D102" s="25"/>
      <c r="E102" s="25">
        <f t="shared" si="9"/>
        <v>0</v>
      </c>
      <c r="F102" s="18"/>
      <c r="G102" s="26"/>
      <c r="H102" s="25">
        <f t="shared" si="7"/>
        <v>400</v>
      </c>
      <c r="I102" s="26"/>
      <c r="J102" s="27"/>
      <c r="K102" s="28" t="str">
        <f t="shared" si="3"/>
        <v/>
      </c>
      <c r="L102" s="42"/>
      <c r="M102" s="18"/>
      <c r="N102" s="31" t="str">
        <f t="shared" si="4"/>
        <v/>
      </c>
      <c r="O102" s="18"/>
      <c r="P102" s="18"/>
      <c r="Q102" s="18"/>
    </row>
    <row r="103">
      <c r="A103" s="32">
        <f t="shared" si="5"/>
        <v>45212</v>
      </c>
      <c r="B103" s="32"/>
      <c r="C103" s="25">
        <f t="shared" si="6"/>
        <v>101</v>
      </c>
      <c r="D103" s="25"/>
      <c r="E103" s="25">
        <f t="shared" si="9"/>
        <v>0</v>
      </c>
      <c r="F103" s="18"/>
      <c r="G103" s="26"/>
      <c r="H103" s="25">
        <f t="shared" si="7"/>
        <v>400</v>
      </c>
      <c r="I103" s="26"/>
      <c r="J103" s="27"/>
      <c r="K103" s="28" t="str">
        <f t="shared" si="3"/>
        <v/>
      </c>
      <c r="L103" s="42"/>
      <c r="M103" s="18"/>
      <c r="N103" s="31" t="str">
        <f t="shared" si="4"/>
        <v/>
      </c>
      <c r="O103" s="18"/>
      <c r="P103" s="18"/>
      <c r="Q103" s="18"/>
    </row>
    <row r="104">
      <c r="A104" s="32">
        <f t="shared" si="5"/>
        <v>45213</v>
      </c>
      <c r="B104" s="32"/>
      <c r="C104" s="25">
        <f t="shared" si="6"/>
        <v>102</v>
      </c>
      <c r="D104" s="25"/>
      <c r="E104" s="25">
        <f t="shared" si="9"/>
        <v>0</v>
      </c>
      <c r="F104" s="18"/>
      <c r="G104" s="26"/>
      <c r="H104" s="25">
        <f t="shared" si="7"/>
        <v>400</v>
      </c>
      <c r="I104" s="26"/>
      <c r="J104" s="27"/>
      <c r="K104" s="28" t="str">
        <f t="shared" si="3"/>
        <v/>
      </c>
      <c r="L104" s="42"/>
      <c r="M104" s="18"/>
      <c r="N104" s="31" t="str">
        <f t="shared" si="4"/>
        <v/>
      </c>
      <c r="O104" s="18"/>
      <c r="P104" s="18"/>
      <c r="Q104" s="18"/>
    </row>
    <row r="105">
      <c r="A105" s="32">
        <f t="shared" si="5"/>
        <v>45214</v>
      </c>
      <c r="B105" s="32"/>
      <c r="C105" s="25">
        <f t="shared" si="6"/>
        <v>103</v>
      </c>
      <c r="D105" s="25"/>
      <c r="E105" s="25">
        <f t="shared" si="9"/>
        <v>0</v>
      </c>
      <c r="F105" s="18"/>
      <c r="G105" s="26"/>
      <c r="H105" s="25">
        <f t="shared" si="7"/>
        <v>400</v>
      </c>
      <c r="I105" s="26"/>
      <c r="J105" s="27"/>
      <c r="K105" s="28" t="str">
        <f t="shared" si="3"/>
        <v/>
      </c>
      <c r="L105" s="42"/>
      <c r="M105" s="18"/>
      <c r="N105" s="31" t="str">
        <f t="shared" si="4"/>
        <v/>
      </c>
      <c r="O105" s="18"/>
      <c r="P105" s="18"/>
      <c r="Q105" s="18"/>
    </row>
    <row r="106">
      <c r="A106" s="32">
        <f t="shared" si="5"/>
        <v>45215</v>
      </c>
      <c r="B106" s="32"/>
      <c r="C106" s="25">
        <f t="shared" si="6"/>
        <v>104</v>
      </c>
      <c r="D106" s="25"/>
      <c r="E106" s="25">
        <f t="shared" si="9"/>
        <v>0</v>
      </c>
      <c r="F106" s="18"/>
      <c r="G106" s="26"/>
      <c r="H106" s="25">
        <f t="shared" si="7"/>
        <v>400</v>
      </c>
      <c r="I106" s="26"/>
      <c r="J106" s="27"/>
      <c r="K106" s="28" t="str">
        <f t="shared" si="3"/>
        <v/>
      </c>
      <c r="L106" s="42"/>
      <c r="M106" s="18"/>
      <c r="N106" s="31" t="str">
        <f t="shared" si="4"/>
        <v/>
      </c>
      <c r="O106" s="18"/>
      <c r="P106" s="18"/>
      <c r="Q106" s="18"/>
    </row>
    <row r="107">
      <c r="A107" s="32">
        <f t="shared" si="5"/>
        <v>45216</v>
      </c>
      <c r="B107" s="32"/>
      <c r="C107" s="25">
        <f t="shared" si="6"/>
        <v>105</v>
      </c>
      <c r="D107" s="25"/>
      <c r="E107" s="25">
        <f t="shared" si="9"/>
        <v>0</v>
      </c>
      <c r="F107" s="18"/>
      <c r="G107" s="26"/>
      <c r="H107" s="25">
        <f t="shared" si="7"/>
        <v>400</v>
      </c>
      <c r="I107" s="26"/>
      <c r="J107" s="27"/>
      <c r="K107" s="28" t="str">
        <f t="shared" si="3"/>
        <v/>
      </c>
      <c r="L107" s="42"/>
      <c r="M107" s="18"/>
      <c r="N107" s="31" t="str">
        <f t="shared" si="4"/>
        <v/>
      </c>
      <c r="O107" s="18"/>
      <c r="P107" s="18"/>
      <c r="Q107" s="18"/>
    </row>
    <row r="108">
      <c r="A108" s="32">
        <f t="shared" si="5"/>
        <v>45217</v>
      </c>
      <c r="B108" s="32"/>
      <c r="C108" s="25">
        <f t="shared" si="6"/>
        <v>106</v>
      </c>
      <c r="D108" s="25"/>
      <c r="E108" s="25">
        <f t="shared" si="9"/>
        <v>0</v>
      </c>
      <c r="F108" s="18"/>
      <c r="G108" s="26"/>
      <c r="H108" s="25">
        <f t="shared" si="7"/>
        <v>400</v>
      </c>
      <c r="I108" s="26"/>
      <c r="J108" s="27"/>
      <c r="K108" s="28" t="str">
        <f t="shared" si="3"/>
        <v/>
      </c>
      <c r="L108" s="42"/>
      <c r="M108" s="18"/>
      <c r="N108" s="31" t="str">
        <f t="shared" si="4"/>
        <v/>
      </c>
      <c r="O108" s="18"/>
      <c r="P108" s="18"/>
      <c r="Q108" s="18"/>
    </row>
    <row r="109">
      <c r="A109" s="32">
        <f t="shared" si="5"/>
        <v>45218</v>
      </c>
      <c r="B109" s="32"/>
      <c r="C109" s="25">
        <f t="shared" si="6"/>
        <v>107</v>
      </c>
      <c r="D109" s="25"/>
      <c r="E109" s="25">
        <f t="shared" si="9"/>
        <v>0</v>
      </c>
      <c r="F109" s="18"/>
      <c r="G109" s="26"/>
      <c r="H109" s="25">
        <f t="shared" si="7"/>
        <v>400</v>
      </c>
      <c r="I109" s="26"/>
      <c r="J109" s="27"/>
      <c r="K109" s="28" t="str">
        <f t="shared" si="3"/>
        <v/>
      </c>
      <c r="L109" s="42"/>
      <c r="M109" s="18"/>
      <c r="N109" s="31" t="str">
        <f t="shared" si="4"/>
        <v/>
      </c>
      <c r="O109" s="18"/>
      <c r="P109" s="18"/>
      <c r="Q109" s="18"/>
    </row>
    <row r="110">
      <c r="A110" s="32">
        <f t="shared" si="5"/>
        <v>45219</v>
      </c>
      <c r="B110" s="32"/>
      <c r="C110" s="25">
        <f t="shared" si="6"/>
        <v>108</v>
      </c>
      <c r="D110" s="25"/>
      <c r="E110" s="25">
        <f t="shared" si="9"/>
        <v>0</v>
      </c>
      <c r="F110" s="18"/>
      <c r="G110" s="26"/>
      <c r="H110" s="25">
        <f t="shared" si="7"/>
        <v>400</v>
      </c>
      <c r="I110" s="26"/>
      <c r="J110" s="27"/>
      <c r="K110" s="28" t="str">
        <f t="shared" si="3"/>
        <v/>
      </c>
      <c r="L110" s="42"/>
      <c r="M110" s="18"/>
      <c r="N110" s="31" t="str">
        <f t="shared" si="4"/>
        <v/>
      </c>
      <c r="O110" s="18"/>
      <c r="P110" s="18"/>
      <c r="Q110" s="18"/>
    </row>
    <row r="111">
      <c r="A111" s="32">
        <f t="shared" si="5"/>
        <v>45220</v>
      </c>
      <c r="B111" s="32"/>
      <c r="C111" s="25">
        <f t="shared" si="6"/>
        <v>109</v>
      </c>
      <c r="D111" s="25"/>
      <c r="E111" s="25">
        <f t="shared" si="9"/>
        <v>0</v>
      </c>
      <c r="F111" s="18"/>
      <c r="G111" s="26"/>
      <c r="H111" s="25">
        <f t="shared" si="7"/>
        <v>400</v>
      </c>
      <c r="I111" s="26"/>
      <c r="J111" s="27"/>
      <c r="K111" s="28" t="str">
        <f t="shared" si="3"/>
        <v/>
      </c>
      <c r="L111" s="42"/>
      <c r="M111" s="18"/>
      <c r="N111" s="31" t="str">
        <f t="shared" si="4"/>
        <v/>
      </c>
      <c r="O111" s="18"/>
      <c r="P111" s="18"/>
      <c r="Q111" s="18"/>
    </row>
    <row r="112">
      <c r="A112" s="32">
        <f t="shared" si="5"/>
        <v>45221</v>
      </c>
      <c r="B112" s="32"/>
      <c r="C112" s="25">
        <f t="shared" si="6"/>
        <v>110</v>
      </c>
      <c r="D112" s="25"/>
      <c r="E112" s="25">
        <f t="shared" si="9"/>
        <v>0</v>
      </c>
      <c r="F112" s="18"/>
      <c r="G112" s="26"/>
      <c r="H112" s="25">
        <f t="shared" si="7"/>
        <v>400</v>
      </c>
      <c r="I112" s="26"/>
      <c r="J112" s="27"/>
      <c r="K112" s="28" t="str">
        <f t="shared" si="3"/>
        <v/>
      </c>
      <c r="L112" s="42"/>
      <c r="M112" s="18"/>
      <c r="N112" s="31" t="str">
        <f t="shared" si="4"/>
        <v/>
      </c>
      <c r="O112" s="18"/>
      <c r="P112" s="18"/>
      <c r="Q112" s="18"/>
    </row>
    <row r="113">
      <c r="A113" s="32">
        <f t="shared" si="5"/>
        <v>45222</v>
      </c>
      <c r="B113" s="32"/>
      <c r="C113" s="25">
        <f t="shared" si="6"/>
        <v>111</v>
      </c>
      <c r="D113" s="25"/>
      <c r="E113" s="25">
        <f t="shared" si="9"/>
        <v>0</v>
      </c>
      <c r="F113" s="18"/>
      <c r="G113" s="26"/>
      <c r="H113" s="25">
        <f t="shared" si="7"/>
        <v>400</v>
      </c>
      <c r="I113" s="26"/>
      <c r="J113" s="27"/>
      <c r="K113" s="28" t="str">
        <f t="shared" si="3"/>
        <v/>
      </c>
      <c r="L113" s="42"/>
      <c r="M113" s="18"/>
      <c r="N113" s="31" t="str">
        <f t="shared" si="4"/>
        <v/>
      </c>
      <c r="O113" s="18"/>
      <c r="P113" s="18"/>
      <c r="Q113" s="18"/>
    </row>
    <row r="114">
      <c r="A114" s="32">
        <f t="shared" si="5"/>
        <v>45223</v>
      </c>
      <c r="B114" s="32"/>
      <c r="C114" s="25">
        <f t="shared" si="6"/>
        <v>112</v>
      </c>
      <c r="D114" s="25"/>
      <c r="E114" s="25">
        <f t="shared" si="9"/>
        <v>0</v>
      </c>
      <c r="F114" s="18"/>
      <c r="G114" s="26"/>
      <c r="H114" s="25">
        <f t="shared" si="7"/>
        <v>400</v>
      </c>
      <c r="I114" s="26"/>
      <c r="J114" s="27"/>
      <c r="K114" s="28" t="str">
        <f t="shared" si="3"/>
        <v/>
      </c>
      <c r="L114" s="42"/>
      <c r="M114" s="18"/>
      <c r="N114" s="31" t="str">
        <f t="shared" si="4"/>
        <v/>
      </c>
      <c r="O114" s="18"/>
      <c r="P114" s="18"/>
      <c r="Q114" s="18"/>
    </row>
    <row r="115">
      <c r="A115" s="32">
        <f t="shared" si="5"/>
        <v>45224</v>
      </c>
      <c r="B115" s="32"/>
      <c r="C115" s="25">
        <f t="shared" si="6"/>
        <v>113</v>
      </c>
      <c r="D115" s="25"/>
      <c r="E115" s="25">
        <f t="shared" si="9"/>
        <v>0</v>
      </c>
      <c r="F115" s="18"/>
      <c r="G115" s="26"/>
      <c r="H115" s="25">
        <f t="shared" si="7"/>
        <v>400</v>
      </c>
      <c r="I115" s="26"/>
      <c r="J115" s="27"/>
      <c r="K115" s="28" t="str">
        <f t="shared" si="3"/>
        <v/>
      </c>
      <c r="L115" s="42"/>
      <c r="M115" s="18"/>
      <c r="N115" s="31" t="str">
        <f t="shared" si="4"/>
        <v/>
      </c>
      <c r="O115" s="18"/>
      <c r="P115" s="18"/>
      <c r="Q115" s="18"/>
    </row>
    <row r="116">
      <c r="A116" s="32">
        <f t="shared" si="5"/>
        <v>45225</v>
      </c>
      <c r="B116" s="32"/>
      <c r="C116" s="25">
        <f t="shared" si="6"/>
        <v>114</v>
      </c>
      <c r="D116" s="25"/>
      <c r="E116" s="25">
        <f t="shared" si="9"/>
        <v>0</v>
      </c>
      <c r="F116" s="18"/>
      <c r="G116" s="26"/>
      <c r="H116" s="25">
        <f t="shared" si="7"/>
        <v>400</v>
      </c>
      <c r="I116" s="26"/>
      <c r="J116" s="27"/>
      <c r="K116" s="28" t="str">
        <f t="shared" si="3"/>
        <v/>
      </c>
      <c r="L116" s="42"/>
      <c r="M116" s="18"/>
      <c r="N116" s="31" t="str">
        <f t="shared" si="4"/>
        <v/>
      </c>
      <c r="O116" s="18"/>
      <c r="P116" s="18"/>
      <c r="Q116" s="18"/>
    </row>
    <row r="117">
      <c r="A117" s="32">
        <f t="shared" si="5"/>
        <v>45226</v>
      </c>
      <c r="B117" s="32"/>
      <c r="C117" s="25">
        <f t="shared" si="6"/>
        <v>115</v>
      </c>
      <c r="D117" s="25"/>
      <c r="E117" s="25">
        <f t="shared" si="9"/>
        <v>0</v>
      </c>
      <c r="F117" s="18"/>
      <c r="G117" s="26"/>
      <c r="H117" s="25">
        <f t="shared" si="7"/>
        <v>400</v>
      </c>
      <c r="I117" s="26"/>
      <c r="J117" s="27"/>
      <c r="K117" s="28" t="str">
        <f t="shared" si="3"/>
        <v/>
      </c>
      <c r="L117" s="42"/>
      <c r="M117" s="18"/>
      <c r="N117" s="31" t="str">
        <f t="shared" si="4"/>
        <v/>
      </c>
      <c r="O117" s="18"/>
      <c r="P117" s="18"/>
      <c r="Q117" s="18"/>
    </row>
    <row r="118">
      <c r="A118" s="32">
        <f t="shared" si="5"/>
        <v>45227</v>
      </c>
      <c r="B118" s="32"/>
      <c r="C118" s="25">
        <f t="shared" si="6"/>
        <v>116</v>
      </c>
      <c r="D118" s="25"/>
      <c r="E118" s="25">
        <f t="shared" si="9"/>
        <v>0</v>
      </c>
      <c r="F118" s="18"/>
      <c r="G118" s="26"/>
      <c r="H118" s="25">
        <f t="shared" si="7"/>
        <v>400</v>
      </c>
      <c r="I118" s="26"/>
      <c r="J118" s="27"/>
      <c r="K118" s="28" t="str">
        <f t="shared" si="3"/>
        <v/>
      </c>
      <c r="L118" s="42"/>
      <c r="M118" s="18"/>
      <c r="N118" s="31" t="str">
        <f t="shared" si="4"/>
        <v/>
      </c>
      <c r="O118" s="18"/>
      <c r="P118" s="18"/>
      <c r="Q118" s="18"/>
    </row>
    <row r="119">
      <c r="A119" s="32">
        <f t="shared" si="5"/>
        <v>45228</v>
      </c>
      <c r="B119" s="32"/>
      <c r="C119" s="25">
        <f t="shared" si="6"/>
        <v>117</v>
      </c>
      <c r="D119" s="25"/>
      <c r="E119" s="25">
        <f t="shared" si="9"/>
        <v>0</v>
      </c>
      <c r="F119" s="18"/>
      <c r="G119" s="26"/>
      <c r="H119" s="25">
        <f t="shared" si="7"/>
        <v>400</v>
      </c>
      <c r="I119" s="26"/>
      <c r="J119" s="27"/>
      <c r="K119" s="28" t="str">
        <f t="shared" si="3"/>
        <v/>
      </c>
      <c r="L119" s="42"/>
      <c r="M119" s="18"/>
      <c r="N119" s="31" t="str">
        <f t="shared" si="4"/>
        <v/>
      </c>
      <c r="O119" s="18"/>
      <c r="P119" s="18"/>
      <c r="Q119" s="18"/>
    </row>
    <row r="120">
      <c r="A120" s="32">
        <f t="shared" si="5"/>
        <v>45229</v>
      </c>
      <c r="B120" s="32"/>
      <c r="C120" s="25">
        <f t="shared" si="6"/>
        <v>118</v>
      </c>
      <c r="D120" s="25"/>
      <c r="E120" s="25">
        <f t="shared" si="9"/>
        <v>0</v>
      </c>
      <c r="F120" s="18"/>
      <c r="G120" s="26"/>
      <c r="H120" s="25">
        <f t="shared" si="7"/>
        <v>400</v>
      </c>
      <c r="I120" s="26"/>
      <c r="J120" s="27"/>
      <c r="K120" s="28" t="str">
        <f t="shared" si="3"/>
        <v/>
      </c>
      <c r="L120" s="42"/>
      <c r="M120" s="18"/>
      <c r="N120" s="31" t="str">
        <f t="shared" si="4"/>
        <v/>
      </c>
      <c r="O120" s="18"/>
      <c r="P120" s="18"/>
      <c r="Q120" s="18"/>
    </row>
    <row r="121">
      <c r="A121" s="32">
        <f t="shared" si="5"/>
        <v>45230</v>
      </c>
      <c r="B121" s="32"/>
      <c r="C121" s="25">
        <f t="shared" si="6"/>
        <v>119</v>
      </c>
      <c r="D121" s="25"/>
      <c r="E121" s="25">
        <f t="shared" si="9"/>
        <v>0</v>
      </c>
      <c r="F121" s="18"/>
      <c r="G121" s="26"/>
      <c r="H121" s="25">
        <f t="shared" si="7"/>
        <v>400</v>
      </c>
      <c r="I121" s="26"/>
      <c r="J121" s="27"/>
      <c r="K121" s="28" t="str">
        <f t="shared" si="3"/>
        <v/>
      </c>
      <c r="L121" s="42"/>
      <c r="M121" s="18"/>
      <c r="N121" s="31" t="str">
        <f t="shared" si="4"/>
        <v/>
      </c>
      <c r="O121" s="18"/>
      <c r="P121" s="18"/>
      <c r="Q121" s="18"/>
    </row>
    <row r="122">
      <c r="A122" s="32">
        <f t="shared" si="5"/>
        <v>45231</v>
      </c>
      <c r="B122" s="32"/>
      <c r="C122" s="25">
        <f t="shared" si="6"/>
        <v>120</v>
      </c>
      <c r="D122" s="25"/>
      <c r="E122" s="25">
        <f t="shared" si="9"/>
        <v>0</v>
      </c>
      <c r="F122" s="18"/>
      <c r="G122" s="26"/>
      <c r="H122" s="25">
        <f t="shared" si="7"/>
        <v>400</v>
      </c>
      <c r="I122" s="26"/>
      <c r="J122" s="27"/>
      <c r="K122" s="28" t="str">
        <f t="shared" si="3"/>
        <v/>
      </c>
      <c r="L122" s="42"/>
      <c r="M122" s="18"/>
      <c r="N122" s="31" t="str">
        <f t="shared" si="4"/>
        <v/>
      </c>
      <c r="O122" s="18"/>
      <c r="P122" s="18"/>
      <c r="Q122" s="18"/>
    </row>
    <row r="123">
      <c r="A123" s="32">
        <f t="shared" si="5"/>
        <v>45232</v>
      </c>
      <c r="B123" s="32"/>
      <c r="C123" s="25">
        <f t="shared" si="6"/>
        <v>121</v>
      </c>
      <c r="D123" s="25"/>
      <c r="E123" s="25">
        <f t="shared" si="9"/>
        <v>0</v>
      </c>
      <c r="F123" s="18"/>
      <c r="G123" s="26"/>
      <c r="H123" s="25">
        <f t="shared" si="7"/>
        <v>400</v>
      </c>
      <c r="I123" s="26"/>
      <c r="J123" s="27"/>
      <c r="K123" s="28" t="str">
        <f t="shared" si="3"/>
        <v/>
      </c>
      <c r="L123" s="42"/>
      <c r="M123" s="18"/>
      <c r="N123" s="31" t="str">
        <f t="shared" si="4"/>
        <v/>
      </c>
      <c r="O123" s="18"/>
      <c r="P123" s="18"/>
      <c r="Q123" s="18"/>
    </row>
    <row r="124">
      <c r="A124" s="32">
        <f t="shared" si="5"/>
        <v>45233</v>
      </c>
      <c r="B124" s="32"/>
      <c r="C124" s="25">
        <f t="shared" si="6"/>
        <v>122</v>
      </c>
      <c r="D124" s="25"/>
      <c r="E124" s="25">
        <f t="shared" si="9"/>
        <v>0</v>
      </c>
      <c r="F124" s="18"/>
      <c r="G124" s="26"/>
      <c r="H124" s="25">
        <f t="shared" si="7"/>
        <v>400</v>
      </c>
      <c r="I124" s="26"/>
      <c r="J124" s="27"/>
      <c r="K124" s="28" t="str">
        <f t="shared" si="3"/>
        <v/>
      </c>
      <c r="L124" s="42"/>
      <c r="M124" s="18"/>
      <c r="N124" s="31" t="str">
        <f t="shared" si="4"/>
        <v/>
      </c>
      <c r="O124" s="18"/>
      <c r="P124" s="18"/>
      <c r="Q124" s="18"/>
    </row>
    <row r="125">
      <c r="A125" s="32">
        <f t="shared" si="5"/>
        <v>45234</v>
      </c>
      <c r="B125" s="32"/>
      <c r="C125" s="25">
        <f t="shared" si="6"/>
        <v>123</v>
      </c>
      <c r="D125" s="25"/>
      <c r="E125" s="25">
        <f t="shared" si="9"/>
        <v>0</v>
      </c>
      <c r="F125" s="18"/>
      <c r="G125" s="26"/>
      <c r="H125" s="25">
        <f t="shared" si="7"/>
        <v>400</v>
      </c>
      <c r="I125" s="26"/>
      <c r="J125" s="27"/>
      <c r="K125" s="28" t="str">
        <f t="shared" si="3"/>
        <v/>
      </c>
      <c r="L125" s="42"/>
      <c r="M125" s="18"/>
      <c r="N125" s="31" t="str">
        <f t="shared" si="4"/>
        <v/>
      </c>
      <c r="O125" s="18"/>
      <c r="P125" s="18"/>
      <c r="Q125" s="18"/>
    </row>
    <row r="126">
      <c r="A126" s="32">
        <f t="shared" si="5"/>
        <v>45235</v>
      </c>
      <c r="B126" s="32"/>
      <c r="C126" s="25">
        <f t="shared" si="6"/>
        <v>124</v>
      </c>
      <c r="D126" s="25"/>
      <c r="E126" s="25">
        <f t="shared" si="9"/>
        <v>0</v>
      </c>
      <c r="F126" s="18"/>
      <c r="G126" s="26"/>
      <c r="H126" s="25">
        <f t="shared" si="7"/>
        <v>400</v>
      </c>
      <c r="I126" s="26"/>
      <c r="J126" s="27"/>
      <c r="K126" s="28" t="str">
        <f t="shared" si="3"/>
        <v/>
      </c>
      <c r="L126" s="42"/>
      <c r="M126" s="18"/>
      <c r="N126" s="31" t="str">
        <f t="shared" si="4"/>
        <v/>
      </c>
      <c r="O126" s="18"/>
      <c r="P126" s="18"/>
      <c r="Q126" s="18"/>
    </row>
    <row r="127">
      <c r="A127" s="32">
        <f t="shared" si="5"/>
        <v>45236</v>
      </c>
      <c r="B127" s="32"/>
      <c r="C127" s="25">
        <f t="shared" si="6"/>
        <v>125</v>
      </c>
      <c r="D127" s="25"/>
      <c r="E127" s="25">
        <f t="shared" si="9"/>
        <v>0</v>
      </c>
      <c r="F127" s="18"/>
      <c r="G127" s="26"/>
      <c r="H127" s="25">
        <f t="shared" si="7"/>
        <v>400</v>
      </c>
      <c r="I127" s="26"/>
      <c r="J127" s="27"/>
      <c r="K127" s="28" t="str">
        <f t="shared" si="3"/>
        <v/>
      </c>
      <c r="L127" s="42"/>
      <c r="M127" s="18"/>
      <c r="N127" s="31" t="str">
        <f t="shared" si="4"/>
        <v/>
      </c>
      <c r="O127" s="18"/>
      <c r="P127" s="18"/>
      <c r="Q127" s="18"/>
    </row>
    <row r="128">
      <c r="A128" s="32">
        <f t="shared" si="5"/>
        <v>45237</v>
      </c>
      <c r="B128" s="32"/>
      <c r="C128" s="25">
        <f t="shared" si="6"/>
        <v>126</v>
      </c>
      <c r="D128" s="25"/>
      <c r="E128" s="25">
        <f t="shared" si="9"/>
        <v>0</v>
      </c>
      <c r="F128" s="18"/>
      <c r="G128" s="26"/>
      <c r="H128" s="25">
        <f t="shared" si="7"/>
        <v>400</v>
      </c>
      <c r="I128" s="26"/>
      <c r="J128" s="27"/>
      <c r="K128" s="28" t="str">
        <f t="shared" si="3"/>
        <v/>
      </c>
      <c r="L128" s="42"/>
      <c r="M128" s="18"/>
      <c r="N128" s="31" t="str">
        <f t="shared" si="4"/>
        <v/>
      </c>
      <c r="O128" s="18"/>
      <c r="P128" s="18"/>
      <c r="Q128" s="18"/>
    </row>
    <row r="129">
      <c r="A129" s="32">
        <f t="shared" si="5"/>
        <v>45238</v>
      </c>
      <c r="B129" s="32"/>
      <c r="C129" s="25">
        <f t="shared" si="6"/>
        <v>127</v>
      </c>
      <c r="D129" s="25"/>
      <c r="E129" s="25">
        <f t="shared" si="9"/>
        <v>0</v>
      </c>
      <c r="F129" s="18"/>
      <c r="G129" s="26"/>
      <c r="H129" s="25">
        <f t="shared" si="7"/>
        <v>400</v>
      </c>
      <c r="I129" s="26"/>
      <c r="J129" s="27"/>
      <c r="K129" s="28" t="str">
        <f t="shared" si="3"/>
        <v/>
      </c>
      <c r="L129" s="42"/>
      <c r="M129" s="18"/>
      <c r="N129" s="31" t="str">
        <f t="shared" si="4"/>
        <v/>
      </c>
      <c r="O129" s="18"/>
      <c r="P129" s="18"/>
      <c r="Q129" s="18"/>
    </row>
    <row r="130">
      <c r="A130" s="32">
        <f t="shared" si="5"/>
        <v>45239</v>
      </c>
      <c r="B130" s="32"/>
      <c r="C130" s="25">
        <f t="shared" si="6"/>
        <v>128</v>
      </c>
      <c r="D130" s="25"/>
      <c r="E130" s="25">
        <f t="shared" si="9"/>
        <v>0</v>
      </c>
      <c r="F130" s="18"/>
      <c r="G130" s="26"/>
      <c r="H130" s="25">
        <f t="shared" si="7"/>
        <v>400</v>
      </c>
      <c r="I130" s="26"/>
      <c r="J130" s="27"/>
      <c r="K130" s="28" t="str">
        <f t="shared" si="3"/>
        <v/>
      </c>
      <c r="L130" s="42"/>
      <c r="M130" s="18"/>
      <c r="N130" s="31" t="str">
        <f t="shared" si="4"/>
        <v/>
      </c>
      <c r="O130" s="18"/>
      <c r="P130" s="18"/>
      <c r="Q130" s="18"/>
    </row>
    <row r="131">
      <c r="A131" s="32">
        <f t="shared" si="5"/>
        <v>45240</v>
      </c>
      <c r="B131" s="32"/>
      <c r="C131" s="25">
        <f t="shared" si="6"/>
        <v>129</v>
      </c>
      <c r="D131" s="25"/>
      <c r="E131" s="25">
        <f t="shared" si="9"/>
        <v>0</v>
      </c>
      <c r="F131" s="18"/>
      <c r="G131" s="26"/>
      <c r="H131" s="25">
        <f t="shared" si="7"/>
        <v>400</v>
      </c>
      <c r="I131" s="26"/>
      <c r="J131" s="27"/>
      <c r="K131" s="28" t="str">
        <f t="shared" si="3"/>
        <v/>
      </c>
      <c r="L131" s="42"/>
      <c r="M131" s="18"/>
      <c r="N131" s="31" t="str">
        <f t="shared" si="4"/>
        <v/>
      </c>
      <c r="O131" s="18"/>
      <c r="P131" s="18"/>
      <c r="Q131" s="18"/>
    </row>
    <row r="132">
      <c r="A132" s="32">
        <f t="shared" si="5"/>
        <v>45241</v>
      </c>
      <c r="B132" s="32"/>
      <c r="C132" s="25">
        <f t="shared" si="6"/>
        <v>130</v>
      </c>
      <c r="D132" s="25"/>
      <c r="E132" s="25">
        <f t="shared" si="9"/>
        <v>0</v>
      </c>
      <c r="F132" s="18"/>
      <c r="G132" s="26"/>
      <c r="H132" s="25">
        <f t="shared" si="7"/>
        <v>400</v>
      </c>
      <c r="I132" s="26"/>
      <c r="J132" s="27"/>
      <c r="K132" s="28" t="str">
        <f t="shared" si="3"/>
        <v/>
      </c>
      <c r="L132" s="42"/>
      <c r="M132" s="18"/>
      <c r="N132" s="31" t="str">
        <f t="shared" si="4"/>
        <v/>
      </c>
      <c r="O132" s="18"/>
      <c r="P132" s="18"/>
    </row>
    <row r="133">
      <c r="H133" s="25">
        <f t="shared" si="7"/>
        <v>400</v>
      </c>
      <c r="K133" s="25" t="str">
        <f t="shared" si="3"/>
        <v/>
      </c>
      <c r="L133" s="43"/>
      <c r="N133" s="31" t="str">
        <f t="shared" si="4"/>
        <v/>
      </c>
    </row>
    <row r="134">
      <c r="H134" s="25">
        <f t="shared" si="7"/>
        <v>400</v>
      </c>
      <c r="K134" s="25" t="str">
        <f t="shared" si="3"/>
        <v/>
      </c>
      <c r="L134" s="43"/>
      <c r="N134" s="31" t="str">
        <f t="shared" si="4"/>
        <v/>
      </c>
    </row>
    <row r="135">
      <c r="H135" s="25">
        <f t="shared" si="7"/>
        <v>400</v>
      </c>
      <c r="K135" s="25" t="str">
        <f t="shared" si="3"/>
        <v/>
      </c>
      <c r="L135" s="43"/>
      <c r="N135" s="31" t="str">
        <f t="shared" si="4"/>
        <v/>
      </c>
    </row>
    <row r="136">
      <c r="H136" s="25">
        <f t="shared" si="7"/>
        <v>400</v>
      </c>
      <c r="K136" s="25" t="str">
        <f t="shared" si="3"/>
        <v/>
      </c>
      <c r="L136" s="43"/>
      <c r="N136" s="31" t="str">
        <f t="shared" si="4"/>
        <v/>
      </c>
    </row>
    <row r="137">
      <c r="H137" s="25">
        <f t="shared" si="7"/>
        <v>400</v>
      </c>
      <c r="K137" s="25" t="str">
        <f t="shared" si="3"/>
        <v/>
      </c>
      <c r="L137" s="43"/>
      <c r="N137" s="31" t="str">
        <f t="shared" si="4"/>
        <v/>
      </c>
    </row>
    <row r="138">
      <c r="H138" s="25">
        <f t="shared" si="7"/>
        <v>400</v>
      </c>
      <c r="K138" s="25" t="str">
        <f t="shared" si="3"/>
        <v/>
      </c>
      <c r="L138" s="43"/>
      <c r="N138" s="31" t="str">
        <f t="shared" si="4"/>
        <v/>
      </c>
    </row>
    <row r="139">
      <c r="H139" s="25">
        <f t="shared" si="7"/>
        <v>400</v>
      </c>
      <c r="K139" s="25" t="str">
        <f t="shared" si="3"/>
        <v/>
      </c>
      <c r="L139" s="43"/>
      <c r="N139" s="31" t="str">
        <f t="shared" si="4"/>
        <v/>
      </c>
    </row>
    <row r="140">
      <c r="H140" s="25">
        <f t="shared" si="7"/>
        <v>400</v>
      </c>
      <c r="K140" s="25" t="str">
        <f t="shared" si="3"/>
        <v/>
      </c>
      <c r="L140" s="43"/>
      <c r="N140" s="31" t="str">
        <f t="shared" si="4"/>
        <v/>
      </c>
    </row>
    <row r="141">
      <c r="H141" s="25">
        <f t="shared" si="7"/>
        <v>400</v>
      </c>
      <c r="K141" s="25" t="str">
        <f t="shared" si="3"/>
        <v/>
      </c>
      <c r="L141" s="43"/>
      <c r="N141" s="31" t="str">
        <f t="shared" si="4"/>
        <v/>
      </c>
    </row>
    <row r="142">
      <c r="H142" s="25">
        <f t="shared" si="7"/>
        <v>400</v>
      </c>
      <c r="K142" s="25" t="str">
        <f t="shared" si="3"/>
        <v/>
      </c>
      <c r="L142" s="43"/>
      <c r="N142" s="31" t="str">
        <f t="shared" si="4"/>
        <v/>
      </c>
    </row>
    <row r="143">
      <c r="H143" s="25">
        <f t="shared" si="7"/>
        <v>400</v>
      </c>
      <c r="K143" s="25" t="str">
        <f t="shared" si="3"/>
        <v/>
      </c>
      <c r="L143" s="43"/>
      <c r="N143" s="31" t="str">
        <f t="shared" si="4"/>
        <v/>
      </c>
    </row>
    <row r="144">
      <c r="H144" s="25">
        <f t="shared" si="7"/>
        <v>400</v>
      </c>
      <c r="K144" s="25" t="str">
        <f t="shared" si="3"/>
        <v/>
      </c>
      <c r="L144" s="43"/>
      <c r="N144" s="31" t="str">
        <f t="shared" si="4"/>
        <v/>
      </c>
    </row>
    <row r="145">
      <c r="H145" s="25">
        <f t="shared" si="7"/>
        <v>400</v>
      </c>
      <c r="K145" s="25" t="str">
        <f t="shared" si="3"/>
        <v/>
      </c>
      <c r="L145" s="43"/>
      <c r="N145" s="31" t="str">
        <f t="shared" si="4"/>
        <v/>
      </c>
    </row>
    <row r="146">
      <c r="H146" s="25">
        <f t="shared" si="7"/>
        <v>400</v>
      </c>
      <c r="K146" s="25" t="str">
        <f t="shared" si="3"/>
        <v/>
      </c>
      <c r="L146" s="43"/>
      <c r="N146" s="31" t="str">
        <f t="shared" si="4"/>
        <v/>
      </c>
    </row>
    <row r="147">
      <c r="H147" s="25">
        <f t="shared" si="7"/>
        <v>400</v>
      </c>
      <c r="K147" s="25" t="str">
        <f t="shared" si="3"/>
        <v/>
      </c>
      <c r="L147" s="43"/>
      <c r="N147" s="31" t="str">
        <f t="shared" si="4"/>
        <v/>
      </c>
    </row>
    <row r="148">
      <c r="H148" s="25">
        <f t="shared" si="7"/>
        <v>400</v>
      </c>
      <c r="K148" s="25" t="str">
        <f t="shared" si="3"/>
        <v/>
      </c>
      <c r="L148" s="43"/>
      <c r="N148" s="31" t="str">
        <f t="shared" si="4"/>
        <v/>
      </c>
    </row>
    <row r="149">
      <c r="H149" s="25">
        <f t="shared" si="7"/>
        <v>400</v>
      </c>
      <c r="K149" s="25" t="str">
        <f t="shared" si="3"/>
        <v/>
      </c>
      <c r="L149" s="43"/>
      <c r="N149" s="31" t="str">
        <f t="shared" si="4"/>
        <v/>
      </c>
    </row>
    <row r="150">
      <c r="H150" s="25">
        <f t="shared" si="7"/>
        <v>400</v>
      </c>
      <c r="K150" s="25" t="str">
        <f t="shared" si="3"/>
        <v/>
      </c>
      <c r="L150" s="43"/>
      <c r="N150" s="31" t="str">
        <f t="shared" si="4"/>
        <v/>
      </c>
    </row>
    <row r="151">
      <c r="H151" s="25">
        <f t="shared" si="7"/>
        <v>400</v>
      </c>
      <c r="K151" s="25" t="str">
        <f t="shared" si="3"/>
        <v/>
      </c>
      <c r="L151" s="43"/>
      <c r="N151" s="31" t="str">
        <f t="shared" si="4"/>
        <v/>
      </c>
    </row>
    <row r="152">
      <c r="H152" s="25">
        <f t="shared" si="7"/>
        <v>400</v>
      </c>
      <c r="K152" s="25" t="str">
        <f t="shared" si="3"/>
        <v/>
      </c>
      <c r="L152" s="43"/>
      <c r="N152" s="31" t="str">
        <f t="shared" si="4"/>
        <v/>
      </c>
    </row>
    <row r="153">
      <c r="H153" s="25">
        <f t="shared" si="7"/>
        <v>400</v>
      </c>
      <c r="K153" s="25" t="str">
        <f t="shared" si="3"/>
        <v/>
      </c>
      <c r="L153" s="43"/>
      <c r="N153" s="31" t="str">
        <f t="shared" si="4"/>
        <v/>
      </c>
    </row>
    <row r="154">
      <c r="H154" s="25">
        <f t="shared" si="7"/>
        <v>400</v>
      </c>
      <c r="K154" s="25" t="str">
        <f t="shared" si="3"/>
        <v/>
      </c>
      <c r="L154" s="43"/>
      <c r="N154" s="31" t="str">
        <f t="shared" si="4"/>
        <v/>
      </c>
    </row>
    <row r="155">
      <c r="H155" s="25">
        <f t="shared" si="7"/>
        <v>400</v>
      </c>
      <c r="K155" s="25" t="str">
        <f t="shared" si="3"/>
        <v/>
      </c>
      <c r="L155" s="43"/>
      <c r="N155" s="31" t="str">
        <f t="shared" si="4"/>
        <v/>
      </c>
    </row>
    <row r="156">
      <c r="H156" s="25">
        <f t="shared" si="7"/>
        <v>400</v>
      </c>
      <c r="K156" s="25" t="str">
        <f t="shared" si="3"/>
        <v/>
      </c>
      <c r="L156" s="43"/>
      <c r="N156" s="31" t="str">
        <f t="shared" si="4"/>
        <v/>
      </c>
    </row>
    <row r="157">
      <c r="H157" s="25">
        <f t="shared" si="7"/>
        <v>400</v>
      </c>
      <c r="K157" s="25" t="str">
        <f t="shared" si="3"/>
        <v/>
      </c>
      <c r="L157" s="43"/>
      <c r="N157" s="31" t="str">
        <f t="shared" si="4"/>
        <v/>
      </c>
    </row>
    <row r="158">
      <c r="H158" s="25">
        <f t="shared" si="7"/>
        <v>400</v>
      </c>
      <c r="K158" s="25" t="str">
        <f t="shared" si="3"/>
        <v/>
      </c>
      <c r="L158" s="43"/>
      <c r="N158" s="31" t="str">
        <f t="shared" si="4"/>
        <v/>
      </c>
    </row>
    <row r="159">
      <c r="L159" s="43"/>
    </row>
    <row r="160">
      <c r="L160" s="43"/>
    </row>
    <row r="161">
      <c r="L161" s="43"/>
    </row>
    <row r="162">
      <c r="L162" s="43"/>
    </row>
    <row r="163">
      <c r="L163" s="43"/>
    </row>
    <row r="164">
      <c r="L164" s="43"/>
    </row>
    <row r="165">
      <c r="L165" s="43"/>
    </row>
    <row r="166">
      <c r="L166" s="43"/>
    </row>
    <row r="167">
      <c r="L167" s="43"/>
    </row>
    <row r="168">
      <c r="L168" s="43"/>
    </row>
    <row r="169">
      <c r="L169" s="43"/>
    </row>
    <row r="170">
      <c r="L170" s="43"/>
    </row>
    <row r="171">
      <c r="L171" s="43"/>
    </row>
    <row r="172">
      <c r="L172" s="43"/>
    </row>
    <row r="173">
      <c r="L173" s="43"/>
    </row>
    <row r="174">
      <c r="L174" s="43"/>
    </row>
    <row r="175">
      <c r="L175" s="43"/>
    </row>
    <row r="176">
      <c r="L176" s="43"/>
    </row>
    <row r="177">
      <c r="L177" s="43"/>
    </row>
    <row r="178">
      <c r="L178" s="43"/>
    </row>
    <row r="179">
      <c r="L179" s="43"/>
    </row>
    <row r="180">
      <c r="L180" s="43"/>
    </row>
    <row r="181">
      <c r="L181" s="43"/>
    </row>
    <row r="182">
      <c r="L182" s="43"/>
    </row>
    <row r="183">
      <c r="L183" s="43"/>
    </row>
    <row r="184">
      <c r="L184" s="43"/>
    </row>
    <row r="185">
      <c r="L185" s="43"/>
    </row>
    <row r="186">
      <c r="L186" s="43"/>
    </row>
    <row r="187">
      <c r="L187" s="43"/>
    </row>
    <row r="188">
      <c r="L188" s="43"/>
    </row>
    <row r="189">
      <c r="L189" s="43"/>
    </row>
    <row r="190">
      <c r="L190" s="43"/>
    </row>
    <row r="191">
      <c r="L191" s="43"/>
    </row>
    <row r="192">
      <c r="L192" s="43"/>
    </row>
    <row r="193">
      <c r="L193" s="43"/>
    </row>
    <row r="194">
      <c r="L194" s="43"/>
    </row>
    <row r="195">
      <c r="L195" s="43"/>
    </row>
    <row r="196">
      <c r="L196" s="43"/>
    </row>
    <row r="197">
      <c r="L197" s="43"/>
    </row>
    <row r="198">
      <c r="L198" s="43"/>
    </row>
    <row r="199">
      <c r="L199" s="43"/>
    </row>
    <row r="200">
      <c r="L200" s="43"/>
    </row>
    <row r="201">
      <c r="L201" s="43"/>
    </row>
    <row r="202">
      <c r="L202" s="43"/>
    </row>
    <row r="203">
      <c r="L203" s="43"/>
    </row>
    <row r="204">
      <c r="L204" s="43"/>
    </row>
    <row r="205">
      <c r="L205" s="43"/>
    </row>
    <row r="206">
      <c r="L206" s="43"/>
    </row>
    <row r="207">
      <c r="L207" s="43"/>
    </row>
    <row r="208">
      <c r="L208" s="43"/>
    </row>
    <row r="209">
      <c r="L209" s="43"/>
    </row>
    <row r="210">
      <c r="L210" s="43"/>
    </row>
    <row r="211">
      <c r="L211" s="43"/>
    </row>
    <row r="212">
      <c r="L212" s="43"/>
    </row>
    <row r="213">
      <c r="L213" s="43"/>
    </row>
    <row r="214">
      <c r="L214" s="43"/>
    </row>
    <row r="215">
      <c r="L215" s="43"/>
    </row>
    <row r="216">
      <c r="L216" s="43"/>
    </row>
    <row r="217">
      <c r="L217" s="43"/>
    </row>
    <row r="218">
      <c r="L218" s="43"/>
    </row>
    <row r="219">
      <c r="L219" s="43"/>
    </row>
    <row r="220">
      <c r="L220" s="43"/>
    </row>
    <row r="221">
      <c r="L221" s="43"/>
    </row>
    <row r="222">
      <c r="L222" s="43"/>
    </row>
    <row r="223">
      <c r="L223" s="43"/>
    </row>
    <row r="224">
      <c r="L224" s="43"/>
    </row>
    <row r="225">
      <c r="L225" s="43"/>
    </row>
    <row r="226">
      <c r="L226" s="43"/>
    </row>
    <row r="227">
      <c r="L227" s="43"/>
    </row>
    <row r="228">
      <c r="L228" s="43"/>
    </row>
    <row r="229">
      <c r="L229" s="43"/>
    </row>
    <row r="230">
      <c r="L230" s="43"/>
    </row>
    <row r="231">
      <c r="L231" s="43"/>
    </row>
    <row r="232">
      <c r="L232" s="43"/>
    </row>
    <row r="233">
      <c r="L233" s="43"/>
    </row>
    <row r="234">
      <c r="L234" s="43"/>
    </row>
    <row r="235">
      <c r="L235" s="43"/>
    </row>
    <row r="236">
      <c r="L236" s="43"/>
    </row>
    <row r="237">
      <c r="L237" s="43"/>
    </row>
    <row r="238">
      <c r="L238" s="43"/>
    </row>
    <row r="239">
      <c r="L239" s="43"/>
    </row>
    <row r="240">
      <c r="L240" s="43"/>
    </row>
    <row r="241">
      <c r="L241" s="43"/>
    </row>
    <row r="242">
      <c r="L242" s="43"/>
    </row>
    <row r="243">
      <c r="L243" s="43"/>
    </row>
    <row r="244">
      <c r="L244" s="43"/>
    </row>
    <row r="245">
      <c r="L245" s="43"/>
    </row>
    <row r="246">
      <c r="L246" s="43"/>
    </row>
    <row r="247">
      <c r="L247" s="43"/>
    </row>
    <row r="248">
      <c r="L248" s="43"/>
    </row>
    <row r="249">
      <c r="L249" s="43"/>
    </row>
    <row r="250">
      <c r="L250" s="43"/>
    </row>
    <row r="251">
      <c r="L251" s="43"/>
    </row>
    <row r="252">
      <c r="L252" s="43"/>
    </row>
    <row r="253">
      <c r="L253" s="43"/>
    </row>
    <row r="254">
      <c r="L254" s="43"/>
    </row>
    <row r="255">
      <c r="L255" s="43"/>
    </row>
    <row r="256">
      <c r="L256" s="43"/>
    </row>
    <row r="257">
      <c r="L257" s="43"/>
    </row>
    <row r="258">
      <c r="L258" s="43"/>
    </row>
    <row r="259">
      <c r="L259" s="43"/>
    </row>
    <row r="260">
      <c r="L260" s="43"/>
    </row>
    <row r="261">
      <c r="L261" s="43"/>
    </row>
    <row r="262">
      <c r="L262" s="43"/>
    </row>
    <row r="263">
      <c r="L263" s="43"/>
    </row>
    <row r="264">
      <c r="L264" s="43"/>
    </row>
    <row r="265">
      <c r="L265" s="43"/>
    </row>
    <row r="266">
      <c r="L266" s="43"/>
    </row>
    <row r="267">
      <c r="L267" s="43"/>
    </row>
    <row r="268">
      <c r="L268" s="43"/>
    </row>
    <row r="269">
      <c r="L269" s="43"/>
    </row>
    <row r="270">
      <c r="L270" s="43"/>
    </row>
    <row r="271">
      <c r="L271" s="43"/>
    </row>
    <row r="272">
      <c r="L272" s="43"/>
    </row>
    <row r="273">
      <c r="L273" s="43"/>
    </row>
    <row r="274">
      <c r="L274" s="43"/>
    </row>
    <row r="275">
      <c r="L275" s="43"/>
    </row>
    <row r="276">
      <c r="L276" s="43"/>
    </row>
    <row r="277">
      <c r="L277" s="43"/>
    </row>
    <row r="278">
      <c r="L278" s="43"/>
    </row>
    <row r="279">
      <c r="L279" s="43"/>
    </row>
    <row r="280">
      <c r="L280" s="43"/>
    </row>
    <row r="281">
      <c r="L281" s="43"/>
    </row>
    <row r="282">
      <c r="L282" s="43"/>
    </row>
    <row r="283">
      <c r="L283" s="43"/>
    </row>
    <row r="284">
      <c r="L284" s="43"/>
    </row>
    <row r="285">
      <c r="L285" s="43"/>
    </row>
    <row r="286">
      <c r="L286" s="43"/>
    </row>
    <row r="287">
      <c r="L287" s="43"/>
    </row>
    <row r="288">
      <c r="L288" s="43"/>
    </row>
    <row r="289">
      <c r="L289" s="43"/>
    </row>
    <row r="290">
      <c r="L290" s="43"/>
    </row>
    <row r="291">
      <c r="L291" s="43"/>
    </row>
    <row r="292">
      <c r="L292" s="43"/>
    </row>
    <row r="293">
      <c r="L293" s="43"/>
    </row>
    <row r="294">
      <c r="L294" s="43"/>
    </row>
    <row r="295">
      <c r="L295" s="43"/>
    </row>
    <row r="296">
      <c r="L296" s="43"/>
    </row>
    <row r="297">
      <c r="L297" s="43"/>
    </row>
    <row r="298">
      <c r="L298" s="43"/>
    </row>
    <row r="299">
      <c r="L299" s="43"/>
    </row>
    <row r="300">
      <c r="L300" s="43"/>
    </row>
    <row r="301">
      <c r="L301" s="43"/>
    </row>
    <row r="302">
      <c r="L302" s="43"/>
    </row>
    <row r="303">
      <c r="L303" s="43"/>
    </row>
    <row r="304">
      <c r="L304" s="43"/>
    </row>
    <row r="305">
      <c r="L305" s="43"/>
    </row>
    <row r="306">
      <c r="L306" s="43"/>
    </row>
    <row r="307">
      <c r="L307" s="43"/>
    </row>
    <row r="308">
      <c r="L308" s="43"/>
    </row>
    <row r="309">
      <c r="L309" s="43"/>
    </row>
    <row r="310">
      <c r="L310" s="43"/>
    </row>
    <row r="311">
      <c r="L311" s="43"/>
    </row>
    <row r="312">
      <c r="L312" s="43"/>
    </row>
    <row r="313">
      <c r="L313" s="43"/>
    </row>
    <row r="314">
      <c r="L314" s="43"/>
    </row>
    <row r="315">
      <c r="L315" s="43"/>
    </row>
    <row r="316">
      <c r="L316" s="43"/>
    </row>
    <row r="317">
      <c r="L317" s="43"/>
    </row>
    <row r="318">
      <c r="L318" s="43"/>
    </row>
    <row r="319">
      <c r="L319" s="43"/>
    </row>
    <row r="320">
      <c r="L320" s="43"/>
    </row>
    <row r="321">
      <c r="L321" s="43"/>
    </row>
    <row r="322">
      <c r="L322" s="43"/>
    </row>
    <row r="323">
      <c r="L323" s="43"/>
    </row>
    <row r="324">
      <c r="L324" s="43"/>
    </row>
    <row r="325">
      <c r="L325" s="43"/>
    </row>
    <row r="326">
      <c r="L326" s="43"/>
    </row>
    <row r="327">
      <c r="L327" s="43"/>
    </row>
    <row r="328">
      <c r="L328" s="43"/>
    </row>
    <row r="329">
      <c r="L329" s="43"/>
    </row>
    <row r="330">
      <c r="L330" s="43"/>
    </row>
    <row r="331">
      <c r="L331" s="43"/>
    </row>
    <row r="332">
      <c r="L332" s="43"/>
    </row>
    <row r="333">
      <c r="L333" s="43"/>
    </row>
    <row r="334">
      <c r="L334" s="43"/>
    </row>
    <row r="335">
      <c r="L335" s="43"/>
    </row>
    <row r="336">
      <c r="L336" s="43"/>
    </row>
    <row r="337">
      <c r="L337" s="43"/>
    </row>
    <row r="338">
      <c r="L338" s="43"/>
    </row>
    <row r="339">
      <c r="L339" s="43"/>
    </row>
    <row r="340">
      <c r="L340" s="43"/>
    </row>
    <row r="341">
      <c r="L341" s="43"/>
    </row>
    <row r="342">
      <c r="L342" s="43"/>
    </row>
    <row r="343">
      <c r="L343" s="43"/>
    </row>
    <row r="344">
      <c r="L344" s="43"/>
    </row>
    <row r="345">
      <c r="L345" s="43"/>
    </row>
    <row r="346">
      <c r="L346" s="43"/>
    </row>
    <row r="347">
      <c r="L347" s="43"/>
    </row>
    <row r="348">
      <c r="L348" s="43"/>
    </row>
    <row r="349">
      <c r="L349" s="43"/>
    </row>
    <row r="350">
      <c r="L350" s="43"/>
    </row>
    <row r="351">
      <c r="L351" s="43"/>
    </row>
    <row r="352">
      <c r="L352" s="43"/>
    </row>
    <row r="353">
      <c r="L353" s="43"/>
    </row>
    <row r="354">
      <c r="L354" s="43"/>
    </row>
    <row r="355">
      <c r="L355" s="43"/>
    </row>
    <row r="356">
      <c r="L356" s="43"/>
    </row>
    <row r="357">
      <c r="L357" s="43"/>
    </row>
    <row r="358">
      <c r="L358" s="43"/>
    </row>
    <row r="359">
      <c r="L359" s="43"/>
    </row>
    <row r="360">
      <c r="L360" s="43"/>
    </row>
    <row r="361">
      <c r="L361" s="43"/>
    </row>
    <row r="362">
      <c r="L362" s="43"/>
    </row>
    <row r="363">
      <c r="L363" s="43"/>
    </row>
    <row r="364">
      <c r="L364" s="43"/>
    </row>
    <row r="365">
      <c r="L365" s="43"/>
    </row>
    <row r="366">
      <c r="L366" s="43"/>
    </row>
    <row r="367">
      <c r="L367" s="43"/>
    </row>
    <row r="368">
      <c r="L368" s="43"/>
    </row>
    <row r="369">
      <c r="L369" s="43"/>
    </row>
    <row r="370">
      <c r="L370" s="43"/>
    </row>
    <row r="371">
      <c r="L371" s="43"/>
    </row>
    <row r="372">
      <c r="L372" s="43"/>
    </row>
    <row r="373">
      <c r="L373" s="43"/>
    </row>
    <row r="374">
      <c r="L374" s="43"/>
    </row>
    <row r="375">
      <c r="L375" s="43"/>
    </row>
    <row r="376">
      <c r="L376" s="43"/>
    </row>
    <row r="377">
      <c r="L377" s="43"/>
    </row>
    <row r="378">
      <c r="L378" s="43"/>
    </row>
    <row r="379">
      <c r="L379" s="43"/>
    </row>
    <row r="380">
      <c r="L380" s="43"/>
    </row>
    <row r="381">
      <c r="L381" s="43"/>
    </row>
    <row r="382">
      <c r="L382" s="43"/>
    </row>
    <row r="383">
      <c r="L383" s="43"/>
    </row>
    <row r="384">
      <c r="L384" s="43"/>
    </row>
    <row r="385">
      <c r="L385" s="43"/>
    </row>
    <row r="386">
      <c r="L386" s="43"/>
    </row>
    <row r="387">
      <c r="L387" s="43"/>
    </row>
    <row r="388">
      <c r="L388" s="43"/>
    </row>
    <row r="389">
      <c r="L389" s="43"/>
    </row>
    <row r="390">
      <c r="L390" s="43"/>
    </row>
    <row r="391">
      <c r="L391" s="43"/>
    </row>
    <row r="392">
      <c r="L392" s="43"/>
    </row>
    <row r="393">
      <c r="L393" s="43"/>
    </row>
    <row r="394">
      <c r="L394" s="43"/>
    </row>
    <row r="395">
      <c r="L395" s="43"/>
    </row>
    <row r="396">
      <c r="L396" s="43"/>
    </row>
    <row r="397">
      <c r="L397" s="43"/>
    </row>
    <row r="398">
      <c r="L398" s="43"/>
    </row>
    <row r="399">
      <c r="L399" s="43"/>
    </row>
    <row r="400">
      <c r="L400" s="43"/>
    </row>
    <row r="401">
      <c r="L401" s="43"/>
    </row>
    <row r="402">
      <c r="L402" s="43"/>
    </row>
    <row r="403">
      <c r="L403" s="43"/>
    </row>
    <row r="404">
      <c r="L404" s="43"/>
    </row>
    <row r="405">
      <c r="L405" s="43"/>
    </row>
    <row r="406">
      <c r="L406" s="43"/>
    </row>
    <row r="407">
      <c r="L407" s="43"/>
    </row>
    <row r="408">
      <c r="L408" s="43"/>
    </row>
    <row r="409">
      <c r="L409" s="43"/>
    </row>
    <row r="410">
      <c r="L410" s="43"/>
    </row>
    <row r="411">
      <c r="L411" s="43"/>
    </row>
    <row r="412">
      <c r="L412" s="43"/>
    </row>
    <row r="413">
      <c r="L413" s="43"/>
    </row>
    <row r="414">
      <c r="L414" s="43"/>
    </row>
    <row r="415">
      <c r="L415" s="43"/>
    </row>
    <row r="416">
      <c r="L416" s="43"/>
    </row>
    <row r="417">
      <c r="L417" s="43"/>
    </row>
    <row r="418">
      <c r="L418" s="43"/>
    </row>
    <row r="419">
      <c r="L419" s="43"/>
    </row>
    <row r="420">
      <c r="L420" s="43"/>
    </row>
    <row r="421">
      <c r="L421" s="43"/>
    </row>
    <row r="422">
      <c r="L422" s="43"/>
    </row>
    <row r="423">
      <c r="L423" s="43"/>
    </row>
    <row r="424">
      <c r="L424" s="43"/>
    </row>
    <row r="425">
      <c r="L425" s="43"/>
    </row>
    <row r="426">
      <c r="L426" s="43"/>
    </row>
    <row r="427">
      <c r="L427" s="43"/>
    </row>
    <row r="428">
      <c r="L428" s="43"/>
    </row>
    <row r="429">
      <c r="L429" s="43"/>
    </row>
    <row r="430">
      <c r="L430" s="43"/>
    </row>
    <row r="431">
      <c r="L431" s="43"/>
    </row>
    <row r="432">
      <c r="L432" s="43"/>
    </row>
    <row r="433">
      <c r="L433" s="43"/>
    </row>
    <row r="434">
      <c r="L434" s="43"/>
    </row>
    <row r="435">
      <c r="L435" s="43"/>
    </row>
    <row r="436">
      <c r="L436" s="43"/>
    </row>
    <row r="437">
      <c r="L437" s="43"/>
    </row>
    <row r="438">
      <c r="L438" s="43"/>
    </row>
    <row r="439">
      <c r="L439" s="43"/>
    </row>
    <row r="440">
      <c r="L440" s="43"/>
    </row>
    <row r="441">
      <c r="L441" s="43"/>
    </row>
    <row r="442">
      <c r="L442" s="43"/>
    </row>
    <row r="443">
      <c r="L443" s="43"/>
    </row>
    <row r="444">
      <c r="L444" s="43"/>
    </row>
    <row r="445">
      <c r="L445" s="43"/>
    </row>
    <row r="446">
      <c r="L446" s="43"/>
    </row>
    <row r="447">
      <c r="L447" s="43"/>
    </row>
    <row r="448">
      <c r="L448" s="43"/>
    </row>
    <row r="449">
      <c r="L449" s="43"/>
    </row>
    <row r="450">
      <c r="L450" s="43"/>
    </row>
    <row r="451">
      <c r="L451" s="43"/>
    </row>
    <row r="452">
      <c r="L452" s="43"/>
    </row>
    <row r="453">
      <c r="L453" s="43"/>
    </row>
    <row r="454">
      <c r="L454" s="43"/>
    </row>
    <row r="455">
      <c r="L455" s="43"/>
    </row>
    <row r="456">
      <c r="L456" s="43"/>
    </row>
    <row r="457">
      <c r="L457" s="43"/>
    </row>
    <row r="458">
      <c r="L458" s="43"/>
    </row>
    <row r="459">
      <c r="L459" s="43"/>
    </row>
    <row r="460">
      <c r="L460" s="43"/>
    </row>
    <row r="461">
      <c r="L461" s="43"/>
    </row>
    <row r="462">
      <c r="L462" s="43"/>
    </row>
    <row r="463">
      <c r="L463" s="43"/>
    </row>
    <row r="464">
      <c r="L464" s="43"/>
    </row>
    <row r="465">
      <c r="L465" s="43"/>
    </row>
    <row r="466">
      <c r="L466" s="43"/>
    </row>
    <row r="467">
      <c r="L467" s="43"/>
    </row>
    <row r="468">
      <c r="L468" s="43"/>
    </row>
    <row r="469">
      <c r="L469" s="43"/>
    </row>
    <row r="470">
      <c r="L470" s="43"/>
    </row>
    <row r="471">
      <c r="L471" s="43"/>
    </row>
    <row r="472">
      <c r="L472" s="43"/>
    </row>
    <row r="473">
      <c r="L473" s="43"/>
    </row>
    <row r="474">
      <c r="L474" s="43"/>
    </row>
    <row r="475">
      <c r="L475" s="43"/>
    </row>
    <row r="476">
      <c r="L476" s="43"/>
    </row>
    <row r="477">
      <c r="L477" s="43"/>
    </row>
    <row r="478">
      <c r="L478" s="43"/>
    </row>
    <row r="479">
      <c r="L479" s="43"/>
    </row>
    <row r="480">
      <c r="L480" s="43"/>
    </row>
    <row r="481">
      <c r="L481" s="43"/>
    </row>
    <row r="482">
      <c r="L482" s="43"/>
    </row>
    <row r="483">
      <c r="L483" s="43"/>
    </row>
    <row r="484">
      <c r="L484" s="43"/>
    </row>
    <row r="485">
      <c r="L485" s="43"/>
    </row>
    <row r="486">
      <c r="L486" s="43"/>
    </row>
    <row r="487">
      <c r="L487" s="43"/>
    </row>
    <row r="488">
      <c r="L488" s="43"/>
    </row>
    <row r="489">
      <c r="L489" s="43"/>
    </row>
    <row r="490">
      <c r="L490" s="43"/>
    </row>
    <row r="491">
      <c r="L491" s="43"/>
    </row>
    <row r="492">
      <c r="L492" s="43"/>
    </row>
    <row r="493">
      <c r="L493" s="43"/>
    </row>
    <row r="494">
      <c r="L494" s="43"/>
    </row>
    <row r="495">
      <c r="L495" s="43"/>
    </row>
    <row r="496">
      <c r="L496" s="43"/>
    </row>
    <row r="497">
      <c r="L497" s="43"/>
    </row>
    <row r="498">
      <c r="L498" s="43"/>
    </row>
    <row r="499">
      <c r="L499" s="43"/>
    </row>
    <row r="500">
      <c r="L500" s="43"/>
    </row>
    <row r="501">
      <c r="L501" s="43"/>
    </row>
    <row r="502">
      <c r="L502" s="43"/>
    </row>
    <row r="503">
      <c r="L503" s="43"/>
    </row>
    <row r="504">
      <c r="L504" s="43"/>
    </row>
    <row r="505">
      <c r="L505" s="43"/>
    </row>
    <row r="506">
      <c r="L506" s="43"/>
    </row>
    <row r="507">
      <c r="L507" s="43"/>
    </row>
    <row r="508">
      <c r="L508" s="43"/>
    </row>
    <row r="509">
      <c r="L509" s="43"/>
    </row>
    <row r="510">
      <c r="L510" s="43"/>
    </row>
    <row r="511">
      <c r="L511" s="43"/>
    </row>
    <row r="512">
      <c r="L512" s="43"/>
    </row>
    <row r="513">
      <c r="L513" s="43"/>
    </row>
    <row r="514">
      <c r="L514" s="43"/>
    </row>
    <row r="515">
      <c r="L515" s="43"/>
    </row>
    <row r="516">
      <c r="L516" s="43"/>
    </row>
    <row r="517">
      <c r="L517" s="43"/>
    </row>
    <row r="518">
      <c r="L518" s="43"/>
    </row>
    <row r="519">
      <c r="L519" s="43"/>
    </row>
    <row r="520">
      <c r="L520" s="43"/>
    </row>
    <row r="521">
      <c r="L521" s="43"/>
    </row>
    <row r="522">
      <c r="L522" s="43"/>
    </row>
    <row r="523">
      <c r="L523" s="43"/>
    </row>
    <row r="524">
      <c r="L524" s="43"/>
    </row>
    <row r="525">
      <c r="L525" s="43"/>
    </row>
    <row r="526">
      <c r="L526" s="43"/>
    </row>
    <row r="527">
      <c r="L527" s="43"/>
    </row>
    <row r="528">
      <c r="L528" s="43"/>
    </row>
    <row r="529">
      <c r="L529" s="43"/>
    </row>
    <row r="530">
      <c r="L530" s="43"/>
    </row>
    <row r="531">
      <c r="L531" s="43"/>
    </row>
    <row r="532">
      <c r="L532" s="43"/>
    </row>
    <row r="533">
      <c r="L533" s="43"/>
    </row>
    <row r="534">
      <c r="L534" s="43"/>
    </row>
    <row r="535">
      <c r="L535" s="43"/>
    </row>
    <row r="536">
      <c r="L536" s="43"/>
    </row>
    <row r="537">
      <c r="L537" s="43"/>
    </row>
    <row r="538">
      <c r="L538" s="43"/>
    </row>
    <row r="539">
      <c r="L539" s="43"/>
    </row>
    <row r="540">
      <c r="L540" s="43"/>
    </row>
    <row r="541">
      <c r="L541" s="43"/>
    </row>
    <row r="542">
      <c r="L542" s="43"/>
    </row>
    <row r="543">
      <c r="L543" s="43"/>
    </row>
    <row r="544">
      <c r="L544" s="43"/>
    </row>
    <row r="545">
      <c r="L545" s="43"/>
    </row>
    <row r="546">
      <c r="L546" s="43"/>
    </row>
    <row r="547">
      <c r="L547" s="43"/>
    </row>
    <row r="548">
      <c r="L548" s="43"/>
    </row>
    <row r="549">
      <c r="L549" s="43"/>
    </row>
    <row r="550">
      <c r="L550" s="43"/>
    </row>
    <row r="551">
      <c r="L551" s="43"/>
    </row>
    <row r="552">
      <c r="L552" s="43"/>
    </row>
    <row r="553">
      <c r="L553" s="43"/>
    </row>
    <row r="554">
      <c r="L554" s="43"/>
    </row>
    <row r="555">
      <c r="L555" s="43"/>
    </row>
    <row r="556">
      <c r="L556" s="43"/>
    </row>
    <row r="557">
      <c r="L557" s="43"/>
    </row>
    <row r="558">
      <c r="L558" s="43"/>
    </row>
    <row r="559">
      <c r="L559" s="43"/>
    </row>
    <row r="560">
      <c r="L560" s="43"/>
    </row>
    <row r="561">
      <c r="L561" s="43"/>
    </row>
    <row r="562">
      <c r="L562" s="43"/>
    </row>
    <row r="563">
      <c r="L563" s="43"/>
    </row>
    <row r="564">
      <c r="L564" s="43"/>
    </row>
    <row r="565">
      <c r="L565" s="43"/>
    </row>
    <row r="566">
      <c r="L566" s="43"/>
    </row>
    <row r="567">
      <c r="L567" s="43"/>
    </row>
    <row r="568">
      <c r="L568" s="43"/>
    </row>
    <row r="569">
      <c r="L569" s="43"/>
    </row>
    <row r="570">
      <c r="L570" s="43"/>
    </row>
    <row r="571">
      <c r="L571" s="43"/>
    </row>
    <row r="572">
      <c r="L572" s="43"/>
    </row>
    <row r="573">
      <c r="L573" s="43"/>
    </row>
    <row r="574">
      <c r="L574" s="43"/>
    </row>
    <row r="575">
      <c r="L575" s="43"/>
    </row>
    <row r="576">
      <c r="L576" s="43"/>
    </row>
    <row r="577">
      <c r="L577" s="43"/>
    </row>
    <row r="578">
      <c r="L578" s="43"/>
    </row>
    <row r="579">
      <c r="L579" s="43"/>
    </row>
    <row r="580">
      <c r="L580" s="43"/>
    </row>
    <row r="581">
      <c r="L581" s="43"/>
    </row>
    <row r="582">
      <c r="L582" s="43"/>
    </row>
    <row r="583">
      <c r="L583" s="43"/>
    </row>
    <row r="584">
      <c r="L584" s="43"/>
    </row>
    <row r="585">
      <c r="L585" s="43"/>
    </row>
    <row r="586">
      <c r="L586" s="43"/>
    </row>
    <row r="587">
      <c r="L587" s="43"/>
    </row>
    <row r="588">
      <c r="L588" s="43"/>
    </row>
    <row r="589">
      <c r="L589" s="43"/>
    </row>
    <row r="590">
      <c r="L590" s="43"/>
    </row>
    <row r="591">
      <c r="L591" s="43"/>
    </row>
    <row r="592">
      <c r="L592" s="43"/>
    </row>
    <row r="593">
      <c r="L593" s="43"/>
    </row>
    <row r="594">
      <c r="L594" s="43"/>
    </row>
    <row r="595">
      <c r="L595" s="43"/>
    </row>
    <row r="596">
      <c r="L596" s="43"/>
    </row>
    <row r="597">
      <c r="L597" s="43"/>
    </row>
    <row r="598">
      <c r="L598" s="43"/>
    </row>
    <row r="599">
      <c r="L599" s="43"/>
    </row>
    <row r="600">
      <c r="L600" s="43"/>
    </row>
    <row r="601">
      <c r="L601" s="43"/>
    </row>
    <row r="602">
      <c r="L602" s="43"/>
    </row>
    <row r="603">
      <c r="L603" s="43"/>
    </row>
    <row r="604">
      <c r="L604" s="43"/>
    </row>
    <row r="605">
      <c r="L605" s="43"/>
    </row>
    <row r="606">
      <c r="L606" s="43"/>
    </row>
    <row r="607">
      <c r="L607" s="43"/>
    </row>
    <row r="608">
      <c r="L608" s="43"/>
    </row>
    <row r="609">
      <c r="L609" s="43"/>
    </row>
    <row r="610">
      <c r="L610" s="43"/>
    </row>
    <row r="611">
      <c r="L611" s="43"/>
    </row>
    <row r="612">
      <c r="L612" s="43"/>
    </row>
    <row r="613">
      <c r="L613" s="43"/>
    </row>
    <row r="614">
      <c r="L614" s="43"/>
    </row>
    <row r="615">
      <c r="L615" s="43"/>
    </row>
    <row r="616">
      <c r="L616" s="43"/>
    </row>
    <row r="617">
      <c r="L617" s="43"/>
    </row>
    <row r="618">
      <c r="L618" s="43"/>
    </row>
    <row r="619">
      <c r="L619" s="43"/>
    </row>
    <row r="620">
      <c r="L620" s="43"/>
    </row>
    <row r="621">
      <c r="L621" s="43"/>
    </row>
    <row r="622">
      <c r="L622" s="43"/>
    </row>
    <row r="623">
      <c r="L623" s="43"/>
    </row>
    <row r="624">
      <c r="L624" s="43"/>
    </row>
    <row r="625">
      <c r="L625" s="43"/>
    </row>
    <row r="626">
      <c r="L626" s="43"/>
    </row>
    <row r="627">
      <c r="L627" s="43"/>
    </row>
    <row r="628">
      <c r="L628" s="43"/>
    </row>
    <row r="629">
      <c r="L629" s="43"/>
    </row>
    <row r="630">
      <c r="L630" s="43"/>
    </row>
    <row r="631">
      <c r="L631" s="43"/>
    </row>
    <row r="632">
      <c r="L632" s="43"/>
    </row>
    <row r="633">
      <c r="L633" s="43"/>
    </row>
    <row r="634">
      <c r="L634" s="43"/>
    </row>
    <row r="635">
      <c r="L635" s="43"/>
    </row>
    <row r="636">
      <c r="L636" s="43"/>
    </row>
    <row r="637">
      <c r="L637" s="43"/>
    </row>
    <row r="638">
      <c r="L638" s="43"/>
    </row>
    <row r="639">
      <c r="L639" s="43"/>
    </row>
    <row r="640">
      <c r="L640" s="43"/>
    </row>
    <row r="641">
      <c r="L641" s="43"/>
    </row>
    <row r="642">
      <c r="L642" s="43"/>
    </row>
    <row r="643">
      <c r="L643" s="43"/>
    </row>
    <row r="644">
      <c r="L644" s="43"/>
    </row>
    <row r="645">
      <c r="L645" s="43"/>
    </row>
    <row r="646">
      <c r="L646" s="43"/>
    </row>
    <row r="647">
      <c r="L647" s="43"/>
    </row>
    <row r="648">
      <c r="L648" s="43"/>
    </row>
    <row r="649">
      <c r="L649" s="43"/>
    </row>
    <row r="650">
      <c r="L650" s="43"/>
    </row>
    <row r="651">
      <c r="L651" s="43"/>
    </row>
    <row r="652">
      <c r="L652" s="43"/>
    </row>
    <row r="653">
      <c r="L653" s="43"/>
    </row>
    <row r="654">
      <c r="L654" s="43"/>
    </row>
    <row r="655">
      <c r="L655" s="43"/>
    </row>
    <row r="656">
      <c r="L656" s="43"/>
    </row>
    <row r="657">
      <c r="L657" s="43"/>
    </row>
    <row r="658">
      <c r="L658" s="43"/>
    </row>
    <row r="659">
      <c r="L659" s="43"/>
    </row>
    <row r="660">
      <c r="L660" s="43"/>
    </row>
    <row r="661">
      <c r="L661" s="43"/>
    </row>
    <row r="662">
      <c r="L662" s="43"/>
    </row>
    <row r="663">
      <c r="L663" s="43"/>
    </row>
    <row r="664">
      <c r="L664" s="43"/>
    </row>
    <row r="665">
      <c r="L665" s="43"/>
    </row>
    <row r="666">
      <c r="L666" s="43"/>
    </row>
    <row r="667">
      <c r="L667" s="43"/>
    </row>
    <row r="668">
      <c r="L668" s="43"/>
    </row>
    <row r="669">
      <c r="L669" s="43"/>
    </row>
    <row r="670">
      <c r="L670" s="43"/>
    </row>
    <row r="671">
      <c r="L671" s="43"/>
    </row>
    <row r="672">
      <c r="L672" s="43"/>
    </row>
    <row r="673">
      <c r="L673" s="43"/>
    </row>
    <row r="674">
      <c r="L674" s="43"/>
    </row>
    <row r="675">
      <c r="L675" s="43"/>
    </row>
    <row r="676">
      <c r="L676" s="43"/>
    </row>
    <row r="677">
      <c r="L677" s="43"/>
    </row>
    <row r="678">
      <c r="L678" s="43"/>
    </row>
    <row r="679">
      <c r="L679" s="43"/>
    </row>
    <row r="680">
      <c r="L680" s="43"/>
    </row>
    <row r="681">
      <c r="L681" s="43"/>
    </row>
    <row r="682">
      <c r="L682" s="43"/>
    </row>
    <row r="683">
      <c r="L683" s="43"/>
    </row>
    <row r="684">
      <c r="L684" s="43"/>
    </row>
    <row r="685">
      <c r="L685" s="43"/>
    </row>
    <row r="686">
      <c r="L686" s="43"/>
    </row>
    <row r="687">
      <c r="L687" s="43"/>
    </row>
    <row r="688">
      <c r="L688" s="43"/>
    </row>
    <row r="689">
      <c r="L689" s="43"/>
    </row>
    <row r="690">
      <c r="L690" s="43"/>
    </row>
    <row r="691">
      <c r="L691" s="43"/>
    </row>
    <row r="692">
      <c r="L692" s="43"/>
    </row>
    <row r="693">
      <c r="L693" s="43"/>
    </row>
    <row r="694">
      <c r="L694" s="43"/>
    </row>
    <row r="695">
      <c r="L695" s="43"/>
    </row>
    <row r="696">
      <c r="L696" s="43"/>
    </row>
    <row r="697">
      <c r="L697" s="43"/>
    </row>
    <row r="698">
      <c r="L698" s="43"/>
    </row>
    <row r="699">
      <c r="L699" s="43"/>
    </row>
    <row r="700">
      <c r="L700" s="43"/>
    </row>
    <row r="701">
      <c r="L701" s="43"/>
    </row>
    <row r="702">
      <c r="L702" s="43"/>
    </row>
    <row r="703">
      <c r="L703" s="43"/>
    </row>
    <row r="704">
      <c r="L704" s="43"/>
    </row>
    <row r="705">
      <c r="L705" s="43"/>
    </row>
    <row r="706">
      <c r="L706" s="43"/>
    </row>
    <row r="707">
      <c r="L707" s="43"/>
    </row>
    <row r="708">
      <c r="L708" s="43"/>
    </row>
    <row r="709">
      <c r="L709" s="43"/>
    </row>
    <row r="710">
      <c r="L710" s="43"/>
    </row>
    <row r="711">
      <c r="L711" s="43"/>
    </row>
    <row r="712">
      <c r="L712" s="43"/>
    </row>
    <row r="713">
      <c r="L713" s="43"/>
    </row>
    <row r="714">
      <c r="L714" s="43"/>
    </row>
    <row r="715">
      <c r="L715" s="43"/>
    </row>
    <row r="716">
      <c r="L716" s="43"/>
    </row>
    <row r="717">
      <c r="L717" s="43"/>
    </row>
    <row r="718">
      <c r="L718" s="43"/>
    </row>
    <row r="719">
      <c r="L719" s="43"/>
    </row>
    <row r="720">
      <c r="L720" s="43"/>
    </row>
    <row r="721">
      <c r="L721" s="43"/>
    </row>
    <row r="722">
      <c r="L722" s="43"/>
    </row>
    <row r="723">
      <c r="L723" s="43"/>
    </row>
    <row r="724">
      <c r="L724" s="43"/>
    </row>
    <row r="725">
      <c r="L725" s="43"/>
    </row>
    <row r="726">
      <c r="L726" s="43"/>
    </row>
    <row r="727">
      <c r="L727" s="43"/>
    </row>
    <row r="728">
      <c r="L728" s="43"/>
    </row>
    <row r="729">
      <c r="L729" s="43"/>
    </row>
    <row r="730">
      <c r="L730" s="43"/>
    </row>
    <row r="731">
      <c r="L731" s="43"/>
    </row>
    <row r="732">
      <c r="L732" s="43"/>
    </row>
    <row r="733">
      <c r="L733" s="43"/>
    </row>
    <row r="734">
      <c r="L734" s="43"/>
    </row>
    <row r="735">
      <c r="L735" s="43"/>
    </row>
    <row r="736">
      <c r="L736" s="43"/>
    </row>
    <row r="737">
      <c r="L737" s="43"/>
    </row>
    <row r="738">
      <c r="L738" s="43"/>
    </row>
    <row r="739">
      <c r="L739" s="43"/>
    </row>
    <row r="740">
      <c r="L740" s="43"/>
    </row>
    <row r="741">
      <c r="L741" s="43"/>
    </row>
    <row r="742">
      <c r="L742" s="43"/>
    </row>
    <row r="743">
      <c r="L743" s="43"/>
    </row>
    <row r="744">
      <c r="L744" s="43"/>
    </row>
    <row r="745">
      <c r="L745" s="43"/>
    </row>
    <row r="746">
      <c r="L746" s="43"/>
    </row>
    <row r="747">
      <c r="L747" s="43"/>
    </row>
    <row r="748">
      <c r="L748" s="43"/>
    </row>
    <row r="749">
      <c r="L749" s="43"/>
    </row>
    <row r="750">
      <c r="L750" s="43"/>
    </row>
    <row r="751">
      <c r="L751" s="43"/>
    </row>
    <row r="752">
      <c r="L752" s="43"/>
    </row>
    <row r="753">
      <c r="L753" s="43"/>
    </row>
    <row r="754">
      <c r="L754" s="43"/>
    </row>
    <row r="755">
      <c r="L755" s="43"/>
    </row>
    <row r="756">
      <c r="L756" s="43"/>
    </row>
    <row r="757">
      <c r="L757" s="43"/>
    </row>
    <row r="758">
      <c r="L758" s="43"/>
    </row>
    <row r="759">
      <c r="L759" s="43"/>
    </row>
    <row r="760">
      <c r="L760" s="43"/>
    </row>
    <row r="761">
      <c r="L761" s="43"/>
    </row>
    <row r="762">
      <c r="L762" s="43"/>
    </row>
    <row r="763">
      <c r="L763" s="43"/>
    </row>
    <row r="764">
      <c r="L764" s="43"/>
    </row>
    <row r="765">
      <c r="L765" s="43"/>
    </row>
    <row r="766">
      <c r="L766" s="43"/>
    </row>
    <row r="767">
      <c r="L767" s="43"/>
    </row>
    <row r="768">
      <c r="L768" s="43"/>
    </row>
    <row r="769">
      <c r="L769" s="43"/>
    </row>
    <row r="770">
      <c r="L770" s="43"/>
    </row>
    <row r="771">
      <c r="L771" s="43"/>
    </row>
    <row r="772">
      <c r="L772" s="43"/>
    </row>
    <row r="773">
      <c r="L773" s="43"/>
    </row>
    <row r="774">
      <c r="L774" s="43"/>
    </row>
    <row r="775">
      <c r="L775" s="43"/>
    </row>
    <row r="776">
      <c r="L776" s="43"/>
    </row>
    <row r="777">
      <c r="L777" s="43"/>
    </row>
    <row r="778">
      <c r="L778" s="43"/>
    </row>
    <row r="779">
      <c r="L779" s="43"/>
    </row>
    <row r="780">
      <c r="L780" s="43"/>
    </row>
    <row r="781">
      <c r="L781" s="43"/>
    </row>
    <row r="782">
      <c r="L782" s="43"/>
    </row>
    <row r="783">
      <c r="L783" s="43"/>
    </row>
    <row r="784">
      <c r="L784" s="43"/>
    </row>
    <row r="785">
      <c r="L785" s="43"/>
    </row>
    <row r="786">
      <c r="L786" s="43"/>
    </row>
    <row r="787">
      <c r="L787" s="43"/>
    </row>
    <row r="788">
      <c r="L788" s="43"/>
    </row>
    <row r="789">
      <c r="L789" s="43"/>
    </row>
    <row r="790">
      <c r="L790" s="43"/>
    </row>
    <row r="791">
      <c r="L791" s="43"/>
    </row>
    <row r="792">
      <c r="L792" s="43"/>
    </row>
    <row r="793">
      <c r="L793" s="43"/>
    </row>
    <row r="794">
      <c r="L794" s="43"/>
    </row>
    <row r="795">
      <c r="L795" s="43"/>
    </row>
    <row r="796">
      <c r="L796" s="43"/>
    </row>
    <row r="797">
      <c r="L797" s="43"/>
    </row>
    <row r="798">
      <c r="L798" s="43"/>
    </row>
    <row r="799">
      <c r="L799" s="43"/>
    </row>
    <row r="800">
      <c r="L800" s="43"/>
    </row>
    <row r="801">
      <c r="L801" s="43"/>
    </row>
    <row r="802">
      <c r="L802" s="43"/>
    </row>
    <row r="803">
      <c r="L803" s="43"/>
    </row>
    <row r="804">
      <c r="L804" s="43"/>
    </row>
    <row r="805">
      <c r="L805" s="43"/>
    </row>
    <row r="806">
      <c r="L806" s="43"/>
    </row>
    <row r="807">
      <c r="L807" s="43"/>
    </row>
    <row r="808">
      <c r="L808" s="43"/>
    </row>
    <row r="809">
      <c r="L809" s="43"/>
    </row>
    <row r="810">
      <c r="L810" s="43"/>
    </row>
    <row r="811">
      <c r="L811" s="43"/>
    </row>
    <row r="812">
      <c r="L812" s="43"/>
    </row>
    <row r="813">
      <c r="L813" s="43"/>
    </row>
    <row r="814">
      <c r="L814" s="43"/>
    </row>
    <row r="815">
      <c r="L815" s="43"/>
    </row>
    <row r="816">
      <c r="L816" s="43"/>
    </row>
    <row r="817">
      <c r="L817" s="43"/>
    </row>
    <row r="818">
      <c r="L818" s="43"/>
    </row>
    <row r="819">
      <c r="L819" s="43"/>
    </row>
    <row r="820">
      <c r="L820" s="43"/>
    </row>
    <row r="821">
      <c r="L821" s="43"/>
    </row>
    <row r="822">
      <c r="L822" s="43"/>
    </row>
    <row r="823">
      <c r="L823" s="43"/>
    </row>
    <row r="824">
      <c r="L824" s="43"/>
    </row>
    <row r="825">
      <c r="L825" s="43"/>
    </row>
    <row r="826">
      <c r="L826" s="43"/>
    </row>
    <row r="827">
      <c r="L827" s="43"/>
    </row>
    <row r="828">
      <c r="L828" s="43"/>
    </row>
    <row r="829">
      <c r="L829" s="43"/>
    </row>
    <row r="830">
      <c r="L830" s="43"/>
    </row>
    <row r="831">
      <c r="L831" s="43"/>
    </row>
    <row r="832">
      <c r="L832" s="43"/>
    </row>
    <row r="833">
      <c r="L833" s="43"/>
    </row>
    <row r="834">
      <c r="L834" s="43"/>
    </row>
    <row r="835">
      <c r="L835" s="43"/>
    </row>
    <row r="836">
      <c r="L836" s="43"/>
    </row>
    <row r="837">
      <c r="L837" s="43"/>
    </row>
    <row r="838">
      <c r="L838" s="43"/>
    </row>
    <row r="839">
      <c r="L839" s="43"/>
    </row>
    <row r="840">
      <c r="L840" s="43"/>
    </row>
    <row r="841">
      <c r="L841" s="43"/>
    </row>
    <row r="842">
      <c r="L842" s="43"/>
    </row>
    <row r="843">
      <c r="L843" s="43"/>
    </row>
    <row r="844">
      <c r="L844" s="43"/>
    </row>
    <row r="845">
      <c r="L845" s="43"/>
    </row>
    <row r="846">
      <c r="L846" s="43"/>
    </row>
    <row r="847">
      <c r="L847" s="43"/>
    </row>
    <row r="848">
      <c r="L848" s="43"/>
    </row>
    <row r="849">
      <c r="L849" s="43"/>
    </row>
    <row r="850">
      <c r="L850" s="43"/>
    </row>
    <row r="851">
      <c r="L851" s="43"/>
    </row>
    <row r="852">
      <c r="L852" s="43"/>
    </row>
    <row r="853">
      <c r="L853" s="43"/>
    </row>
    <row r="854">
      <c r="L854" s="43"/>
    </row>
    <row r="855">
      <c r="L855" s="43"/>
    </row>
    <row r="856">
      <c r="L856" s="43"/>
    </row>
    <row r="857">
      <c r="L857" s="43"/>
    </row>
    <row r="858">
      <c r="L858" s="43"/>
    </row>
    <row r="859">
      <c r="L859" s="43"/>
    </row>
    <row r="860">
      <c r="L860" s="43"/>
    </row>
    <row r="861">
      <c r="L861" s="43"/>
    </row>
    <row r="862">
      <c r="L862" s="43"/>
    </row>
    <row r="863">
      <c r="L863" s="43"/>
    </row>
    <row r="864">
      <c r="L864" s="43"/>
    </row>
    <row r="865">
      <c r="L865" s="43"/>
    </row>
    <row r="866">
      <c r="L866" s="43"/>
    </row>
    <row r="867">
      <c r="L867" s="43"/>
    </row>
    <row r="868">
      <c r="L868" s="43"/>
    </row>
    <row r="869">
      <c r="L869" s="43"/>
    </row>
    <row r="870">
      <c r="L870" s="43"/>
    </row>
    <row r="871">
      <c r="L871" s="43"/>
    </row>
    <row r="872">
      <c r="L872" s="43"/>
    </row>
    <row r="873">
      <c r="L873" s="43"/>
    </row>
    <row r="874">
      <c r="L874" s="43"/>
    </row>
    <row r="875">
      <c r="L875" s="43"/>
    </row>
    <row r="876">
      <c r="L876" s="43"/>
    </row>
    <row r="877">
      <c r="L877" s="43"/>
    </row>
    <row r="878">
      <c r="L878" s="43"/>
    </row>
    <row r="879">
      <c r="L879" s="43"/>
    </row>
    <row r="880">
      <c r="L880" s="43"/>
    </row>
    <row r="881">
      <c r="L881" s="43"/>
    </row>
    <row r="882">
      <c r="L882" s="43"/>
    </row>
    <row r="883">
      <c r="L883" s="43"/>
    </row>
    <row r="884">
      <c r="L884" s="43"/>
    </row>
    <row r="885">
      <c r="L885" s="43"/>
    </row>
    <row r="886">
      <c r="L886" s="43"/>
    </row>
    <row r="887">
      <c r="L887" s="43"/>
    </row>
    <row r="888">
      <c r="L888" s="43"/>
    </row>
    <row r="889">
      <c r="L889" s="43"/>
    </row>
    <row r="890">
      <c r="L890" s="43"/>
    </row>
    <row r="891">
      <c r="L891" s="43"/>
    </row>
    <row r="892">
      <c r="L892" s="43"/>
    </row>
    <row r="893">
      <c r="L893" s="43"/>
    </row>
    <row r="894">
      <c r="L894" s="43"/>
    </row>
    <row r="895">
      <c r="L895" s="43"/>
    </row>
    <row r="896">
      <c r="L896" s="43"/>
    </row>
    <row r="897">
      <c r="L897" s="43"/>
    </row>
    <row r="898">
      <c r="L898" s="43"/>
    </row>
    <row r="899">
      <c r="L899" s="43"/>
    </row>
    <row r="900">
      <c r="L900" s="43"/>
    </row>
    <row r="901">
      <c r="L901" s="43"/>
    </row>
    <row r="902">
      <c r="L902" s="43"/>
    </row>
    <row r="903">
      <c r="L903" s="43"/>
    </row>
    <row r="904">
      <c r="L904" s="43"/>
    </row>
    <row r="905">
      <c r="L905" s="43"/>
    </row>
    <row r="906">
      <c r="L906" s="43"/>
    </row>
    <row r="907">
      <c r="L907" s="43"/>
    </row>
    <row r="908">
      <c r="L908" s="43"/>
    </row>
    <row r="909">
      <c r="L909" s="43"/>
    </row>
    <row r="910">
      <c r="L910" s="43"/>
    </row>
    <row r="911">
      <c r="L911" s="43"/>
    </row>
    <row r="912">
      <c r="L912" s="43"/>
    </row>
    <row r="913">
      <c r="L913" s="43"/>
    </row>
    <row r="914">
      <c r="L914" s="43"/>
    </row>
    <row r="915">
      <c r="L915" s="43"/>
    </row>
    <row r="916">
      <c r="L916" s="43"/>
    </row>
    <row r="917">
      <c r="L917" s="43"/>
    </row>
    <row r="918">
      <c r="L918" s="43"/>
    </row>
    <row r="919">
      <c r="L919" s="43"/>
    </row>
    <row r="920">
      <c r="L920" s="43"/>
    </row>
    <row r="921">
      <c r="L921" s="43"/>
    </row>
    <row r="922">
      <c r="L922" s="43"/>
    </row>
    <row r="923">
      <c r="L923" s="43"/>
    </row>
    <row r="924">
      <c r="L924" s="43"/>
    </row>
    <row r="925">
      <c r="L925" s="43"/>
    </row>
    <row r="926">
      <c r="L926" s="43"/>
    </row>
    <row r="927">
      <c r="L927" s="43"/>
    </row>
    <row r="928">
      <c r="L928" s="43"/>
    </row>
    <row r="929">
      <c r="L929" s="43"/>
    </row>
    <row r="930">
      <c r="L930" s="43"/>
    </row>
    <row r="931">
      <c r="L931" s="43"/>
    </row>
    <row r="932">
      <c r="L932" s="43"/>
    </row>
    <row r="933">
      <c r="L933" s="43"/>
    </row>
    <row r="934">
      <c r="L934" s="43"/>
    </row>
    <row r="935">
      <c r="L935" s="43"/>
    </row>
    <row r="936">
      <c r="L936" s="43"/>
    </row>
    <row r="937">
      <c r="L937" s="43"/>
    </row>
    <row r="938">
      <c r="L938" s="43"/>
    </row>
    <row r="939">
      <c r="L939" s="43"/>
    </row>
    <row r="940">
      <c r="L940" s="43"/>
    </row>
    <row r="941">
      <c r="L941" s="43"/>
    </row>
    <row r="942">
      <c r="L942" s="43"/>
    </row>
    <row r="943">
      <c r="L943" s="43"/>
    </row>
    <row r="944">
      <c r="L944" s="43"/>
    </row>
    <row r="945">
      <c r="L945" s="43"/>
    </row>
    <row r="946">
      <c r="L946" s="43"/>
    </row>
    <row r="947">
      <c r="L947" s="43"/>
    </row>
    <row r="948">
      <c r="L948" s="43"/>
    </row>
    <row r="949">
      <c r="L949" s="43"/>
    </row>
    <row r="950">
      <c r="L950" s="43"/>
    </row>
    <row r="951">
      <c r="L951" s="43"/>
    </row>
    <row r="952">
      <c r="L952" s="43"/>
    </row>
    <row r="953">
      <c r="L953" s="43"/>
    </row>
    <row r="954">
      <c r="L954" s="43"/>
    </row>
    <row r="955">
      <c r="L955" s="43"/>
    </row>
    <row r="956">
      <c r="L956" s="43"/>
    </row>
    <row r="957">
      <c r="L957" s="43"/>
    </row>
    <row r="958">
      <c r="L958" s="43"/>
    </row>
    <row r="959">
      <c r="L959" s="43"/>
    </row>
    <row r="960">
      <c r="L960" s="43"/>
    </row>
    <row r="961">
      <c r="L961" s="43"/>
    </row>
    <row r="962">
      <c r="L962" s="43"/>
    </row>
    <row r="963">
      <c r="L963" s="43"/>
    </row>
    <row r="964">
      <c r="L964" s="43"/>
    </row>
    <row r="965">
      <c r="L965" s="43"/>
    </row>
    <row r="966">
      <c r="L966" s="43"/>
    </row>
    <row r="967">
      <c r="L967" s="43"/>
    </row>
    <row r="968">
      <c r="L968" s="43"/>
    </row>
    <row r="969">
      <c r="L969" s="43"/>
    </row>
    <row r="970">
      <c r="L970" s="43"/>
    </row>
    <row r="971">
      <c r="L971" s="43"/>
    </row>
    <row r="972">
      <c r="L972" s="43"/>
    </row>
    <row r="973">
      <c r="L973" s="43"/>
    </row>
    <row r="974">
      <c r="L974" s="43"/>
    </row>
    <row r="975">
      <c r="L975" s="43"/>
    </row>
    <row r="976">
      <c r="L976" s="43"/>
    </row>
    <row r="977">
      <c r="L977" s="43"/>
    </row>
    <row r="978">
      <c r="L978" s="43"/>
    </row>
    <row r="979">
      <c r="L979" s="43"/>
    </row>
    <row r="980">
      <c r="L980" s="43"/>
    </row>
    <row r="981">
      <c r="L981" s="43"/>
    </row>
    <row r="982">
      <c r="L982" s="43"/>
    </row>
    <row r="983">
      <c r="L983" s="43"/>
    </row>
    <row r="984">
      <c r="L984" s="43"/>
    </row>
    <row r="985">
      <c r="L985" s="43"/>
    </row>
    <row r="986">
      <c r="L986" s="43"/>
    </row>
    <row r="987">
      <c r="L987" s="43"/>
    </row>
    <row r="988">
      <c r="L988" s="43"/>
    </row>
    <row r="989">
      <c r="L989" s="43"/>
    </row>
    <row r="990">
      <c r="L990" s="43"/>
    </row>
    <row r="991">
      <c r="L991" s="43"/>
    </row>
    <row r="992">
      <c r="L992" s="43"/>
    </row>
    <row r="993">
      <c r="L993" s="43"/>
    </row>
    <row r="994">
      <c r="L994" s="43"/>
    </row>
    <row r="995">
      <c r="L995" s="43"/>
    </row>
    <row r="996">
      <c r="L996" s="43"/>
    </row>
    <row r="997">
      <c r="L997" s="43"/>
    </row>
    <row r="998">
      <c r="L998" s="43"/>
    </row>
    <row r="999">
      <c r="L999" s="43"/>
    </row>
    <row r="1000">
      <c r="L1000" s="43"/>
    </row>
  </sheetData>
  <dataValidations>
    <dataValidation type="list" allowBlank="1" showErrorMessage="1" sqref="L2:L1000">
      <formula1>"Pre Starter,Starter,Finisher"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17.13"/>
    <col customWidth="1" min="4" max="4" width="21.75"/>
  </cols>
  <sheetData>
    <row r="1">
      <c r="A1" s="20" t="s">
        <v>43</v>
      </c>
      <c r="B1" s="20" t="s">
        <v>44</v>
      </c>
      <c r="C1" s="20" t="s">
        <v>45</v>
      </c>
      <c r="D1" s="20" t="s">
        <v>46</v>
      </c>
    </row>
    <row r="2">
      <c r="A2" s="18">
        <f>'Birds overall data'!B2</f>
        <v>1</v>
      </c>
      <c r="B2" s="44">
        <f>'Birds overall data'!D2</f>
        <v>5000</v>
      </c>
      <c r="C2" s="44">
        <f>SUM('Birds overall data'!E2:E1000)</f>
        <v>400</v>
      </c>
      <c r="D2" s="45">
        <f>SUM('Birds overall data'!K2:K1000)</f>
        <v>15651.253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20" t="s">
        <v>11</v>
      </c>
      <c r="B1" s="20" t="s">
        <v>47</v>
      </c>
      <c r="C1" s="46" t="s">
        <v>48</v>
      </c>
      <c r="D1" s="20" t="s">
        <v>49</v>
      </c>
      <c r="E1" s="20" t="s">
        <v>50</v>
      </c>
      <c r="F1" s="20" t="s">
        <v>51</v>
      </c>
    </row>
    <row r="2">
      <c r="C2" s="43"/>
      <c r="D2" s="43"/>
    </row>
    <row r="3">
      <c r="C3" s="43"/>
      <c r="D3" s="43"/>
    </row>
    <row r="4">
      <c r="C4" s="43"/>
      <c r="D4" s="43"/>
    </row>
    <row r="5">
      <c r="C5" s="43"/>
      <c r="D5" s="43"/>
    </row>
    <row r="6">
      <c r="C6" s="43"/>
      <c r="D6" s="43"/>
    </row>
    <row r="7">
      <c r="C7" s="43"/>
      <c r="D7" s="43"/>
    </row>
    <row r="8">
      <c r="C8" s="43"/>
      <c r="D8" s="43"/>
    </row>
    <row r="9">
      <c r="C9" s="43"/>
      <c r="D9" s="43"/>
    </row>
    <row r="10">
      <c r="C10" s="43"/>
      <c r="D10" s="43"/>
    </row>
    <row r="11">
      <c r="C11" s="43"/>
      <c r="D11" s="43"/>
    </row>
    <row r="12">
      <c r="C12" s="43"/>
      <c r="D12" s="43"/>
    </row>
    <row r="13">
      <c r="C13" s="43"/>
      <c r="D13" s="43"/>
    </row>
    <row r="14">
      <c r="C14" s="43"/>
      <c r="D14" s="43"/>
    </row>
    <row r="15">
      <c r="C15" s="43"/>
      <c r="D15" s="43"/>
    </row>
    <row r="16">
      <c r="C16" s="43"/>
      <c r="D16" s="43"/>
    </row>
    <row r="17">
      <c r="C17" s="43"/>
      <c r="D17" s="43"/>
    </row>
    <row r="18">
      <c r="C18" s="43"/>
      <c r="D18" s="43"/>
    </row>
    <row r="19">
      <c r="C19" s="43"/>
      <c r="D19" s="43"/>
    </row>
    <row r="20">
      <c r="C20" s="43"/>
      <c r="D20" s="43"/>
    </row>
    <row r="21">
      <c r="C21" s="43"/>
      <c r="D21" s="43"/>
    </row>
    <row r="22">
      <c r="C22" s="43"/>
      <c r="D22" s="43"/>
    </row>
    <row r="23">
      <c r="C23" s="43"/>
      <c r="D23" s="43"/>
    </row>
    <row r="24">
      <c r="C24" s="43"/>
      <c r="D24" s="43"/>
    </row>
    <row r="25">
      <c r="C25" s="43"/>
      <c r="D25" s="43"/>
    </row>
    <row r="26">
      <c r="C26" s="43"/>
      <c r="D26" s="43"/>
    </row>
    <row r="27">
      <c r="C27" s="43"/>
      <c r="D27" s="43"/>
    </row>
    <row r="28">
      <c r="C28" s="43"/>
      <c r="D28" s="43"/>
    </row>
    <row r="29">
      <c r="C29" s="43"/>
      <c r="D29" s="43"/>
    </row>
    <row r="30">
      <c r="C30" s="43"/>
      <c r="D30" s="43"/>
    </row>
    <row r="31">
      <c r="C31" s="43"/>
      <c r="D31" s="43"/>
    </row>
    <row r="32">
      <c r="C32" s="43"/>
      <c r="D32" s="43"/>
    </row>
    <row r="33">
      <c r="C33" s="43"/>
      <c r="D33" s="43"/>
    </row>
    <row r="34">
      <c r="C34" s="43"/>
      <c r="D34" s="43"/>
    </row>
    <row r="35">
      <c r="C35" s="43"/>
      <c r="D35" s="43"/>
    </row>
    <row r="36">
      <c r="C36" s="43"/>
      <c r="D36" s="43"/>
    </row>
    <row r="37">
      <c r="C37" s="43"/>
      <c r="D37" s="43"/>
    </row>
    <row r="38">
      <c r="C38" s="43"/>
      <c r="D38" s="43"/>
    </row>
    <row r="39">
      <c r="C39" s="43"/>
      <c r="D39" s="43"/>
    </row>
    <row r="40">
      <c r="C40" s="43"/>
      <c r="D40" s="43"/>
    </row>
    <row r="41">
      <c r="C41" s="43"/>
      <c r="D41" s="43"/>
    </row>
    <row r="42">
      <c r="C42" s="43"/>
      <c r="D42" s="43"/>
    </row>
    <row r="43">
      <c r="C43" s="43"/>
      <c r="D43" s="43"/>
    </row>
    <row r="44">
      <c r="C44" s="43"/>
      <c r="D44" s="43"/>
    </row>
    <row r="45">
      <c r="C45" s="43"/>
      <c r="D45" s="43"/>
    </row>
    <row r="46">
      <c r="C46" s="43"/>
      <c r="D46" s="43"/>
    </row>
    <row r="47">
      <c r="C47" s="43"/>
      <c r="D47" s="43"/>
    </row>
    <row r="48">
      <c r="C48" s="43"/>
      <c r="D48" s="43"/>
    </row>
    <row r="49">
      <c r="C49" s="43"/>
      <c r="D49" s="43"/>
    </row>
    <row r="50">
      <c r="C50" s="43"/>
      <c r="D50" s="43"/>
    </row>
    <row r="51">
      <c r="C51" s="43"/>
      <c r="D51" s="43"/>
    </row>
    <row r="52">
      <c r="C52" s="43"/>
      <c r="D52" s="43"/>
    </row>
    <row r="53">
      <c r="C53" s="43"/>
      <c r="D53" s="43"/>
    </row>
    <row r="54">
      <c r="C54" s="43"/>
      <c r="D54" s="43"/>
    </row>
    <row r="55">
      <c r="C55" s="43"/>
      <c r="D55" s="43"/>
    </row>
    <row r="56">
      <c r="C56" s="43"/>
      <c r="D56" s="43"/>
    </row>
    <row r="57">
      <c r="C57" s="43"/>
      <c r="D57" s="43"/>
    </row>
    <row r="58">
      <c r="C58" s="43"/>
      <c r="D58" s="43"/>
    </row>
    <row r="59">
      <c r="C59" s="43"/>
      <c r="D59" s="43"/>
    </row>
    <row r="60">
      <c r="C60" s="43"/>
      <c r="D60" s="43"/>
    </row>
    <row r="61">
      <c r="C61" s="43"/>
      <c r="D61" s="43"/>
    </row>
    <row r="62">
      <c r="C62" s="43"/>
      <c r="D62" s="43"/>
    </row>
    <row r="63">
      <c r="C63" s="43"/>
      <c r="D63" s="43"/>
    </row>
    <row r="64">
      <c r="C64" s="43"/>
      <c r="D64" s="43"/>
    </row>
    <row r="65">
      <c r="C65" s="43"/>
      <c r="D65" s="43"/>
    </row>
    <row r="66">
      <c r="C66" s="43"/>
      <c r="D66" s="43"/>
    </row>
    <row r="67">
      <c r="C67" s="43"/>
      <c r="D67" s="43"/>
    </row>
    <row r="68">
      <c r="C68" s="43"/>
      <c r="D68" s="43"/>
    </row>
    <row r="69">
      <c r="C69" s="43"/>
      <c r="D69" s="43"/>
    </row>
    <row r="70">
      <c r="C70" s="43"/>
      <c r="D70" s="43"/>
    </row>
    <row r="71">
      <c r="C71" s="43"/>
      <c r="D71" s="43"/>
    </row>
    <row r="72">
      <c r="C72" s="43"/>
      <c r="D72" s="43"/>
    </row>
    <row r="73">
      <c r="C73" s="43"/>
      <c r="D73" s="43"/>
    </row>
    <row r="74">
      <c r="C74" s="43"/>
      <c r="D74" s="43"/>
    </row>
    <row r="75">
      <c r="C75" s="43"/>
      <c r="D75" s="43"/>
    </row>
    <row r="76">
      <c r="C76" s="43"/>
      <c r="D76" s="43"/>
    </row>
    <row r="77">
      <c r="C77" s="43"/>
      <c r="D77" s="43"/>
    </row>
    <row r="78">
      <c r="C78" s="43"/>
      <c r="D78" s="43"/>
    </row>
    <row r="79">
      <c r="C79" s="43"/>
      <c r="D79" s="43"/>
    </row>
    <row r="80">
      <c r="C80" s="43"/>
      <c r="D80" s="43"/>
    </row>
    <row r="81">
      <c r="C81" s="43"/>
      <c r="D81" s="43"/>
    </row>
    <row r="82">
      <c r="C82" s="43"/>
      <c r="D82" s="43"/>
    </row>
    <row r="83">
      <c r="C83" s="43"/>
      <c r="D83" s="43"/>
    </row>
    <row r="84">
      <c r="C84" s="43"/>
      <c r="D84" s="43"/>
    </row>
    <row r="85">
      <c r="C85" s="43"/>
      <c r="D85" s="43"/>
    </row>
    <row r="86">
      <c r="C86" s="43"/>
      <c r="D86" s="43"/>
    </row>
    <row r="87">
      <c r="C87" s="43"/>
      <c r="D87" s="43"/>
    </row>
    <row r="88">
      <c r="C88" s="43"/>
      <c r="D88" s="43"/>
    </row>
    <row r="89">
      <c r="C89" s="43"/>
      <c r="D89" s="43"/>
    </row>
    <row r="90">
      <c r="C90" s="43"/>
      <c r="D90" s="43"/>
    </row>
    <row r="91">
      <c r="C91" s="43"/>
      <c r="D91" s="43"/>
    </row>
    <row r="92">
      <c r="C92" s="43"/>
      <c r="D92" s="43"/>
    </row>
    <row r="93">
      <c r="C93" s="43"/>
      <c r="D93" s="43"/>
    </row>
    <row r="94">
      <c r="C94" s="43"/>
      <c r="D94" s="43"/>
    </row>
    <row r="95">
      <c r="C95" s="43"/>
      <c r="D95" s="43"/>
    </row>
    <row r="96">
      <c r="C96" s="43"/>
      <c r="D96" s="43"/>
    </row>
    <row r="97">
      <c r="C97" s="43"/>
      <c r="D97" s="43"/>
    </row>
    <row r="98">
      <c r="C98" s="43"/>
      <c r="D98" s="43"/>
    </row>
    <row r="99">
      <c r="C99" s="43"/>
      <c r="D99" s="43"/>
    </row>
    <row r="100">
      <c r="C100" s="43"/>
      <c r="D100" s="43"/>
    </row>
    <row r="101">
      <c r="C101" s="43"/>
      <c r="D101" s="43"/>
    </row>
    <row r="102">
      <c r="C102" s="43"/>
      <c r="D102" s="43"/>
    </row>
    <row r="103">
      <c r="C103" s="43"/>
      <c r="D103" s="43"/>
    </row>
    <row r="104">
      <c r="C104" s="43"/>
      <c r="D104" s="43"/>
    </row>
    <row r="105">
      <c r="C105" s="43"/>
      <c r="D105" s="43"/>
    </row>
    <row r="106">
      <c r="C106" s="43"/>
      <c r="D106" s="43"/>
    </row>
    <row r="107">
      <c r="C107" s="43"/>
      <c r="D107" s="43"/>
    </row>
    <row r="108">
      <c r="C108" s="43"/>
      <c r="D108" s="43"/>
    </row>
    <row r="109">
      <c r="C109" s="43"/>
      <c r="D109" s="43"/>
    </row>
    <row r="110">
      <c r="C110" s="43"/>
      <c r="D110" s="43"/>
    </row>
    <row r="111">
      <c r="C111" s="43"/>
      <c r="D111" s="43"/>
    </row>
    <row r="112">
      <c r="C112" s="43"/>
      <c r="D112" s="43"/>
    </row>
    <row r="113">
      <c r="C113" s="43"/>
      <c r="D113" s="43"/>
    </row>
    <row r="114">
      <c r="C114" s="43"/>
      <c r="D114" s="43"/>
    </row>
    <row r="115">
      <c r="C115" s="43"/>
      <c r="D115" s="43"/>
    </row>
    <row r="116">
      <c r="C116" s="43"/>
      <c r="D116" s="43"/>
    </row>
    <row r="117">
      <c r="C117" s="43"/>
      <c r="D117" s="43"/>
    </row>
    <row r="118">
      <c r="C118" s="43"/>
      <c r="D118" s="43"/>
    </row>
    <row r="119">
      <c r="C119" s="43"/>
      <c r="D119" s="43"/>
    </row>
    <row r="120">
      <c r="C120" s="43"/>
      <c r="D120" s="43"/>
    </row>
    <row r="121">
      <c r="C121" s="43"/>
      <c r="D121" s="43"/>
    </row>
    <row r="122">
      <c r="C122" s="43"/>
      <c r="D122" s="43"/>
    </row>
    <row r="123">
      <c r="C123" s="43"/>
      <c r="D123" s="43"/>
    </row>
    <row r="124">
      <c r="C124" s="43"/>
      <c r="D124" s="43"/>
    </row>
    <row r="125">
      <c r="C125" s="43"/>
      <c r="D125" s="43"/>
    </row>
    <row r="126">
      <c r="C126" s="43"/>
      <c r="D126" s="43"/>
    </row>
    <row r="127">
      <c r="C127" s="43"/>
      <c r="D127" s="43"/>
    </row>
    <row r="128">
      <c r="C128" s="43"/>
      <c r="D128" s="43"/>
    </row>
    <row r="129">
      <c r="C129" s="43"/>
      <c r="D129" s="43"/>
    </row>
    <row r="130">
      <c r="C130" s="43"/>
      <c r="D130" s="43"/>
    </row>
    <row r="131">
      <c r="C131" s="43"/>
      <c r="D131" s="43"/>
    </row>
    <row r="132">
      <c r="C132" s="43"/>
      <c r="D132" s="43"/>
    </row>
    <row r="133">
      <c r="C133" s="43"/>
      <c r="D133" s="43"/>
    </row>
    <row r="134">
      <c r="C134" s="43"/>
      <c r="D134" s="43"/>
    </row>
    <row r="135">
      <c r="C135" s="43"/>
      <c r="D135" s="43"/>
    </row>
    <row r="136">
      <c r="C136" s="43"/>
      <c r="D136" s="43"/>
    </row>
    <row r="137">
      <c r="C137" s="43"/>
      <c r="D137" s="43"/>
    </row>
    <row r="138">
      <c r="C138" s="43"/>
      <c r="D138" s="43"/>
    </row>
    <row r="139">
      <c r="C139" s="43"/>
      <c r="D139" s="43"/>
    </row>
    <row r="140">
      <c r="C140" s="43"/>
      <c r="D140" s="43"/>
    </row>
    <row r="141">
      <c r="C141" s="43"/>
      <c r="D141" s="43"/>
    </row>
    <row r="142">
      <c r="C142" s="43"/>
      <c r="D142" s="43"/>
    </row>
    <row r="143">
      <c r="C143" s="43"/>
      <c r="D143" s="43"/>
    </row>
    <row r="144">
      <c r="C144" s="43"/>
      <c r="D144" s="43"/>
    </row>
    <row r="145">
      <c r="C145" s="43"/>
      <c r="D145" s="43"/>
    </row>
    <row r="146">
      <c r="C146" s="43"/>
      <c r="D146" s="43"/>
    </row>
    <row r="147">
      <c r="C147" s="43"/>
      <c r="D147" s="43"/>
    </row>
    <row r="148">
      <c r="C148" s="43"/>
      <c r="D148" s="43"/>
    </row>
    <row r="149">
      <c r="C149" s="43"/>
      <c r="D149" s="43"/>
    </row>
    <row r="150">
      <c r="C150" s="43"/>
      <c r="D150" s="43"/>
    </row>
    <row r="151">
      <c r="C151" s="43"/>
      <c r="D151" s="43"/>
    </row>
    <row r="152">
      <c r="C152" s="43"/>
      <c r="D152" s="43"/>
    </row>
    <row r="153">
      <c r="C153" s="43"/>
      <c r="D153" s="43"/>
    </row>
    <row r="154">
      <c r="C154" s="43"/>
      <c r="D154" s="43"/>
    </row>
    <row r="155">
      <c r="C155" s="43"/>
      <c r="D155" s="43"/>
    </row>
    <row r="156">
      <c r="C156" s="43"/>
      <c r="D156" s="43"/>
    </row>
    <row r="157">
      <c r="C157" s="43"/>
      <c r="D157" s="43"/>
    </row>
    <row r="158">
      <c r="C158" s="43"/>
      <c r="D158" s="43"/>
    </row>
    <row r="159">
      <c r="C159" s="43"/>
      <c r="D159" s="43"/>
    </row>
    <row r="160">
      <c r="C160" s="43"/>
      <c r="D160" s="43"/>
    </row>
    <row r="161">
      <c r="C161" s="43"/>
      <c r="D161" s="43"/>
    </row>
    <row r="162">
      <c r="C162" s="43"/>
      <c r="D162" s="43"/>
    </row>
    <row r="163">
      <c r="C163" s="43"/>
      <c r="D163" s="43"/>
    </row>
    <row r="164">
      <c r="C164" s="43"/>
      <c r="D164" s="43"/>
    </row>
    <row r="165">
      <c r="C165" s="43"/>
      <c r="D165" s="43"/>
    </row>
    <row r="166">
      <c r="C166" s="43"/>
      <c r="D166" s="43"/>
    </row>
    <row r="167">
      <c r="C167" s="43"/>
      <c r="D167" s="43"/>
    </row>
    <row r="168">
      <c r="C168" s="43"/>
      <c r="D168" s="43"/>
    </row>
    <row r="169">
      <c r="C169" s="43"/>
      <c r="D169" s="43"/>
    </row>
    <row r="170">
      <c r="C170" s="43"/>
      <c r="D170" s="43"/>
    </row>
    <row r="171">
      <c r="C171" s="43"/>
      <c r="D171" s="43"/>
    </row>
    <row r="172">
      <c r="C172" s="43"/>
      <c r="D172" s="43"/>
    </row>
    <row r="173">
      <c r="C173" s="43"/>
      <c r="D173" s="43"/>
    </row>
    <row r="174">
      <c r="C174" s="43"/>
      <c r="D174" s="43"/>
    </row>
    <row r="175">
      <c r="C175" s="43"/>
      <c r="D175" s="43"/>
    </row>
    <row r="176">
      <c r="C176" s="43"/>
      <c r="D176" s="43"/>
    </row>
    <row r="177">
      <c r="C177" s="43"/>
      <c r="D177" s="43"/>
    </row>
    <row r="178">
      <c r="C178" s="43"/>
      <c r="D178" s="43"/>
    </row>
    <row r="179">
      <c r="C179" s="43"/>
      <c r="D179" s="43"/>
    </row>
    <row r="180">
      <c r="C180" s="43"/>
      <c r="D180" s="43"/>
    </row>
    <row r="181">
      <c r="C181" s="43"/>
      <c r="D181" s="43"/>
    </row>
    <row r="182">
      <c r="C182" s="43"/>
      <c r="D182" s="43"/>
    </row>
    <row r="183">
      <c r="C183" s="43"/>
      <c r="D183" s="43"/>
    </row>
    <row r="184">
      <c r="C184" s="43"/>
      <c r="D184" s="43"/>
    </row>
    <row r="185">
      <c r="C185" s="43"/>
      <c r="D185" s="43"/>
    </row>
    <row r="186">
      <c r="C186" s="43"/>
      <c r="D186" s="43"/>
    </row>
    <row r="187">
      <c r="C187" s="43"/>
      <c r="D187" s="43"/>
    </row>
    <row r="188">
      <c r="C188" s="43"/>
      <c r="D188" s="43"/>
    </row>
    <row r="189">
      <c r="C189" s="43"/>
      <c r="D189" s="43"/>
    </row>
    <row r="190">
      <c r="C190" s="43"/>
      <c r="D190" s="43"/>
    </row>
    <row r="191">
      <c r="C191" s="43"/>
      <c r="D191" s="43"/>
    </row>
    <row r="192">
      <c r="C192" s="43"/>
      <c r="D192" s="43"/>
    </row>
    <row r="193">
      <c r="C193" s="43"/>
      <c r="D193" s="43"/>
    </row>
    <row r="194">
      <c r="C194" s="43"/>
      <c r="D194" s="43"/>
    </row>
    <row r="195">
      <c r="C195" s="43"/>
      <c r="D195" s="43"/>
    </row>
    <row r="196">
      <c r="C196" s="43"/>
      <c r="D196" s="43"/>
    </row>
    <row r="197">
      <c r="C197" s="43"/>
      <c r="D197" s="43"/>
    </row>
    <row r="198">
      <c r="C198" s="43"/>
      <c r="D198" s="43"/>
    </row>
    <row r="199">
      <c r="C199" s="43"/>
      <c r="D199" s="43"/>
    </row>
    <row r="200">
      <c r="C200" s="43"/>
      <c r="D200" s="43"/>
    </row>
    <row r="201">
      <c r="C201" s="43"/>
      <c r="D201" s="43"/>
    </row>
    <row r="202">
      <c r="C202" s="43"/>
      <c r="D202" s="43"/>
    </row>
    <row r="203">
      <c r="C203" s="43"/>
      <c r="D203" s="43"/>
    </row>
    <row r="204">
      <c r="C204" s="43"/>
      <c r="D204" s="43"/>
    </row>
    <row r="205">
      <c r="C205" s="43"/>
      <c r="D205" s="43"/>
    </row>
    <row r="206">
      <c r="C206" s="43"/>
      <c r="D206" s="43"/>
    </row>
    <row r="207">
      <c r="C207" s="43"/>
      <c r="D207" s="43"/>
    </row>
    <row r="208">
      <c r="C208" s="43"/>
      <c r="D208" s="43"/>
    </row>
    <row r="209">
      <c r="C209" s="43"/>
      <c r="D209" s="43"/>
    </row>
    <row r="210">
      <c r="C210" s="43"/>
      <c r="D210" s="43"/>
    </row>
    <row r="211">
      <c r="C211" s="43"/>
      <c r="D211" s="43"/>
    </row>
    <row r="212">
      <c r="C212" s="43"/>
      <c r="D212" s="43"/>
    </row>
    <row r="213">
      <c r="C213" s="43"/>
      <c r="D213" s="43"/>
    </row>
    <row r="214">
      <c r="C214" s="43"/>
      <c r="D214" s="43"/>
    </row>
    <row r="215">
      <c r="C215" s="43"/>
      <c r="D215" s="43"/>
    </row>
    <row r="216">
      <c r="C216" s="43"/>
      <c r="D216" s="43"/>
    </row>
    <row r="217">
      <c r="C217" s="43"/>
      <c r="D217" s="43"/>
    </row>
    <row r="218">
      <c r="C218" s="43"/>
      <c r="D218" s="43"/>
    </row>
    <row r="219">
      <c r="C219" s="43"/>
      <c r="D219" s="43"/>
    </row>
    <row r="220">
      <c r="C220" s="43"/>
      <c r="D220" s="43"/>
    </row>
    <row r="221">
      <c r="C221" s="43"/>
      <c r="D221" s="43"/>
    </row>
    <row r="222">
      <c r="C222" s="43"/>
      <c r="D222" s="43"/>
    </row>
    <row r="223">
      <c r="C223" s="43"/>
      <c r="D223" s="43"/>
    </row>
    <row r="224">
      <c r="C224" s="43"/>
      <c r="D224" s="43"/>
    </row>
    <row r="225">
      <c r="C225" s="43"/>
      <c r="D225" s="43"/>
    </row>
    <row r="226">
      <c r="C226" s="43"/>
      <c r="D226" s="43"/>
    </row>
    <row r="227">
      <c r="C227" s="43"/>
      <c r="D227" s="43"/>
    </row>
    <row r="228">
      <c r="C228" s="43"/>
      <c r="D228" s="43"/>
    </row>
    <row r="229">
      <c r="C229" s="43"/>
      <c r="D229" s="43"/>
    </row>
    <row r="230">
      <c r="C230" s="43"/>
      <c r="D230" s="43"/>
    </row>
    <row r="231">
      <c r="C231" s="43"/>
      <c r="D231" s="43"/>
    </row>
    <row r="232">
      <c r="C232" s="43"/>
      <c r="D232" s="43"/>
    </row>
    <row r="233">
      <c r="C233" s="43"/>
      <c r="D233" s="43"/>
    </row>
    <row r="234">
      <c r="C234" s="43"/>
      <c r="D234" s="43"/>
    </row>
    <row r="235">
      <c r="C235" s="43"/>
      <c r="D235" s="43"/>
    </row>
    <row r="236">
      <c r="C236" s="43"/>
      <c r="D236" s="43"/>
    </row>
    <row r="237">
      <c r="C237" s="43"/>
      <c r="D237" s="43"/>
    </row>
    <row r="238">
      <c r="C238" s="43"/>
      <c r="D238" s="43"/>
    </row>
    <row r="239">
      <c r="C239" s="43"/>
      <c r="D239" s="43"/>
    </row>
    <row r="240">
      <c r="C240" s="43"/>
      <c r="D240" s="43"/>
    </row>
    <row r="241">
      <c r="C241" s="43"/>
      <c r="D241" s="43"/>
    </row>
    <row r="242">
      <c r="C242" s="43"/>
      <c r="D242" s="43"/>
    </row>
    <row r="243">
      <c r="C243" s="43"/>
      <c r="D243" s="43"/>
    </row>
    <row r="244">
      <c r="C244" s="43"/>
      <c r="D244" s="43"/>
    </row>
    <row r="245">
      <c r="C245" s="43"/>
      <c r="D245" s="43"/>
    </row>
    <row r="246">
      <c r="C246" s="43"/>
      <c r="D246" s="43"/>
    </row>
    <row r="247">
      <c r="C247" s="43"/>
      <c r="D247" s="43"/>
    </row>
    <row r="248">
      <c r="C248" s="43"/>
      <c r="D248" s="43"/>
    </row>
    <row r="249">
      <c r="C249" s="43"/>
      <c r="D249" s="43"/>
    </row>
    <row r="250">
      <c r="C250" s="43"/>
      <c r="D250" s="43"/>
    </row>
    <row r="251">
      <c r="C251" s="43"/>
      <c r="D251" s="43"/>
    </row>
    <row r="252">
      <c r="C252" s="43"/>
      <c r="D252" s="43"/>
    </row>
    <row r="253">
      <c r="C253" s="43"/>
      <c r="D253" s="43"/>
    </row>
    <row r="254">
      <c r="C254" s="43"/>
      <c r="D254" s="43"/>
    </row>
    <row r="255">
      <c r="C255" s="43"/>
      <c r="D255" s="43"/>
    </row>
    <row r="256">
      <c r="C256" s="43"/>
      <c r="D256" s="43"/>
    </row>
    <row r="257">
      <c r="C257" s="43"/>
      <c r="D257" s="43"/>
    </row>
    <row r="258">
      <c r="C258" s="43"/>
      <c r="D258" s="43"/>
    </row>
    <row r="259">
      <c r="C259" s="43"/>
      <c r="D259" s="43"/>
    </row>
    <row r="260">
      <c r="C260" s="43"/>
      <c r="D260" s="43"/>
    </row>
    <row r="261">
      <c r="C261" s="43"/>
      <c r="D261" s="43"/>
    </row>
    <row r="262">
      <c r="C262" s="43"/>
      <c r="D262" s="43"/>
    </row>
    <row r="263">
      <c r="C263" s="43"/>
      <c r="D263" s="43"/>
    </row>
    <row r="264">
      <c r="C264" s="43"/>
      <c r="D264" s="43"/>
    </row>
    <row r="265">
      <c r="C265" s="43"/>
      <c r="D265" s="43"/>
    </row>
    <row r="266">
      <c r="C266" s="43"/>
      <c r="D266" s="43"/>
    </row>
    <row r="267">
      <c r="C267" s="43"/>
      <c r="D267" s="43"/>
    </row>
    <row r="268">
      <c r="C268" s="43"/>
      <c r="D268" s="43"/>
    </row>
    <row r="269">
      <c r="C269" s="43"/>
      <c r="D269" s="43"/>
    </row>
    <row r="270">
      <c r="C270" s="43"/>
      <c r="D270" s="43"/>
    </row>
    <row r="271">
      <c r="C271" s="43"/>
      <c r="D271" s="43"/>
    </row>
    <row r="272">
      <c r="C272" s="43"/>
      <c r="D272" s="43"/>
    </row>
    <row r="273">
      <c r="C273" s="43"/>
      <c r="D273" s="43"/>
    </row>
    <row r="274">
      <c r="C274" s="43"/>
      <c r="D274" s="43"/>
    </row>
    <row r="275">
      <c r="C275" s="43"/>
      <c r="D275" s="43"/>
    </row>
    <row r="276">
      <c r="C276" s="43"/>
      <c r="D276" s="43"/>
    </row>
    <row r="277">
      <c r="C277" s="43"/>
      <c r="D277" s="43"/>
    </row>
    <row r="278">
      <c r="C278" s="43"/>
      <c r="D278" s="43"/>
    </row>
    <row r="279">
      <c r="C279" s="43"/>
      <c r="D279" s="43"/>
    </row>
    <row r="280">
      <c r="C280" s="43"/>
      <c r="D280" s="43"/>
    </row>
    <row r="281">
      <c r="C281" s="43"/>
      <c r="D281" s="43"/>
    </row>
    <row r="282">
      <c r="C282" s="43"/>
      <c r="D282" s="43"/>
    </row>
    <row r="283">
      <c r="C283" s="43"/>
      <c r="D283" s="43"/>
    </row>
    <row r="284">
      <c r="C284" s="43"/>
      <c r="D284" s="43"/>
    </row>
    <row r="285">
      <c r="C285" s="43"/>
      <c r="D285" s="43"/>
    </row>
    <row r="286">
      <c r="C286" s="43"/>
      <c r="D286" s="43"/>
    </row>
    <row r="287">
      <c r="C287" s="43"/>
      <c r="D287" s="43"/>
    </row>
    <row r="288">
      <c r="C288" s="43"/>
      <c r="D288" s="43"/>
    </row>
    <row r="289">
      <c r="C289" s="43"/>
      <c r="D289" s="43"/>
    </row>
    <row r="290">
      <c r="C290" s="43"/>
      <c r="D290" s="43"/>
    </row>
    <row r="291">
      <c r="C291" s="43"/>
      <c r="D291" s="43"/>
    </row>
    <row r="292">
      <c r="C292" s="43"/>
      <c r="D292" s="43"/>
    </row>
    <row r="293">
      <c r="C293" s="43"/>
      <c r="D293" s="43"/>
    </row>
    <row r="294">
      <c r="C294" s="43"/>
      <c r="D294" s="43"/>
    </row>
    <row r="295">
      <c r="C295" s="43"/>
      <c r="D295" s="43"/>
    </row>
    <row r="296">
      <c r="C296" s="43"/>
      <c r="D296" s="43"/>
    </row>
    <row r="297">
      <c r="C297" s="43"/>
      <c r="D297" s="43"/>
    </row>
    <row r="298">
      <c r="C298" s="43"/>
      <c r="D298" s="43"/>
    </row>
    <row r="299">
      <c r="C299" s="43"/>
      <c r="D299" s="43"/>
    </row>
    <row r="300">
      <c r="C300" s="43"/>
      <c r="D300" s="43"/>
    </row>
    <row r="301">
      <c r="C301" s="43"/>
      <c r="D301" s="43"/>
    </row>
    <row r="302">
      <c r="C302" s="43"/>
      <c r="D302" s="43"/>
    </row>
    <row r="303">
      <c r="C303" s="43"/>
      <c r="D303" s="43"/>
    </row>
    <row r="304">
      <c r="C304" s="43"/>
      <c r="D304" s="43"/>
    </row>
    <row r="305">
      <c r="C305" s="43"/>
      <c r="D305" s="43"/>
    </row>
    <row r="306">
      <c r="C306" s="43"/>
      <c r="D306" s="43"/>
    </row>
    <row r="307">
      <c r="C307" s="43"/>
      <c r="D307" s="43"/>
    </row>
    <row r="308">
      <c r="C308" s="43"/>
      <c r="D308" s="43"/>
    </row>
    <row r="309">
      <c r="C309" s="43"/>
      <c r="D309" s="43"/>
    </row>
    <row r="310">
      <c r="C310" s="43"/>
      <c r="D310" s="43"/>
    </row>
    <row r="311">
      <c r="C311" s="43"/>
      <c r="D311" s="43"/>
    </row>
    <row r="312">
      <c r="C312" s="43"/>
      <c r="D312" s="43"/>
    </row>
    <row r="313">
      <c r="C313" s="43"/>
      <c r="D313" s="43"/>
    </row>
    <row r="314">
      <c r="C314" s="43"/>
      <c r="D314" s="43"/>
    </row>
    <row r="315">
      <c r="C315" s="43"/>
      <c r="D315" s="43"/>
    </row>
    <row r="316">
      <c r="C316" s="43"/>
      <c r="D316" s="43"/>
    </row>
    <row r="317">
      <c r="C317" s="43"/>
      <c r="D317" s="43"/>
    </row>
    <row r="318">
      <c r="C318" s="43"/>
      <c r="D318" s="43"/>
    </row>
    <row r="319">
      <c r="C319" s="43"/>
      <c r="D319" s="43"/>
    </row>
    <row r="320">
      <c r="C320" s="43"/>
      <c r="D320" s="43"/>
    </row>
    <row r="321">
      <c r="C321" s="43"/>
      <c r="D321" s="43"/>
    </row>
    <row r="322">
      <c r="C322" s="43"/>
      <c r="D322" s="43"/>
    </row>
    <row r="323">
      <c r="C323" s="43"/>
      <c r="D323" s="43"/>
    </row>
    <row r="324">
      <c r="C324" s="43"/>
      <c r="D324" s="43"/>
    </row>
    <row r="325">
      <c r="C325" s="43"/>
      <c r="D325" s="43"/>
    </row>
    <row r="326">
      <c r="C326" s="43"/>
      <c r="D326" s="43"/>
    </row>
    <row r="327">
      <c r="C327" s="43"/>
      <c r="D327" s="43"/>
    </row>
    <row r="328">
      <c r="C328" s="43"/>
      <c r="D328" s="43"/>
    </row>
    <row r="329">
      <c r="C329" s="43"/>
      <c r="D329" s="43"/>
    </row>
    <row r="330">
      <c r="C330" s="43"/>
      <c r="D330" s="43"/>
    </row>
    <row r="331">
      <c r="C331" s="43"/>
      <c r="D331" s="43"/>
    </row>
    <row r="332">
      <c r="C332" s="43"/>
      <c r="D332" s="43"/>
    </row>
    <row r="333">
      <c r="C333" s="43"/>
      <c r="D333" s="43"/>
    </row>
    <row r="334">
      <c r="C334" s="43"/>
      <c r="D334" s="43"/>
    </row>
    <row r="335">
      <c r="C335" s="43"/>
      <c r="D335" s="43"/>
    </row>
    <row r="336">
      <c r="C336" s="43"/>
      <c r="D336" s="43"/>
    </row>
    <row r="337">
      <c r="C337" s="43"/>
      <c r="D337" s="43"/>
    </row>
    <row r="338">
      <c r="C338" s="43"/>
      <c r="D338" s="43"/>
    </row>
    <row r="339">
      <c r="C339" s="43"/>
      <c r="D339" s="43"/>
    </row>
    <row r="340">
      <c r="C340" s="43"/>
      <c r="D340" s="43"/>
    </row>
    <row r="341">
      <c r="C341" s="43"/>
      <c r="D341" s="43"/>
    </row>
    <row r="342">
      <c r="C342" s="43"/>
      <c r="D342" s="43"/>
    </row>
    <row r="343">
      <c r="C343" s="43"/>
      <c r="D343" s="43"/>
    </row>
    <row r="344">
      <c r="C344" s="43"/>
      <c r="D344" s="43"/>
    </row>
    <row r="345">
      <c r="C345" s="43"/>
      <c r="D345" s="43"/>
    </row>
    <row r="346">
      <c r="C346" s="43"/>
      <c r="D346" s="43"/>
    </row>
    <row r="347">
      <c r="C347" s="43"/>
      <c r="D347" s="43"/>
    </row>
    <row r="348">
      <c r="C348" s="43"/>
      <c r="D348" s="43"/>
    </row>
    <row r="349">
      <c r="C349" s="43"/>
      <c r="D349" s="43"/>
    </row>
    <row r="350">
      <c r="C350" s="43"/>
      <c r="D350" s="43"/>
    </row>
    <row r="351">
      <c r="C351" s="43"/>
      <c r="D351" s="43"/>
    </row>
    <row r="352">
      <c r="C352" s="43"/>
      <c r="D352" s="43"/>
    </row>
    <row r="353">
      <c r="C353" s="43"/>
      <c r="D353" s="43"/>
    </row>
    <row r="354">
      <c r="C354" s="43"/>
      <c r="D354" s="43"/>
    </row>
    <row r="355">
      <c r="C355" s="43"/>
      <c r="D355" s="43"/>
    </row>
    <row r="356">
      <c r="C356" s="43"/>
      <c r="D356" s="43"/>
    </row>
    <row r="357">
      <c r="C357" s="43"/>
      <c r="D357" s="43"/>
    </row>
    <row r="358">
      <c r="C358" s="43"/>
      <c r="D358" s="43"/>
    </row>
    <row r="359">
      <c r="C359" s="43"/>
      <c r="D359" s="43"/>
    </row>
    <row r="360">
      <c r="C360" s="43"/>
      <c r="D360" s="43"/>
    </row>
    <row r="361">
      <c r="C361" s="43"/>
      <c r="D361" s="43"/>
    </row>
    <row r="362">
      <c r="C362" s="43"/>
      <c r="D362" s="43"/>
    </row>
    <row r="363">
      <c r="C363" s="43"/>
      <c r="D363" s="43"/>
    </row>
    <row r="364">
      <c r="C364" s="43"/>
      <c r="D364" s="43"/>
    </row>
    <row r="365">
      <c r="C365" s="43"/>
      <c r="D365" s="43"/>
    </row>
    <row r="366">
      <c r="C366" s="43"/>
      <c r="D366" s="43"/>
    </row>
    <row r="367">
      <c r="C367" s="43"/>
      <c r="D367" s="43"/>
    </row>
    <row r="368">
      <c r="C368" s="43"/>
      <c r="D368" s="43"/>
    </row>
    <row r="369">
      <c r="C369" s="43"/>
      <c r="D369" s="43"/>
    </row>
    <row r="370">
      <c r="C370" s="43"/>
      <c r="D370" s="43"/>
    </row>
    <row r="371">
      <c r="C371" s="43"/>
      <c r="D371" s="43"/>
    </row>
    <row r="372">
      <c r="C372" s="43"/>
      <c r="D372" s="43"/>
    </row>
    <row r="373">
      <c r="C373" s="43"/>
      <c r="D373" s="43"/>
    </row>
    <row r="374">
      <c r="C374" s="43"/>
      <c r="D374" s="43"/>
    </row>
    <row r="375">
      <c r="C375" s="43"/>
      <c r="D375" s="43"/>
    </row>
    <row r="376">
      <c r="C376" s="43"/>
      <c r="D376" s="43"/>
    </row>
    <row r="377">
      <c r="C377" s="43"/>
      <c r="D377" s="43"/>
    </row>
    <row r="378">
      <c r="C378" s="43"/>
      <c r="D378" s="43"/>
    </row>
    <row r="379">
      <c r="C379" s="43"/>
      <c r="D379" s="43"/>
    </row>
    <row r="380">
      <c r="C380" s="43"/>
      <c r="D380" s="43"/>
    </row>
    <row r="381">
      <c r="C381" s="43"/>
      <c r="D381" s="43"/>
    </row>
    <row r="382">
      <c r="C382" s="43"/>
      <c r="D382" s="43"/>
    </row>
    <row r="383">
      <c r="C383" s="43"/>
      <c r="D383" s="43"/>
    </row>
    <row r="384">
      <c r="C384" s="43"/>
      <c r="D384" s="43"/>
    </row>
    <row r="385">
      <c r="C385" s="43"/>
      <c r="D385" s="43"/>
    </row>
    <row r="386">
      <c r="C386" s="43"/>
      <c r="D386" s="43"/>
    </row>
    <row r="387">
      <c r="C387" s="43"/>
      <c r="D387" s="43"/>
    </row>
    <row r="388">
      <c r="C388" s="43"/>
      <c r="D388" s="43"/>
    </row>
    <row r="389">
      <c r="C389" s="43"/>
      <c r="D389" s="43"/>
    </row>
    <row r="390">
      <c r="C390" s="43"/>
      <c r="D390" s="43"/>
    </row>
    <row r="391">
      <c r="C391" s="43"/>
      <c r="D391" s="43"/>
    </row>
    <row r="392">
      <c r="C392" s="43"/>
      <c r="D392" s="43"/>
    </row>
    <row r="393">
      <c r="C393" s="43"/>
      <c r="D393" s="43"/>
    </row>
    <row r="394">
      <c r="C394" s="43"/>
      <c r="D394" s="43"/>
    </row>
    <row r="395">
      <c r="C395" s="43"/>
      <c r="D395" s="43"/>
    </row>
    <row r="396">
      <c r="C396" s="43"/>
      <c r="D396" s="43"/>
    </row>
    <row r="397">
      <c r="C397" s="43"/>
      <c r="D397" s="43"/>
    </row>
    <row r="398">
      <c r="C398" s="43"/>
      <c r="D398" s="43"/>
    </row>
    <row r="399">
      <c r="C399" s="43"/>
      <c r="D399" s="43"/>
    </row>
    <row r="400">
      <c r="C400" s="43"/>
      <c r="D400" s="43"/>
    </row>
    <row r="401">
      <c r="C401" s="43"/>
      <c r="D401" s="43"/>
    </row>
    <row r="402">
      <c r="C402" s="43"/>
      <c r="D402" s="43"/>
    </row>
    <row r="403">
      <c r="C403" s="43"/>
      <c r="D403" s="43"/>
    </row>
    <row r="404">
      <c r="C404" s="43"/>
      <c r="D404" s="43"/>
    </row>
    <row r="405">
      <c r="C405" s="43"/>
      <c r="D405" s="43"/>
    </row>
    <row r="406">
      <c r="C406" s="43"/>
      <c r="D406" s="43"/>
    </row>
    <row r="407">
      <c r="C407" s="43"/>
      <c r="D407" s="43"/>
    </row>
    <row r="408">
      <c r="C408" s="43"/>
      <c r="D408" s="43"/>
    </row>
    <row r="409">
      <c r="C409" s="43"/>
      <c r="D409" s="43"/>
    </row>
    <row r="410">
      <c r="C410" s="43"/>
      <c r="D410" s="43"/>
    </row>
    <row r="411">
      <c r="C411" s="43"/>
      <c r="D411" s="43"/>
    </row>
    <row r="412">
      <c r="C412" s="43"/>
      <c r="D412" s="43"/>
    </row>
    <row r="413">
      <c r="C413" s="43"/>
      <c r="D413" s="43"/>
    </row>
    <row r="414">
      <c r="C414" s="43"/>
      <c r="D414" s="43"/>
    </row>
    <row r="415">
      <c r="C415" s="43"/>
      <c r="D415" s="43"/>
    </row>
    <row r="416">
      <c r="C416" s="43"/>
      <c r="D416" s="43"/>
    </row>
    <row r="417">
      <c r="C417" s="43"/>
      <c r="D417" s="43"/>
    </row>
    <row r="418">
      <c r="C418" s="43"/>
      <c r="D418" s="43"/>
    </row>
    <row r="419">
      <c r="C419" s="43"/>
      <c r="D419" s="43"/>
    </row>
    <row r="420">
      <c r="C420" s="43"/>
      <c r="D420" s="43"/>
    </row>
    <row r="421">
      <c r="C421" s="43"/>
      <c r="D421" s="43"/>
    </row>
    <row r="422">
      <c r="C422" s="43"/>
      <c r="D422" s="43"/>
    </row>
    <row r="423">
      <c r="C423" s="43"/>
      <c r="D423" s="43"/>
    </row>
    <row r="424">
      <c r="C424" s="43"/>
      <c r="D424" s="43"/>
    </row>
    <row r="425">
      <c r="C425" s="43"/>
      <c r="D425" s="43"/>
    </row>
    <row r="426">
      <c r="C426" s="43"/>
      <c r="D426" s="43"/>
    </row>
    <row r="427">
      <c r="C427" s="43"/>
      <c r="D427" s="43"/>
    </row>
    <row r="428">
      <c r="C428" s="43"/>
      <c r="D428" s="43"/>
    </row>
    <row r="429">
      <c r="C429" s="43"/>
      <c r="D429" s="43"/>
    </row>
    <row r="430">
      <c r="C430" s="43"/>
      <c r="D430" s="43"/>
    </row>
    <row r="431">
      <c r="C431" s="43"/>
      <c r="D431" s="43"/>
    </row>
    <row r="432">
      <c r="C432" s="43"/>
      <c r="D432" s="43"/>
    </row>
    <row r="433">
      <c r="C433" s="43"/>
      <c r="D433" s="43"/>
    </row>
    <row r="434">
      <c r="C434" s="43"/>
      <c r="D434" s="43"/>
    </row>
    <row r="435">
      <c r="C435" s="43"/>
      <c r="D435" s="43"/>
    </row>
    <row r="436">
      <c r="C436" s="43"/>
      <c r="D436" s="43"/>
    </row>
    <row r="437">
      <c r="C437" s="43"/>
      <c r="D437" s="43"/>
    </row>
    <row r="438">
      <c r="C438" s="43"/>
      <c r="D438" s="43"/>
    </row>
    <row r="439">
      <c r="C439" s="43"/>
      <c r="D439" s="43"/>
    </row>
    <row r="440">
      <c r="C440" s="43"/>
      <c r="D440" s="43"/>
    </row>
    <row r="441">
      <c r="C441" s="43"/>
      <c r="D441" s="43"/>
    </row>
    <row r="442">
      <c r="C442" s="43"/>
      <c r="D442" s="43"/>
    </row>
    <row r="443">
      <c r="C443" s="43"/>
      <c r="D443" s="43"/>
    </row>
    <row r="444">
      <c r="C444" s="43"/>
      <c r="D444" s="43"/>
    </row>
    <row r="445">
      <c r="C445" s="43"/>
      <c r="D445" s="43"/>
    </row>
    <row r="446">
      <c r="C446" s="43"/>
      <c r="D446" s="43"/>
    </row>
    <row r="447">
      <c r="C447" s="43"/>
      <c r="D447" s="43"/>
    </row>
    <row r="448">
      <c r="C448" s="43"/>
      <c r="D448" s="43"/>
    </row>
    <row r="449">
      <c r="C449" s="43"/>
      <c r="D449" s="43"/>
    </row>
    <row r="450">
      <c r="C450" s="43"/>
      <c r="D450" s="43"/>
    </row>
    <row r="451">
      <c r="C451" s="43"/>
      <c r="D451" s="43"/>
    </row>
    <row r="452">
      <c r="C452" s="43"/>
      <c r="D452" s="43"/>
    </row>
    <row r="453">
      <c r="C453" s="43"/>
      <c r="D453" s="43"/>
    </row>
    <row r="454">
      <c r="C454" s="43"/>
      <c r="D454" s="43"/>
    </row>
    <row r="455">
      <c r="C455" s="43"/>
      <c r="D455" s="43"/>
    </row>
    <row r="456">
      <c r="C456" s="43"/>
      <c r="D456" s="43"/>
    </row>
    <row r="457">
      <c r="C457" s="43"/>
      <c r="D457" s="43"/>
    </row>
    <row r="458">
      <c r="C458" s="43"/>
      <c r="D458" s="43"/>
    </row>
    <row r="459">
      <c r="C459" s="43"/>
      <c r="D459" s="43"/>
    </row>
    <row r="460">
      <c r="C460" s="43"/>
      <c r="D460" s="43"/>
    </row>
    <row r="461">
      <c r="C461" s="43"/>
      <c r="D461" s="43"/>
    </row>
    <row r="462">
      <c r="C462" s="43"/>
      <c r="D462" s="43"/>
    </row>
    <row r="463">
      <c r="C463" s="43"/>
      <c r="D463" s="43"/>
    </row>
    <row r="464">
      <c r="C464" s="43"/>
      <c r="D464" s="43"/>
    </row>
    <row r="465">
      <c r="C465" s="43"/>
      <c r="D465" s="43"/>
    </row>
    <row r="466">
      <c r="C466" s="43"/>
      <c r="D466" s="43"/>
    </row>
    <row r="467">
      <c r="C467" s="43"/>
      <c r="D467" s="43"/>
    </row>
    <row r="468">
      <c r="C468" s="43"/>
      <c r="D468" s="43"/>
    </row>
    <row r="469">
      <c r="C469" s="43"/>
      <c r="D469" s="43"/>
    </row>
    <row r="470">
      <c r="C470" s="43"/>
      <c r="D470" s="43"/>
    </row>
    <row r="471">
      <c r="C471" s="43"/>
      <c r="D471" s="43"/>
    </row>
    <row r="472">
      <c r="C472" s="43"/>
      <c r="D472" s="43"/>
    </row>
    <row r="473">
      <c r="C473" s="43"/>
      <c r="D473" s="43"/>
    </row>
    <row r="474">
      <c r="C474" s="43"/>
      <c r="D474" s="43"/>
    </row>
    <row r="475">
      <c r="C475" s="43"/>
      <c r="D475" s="43"/>
    </row>
    <row r="476">
      <c r="C476" s="43"/>
      <c r="D476" s="43"/>
    </row>
    <row r="477">
      <c r="C477" s="43"/>
      <c r="D477" s="43"/>
    </row>
    <row r="478">
      <c r="C478" s="43"/>
      <c r="D478" s="43"/>
    </row>
    <row r="479">
      <c r="C479" s="43"/>
      <c r="D479" s="43"/>
    </row>
    <row r="480">
      <c r="C480" s="43"/>
      <c r="D480" s="43"/>
    </row>
    <row r="481">
      <c r="C481" s="43"/>
      <c r="D481" s="43"/>
    </row>
    <row r="482">
      <c r="C482" s="43"/>
      <c r="D482" s="43"/>
    </row>
    <row r="483">
      <c r="C483" s="43"/>
      <c r="D483" s="43"/>
    </row>
    <row r="484">
      <c r="C484" s="43"/>
      <c r="D484" s="43"/>
    </row>
    <row r="485">
      <c r="C485" s="43"/>
      <c r="D485" s="43"/>
    </row>
    <row r="486">
      <c r="C486" s="43"/>
      <c r="D486" s="43"/>
    </row>
    <row r="487">
      <c r="C487" s="43"/>
      <c r="D487" s="43"/>
    </row>
    <row r="488">
      <c r="C488" s="43"/>
      <c r="D488" s="43"/>
    </row>
    <row r="489">
      <c r="C489" s="43"/>
      <c r="D489" s="43"/>
    </row>
    <row r="490">
      <c r="C490" s="43"/>
      <c r="D490" s="43"/>
    </row>
    <row r="491">
      <c r="C491" s="43"/>
      <c r="D491" s="43"/>
    </row>
    <row r="492">
      <c r="C492" s="43"/>
      <c r="D492" s="43"/>
    </row>
    <row r="493">
      <c r="C493" s="43"/>
      <c r="D493" s="43"/>
    </row>
    <row r="494">
      <c r="C494" s="43"/>
      <c r="D494" s="43"/>
    </row>
    <row r="495">
      <c r="C495" s="43"/>
      <c r="D495" s="43"/>
    </row>
    <row r="496">
      <c r="C496" s="43"/>
      <c r="D496" s="43"/>
    </row>
    <row r="497">
      <c r="C497" s="43"/>
      <c r="D497" s="43"/>
    </row>
    <row r="498">
      <c r="C498" s="43"/>
      <c r="D498" s="43"/>
    </row>
    <row r="499">
      <c r="C499" s="43"/>
      <c r="D499" s="43"/>
    </row>
    <row r="500">
      <c r="C500" s="43"/>
      <c r="D500" s="43"/>
    </row>
    <row r="501">
      <c r="C501" s="43"/>
      <c r="D501" s="43"/>
    </row>
    <row r="502">
      <c r="C502" s="43"/>
      <c r="D502" s="43"/>
    </row>
    <row r="503">
      <c r="C503" s="43"/>
      <c r="D503" s="43"/>
    </row>
    <row r="504">
      <c r="C504" s="43"/>
      <c r="D504" s="43"/>
    </row>
    <row r="505">
      <c r="C505" s="43"/>
      <c r="D505" s="43"/>
    </row>
    <row r="506">
      <c r="C506" s="43"/>
      <c r="D506" s="43"/>
    </row>
    <row r="507">
      <c r="C507" s="43"/>
      <c r="D507" s="43"/>
    </row>
    <row r="508">
      <c r="C508" s="43"/>
      <c r="D508" s="43"/>
    </row>
    <row r="509">
      <c r="C509" s="43"/>
      <c r="D509" s="43"/>
    </row>
    <row r="510">
      <c r="C510" s="43"/>
      <c r="D510" s="43"/>
    </row>
    <row r="511">
      <c r="C511" s="43"/>
      <c r="D511" s="43"/>
    </row>
    <row r="512">
      <c r="C512" s="43"/>
      <c r="D512" s="43"/>
    </row>
    <row r="513">
      <c r="C513" s="43"/>
      <c r="D513" s="43"/>
    </row>
    <row r="514">
      <c r="C514" s="43"/>
      <c r="D514" s="43"/>
    </row>
    <row r="515">
      <c r="C515" s="43"/>
      <c r="D515" s="43"/>
    </row>
    <row r="516">
      <c r="C516" s="43"/>
      <c r="D516" s="43"/>
    </row>
    <row r="517">
      <c r="C517" s="43"/>
      <c r="D517" s="43"/>
    </row>
    <row r="518">
      <c r="C518" s="43"/>
      <c r="D518" s="43"/>
    </row>
    <row r="519">
      <c r="C519" s="43"/>
      <c r="D519" s="43"/>
    </row>
    <row r="520">
      <c r="C520" s="43"/>
      <c r="D520" s="43"/>
    </row>
    <row r="521">
      <c r="C521" s="43"/>
      <c r="D521" s="43"/>
    </row>
    <row r="522">
      <c r="C522" s="43"/>
      <c r="D522" s="43"/>
    </row>
    <row r="523">
      <c r="C523" s="43"/>
      <c r="D523" s="43"/>
    </row>
    <row r="524">
      <c r="C524" s="43"/>
      <c r="D524" s="43"/>
    </row>
    <row r="525">
      <c r="C525" s="43"/>
      <c r="D525" s="43"/>
    </row>
    <row r="526">
      <c r="C526" s="43"/>
      <c r="D526" s="43"/>
    </row>
    <row r="527">
      <c r="C527" s="43"/>
      <c r="D527" s="43"/>
    </row>
    <row r="528">
      <c r="C528" s="43"/>
      <c r="D528" s="43"/>
    </row>
    <row r="529">
      <c r="C529" s="43"/>
      <c r="D529" s="43"/>
    </row>
    <row r="530">
      <c r="C530" s="43"/>
      <c r="D530" s="43"/>
    </row>
    <row r="531">
      <c r="C531" s="43"/>
      <c r="D531" s="43"/>
    </row>
    <row r="532">
      <c r="C532" s="43"/>
      <c r="D532" s="43"/>
    </row>
    <row r="533">
      <c r="C533" s="43"/>
      <c r="D533" s="43"/>
    </row>
    <row r="534">
      <c r="C534" s="43"/>
      <c r="D534" s="43"/>
    </row>
    <row r="535">
      <c r="C535" s="43"/>
      <c r="D535" s="43"/>
    </row>
    <row r="536">
      <c r="C536" s="43"/>
      <c r="D536" s="43"/>
    </row>
    <row r="537">
      <c r="C537" s="43"/>
      <c r="D537" s="43"/>
    </row>
    <row r="538">
      <c r="C538" s="43"/>
      <c r="D538" s="43"/>
    </row>
    <row r="539">
      <c r="C539" s="43"/>
      <c r="D539" s="43"/>
    </row>
    <row r="540">
      <c r="C540" s="43"/>
      <c r="D540" s="43"/>
    </row>
    <row r="541">
      <c r="C541" s="43"/>
      <c r="D541" s="43"/>
    </row>
    <row r="542">
      <c r="C542" s="43"/>
      <c r="D542" s="43"/>
    </row>
    <row r="543">
      <c r="C543" s="43"/>
      <c r="D543" s="43"/>
    </row>
    <row r="544">
      <c r="C544" s="43"/>
      <c r="D544" s="43"/>
    </row>
    <row r="545">
      <c r="C545" s="43"/>
      <c r="D545" s="43"/>
    </row>
    <row r="546">
      <c r="C546" s="43"/>
      <c r="D546" s="43"/>
    </row>
    <row r="547">
      <c r="C547" s="43"/>
      <c r="D547" s="43"/>
    </row>
    <row r="548">
      <c r="C548" s="43"/>
      <c r="D548" s="43"/>
    </row>
    <row r="549">
      <c r="C549" s="43"/>
      <c r="D549" s="43"/>
    </row>
    <row r="550">
      <c r="C550" s="43"/>
      <c r="D550" s="43"/>
    </row>
    <row r="551">
      <c r="C551" s="43"/>
      <c r="D551" s="43"/>
    </row>
    <row r="552">
      <c r="C552" s="43"/>
      <c r="D552" s="43"/>
    </row>
    <row r="553">
      <c r="C553" s="43"/>
      <c r="D553" s="43"/>
    </row>
    <row r="554">
      <c r="C554" s="43"/>
      <c r="D554" s="43"/>
    </row>
    <row r="555">
      <c r="C555" s="43"/>
      <c r="D555" s="43"/>
    </row>
    <row r="556">
      <c r="C556" s="43"/>
      <c r="D556" s="43"/>
    </row>
    <row r="557">
      <c r="C557" s="43"/>
      <c r="D557" s="43"/>
    </row>
    <row r="558">
      <c r="C558" s="43"/>
      <c r="D558" s="43"/>
    </row>
    <row r="559">
      <c r="C559" s="43"/>
      <c r="D559" s="43"/>
    </row>
    <row r="560">
      <c r="C560" s="43"/>
      <c r="D560" s="43"/>
    </row>
    <row r="561">
      <c r="C561" s="43"/>
      <c r="D561" s="43"/>
    </row>
    <row r="562">
      <c r="C562" s="43"/>
      <c r="D562" s="43"/>
    </row>
    <row r="563">
      <c r="C563" s="43"/>
      <c r="D563" s="43"/>
    </row>
    <row r="564">
      <c r="C564" s="43"/>
      <c r="D564" s="43"/>
    </row>
    <row r="565">
      <c r="C565" s="43"/>
      <c r="D565" s="43"/>
    </row>
    <row r="566">
      <c r="C566" s="43"/>
      <c r="D566" s="43"/>
    </row>
    <row r="567">
      <c r="C567" s="43"/>
      <c r="D567" s="43"/>
    </row>
    <row r="568">
      <c r="C568" s="43"/>
      <c r="D568" s="43"/>
    </row>
    <row r="569">
      <c r="C569" s="43"/>
      <c r="D569" s="43"/>
    </row>
    <row r="570">
      <c r="C570" s="43"/>
      <c r="D570" s="43"/>
    </row>
    <row r="571">
      <c r="C571" s="43"/>
      <c r="D571" s="43"/>
    </row>
    <row r="572">
      <c r="C572" s="43"/>
      <c r="D572" s="43"/>
    </row>
    <row r="573">
      <c r="C573" s="43"/>
      <c r="D573" s="43"/>
    </row>
    <row r="574">
      <c r="C574" s="43"/>
      <c r="D574" s="43"/>
    </row>
    <row r="575">
      <c r="C575" s="43"/>
      <c r="D575" s="43"/>
    </row>
    <row r="576">
      <c r="C576" s="43"/>
      <c r="D576" s="43"/>
    </row>
    <row r="577">
      <c r="C577" s="43"/>
      <c r="D577" s="43"/>
    </row>
    <row r="578">
      <c r="C578" s="43"/>
      <c r="D578" s="43"/>
    </row>
    <row r="579">
      <c r="C579" s="43"/>
      <c r="D579" s="43"/>
    </row>
    <row r="580">
      <c r="C580" s="43"/>
      <c r="D580" s="43"/>
    </row>
    <row r="581">
      <c r="C581" s="43"/>
      <c r="D581" s="43"/>
    </row>
    <row r="582">
      <c r="C582" s="43"/>
      <c r="D582" s="43"/>
    </row>
    <row r="583">
      <c r="C583" s="43"/>
      <c r="D583" s="43"/>
    </row>
    <row r="584">
      <c r="C584" s="43"/>
      <c r="D584" s="43"/>
    </row>
    <row r="585">
      <c r="C585" s="43"/>
      <c r="D585" s="43"/>
    </row>
    <row r="586">
      <c r="C586" s="43"/>
      <c r="D586" s="43"/>
    </row>
    <row r="587">
      <c r="C587" s="43"/>
      <c r="D587" s="43"/>
    </row>
    <row r="588">
      <c r="C588" s="43"/>
      <c r="D588" s="43"/>
    </row>
    <row r="589">
      <c r="C589" s="43"/>
      <c r="D589" s="43"/>
    </row>
    <row r="590">
      <c r="C590" s="43"/>
      <c r="D590" s="43"/>
    </row>
    <row r="591">
      <c r="C591" s="43"/>
      <c r="D591" s="43"/>
    </row>
    <row r="592">
      <c r="C592" s="43"/>
      <c r="D592" s="43"/>
    </row>
    <row r="593">
      <c r="C593" s="43"/>
      <c r="D593" s="43"/>
    </row>
    <row r="594">
      <c r="C594" s="43"/>
      <c r="D594" s="43"/>
    </row>
    <row r="595">
      <c r="C595" s="43"/>
      <c r="D595" s="43"/>
    </row>
    <row r="596">
      <c r="C596" s="43"/>
      <c r="D596" s="43"/>
    </row>
    <row r="597">
      <c r="C597" s="43"/>
      <c r="D597" s="43"/>
    </row>
    <row r="598">
      <c r="C598" s="43"/>
      <c r="D598" s="43"/>
    </row>
    <row r="599">
      <c r="C599" s="43"/>
      <c r="D599" s="43"/>
    </row>
    <row r="600">
      <c r="C600" s="43"/>
      <c r="D600" s="43"/>
    </row>
    <row r="601">
      <c r="C601" s="43"/>
      <c r="D601" s="43"/>
    </row>
    <row r="602">
      <c r="C602" s="43"/>
      <c r="D602" s="43"/>
    </row>
    <row r="603">
      <c r="C603" s="43"/>
      <c r="D603" s="43"/>
    </row>
    <row r="604">
      <c r="C604" s="43"/>
      <c r="D604" s="43"/>
    </row>
    <row r="605">
      <c r="C605" s="43"/>
      <c r="D605" s="43"/>
    </row>
    <row r="606">
      <c r="C606" s="43"/>
      <c r="D606" s="43"/>
    </row>
    <row r="607">
      <c r="C607" s="43"/>
      <c r="D607" s="43"/>
    </row>
    <row r="608">
      <c r="C608" s="43"/>
      <c r="D608" s="43"/>
    </row>
    <row r="609">
      <c r="C609" s="43"/>
      <c r="D609" s="43"/>
    </row>
    <row r="610">
      <c r="C610" s="43"/>
      <c r="D610" s="43"/>
    </row>
    <row r="611">
      <c r="C611" s="43"/>
      <c r="D611" s="43"/>
    </row>
    <row r="612">
      <c r="C612" s="43"/>
      <c r="D612" s="43"/>
    </row>
    <row r="613">
      <c r="C613" s="43"/>
      <c r="D613" s="43"/>
    </row>
    <row r="614">
      <c r="C614" s="43"/>
      <c r="D614" s="43"/>
    </row>
    <row r="615">
      <c r="C615" s="43"/>
      <c r="D615" s="43"/>
    </row>
    <row r="616">
      <c r="C616" s="43"/>
      <c r="D616" s="43"/>
    </row>
    <row r="617">
      <c r="C617" s="43"/>
      <c r="D617" s="43"/>
    </row>
    <row r="618">
      <c r="C618" s="43"/>
      <c r="D618" s="43"/>
    </row>
    <row r="619">
      <c r="C619" s="43"/>
      <c r="D619" s="43"/>
    </row>
    <row r="620">
      <c r="C620" s="43"/>
      <c r="D620" s="43"/>
    </row>
    <row r="621">
      <c r="C621" s="43"/>
      <c r="D621" s="43"/>
    </row>
    <row r="622">
      <c r="C622" s="43"/>
      <c r="D622" s="43"/>
    </row>
    <row r="623">
      <c r="C623" s="43"/>
      <c r="D623" s="43"/>
    </row>
    <row r="624">
      <c r="C624" s="43"/>
      <c r="D624" s="43"/>
    </row>
    <row r="625">
      <c r="C625" s="43"/>
      <c r="D625" s="43"/>
    </row>
    <row r="626">
      <c r="C626" s="43"/>
      <c r="D626" s="43"/>
    </row>
    <row r="627">
      <c r="C627" s="43"/>
      <c r="D627" s="43"/>
    </row>
    <row r="628">
      <c r="C628" s="43"/>
      <c r="D628" s="43"/>
    </row>
    <row r="629">
      <c r="C629" s="43"/>
      <c r="D629" s="43"/>
    </row>
    <row r="630">
      <c r="C630" s="43"/>
      <c r="D630" s="43"/>
    </row>
    <row r="631">
      <c r="C631" s="43"/>
      <c r="D631" s="43"/>
    </row>
    <row r="632">
      <c r="C632" s="43"/>
      <c r="D632" s="43"/>
    </row>
    <row r="633">
      <c r="C633" s="43"/>
      <c r="D633" s="43"/>
    </row>
    <row r="634">
      <c r="C634" s="43"/>
      <c r="D634" s="43"/>
    </row>
    <row r="635">
      <c r="C635" s="43"/>
      <c r="D635" s="43"/>
    </row>
    <row r="636">
      <c r="C636" s="43"/>
      <c r="D636" s="43"/>
    </row>
    <row r="637">
      <c r="C637" s="43"/>
      <c r="D637" s="43"/>
    </row>
    <row r="638">
      <c r="C638" s="43"/>
      <c r="D638" s="43"/>
    </row>
    <row r="639">
      <c r="C639" s="43"/>
      <c r="D639" s="43"/>
    </row>
    <row r="640">
      <c r="C640" s="43"/>
      <c r="D640" s="43"/>
    </row>
    <row r="641">
      <c r="C641" s="43"/>
      <c r="D641" s="43"/>
    </row>
    <row r="642">
      <c r="C642" s="43"/>
      <c r="D642" s="43"/>
    </row>
    <row r="643">
      <c r="C643" s="43"/>
      <c r="D643" s="43"/>
    </row>
    <row r="644">
      <c r="C644" s="43"/>
      <c r="D644" s="43"/>
    </row>
    <row r="645">
      <c r="C645" s="43"/>
      <c r="D645" s="43"/>
    </row>
    <row r="646">
      <c r="C646" s="43"/>
      <c r="D646" s="43"/>
    </row>
    <row r="647">
      <c r="C647" s="43"/>
      <c r="D647" s="43"/>
    </row>
    <row r="648">
      <c r="C648" s="43"/>
      <c r="D648" s="43"/>
    </row>
    <row r="649">
      <c r="C649" s="43"/>
      <c r="D649" s="43"/>
    </row>
    <row r="650">
      <c r="C650" s="43"/>
      <c r="D650" s="43"/>
    </row>
    <row r="651">
      <c r="C651" s="43"/>
      <c r="D651" s="43"/>
    </row>
    <row r="652">
      <c r="C652" s="43"/>
      <c r="D652" s="43"/>
    </row>
    <row r="653">
      <c r="C653" s="43"/>
      <c r="D653" s="43"/>
    </row>
    <row r="654">
      <c r="C654" s="43"/>
      <c r="D654" s="43"/>
    </row>
    <row r="655">
      <c r="C655" s="43"/>
      <c r="D655" s="43"/>
    </row>
    <row r="656">
      <c r="C656" s="43"/>
      <c r="D656" s="43"/>
    </row>
    <row r="657">
      <c r="C657" s="43"/>
      <c r="D657" s="43"/>
    </row>
    <row r="658">
      <c r="C658" s="43"/>
      <c r="D658" s="43"/>
    </row>
    <row r="659">
      <c r="C659" s="43"/>
      <c r="D659" s="43"/>
    </row>
    <row r="660">
      <c r="C660" s="43"/>
      <c r="D660" s="43"/>
    </row>
    <row r="661">
      <c r="C661" s="43"/>
      <c r="D661" s="43"/>
    </row>
    <row r="662">
      <c r="C662" s="43"/>
      <c r="D662" s="43"/>
    </row>
    <row r="663">
      <c r="C663" s="43"/>
      <c r="D663" s="43"/>
    </row>
    <row r="664">
      <c r="C664" s="43"/>
      <c r="D664" s="43"/>
    </row>
    <row r="665">
      <c r="C665" s="43"/>
      <c r="D665" s="43"/>
    </row>
    <row r="666">
      <c r="C666" s="43"/>
      <c r="D666" s="43"/>
    </row>
    <row r="667">
      <c r="C667" s="43"/>
      <c r="D667" s="43"/>
    </row>
    <row r="668">
      <c r="C668" s="43"/>
      <c r="D668" s="43"/>
    </row>
    <row r="669">
      <c r="C669" s="43"/>
      <c r="D669" s="43"/>
    </row>
    <row r="670">
      <c r="C670" s="43"/>
      <c r="D670" s="43"/>
    </row>
    <row r="671">
      <c r="C671" s="43"/>
      <c r="D671" s="43"/>
    </row>
    <row r="672">
      <c r="C672" s="43"/>
      <c r="D672" s="43"/>
    </row>
    <row r="673">
      <c r="C673" s="43"/>
      <c r="D673" s="43"/>
    </row>
    <row r="674">
      <c r="C674" s="43"/>
      <c r="D674" s="43"/>
    </row>
    <row r="675">
      <c r="C675" s="43"/>
      <c r="D675" s="43"/>
    </row>
    <row r="676">
      <c r="C676" s="43"/>
      <c r="D676" s="43"/>
    </row>
    <row r="677">
      <c r="C677" s="43"/>
      <c r="D677" s="43"/>
    </row>
    <row r="678">
      <c r="C678" s="43"/>
      <c r="D678" s="43"/>
    </row>
    <row r="679">
      <c r="C679" s="43"/>
      <c r="D679" s="43"/>
    </row>
    <row r="680">
      <c r="C680" s="43"/>
      <c r="D680" s="43"/>
    </row>
    <row r="681">
      <c r="C681" s="43"/>
      <c r="D681" s="43"/>
    </row>
    <row r="682">
      <c r="C682" s="43"/>
      <c r="D682" s="43"/>
    </row>
    <row r="683">
      <c r="C683" s="43"/>
      <c r="D683" s="43"/>
    </row>
    <row r="684">
      <c r="C684" s="43"/>
      <c r="D684" s="43"/>
    </row>
    <row r="685">
      <c r="C685" s="43"/>
      <c r="D685" s="43"/>
    </row>
    <row r="686">
      <c r="C686" s="43"/>
      <c r="D686" s="43"/>
    </row>
    <row r="687">
      <c r="C687" s="43"/>
      <c r="D687" s="43"/>
    </row>
    <row r="688">
      <c r="C688" s="43"/>
      <c r="D688" s="43"/>
    </row>
    <row r="689">
      <c r="C689" s="43"/>
      <c r="D689" s="43"/>
    </row>
    <row r="690">
      <c r="C690" s="43"/>
      <c r="D690" s="43"/>
    </row>
    <row r="691">
      <c r="C691" s="43"/>
      <c r="D691" s="43"/>
    </row>
    <row r="692">
      <c r="C692" s="43"/>
      <c r="D692" s="43"/>
    </row>
    <row r="693">
      <c r="C693" s="43"/>
      <c r="D693" s="43"/>
    </row>
    <row r="694">
      <c r="C694" s="43"/>
      <c r="D694" s="43"/>
    </row>
    <row r="695">
      <c r="C695" s="43"/>
      <c r="D695" s="43"/>
    </row>
    <row r="696">
      <c r="C696" s="43"/>
      <c r="D696" s="43"/>
    </row>
    <row r="697">
      <c r="C697" s="43"/>
      <c r="D697" s="43"/>
    </row>
    <row r="698">
      <c r="C698" s="43"/>
      <c r="D698" s="43"/>
    </row>
    <row r="699">
      <c r="C699" s="43"/>
      <c r="D699" s="43"/>
    </row>
    <row r="700">
      <c r="C700" s="43"/>
      <c r="D700" s="43"/>
    </row>
    <row r="701">
      <c r="C701" s="43"/>
      <c r="D701" s="43"/>
    </row>
    <row r="702">
      <c r="C702" s="43"/>
      <c r="D702" s="43"/>
    </row>
    <row r="703">
      <c r="C703" s="43"/>
      <c r="D703" s="43"/>
    </row>
    <row r="704">
      <c r="C704" s="43"/>
      <c r="D704" s="43"/>
    </row>
    <row r="705">
      <c r="C705" s="43"/>
      <c r="D705" s="43"/>
    </row>
    <row r="706">
      <c r="C706" s="43"/>
      <c r="D706" s="43"/>
    </row>
    <row r="707">
      <c r="C707" s="43"/>
      <c r="D707" s="43"/>
    </row>
    <row r="708">
      <c r="C708" s="43"/>
      <c r="D708" s="43"/>
    </row>
    <row r="709">
      <c r="C709" s="43"/>
      <c r="D709" s="43"/>
    </row>
    <row r="710">
      <c r="C710" s="43"/>
      <c r="D710" s="43"/>
    </row>
    <row r="711">
      <c r="C711" s="43"/>
      <c r="D711" s="43"/>
    </row>
    <row r="712">
      <c r="C712" s="43"/>
      <c r="D712" s="43"/>
    </row>
    <row r="713">
      <c r="C713" s="43"/>
      <c r="D713" s="43"/>
    </row>
    <row r="714">
      <c r="C714" s="43"/>
      <c r="D714" s="43"/>
    </row>
    <row r="715">
      <c r="C715" s="43"/>
      <c r="D715" s="43"/>
    </row>
    <row r="716">
      <c r="C716" s="43"/>
      <c r="D716" s="43"/>
    </row>
    <row r="717">
      <c r="C717" s="43"/>
      <c r="D717" s="43"/>
    </row>
    <row r="718">
      <c r="C718" s="43"/>
      <c r="D718" s="43"/>
    </row>
    <row r="719">
      <c r="C719" s="43"/>
      <c r="D719" s="43"/>
    </row>
    <row r="720">
      <c r="C720" s="43"/>
      <c r="D720" s="43"/>
    </row>
    <row r="721">
      <c r="C721" s="43"/>
      <c r="D721" s="43"/>
    </row>
    <row r="722">
      <c r="C722" s="43"/>
      <c r="D722" s="43"/>
    </row>
    <row r="723">
      <c r="C723" s="43"/>
      <c r="D723" s="43"/>
    </row>
    <row r="724">
      <c r="C724" s="43"/>
      <c r="D724" s="43"/>
    </row>
    <row r="725">
      <c r="C725" s="43"/>
      <c r="D725" s="43"/>
    </row>
    <row r="726">
      <c r="C726" s="43"/>
      <c r="D726" s="43"/>
    </row>
    <row r="727">
      <c r="C727" s="43"/>
      <c r="D727" s="43"/>
    </row>
    <row r="728">
      <c r="C728" s="43"/>
      <c r="D728" s="43"/>
    </row>
    <row r="729">
      <c r="C729" s="43"/>
      <c r="D729" s="43"/>
    </row>
    <row r="730">
      <c r="C730" s="43"/>
      <c r="D730" s="43"/>
    </row>
    <row r="731">
      <c r="C731" s="43"/>
      <c r="D731" s="43"/>
    </row>
    <row r="732">
      <c r="C732" s="43"/>
      <c r="D732" s="43"/>
    </row>
    <row r="733">
      <c r="C733" s="43"/>
      <c r="D733" s="43"/>
    </row>
    <row r="734">
      <c r="C734" s="43"/>
      <c r="D734" s="43"/>
    </row>
    <row r="735">
      <c r="C735" s="43"/>
      <c r="D735" s="43"/>
    </row>
    <row r="736">
      <c r="C736" s="43"/>
      <c r="D736" s="43"/>
    </row>
    <row r="737">
      <c r="C737" s="43"/>
      <c r="D737" s="43"/>
    </row>
    <row r="738">
      <c r="C738" s="43"/>
      <c r="D738" s="43"/>
    </row>
    <row r="739">
      <c r="C739" s="43"/>
      <c r="D739" s="43"/>
    </row>
    <row r="740">
      <c r="C740" s="43"/>
      <c r="D740" s="43"/>
    </row>
    <row r="741">
      <c r="C741" s="43"/>
      <c r="D741" s="43"/>
    </row>
    <row r="742">
      <c r="C742" s="43"/>
      <c r="D742" s="43"/>
    </row>
    <row r="743">
      <c r="C743" s="43"/>
      <c r="D743" s="43"/>
    </row>
    <row r="744">
      <c r="C744" s="43"/>
      <c r="D744" s="43"/>
    </row>
    <row r="745">
      <c r="C745" s="43"/>
      <c r="D745" s="43"/>
    </row>
    <row r="746">
      <c r="C746" s="43"/>
      <c r="D746" s="43"/>
    </row>
    <row r="747">
      <c r="C747" s="43"/>
      <c r="D747" s="43"/>
    </row>
    <row r="748">
      <c r="C748" s="43"/>
      <c r="D748" s="43"/>
    </row>
    <row r="749">
      <c r="C749" s="43"/>
      <c r="D749" s="43"/>
    </row>
    <row r="750">
      <c r="C750" s="43"/>
      <c r="D750" s="43"/>
    </row>
    <row r="751">
      <c r="C751" s="43"/>
      <c r="D751" s="43"/>
    </row>
    <row r="752">
      <c r="C752" s="43"/>
      <c r="D752" s="43"/>
    </row>
    <row r="753">
      <c r="C753" s="43"/>
      <c r="D753" s="43"/>
    </row>
    <row r="754">
      <c r="C754" s="43"/>
      <c r="D754" s="43"/>
    </row>
    <row r="755">
      <c r="C755" s="43"/>
      <c r="D755" s="43"/>
    </row>
    <row r="756">
      <c r="C756" s="43"/>
      <c r="D756" s="43"/>
    </row>
    <row r="757">
      <c r="C757" s="43"/>
      <c r="D757" s="43"/>
    </row>
    <row r="758">
      <c r="C758" s="43"/>
      <c r="D758" s="43"/>
    </row>
    <row r="759">
      <c r="C759" s="43"/>
      <c r="D759" s="43"/>
    </row>
    <row r="760">
      <c r="C760" s="43"/>
      <c r="D760" s="43"/>
    </row>
    <row r="761">
      <c r="C761" s="43"/>
      <c r="D761" s="43"/>
    </row>
    <row r="762">
      <c r="C762" s="43"/>
      <c r="D762" s="43"/>
    </row>
    <row r="763">
      <c r="C763" s="43"/>
      <c r="D763" s="43"/>
    </row>
    <row r="764">
      <c r="C764" s="43"/>
      <c r="D764" s="43"/>
    </row>
    <row r="765">
      <c r="C765" s="43"/>
      <c r="D765" s="43"/>
    </row>
    <row r="766">
      <c r="C766" s="43"/>
      <c r="D766" s="43"/>
    </row>
    <row r="767">
      <c r="C767" s="43"/>
      <c r="D767" s="43"/>
    </row>
    <row r="768">
      <c r="C768" s="43"/>
      <c r="D768" s="43"/>
    </row>
    <row r="769">
      <c r="C769" s="43"/>
      <c r="D769" s="43"/>
    </row>
    <row r="770">
      <c r="C770" s="43"/>
      <c r="D770" s="43"/>
    </row>
    <row r="771">
      <c r="C771" s="43"/>
      <c r="D771" s="43"/>
    </row>
    <row r="772">
      <c r="C772" s="43"/>
      <c r="D772" s="43"/>
    </row>
    <row r="773">
      <c r="C773" s="43"/>
      <c r="D773" s="43"/>
    </row>
    <row r="774">
      <c r="C774" s="43"/>
      <c r="D774" s="43"/>
    </row>
    <row r="775">
      <c r="C775" s="43"/>
      <c r="D775" s="43"/>
    </row>
    <row r="776">
      <c r="C776" s="43"/>
      <c r="D776" s="43"/>
    </row>
    <row r="777">
      <c r="C777" s="43"/>
      <c r="D777" s="43"/>
    </row>
    <row r="778">
      <c r="C778" s="43"/>
      <c r="D778" s="43"/>
    </row>
    <row r="779">
      <c r="C779" s="43"/>
      <c r="D779" s="43"/>
    </row>
    <row r="780">
      <c r="C780" s="43"/>
      <c r="D780" s="43"/>
    </row>
    <row r="781">
      <c r="C781" s="43"/>
      <c r="D781" s="43"/>
    </row>
    <row r="782">
      <c r="C782" s="43"/>
      <c r="D782" s="43"/>
    </row>
    <row r="783">
      <c r="C783" s="43"/>
      <c r="D783" s="43"/>
    </row>
    <row r="784">
      <c r="C784" s="43"/>
      <c r="D784" s="43"/>
    </row>
    <row r="785">
      <c r="C785" s="43"/>
      <c r="D785" s="43"/>
    </row>
    <row r="786">
      <c r="C786" s="43"/>
      <c r="D786" s="43"/>
    </row>
    <row r="787">
      <c r="C787" s="43"/>
      <c r="D787" s="43"/>
    </row>
    <row r="788">
      <c r="C788" s="43"/>
      <c r="D788" s="43"/>
    </row>
    <row r="789">
      <c r="C789" s="43"/>
      <c r="D789" s="43"/>
    </row>
    <row r="790">
      <c r="C790" s="43"/>
      <c r="D790" s="43"/>
    </row>
    <row r="791">
      <c r="C791" s="43"/>
      <c r="D791" s="43"/>
    </row>
    <row r="792">
      <c r="C792" s="43"/>
      <c r="D792" s="43"/>
    </row>
    <row r="793">
      <c r="C793" s="43"/>
      <c r="D793" s="43"/>
    </row>
    <row r="794">
      <c r="C794" s="43"/>
      <c r="D794" s="43"/>
    </row>
    <row r="795">
      <c r="C795" s="43"/>
      <c r="D795" s="43"/>
    </row>
    <row r="796">
      <c r="C796" s="43"/>
      <c r="D796" s="43"/>
    </row>
    <row r="797">
      <c r="C797" s="43"/>
      <c r="D797" s="43"/>
    </row>
    <row r="798">
      <c r="C798" s="43"/>
      <c r="D798" s="43"/>
    </row>
    <row r="799">
      <c r="C799" s="43"/>
      <c r="D799" s="43"/>
    </row>
    <row r="800">
      <c r="C800" s="43"/>
      <c r="D800" s="43"/>
    </row>
    <row r="801">
      <c r="C801" s="43"/>
      <c r="D801" s="43"/>
    </row>
    <row r="802">
      <c r="C802" s="43"/>
      <c r="D802" s="43"/>
    </row>
    <row r="803">
      <c r="C803" s="43"/>
      <c r="D803" s="43"/>
    </row>
    <row r="804">
      <c r="C804" s="43"/>
      <c r="D804" s="43"/>
    </row>
    <row r="805">
      <c r="C805" s="43"/>
      <c r="D805" s="43"/>
    </row>
    <row r="806">
      <c r="C806" s="43"/>
      <c r="D806" s="43"/>
    </row>
    <row r="807">
      <c r="C807" s="43"/>
      <c r="D807" s="43"/>
    </row>
    <row r="808">
      <c r="C808" s="43"/>
      <c r="D808" s="43"/>
    </row>
    <row r="809">
      <c r="C809" s="43"/>
      <c r="D809" s="43"/>
    </row>
    <row r="810">
      <c r="C810" s="43"/>
      <c r="D810" s="43"/>
    </row>
    <row r="811">
      <c r="C811" s="43"/>
      <c r="D811" s="43"/>
    </row>
    <row r="812">
      <c r="C812" s="43"/>
      <c r="D812" s="43"/>
    </row>
    <row r="813">
      <c r="C813" s="43"/>
      <c r="D813" s="43"/>
    </row>
    <row r="814">
      <c r="C814" s="43"/>
      <c r="D814" s="43"/>
    </row>
    <row r="815">
      <c r="C815" s="43"/>
      <c r="D815" s="43"/>
    </row>
    <row r="816">
      <c r="C816" s="43"/>
      <c r="D816" s="43"/>
    </row>
    <row r="817">
      <c r="C817" s="43"/>
      <c r="D817" s="43"/>
    </row>
    <row r="818">
      <c r="C818" s="43"/>
      <c r="D818" s="43"/>
    </row>
    <row r="819">
      <c r="C819" s="43"/>
      <c r="D819" s="43"/>
    </row>
    <row r="820">
      <c r="C820" s="43"/>
      <c r="D820" s="43"/>
    </row>
    <row r="821">
      <c r="C821" s="43"/>
      <c r="D821" s="43"/>
    </row>
    <row r="822">
      <c r="C822" s="43"/>
      <c r="D822" s="43"/>
    </row>
    <row r="823">
      <c r="C823" s="43"/>
      <c r="D823" s="43"/>
    </row>
    <row r="824">
      <c r="C824" s="43"/>
      <c r="D824" s="43"/>
    </row>
    <row r="825">
      <c r="C825" s="43"/>
      <c r="D825" s="43"/>
    </row>
    <row r="826">
      <c r="C826" s="43"/>
      <c r="D826" s="43"/>
    </row>
    <row r="827">
      <c r="C827" s="43"/>
      <c r="D827" s="43"/>
    </row>
    <row r="828">
      <c r="C828" s="43"/>
      <c r="D828" s="43"/>
    </row>
    <row r="829">
      <c r="C829" s="43"/>
      <c r="D829" s="43"/>
    </row>
    <row r="830">
      <c r="C830" s="43"/>
      <c r="D830" s="43"/>
    </row>
    <row r="831">
      <c r="C831" s="43"/>
      <c r="D831" s="43"/>
    </row>
    <row r="832">
      <c r="C832" s="43"/>
      <c r="D832" s="43"/>
    </row>
    <row r="833">
      <c r="C833" s="43"/>
      <c r="D833" s="43"/>
    </row>
    <row r="834">
      <c r="C834" s="43"/>
      <c r="D834" s="43"/>
    </row>
    <row r="835">
      <c r="C835" s="43"/>
      <c r="D835" s="43"/>
    </row>
    <row r="836">
      <c r="C836" s="43"/>
      <c r="D836" s="43"/>
    </row>
    <row r="837">
      <c r="C837" s="43"/>
      <c r="D837" s="43"/>
    </row>
    <row r="838">
      <c r="C838" s="43"/>
      <c r="D838" s="43"/>
    </row>
    <row r="839">
      <c r="C839" s="43"/>
      <c r="D839" s="43"/>
    </row>
    <row r="840">
      <c r="C840" s="43"/>
      <c r="D840" s="43"/>
    </row>
    <row r="841">
      <c r="C841" s="43"/>
      <c r="D841" s="43"/>
    </row>
    <row r="842">
      <c r="C842" s="43"/>
      <c r="D842" s="43"/>
    </row>
    <row r="843">
      <c r="C843" s="43"/>
      <c r="D843" s="43"/>
    </row>
    <row r="844">
      <c r="C844" s="43"/>
      <c r="D844" s="43"/>
    </row>
    <row r="845">
      <c r="C845" s="43"/>
      <c r="D845" s="43"/>
    </row>
    <row r="846">
      <c r="C846" s="43"/>
      <c r="D846" s="43"/>
    </row>
    <row r="847">
      <c r="C847" s="43"/>
      <c r="D847" s="43"/>
    </row>
    <row r="848">
      <c r="C848" s="43"/>
      <c r="D848" s="43"/>
    </row>
    <row r="849">
      <c r="C849" s="43"/>
      <c r="D849" s="43"/>
    </row>
    <row r="850">
      <c r="C850" s="43"/>
      <c r="D850" s="43"/>
    </row>
    <row r="851">
      <c r="C851" s="43"/>
      <c r="D851" s="43"/>
    </row>
    <row r="852">
      <c r="C852" s="43"/>
      <c r="D852" s="43"/>
    </row>
    <row r="853">
      <c r="C853" s="43"/>
      <c r="D853" s="43"/>
    </row>
    <row r="854">
      <c r="C854" s="43"/>
      <c r="D854" s="43"/>
    </row>
    <row r="855">
      <c r="C855" s="43"/>
      <c r="D855" s="43"/>
    </row>
    <row r="856">
      <c r="C856" s="43"/>
      <c r="D856" s="43"/>
    </row>
    <row r="857">
      <c r="C857" s="43"/>
      <c r="D857" s="43"/>
    </row>
    <row r="858">
      <c r="C858" s="43"/>
      <c r="D858" s="43"/>
    </row>
    <row r="859">
      <c r="C859" s="43"/>
      <c r="D859" s="43"/>
    </row>
    <row r="860">
      <c r="C860" s="43"/>
      <c r="D860" s="43"/>
    </row>
    <row r="861">
      <c r="C861" s="43"/>
      <c r="D861" s="43"/>
    </row>
    <row r="862">
      <c r="C862" s="43"/>
      <c r="D862" s="43"/>
    </row>
    <row r="863">
      <c r="C863" s="43"/>
      <c r="D863" s="43"/>
    </row>
    <row r="864">
      <c r="C864" s="43"/>
      <c r="D864" s="43"/>
    </row>
    <row r="865">
      <c r="C865" s="43"/>
      <c r="D865" s="43"/>
    </row>
    <row r="866">
      <c r="C866" s="43"/>
      <c r="D866" s="43"/>
    </row>
    <row r="867">
      <c r="C867" s="43"/>
      <c r="D867" s="43"/>
    </row>
    <row r="868">
      <c r="C868" s="43"/>
      <c r="D868" s="43"/>
    </row>
    <row r="869">
      <c r="C869" s="43"/>
      <c r="D869" s="43"/>
    </row>
    <row r="870">
      <c r="C870" s="43"/>
      <c r="D870" s="43"/>
    </row>
    <row r="871">
      <c r="C871" s="43"/>
      <c r="D871" s="43"/>
    </row>
    <row r="872">
      <c r="C872" s="43"/>
      <c r="D872" s="43"/>
    </row>
    <row r="873">
      <c r="C873" s="43"/>
      <c r="D873" s="43"/>
    </row>
    <row r="874">
      <c r="C874" s="43"/>
      <c r="D874" s="43"/>
    </row>
    <row r="875">
      <c r="C875" s="43"/>
      <c r="D875" s="43"/>
    </row>
    <row r="876">
      <c r="C876" s="43"/>
      <c r="D876" s="43"/>
    </row>
    <row r="877">
      <c r="C877" s="43"/>
      <c r="D877" s="43"/>
    </row>
    <row r="878">
      <c r="C878" s="43"/>
      <c r="D878" s="43"/>
    </row>
    <row r="879">
      <c r="C879" s="43"/>
      <c r="D879" s="43"/>
    </row>
    <row r="880">
      <c r="C880" s="43"/>
      <c r="D880" s="43"/>
    </row>
    <row r="881">
      <c r="C881" s="43"/>
      <c r="D881" s="43"/>
    </row>
    <row r="882">
      <c r="C882" s="43"/>
      <c r="D882" s="43"/>
    </row>
    <row r="883">
      <c r="C883" s="43"/>
      <c r="D883" s="43"/>
    </row>
    <row r="884">
      <c r="C884" s="43"/>
      <c r="D884" s="43"/>
    </row>
    <row r="885">
      <c r="C885" s="43"/>
      <c r="D885" s="43"/>
    </row>
    <row r="886">
      <c r="C886" s="43"/>
      <c r="D886" s="43"/>
    </row>
    <row r="887">
      <c r="C887" s="43"/>
      <c r="D887" s="43"/>
    </row>
    <row r="888">
      <c r="C888" s="43"/>
      <c r="D888" s="43"/>
    </row>
    <row r="889">
      <c r="C889" s="43"/>
      <c r="D889" s="43"/>
    </row>
    <row r="890">
      <c r="C890" s="43"/>
      <c r="D890" s="43"/>
    </row>
    <row r="891">
      <c r="C891" s="43"/>
      <c r="D891" s="43"/>
    </row>
    <row r="892">
      <c r="C892" s="43"/>
      <c r="D892" s="43"/>
    </row>
    <row r="893">
      <c r="C893" s="43"/>
      <c r="D893" s="43"/>
    </row>
    <row r="894">
      <c r="C894" s="43"/>
      <c r="D894" s="43"/>
    </row>
    <row r="895">
      <c r="C895" s="43"/>
      <c r="D895" s="43"/>
    </row>
    <row r="896">
      <c r="C896" s="43"/>
      <c r="D896" s="43"/>
    </row>
    <row r="897">
      <c r="C897" s="43"/>
      <c r="D897" s="43"/>
    </row>
    <row r="898">
      <c r="C898" s="43"/>
      <c r="D898" s="43"/>
    </row>
    <row r="899">
      <c r="C899" s="43"/>
      <c r="D899" s="43"/>
    </row>
    <row r="900">
      <c r="C900" s="43"/>
      <c r="D900" s="43"/>
    </row>
    <row r="901">
      <c r="C901" s="43"/>
      <c r="D901" s="43"/>
    </row>
    <row r="902">
      <c r="C902" s="43"/>
      <c r="D902" s="43"/>
    </row>
    <row r="903">
      <c r="C903" s="43"/>
      <c r="D903" s="43"/>
    </row>
    <row r="904">
      <c r="C904" s="43"/>
      <c r="D904" s="43"/>
    </row>
    <row r="905">
      <c r="C905" s="43"/>
      <c r="D905" s="43"/>
    </row>
    <row r="906">
      <c r="C906" s="43"/>
      <c r="D906" s="43"/>
    </row>
    <row r="907">
      <c r="C907" s="43"/>
      <c r="D907" s="43"/>
    </row>
    <row r="908">
      <c r="C908" s="43"/>
      <c r="D908" s="43"/>
    </row>
    <row r="909">
      <c r="C909" s="43"/>
      <c r="D909" s="43"/>
    </row>
    <row r="910">
      <c r="C910" s="43"/>
      <c r="D910" s="43"/>
    </row>
    <row r="911">
      <c r="C911" s="43"/>
      <c r="D911" s="43"/>
    </row>
    <row r="912">
      <c r="C912" s="43"/>
      <c r="D912" s="43"/>
    </row>
    <row r="913">
      <c r="C913" s="43"/>
      <c r="D913" s="43"/>
    </row>
    <row r="914">
      <c r="C914" s="43"/>
      <c r="D914" s="43"/>
    </row>
    <row r="915">
      <c r="C915" s="43"/>
      <c r="D915" s="43"/>
    </row>
    <row r="916">
      <c r="C916" s="43"/>
      <c r="D916" s="43"/>
    </row>
    <row r="917">
      <c r="C917" s="43"/>
      <c r="D917" s="43"/>
    </row>
    <row r="918">
      <c r="C918" s="43"/>
      <c r="D918" s="43"/>
    </row>
    <row r="919">
      <c r="C919" s="43"/>
      <c r="D919" s="43"/>
    </row>
    <row r="920">
      <c r="C920" s="43"/>
      <c r="D920" s="43"/>
    </row>
    <row r="921">
      <c r="C921" s="43"/>
      <c r="D921" s="43"/>
    </row>
    <row r="922">
      <c r="C922" s="43"/>
      <c r="D922" s="43"/>
    </row>
    <row r="923">
      <c r="C923" s="43"/>
      <c r="D923" s="43"/>
    </row>
    <row r="924">
      <c r="C924" s="43"/>
      <c r="D924" s="43"/>
    </row>
    <row r="925">
      <c r="C925" s="43"/>
      <c r="D925" s="43"/>
    </row>
    <row r="926">
      <c r="C926" s="43"/>
      <c r="D926" s="43"/>
    </row>
    <row r="927">
      <c r="C927" s="43"/>
      <c r="D927" s="43"/>
    </row>
    <row r="928">
      <c r="C928" s="43"/>
      <c r="D928" s="43"/>
    </row>
    <row r="929">
      <c r="C929" s="43"/>
      <c r="D929" s="43"/>
    </row>
    <row r="930">
      <c r="C930" s="43"/>
      <c r="D930" s="43"/>
    </row>
    <row r="931">
      <c r="C931" s="43"/>
      <c r="D931" s="43"/>
    </row>
    <row r="932">
      <c r="C932" s="43"/>
      <c r="D932" s="43"/>
    </row>
    <row r="933">
      <c r="C933" s="43"/>
      <c r="D933" s="43"/>
    </row>
    <row r="934">
      <c r="C934" s="43"/>
      <c r="D934" s="43"/>
    </row>
    <row r="935">
      <c r="C935" s="43"/>
      <c r="D935" s="43"/>
    </row>
    <row r="936">
      <c r="C936" s="43"/>
      <c r="D936" s="43"/>
    </row>
    <row r="937">
      <c r="C937" s="43"/>
      <c r="D937" s="43"/>
    </row>
    <row r="938">
      <c r="C938" s="43"/>
      <c r="D938" s="43"/>
    </row>
    <row r="939">
      <c r="C939" s="43"/>
      <c r="D939" s="43"/>
    </row>
    <row r="940">
      <c r="C940" s="43"/>
      <c r="D940" s="43"/>
    </row>
    <row r="941">
      <c r="C941" s="43"/>
      <c r="D941" s="43"/>
    </row>
    <row r="942">
      <c r="C942" s="43"/>
      <c r="D942" s="43"/>
    </row>
    <row r="943">
      <c r="C943" s="43"/>
      <c r="D943" s="43"/>
    </row>
    <row r="944">
      <c r="C944" s="43"/>
      <c r="D944" s="43"/>
    </row>
    <row r="945">
      <c r="C945" s="43"/>
      <c r="D945" s="43"/>
    </row>
    <row r="946">
      <c r="C946" s="43"/>
      <c r="D946" s="43"/>
    </row>
    <row r="947">
      <c r="C947" s="43"/>
      <c r="D947" s="43"/>
    </row>
    <row r="948">
      <c r="C948" s="43"/>
      <c r="D948" s="43"/>
    </row>
    <row r="949">
      <c r="C949" s="43"/>
      <c r="D949" s="43"/>
    </row>
    <row r="950">
      <c r="C950" s="43"/>
      <c r="D950" s="43"/>
    </row>
    <row r="951">
      <c r="C951" s="43"/>
      <c r="D951" s="43"/>
    </row>
    <row r="952">
      <c r="C952" s="43"/>
      <c r="D952" s="43"/>
    </row>
    <row r="953">
      <c r="C953" s="43"/>
      <c r="D953" s="43"/>
    </row>
    <row r="954">
      <c r="C954" s="43"/>
      <c r="D954" s="43"/>
    </row>
    <row r="955">
      <c r="C955" s="43"/>
      <c r="D955" s="43"/>
    </row>
    <row r="956">
      <c r="C956" s="43"/>
      <c r="D956" s="43"/>
    </row>
    <row r="957">
      <c r="C957" s="43"/>
      <c r="D957" s="43"/>
    </row>
    <row r="958">
      <c r="C958" s="43"/>
      <c r="D958" s="43"/>
    </row>
    <row r="959">
      <c r="C959" s="43"/>
      <c r="D959" s="43"/>
    </row>
    <row r="960">
      <c r="C960" s="43"/>
      <c r="D960" s="43"/>
    </row>
    <row r="961">
      <c r="C961" s="43"/>
      <c r="D961" s="43"/>
    </row>
    <row r="962">
      <c r="C962" s="43"/>
      <c r="D962" s="43"/>
    </row>
    <row r="963">
      <c r="C963" s="43"/>
      <c r="D963" s="43"/>
    </row>
    <row r="964">
      <c r="C964" s="43"/>
      <c r="D964" s="43"/>
    </row>
    <row r="965">
      <c r="C965" s="43"/>
      <c r="D965" s="43"/>
    </row>
    <row r="966">
      <c r="C966" s="43"/>
      <c r="D966" s="43"/>
    </row>
    <row r="967">
      <c r="C967" s="43"/>
      <c r="D967" s="43"/>
    </row>
    <row r="968">
      <c r="C968" s="43"/>
      <c r="D968" s="43"/>
    </row>
    <row r="969">
      <c r="C969" s="43"/>
      <c r="D969" s="43"/>
    </row>
    <row r="970">
      <c r="C970" s="43"/>
      <c r="D970" s="43"/>
    </row>
    <row r="971">
      <c r="C971" s="43"/>
      <c r="D971" s="43"/>
    </row>
    <row r="972">
      <c r="C972" s="43"/>
      <c r="D972" s="43"/>
    </row>
    <row r="973">
      <c r="C973" s="43"/>
      <c r="D973" s="43"/>
    </row>
    <row r="974">
      <c r="C974" s="43"/>
      <c r="D974" s="43"/>
    </row>
    <row r="975">
      <c r="C975" s="43"/>
      <c r="D975" s="43"/>
    </row>
    <row r="976">
      <c r="C976" s="43"/>
      <c r="D976" s="43"/>
    </row>
    <row r="977">
      <c r="C977" s="43"/>
      <c r="D977" s="43"/>
    </row>
    <row r="978">
      <c r="C978" s="43"/>
      <c r="D978" s="43"/>
    </row>
    <row r="979">
      <c r="C979" s="43"/>
      <c r="D979" s="43"/>
    </row>
    <row r="980">
      <c r="C980" s="43"/>
      <c r="D980" s="43"/>
    </row>
    <row r="981">
      <c r="C981" s="43"/>
      <c r="D981" s="43"/>
    </row>
    <row r="982">
      <c r="C982" s="43"/>
      <c r="D982" s="43"/>
    </row>
    <row r="983">
      <c r="C983" s="43"/>
      <c r="D983" s="43"/>
    </row>
    <row r="984">
      <c r="C984" s="43"/>
      <c r="D984" s="43"/>
    </row>
    <row r="985">
      <c r="C985" s="43"/>
      <c r="D985" s="43"/>
    </row>
    <row r="986">
      <c r="C986" s="43"/>
      <c r="D986" s="43"/>
    </row>
    <row r="987">
      <c r="C987" s="43"/>
      <c r="D987" s="43"/>
    </row>
    <row r="988">
      <c r="C988" s="43"/>
      <c r="D988" s="43"/>
    </row>
    <row r="989">
      <c r="C989" s="43"/>
      <c r="D989" s="43"/>
    </row>
    <row r="990">
      <c r="C990" s="43"/>
      <c r="D990" s="43"/>
    </row>
    <row r="991">
      <c r="C991" s="43"/>
      <c r="D991" s="43"/>
    </row>
    <row r="992">
      <c r="C992" s="43"/>
      <c r="D992" s="43"/>
    </row>
    <row r="993">
      <c r="C993" s="43"/>
      <c r="D993" s="43"/>
    </row>
    <row r="994">
      <c r="C994" s="43"/>
      <c r="D994" s="43"/>
    </row>
    <row r="995">
      <c r="C995" s="43"/>
      <c r="D995" s="43"/>
    </row>
    <row r="996">
      <c r="C996" s="43"/>
      <c r="D996" s="43"/>
    </row>
    <row r="997">
      <c r="C997" s="43"/>
      <c r="D997" s="43"/>
    </row>
    <row r="998">
      <c r="C998" s="43"/>
      <c r="D998" s="43"/>
    </row>
    <row r="999">
      <c r="C999" s="43"/>
      <c r="D999" s="43"/>
    </row>
    <row r="1000">
      <c r="C1000" s="43"/>
      <c r="D1000" s="43"/>
    </row>
  </sheetData>
  <dataValidations>
    <dataValidation type="list" allowBlank="1" showErrorMessage="1" sqref="D2:D1000">
      <formula1>"In,Out,Returned"</formula1>
    </dataValidation>
    <dataValidation type="list" allowBlank="1" showErrorMessage="1" sqref="C2:C1000">
      <formula1>"Pre Starter,Starter,Finisher,Charcoal,Wood shavings,DD force,Formalin,Herbicide,Pesticide,Disinfectant,Antibiotics,AntiCRD,Vaccines,Anticoccidial,Vitamin,Petrol,Engine oil,Chick Feeder,Chick Drinker,Adult Feeder,Adult Drinker"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6" max="6" width="13.5"/>
  </cols>
  <sheetData>
    <row r="1">
      <c r="A1" s="47">
        <f>TODAY()</f>
        <v>45889</v>
      </c>
      <c r="B1" s="46" t="s">
        <v>27</v>
      </c>
      <c r="C1" s="46" t="s">
        <v>6</v>
      </c>
      <c r="D1" s="46" t="s">
        <v>41</v>
      </c>
      <c r="E1" s="20" t="s">
        <v>52</v>
      </c>
      <c r="F1" s="20" t="s">
        <v>53</v>
      </c>
      <c r="G1" s="46" t="s">
        <v>54</v>
      </c>
      <c r="H1" s="20" t="s">
        <v>55</v>
      </c>
      <c r="I1" s="20" t="s">
        <v>56</v>
      </c>
      <c r="J1" s="20" t="s">
        <v>57</v>
      </c>
      <c r="K1" s="20" t="s">
        <v>58</v>
      </c>
      <c r="L1" s="20" t="s">
        <v>59</v>
      </c>
      <c r="M1" s="20" t="s">
        <v>60</v>
      </c>
      <c r="N1" s="46" t="s">
        <v>61</v>
      </c>
      <c r="O1" s="20" t="s">
        <v>62</v>
      </c>
      <c r="P1" s="20" t="s">
        <v>63</v>
      </c>
      <c r="Q1" s="20" t="s">
        <v>64</v>
      </c>
      <c r="R1" s="20" t="s">
        <v>65</v>
      </c>
      <c r="S1" s="20" t="s">
        <v>66</v>
      </c>
      <c r="T1" s="20" t="s">
        <v>67</v>
      </c>
      <c r="U1" s="20" t="s">
        <v>68</v>
      </c>
      <c r="V1" s="20" t="s">
        <v>69</v>
      </c>
    </row>
    <row r="2">
      <c r="A2" s="20" t="s">
        <v>70</v>
      </c>
      <c r="B2" s="48">
        <f>SUMIFS('Raw Material'!E:E,'Raw Material'!A:A, "&lt;"&amp;$A$1, 'Raw Material'!C:C,"Pre Starter", 'Raw Material'!D:D, "In") - SUMIFS('Raw Material'!E:E, 'Raw Material'!A:A, "&lt;"&amp;$A$1, 'Raw Material'!C:C,"Pre Starter", 'Raw Material'!D:D, "Out") + SUMIFS('Raw Material'!E:E,'Raw Material'!A:A, "&lt;"&amp;$A$1, 'Raw Material'!C:C,"Pre Starter", 'Raw Material'!D:D, "Returned")</f>
        <v>0</v>
      </c>
      <c r="C2" s="48">
        <f>SUMIFS('Raw Material'!E:E,'Raw Material'!A:A, "&lt;"&amp;$A$1, 'Raw Material'!C:C,"Starter", 'Raw Material'!D:D, "In") - SUMIFS('Raw Material'!E:E, 'Raw Material'!A:A, "&lt;"&amp;$A$1, 'Raw Material'!C:C,"Starter", 'Raw Material'!D:D, "Out") + SUMIFS('Raw Material'!E:E,'Raw Material'!A:A, "&lt;"&amp;$A$1, 'Raw Material'!C:C,"Starter", 'Raw Material'!D:D, "Returned")</f>
        <v>0</v>
      </c>
      <c r="D2" s="48">
        <f>SUMIFS('Raw Material'!E:E,'Raw Material'!A:A, "&lt;"&amp;$A$1, 'Raw Material'!C:C,"Finisher", 'Raw Material'!D:D, "In") - SUMIFS('Raw Material'!E:E, 'Raw Material'!A:A, "&lt;"&amp;$A$1, 'Raw Material'!C:C,"Finisher", 'Raw Material'!D:D, "Out") + SUMIFS('Raw Material'!E:E,'Raw Material'!A:A, "&lt;"&amp;$A$1, 'Raw Material'!C:C,"Finisher", 'Raw Material'!D:D, "Returned")</f>
        <v>0</v>
      </c>
      <c r="E2" s="48">
        <f>SUMIFS('Raw Material'!H:H,'Raw Material'!D:D, "&lt;"&amp;$A$1, 'Raw Material'!F:F,"Charcoal", 'Raw Material'!G:G, "In") - SUMIFS('Raw Material'!E:E,'Raw Material'!A:A, "&lt;"&amp;$A$1, 'Raw Material'!C:C,"Charcoal", 'Raw Material'!D:D, "Out") + SUMIFS('Raw Material'!E:E,'Raw Material'!A:A, "&lt;"&amp;$A$1, 'Raw Material'!C:C,"Charcoal", 'Raw Material'!D:D, "Returned")</f>
        <v>0</v>
      </c>
      <c r="F2" s="48">
        <f>SUMIFS('Raw Material'!E:E,'Raw Material'!A:A, "&lt;"&amp;$A$1, 'Raw Material'!C:C,"Wood Shavings", 'Raw Material'!D:D, "In") - SUMIFS('Raw Material'!E:E,'Raw Material'!A:A, "&lt;"&amp;$A$1, 'Raw Material'!C:C,"Wood Shavings", 'Raw Material'!D:D, "Out") + SUMIFS('Raw Material'!E:E,'Raw Material'!A:A, "&lt;"&amp;$A$1, 'Raw Material'!C:C,"Wood Shavings", 'Raw Material'!D:D, "Returned")</f>
        <v>0</v>
      </c>
      <c r="G2" s="48">
        <f>SUMIFS('Raw Material'!E:E,'Raw Material'!A:A, "&lt;"&amp;$A$1, 'Raw Material'!C:C,"DD force", 'Raw Material'!D:D, "In") - SUMIFS('Raw Material'!E:E,'Raw Material'!A:A, "&lt;"&amp;$A$1, 'Raw Material'!C:C,"DD force", 'Raw Material'!D:D, "Out") + SUMIFS('Raw Material'!E:E,'Raw Material'!A:A, "&lt;"&amp;$A$1, 'Raw Material'!C:C,"DD force", 'Raw Material'!D:D, "Returned")</f>
        <v>0</v>
      </c>
      <c r="H2" s="48">
        <f>SUMIFS('Raw Material'!E:E,'Raw Material'!A:A, "&lt;"&amp;$A$1, 'Raw Material'!C:C,"Formalin", 'Raw Material'!D:D, "In") - SUMIFS('Raw Material'!E:E,'Raw Material'!A:A, "&lt;"&amp;$A$1, 'Raw Material'!C:C,"Formalin", 'Raw Material'!D:D, "Out") + SUMIFS('Raw Material'!E:E,'Raw Material'!A:A, "&lt;"&amp;$A$1, 'Raw Material'!C:C,"Formalin", 'Raw Material'!D:D, "Returned")</f>
        <v>0</v>
      </c>
      <c r="I2" s="48">
        <f>SUMIFS('Raw Material'!E:E,'Raw Material'!A:A, "&lt;"&amp;$A$1, 'Raw Material'!C:C,"Herbicide", 'Raw Material'!D:D, "In") - SUMIFS('Raw Material'!E:E,'Raw Material'!A:A, "&lt;"&amp;$A$1, 'Raw Material'!C:C,"Herbicide", 'Raw Material'!D:D,"Out") + SUMIFS('Raw Material'!E:E,'Raw Material'!A:A, "&lt;"&amp;$A$1, 'Raw Material'!C:C,"Herbicide", 'Raw Material'!D:D,"Returned")</f>
        <v>0</v>
      </c>
      <c r="J2" s="48">
        <f>SUMIFS('Raw Material'!E:E,'Raw Material'!A:A, "&lt;"&amp;$A$1, 'Raw Material'!C:C,"Pesticide", 'Raw Material'!D:D, "In") - SUMIFS('Raw Material'!E:E,'Raw Material'!A:A, "&lt;"&amp;$A$1, 'Raw Material'!C:C,"Pesticide", 'Raw Material'!D:D, "Out") + SUMIFS('Raw Material'!E:E,'Raw Material'!A:A, "&lt;"&amp;$A$1, 'Raw Material'!C:C,"Pesticide", 'Raw Material'!D:D, "Returned")</f>
        <v>0</v>
      </c>
      <c r="K2" s="48">
        <f>SUMIFS('Raw Material'!E:E,'Raw Material'!A:A, "&lt;"&amp;$A$1, 'Raw Material'!C:C,"Disinfectant", 'Raw Material'!D:D, "In") - SUMIFS('Raw Material'!E:E,'Raw Material'!A:A, "&lt;"&amp;$A$1, 'Raw Material'!C:C,"Disinfectant", 'Raw Material'!D:D, "Out") + SUMIFS('Raw Material'!E:E,'Raw Material'!A:A, "&lt;"&amp;$A$1, 'Raw Material'!C:C,"Disinfectant", 'Raw Material'!D:D, "Returned")</f>
        <v>0</v>
      </c>
      <c r="L2" s="48">
        <f>SUMIFS('Raw Material'!E:E,'Raw Material'!A:A, "&lt;"&amp;$A$1, 'Raw Material'!C:C,"Antibiotics", 'Raw Material'!D:D, "In") - SUMIFS('Raw Material'!E:E,'Raw Material'!A:A, "&lt;"&amp;$A$1, 'Raw Material'!C:C,"Antibiotics", 'Raw Material'!D:D, "Out") + SUMIFS('Raw Material'!E:E,'Raw Material'!A:A, "&lt;"&amp;$A$1, 'Raw Material'!C:C,"Antibiotics", 'Raw Material'!D:D, "Returned")</f>
        <v>0</v>
      </c>
      <c r="M2" s="48">
        <f>SUMIFS('Raw Material'!E:E,'Raw Material'!A:A, "&lt;"&amp;$A$1, 'Raw Material'!C:C,"AntiCRD", 'Raw Material'!D:D, "In") - SUMIFS('Raw Material'!E:E,'Raw Material'!A:A, "&lt;"&amp;$A$1, 'Raw Material'!C:C,"AntiCRD", 'Raw Material'!D:D, "Out") + SUMIFS('Raw Material'!E:E,'Raw Material'!A:A, "&lt;"&amp;$A$1, 'Raw Material'!C:C,"AntiCRD", 'Raw Material'!D:D, "Returned")</f>
        <v>0</v>
      </c>
      <c r="N2" s="48">
        <f>SUMIFS('Raw Material'!E:E,'Raw Material'!A:A, "&lt;"&amp;$A$1, 'Raw Material'!C:C,"Vaccines", 'Raw Material'!D:D, "In") - SUMIFS('Raw Material'!E:E,'Raw Material'!A:A, "&lt;"&amp;$A$1, 'Raw Material'!C:C,"Vaccines", 'Raw Material'!D:D, "Out") + SUMIFS('Raw Material'!E:E,'Raw Material'!A:A, "&lt;"&amp;$A$1, 'Raw Material'!C:C,"Vaccines", 'Raw Material'!D:D, "Returned")</f>
        <v>0</v>
      </c>
      <c r="O2" s="48">
        <f>SUMIFS('Raw Material'!E:E,'Raw Material'!A:A, "&lt;"&amp;$A$1, 'Raw Material'!C:C,"Anticoccidial", 'Raw Material'!D:D, "In") - SUMIFS('Raw Material'!E:E,'Raw Material'!A:A, "&lt;"&amp;$A$1, 'Raw Material'!C:C,"Anticoccidial", 'Raw Material'!D:D, "Out") + SUMIFS('Raw Material'!E:E,'Raw Material'!A:A, "&lt;"&amp;$A$1, 'Raw Material'!C:C,"Anticoccidial", 'Raw Material'!D:D, "Returned")</f>
        <v>0</v>
      </c>
      <c r="P2" s="48">
        <f>SUMIFS('Raw Material'!E:E,'Raw Material'!A:A, "&lt;"&amp;$A$1, 'Raw Material'!C:C,"Vitamin", 'Raw Material'!D:D, "In") - SUMIFS('Raw Material'!E:E,'Raw Material'!A:A, "&lt;"&amp;$A$1, 'Raw Material'!C:C,"Vitamin", 'Raw Material'!D:D, "Out") + SUMIFS('Raw Material'!E:E,'Raw Material'!A:A, "&lt;"&amp;$A$1, 'Raw Material'!C:C,"Vitamin", 'Raw Material'!D:D, "Returned")</f>
        <v>0</v>
      </c>
      <c r="Q2" s="48">
        <f>SUMIFS('Raw Material'!E:E,'Raw Material'!A:A, "&lt;"&amp;$A$1, 'Raw Material'!C:C,"Petrol", 'Raw Material'!D:D, "In") - SUMIFS('Raw Material'!E:E,'Raw Material'!A:A, "&lt;"&amp;$A$1, 'Raw Material'!C:C,"Petrol", 'Raw Material'!D:D, "Out") + SUMIFS('Raw Material'!E:E,'Raw Material'!A:A, "&lt;"&amp;$A$1, 'Raw Material'!C:C,"Petrol", 'Raw Material'!D:D, "Returned")</f>
        <v>0</v>
      </c>
      <c r="R2" s="48">
        <f>SUMIFS('Raw Material'!E:E,'Raw Material'!A:A, "&lt;"&amp;$A$1, 'Raw Material'!C:C,"Engine Oil", 'Raw Material'!D:D, "In") - SUMIFS('Raw Material'!E:E,'Raw Material'!A:A, "&lt;"&amp;$A$1, 'Raw Material'!C:C,"Engine Oil", 'Raw Material'!D:D,  "Out") + SUMIFS('Raw Material'!E:E,'Raw Material'!A:A, "&lt;"&amp;$A$1, 'Raw Material'!C:C,"Engine Oil", 'Raw Material'!D:D,  "Returned")</f>
        <v>0</v>
      </c>
      <c r="S2" s="48">
        <f>SUMIFS('Raw Material'!E:E,'Raw Material'!A:A, "&lt;"&amp;$A$1, 'Raw Material'!C:C,"Chick feeder", 'Raw Material'!D:D, "In") - SUMIFS('Raw Material'!E:E,'Raw Material'!A:A, "&lt;"&amp;$A$1, 'Raw Material'!C:C,"Chick feeder", 'Raw Material'!D:D, "Out") + SUMIFS('Raw Material'!E:E,'Raw Material'!A:A, "&lt;"&amp;$A$1, 'Raw Material'!C:C,"Chick feeder", 'Raw Material'!D:D, "Returned")</f>
        <v>0</v>
      </c>
      <c r="T2" s="48">
        <f>SUMIFS('Raw Material'!E:E,'Raw Material'!A:A, "&lt;"&amp;$A$1, 'Raw Material'!C:C,"Chick Drinker", 'Raw Material'!D:D, "In") - SUMIFS('Raw Material'!E:E,'Raw Material'!A:A, "&lt;"&amp;$A$1, 'Raw Material'!C:C,"Chick Drinker", 'Raw Material'!D:D, "Out") + SUMIFS('Raw Material'!E:E,'Raw Material'!A:A, "&lt;"&amp;$A$1, 'Raw Material'!C:C,"Chick Drinker", 'Raw Material'!D:D, "Returned")</f>
        <v>0</v>
      </c>
      <c r="U2" s="48">
        <f>SUMIFS('Raw Material'!E:E,'Raw Material'!A:A, "&lt;"&amp;$A$1, 'Raw Material'!C:C,"Adult Feeder", 'Raw Material'!D:D, "In") - SUMIFS('Raw Material'!E:E,'Raw Material'!A:A, "&lt;"&amp;$A$1, 'Raw Material'!C:C,"Adult Feeder", 'Raw Material'!D:D, "Out") + SUMIFS('Raw Material'!E:E,'Raw Material'!A:A, "&lt;"&amp;$A$1, 'Raw Material'!C:C,"Adult Feeder", 'Raw Material'!D:D, "Returned")</f>
        <v>0</v>
      </c>
      <c r="V2" s="48">
        <f>SUMIFS('Raw Material'!E:E,'Raw Material'!A:A, $A$1, 'Raw Material'!C:C,"Adult Drinker", 'Raw Material'!D:D, "In") - SUMIFS('Raw Material'!E:E,'Raw Material'!A:A, $A$1, 'Raw Material'!C:C,"Adult Drinker", 'Raw Material'!D:D, "Out") + SUMIFS('Raw Material'!E:E,'Raw Material'!A:A, $A$1, 'Raw Material'!C:C,"Adult Drinker", 'Raw Material'!D:D, "Returned")</f>
        <v>0</v>
      </c>
    </row>
    <row r="3">
      <c r="A3" s="20" t="s">
        <v>71</v>
      </c>
      <c r="B3" s="49">
        <f>SUMIFS('Raw Material'!E:E,'Raw Material'!A:A, $A$1, 'Raw Material'!C:C,"Pre Starter", 'Raw Material'!D:D, "In")</f>
        <v>0</v>
      </c>
      <c r="C3" s="49">
        <f>SUMIFS('Raw Material'!E:E,'Raw Material'!A:A, $A$1, 'Raw Material'!C:C,"Starter", 'Raw Material'!D:D, "In")</f>
        <v>0</v>
      </c>
      <c r="D3" s="49">
        <f>SUMIFS('Raw Material'!E:E,'Raw Material'!A:A, $A$1, 'Raw Material'!C:C,"Finisher", 'Raw Material'!D:D, "In")</f>
        <v>0</v>
      </c>
      <c r="E3" s="49">
        <f>SUMIFS('Raw Material'!E:E,'Raw Material'!A:A, $A$1, 'Raw Material'!C:C,"Charcoal", 'Raw Material'!D:D, "In")</f>
        <v>0</v>
      </c>
      <c r="F3" s="49">
        <f>SUMIFS('Raw Material'!E:E,'Raw Material'!A:A, $A$1, 'Raw Material'!C:C,"Wood Shavings", 'Raw Material'!D:D, "In")</f>
        <v>0</v>
      </c>
      <c r="G3" s="49">
        <f>SUMIFS('Raw Material'!E:E,'Raw Material'!A:A, $A$1, 'Raw Material'!C:C,"DD force", 'Raw Material'!D:D, "In")</f>
        <v>0</v>
      </c>
      <c r="H3" s="49">
        <f>SUMIFS('Raw Material'!E:E,'Raw Material'!A:A, $A$1, 'Raw Material'!C:C,"Formalin", 'Raw Material'!D:D, "In")</f>
        <v>0</v>
      </c>
      <c r="I3" s="49">
        <f>SUMIFS('Raw Material'!E:E,'Raw Material'!A:A, $A$1, 'Raw Material'!C:C,"Herbicide", 'Raw Material'!D:D, "In")</f>
        <v>0</v>
      </c>
      <c r="J3" s="49">
        <f>SUMIFS('Raw Material'!E:E,'Raw Material'!A:A, $A$1, 'Raw Material'!C:C,"Pesticide", 'Raw Material'!D:D, "In")</f>
        <v>0</v>
      </c>
      <c r="K3" s="49">
        <f>SUMIFS('Raw Material'!E:E,'Raw Material'!A:A, $A$1, 'Raw Material'!C:C,"Disinfectant", 'Raw Material'!D:D, "In")</f>
        <v>0</v>
      </c>
      <c r="L3" s="49">
        <f>SUMIFS('Raw Material'!E:E,'Raw Material'!A:A, $A$1, 'Raw Material'!C:C,"Antibiotics", 'Raw Material'!D:D, "In")</f>
        <v>0</v>
      </c>
      <c r="M3" s="49">
        <f>SUMIFS('Raw Material'!E:E,'Raw Material'!A:A, $A$1, 'Raw Material'!C:C,"AntiCRD", 'Raw Material'!D:D, "In")</f>
        <v>0</v>
      </c>
      <c r="N3" s="49">
        <f>SUMIFS('Raw Material'!E:E,'Raw Material'!A:A, $A$1, 'Raw Material'!C:C,"Vaccines", 'Raw Material'!D:D, "In")</f>
        <v>0</v>
      </c>
      <c r="O3" s="49">
        <f>SUMIFS('Raw Material'!E:E,'Raw Material'!A:A, $A$1, 'Raw Material'!C:C,"Anticoccidial", 'Raw Material'!D:D, "In")</f>
        <v>0</v>
      </c>
      <c r="P3" s="49">
        <f>SUMIFS('Raw Material'!E:E,'Raw Material'!A:A, $A$1, 'Raw Material'!C:C,"Vitamin", 'Raw Material'!D:D, "In")</f>
        <v>0</v>
      </c>
      <c r="Q3" s="49">
        <f>SUMIFS('Raw Material'!E:E,'Raw Material'!A:A, $A$1, 'Raw Material'!C:C,"Petrol", 'Raw Material'!D:D, "In")</f>
        <v>0</v>
      </c>
      <c r="R3" s="49">
        <f>SUMIFS('Raw Material'!E:E,'Raw Material'!A:A, $A$1, 'Raw Material'!C:C,"Engine Oil", 'Raw Material'!D:D,  "In")</f>
        <v>0</v>
      </c>
      <c r="S3" s="49">
        <f>SUMIFS('Raw Material'!E:E,'Raw Material'!A:A, $A$1, 'Raw Material'!C:C,"Chick feeder", 'Raw Material'!D:D, "In")</f>
        <v>0</v>
      </c>
      <c r="T3" s="49">
        <f>SUMIFS('Raw Material'!E:E,'Raw Material'!A:A, "&lt;"&amp;$A$1, 'Raw Material'!C:C,"Chick drinkers", 'Raw Material'!D:D ,"In")</f>
        <v>0</v>
      </c>
      <c r="U3" s="49">
        <f>SUMIFS('Raw Material'!E:E,'Raw Material'!A:A, "&lt;"&amp;$A$1, 'Raw Material'!C:C,"Adult Feeder", 'Raw Material'!D:D, "In")</f>
        <v>0</v>
      </c>
      <c r="V3" s="49">
        <f>SUMIFS('Raw Material'!E:E,'Raw Material'!A:A, $A$1, 'Raw Material'!C:C,"Adult Drinker", 'Raw Material'!D:D,"In")</f>
        <v>0</v>
      </c>
    </row>
    <row r="4">
      <c r="A4" s="20" t="s">
        <v>72</v>
      </c>
      <c r="B4" s="48">
        <f> SUMIFS('Raw Material'!E:E, 'Raw Material'!A:A, $A$1, 'Raw Material'!C:C,"Pre Starter", 'Raw Material'!D:D, "Out")</f>
        <v>0</v>
      </c>
      <c r="C4" s="48">
        <f> SUMIFS('Raw Material'!E:E, 'Raw Material'!A:A, $A$1, 'Raw Material'!C:C,"Starter", 'Raw Material'!D:D, "Out")</f>
        <v>0</v>
      </c>
      <c r="D4" s="48">
        <f> SUMIFS('Raw Material'!E:E, 'Raw Material'!A:A, $A$1, 'Raw Material'!C:C,"Finisher", 'Raw Material'!D:D, "Out")</f>
        <v>0</v>
      </c>
      <c r="E4" s="48">
        <f> SUMIFS('Raw Material'!E:E,'Raw Material'!A:A, $A$1, 'Raw Material'!C:C,"Charcoal", 'Raw Material'!D:D, "Out")</f>
        <v>0</v>
      </c>
      <c r="F4" s="48">
        <f> SUMIFS('Raw Material'!E:E,'Raw Material'!A:A, $A$1, 'Raw Material'!C:C,"Wood Shavings", 'Raw Material'!D:D, "Out")</f>
        <v>0</v>
      </c>
      <c r="G4" s="48">
        <f> SUMIFS('Raw Material'!E:E,'Raw Material'!A:A, $A$1, 'Raw Material'!C:C,"DD force", 'Raw Material'!D:D, "Out")</f>
        <v>0</v>
      </c>
      <c r="H4" s="48">
        <f> SUMIFS('Raw Material'!E:E,'Raw Material'!A:A, $A$1, 'Raw Material'!C:C,"Formalin", 'Raw Material'!D:D, "Out")</f>
        <v>0</v>
      </c>
      <c r="I4" s="48">
        <f> SUMIFS('Raw Material'!E:E,'Raw Material'!A:A, $A$1, 'Raw Material'!C:C,"Herbicide", 'Raw Material'!D:D, "Out")</f>
        <v>0</v>
      </c>
      <c r="J4" s="48">
        <f> SUMIFS('Raw Material'!E:E,'Raw Material'!A:A, $A$1, 'Raw Material'!C:C,"Pesticide", 'Raw Material'!D:D, "Out")</f>
        <v>0</v>
      </c>
      <c r="K4" s="48">
        <f> SUMIFS('Raw Material'!E:E,'Raw Material'!A:A, $A$1, 'Raw Material'!C:C,"Disinfectant", 'Raw Material'!D:D, "Out")</f>
        <v>0</v>
      </c>
      <c r="L4" s="48">
        <f> SUMIFS('Raw Material'!E:E,'Raw Material'!A:A, $A$1, 'Raw Material'!C:C,"Antibiotics", 'Raw Material'!D:D, "Out")</f>
        <v>0</v>
      </c>
      <c r="M4" s="48">
        <f> SUMIFS('Raw Material'!E:E,'Raw Material'!A:A, $A$1, 'Raw Material'!C:C,"AntiCRD", 'Raw Material'!D:D,"Out")</f>
        <v>0</v>
      </c>
      <c r="N4" s="48">
        <f> SUMIFS('Raw Material'!E:E,'Raw Material'!A:A, $A$1, 'Raw Material'!C:C,"Vaccines", 'Raw Material'!D:D, "Out")</f>
        <v>0</v>
      </c>
      <c r="O4" s="48">
        <f> SUMIFS('Raw Material'!E:E,'Raw Material'!A:A, $A$1, 'Raw Material'!C:C,"Anticoccidial", 'Raw Material'!D:D, "Out")</f>
        <v>0</v>
      </c>
      <c r="P4" s="48">
        <f> SUMIFS('Raw Material'!E:E,'Raw Material'!A:A, $A$1, 'Raw Material'!C:C,"Vitamin", 'Raw Material'!D:D, "Out")</f>
        <v>0</v>
      </c>
      <c r="Q4" s="48">
        <f> SUMIFS('Raw Material'!E:E,'Raw Material'!A:A, $A$1, 'Raw Material'!C:C,"Petrol", 'Raw Material'!D:D, "Out")</f>
        <v>0</v>
      </c>
      <c r="R4" s="48">
        <f> SUMIFS('Raw Material'!E:E,'Raw Material'!A:A, "&lt;"&amp;$A$1, 'Raw Material'!C:C,"Engine Oil", 'Raw Material'!D:D,  "Out")</f>
        <v>0</v>
      </c>
      <c r="S4" s="48">
        <f> SUMIFS('Raw Material'!E:E,'Raw Material'!A:A, $A$1, 'Raw Material'!C:C,"Chick feeder", 'Raw Material'!D:D, "Out")</f>
        <v>0</v>
      </c>
      <c r="T4" s="48">
        <f> SUMIFS('Raw Material'!E:E,'Raw Material'!A:A, $A$1, 'Raw Material'!C:C,"Chick Drinker", 'Raw Material'!D:D, "Out")</f>
        <v>0</v>
      </c>
      <c r="U4" s="48">
        <f> SUMIFS('Raw Material'!E:E,'Raw Material'!A:A, "&lt;"&amp;$A$1, 'Raw Material'!C:C,"Adult Feeder", 'Raw Material'!D:D, "Out")</f>
        <v>0</v>
      </c>
      <c r="V4" s="48">
        <f> SUMIFS('Raw Material'!E:E,'Raw Material'!A:A, $A$1, 'Raw Material'!C:C,"Adult Drinker", 'Raw Material'!D:D, "Out")</f>
        <v>0</v>
      </c>
    </row>
    <row r="5">
      <c r="A5" s="46" t="s">
        <v>73</v>
      </c>
      <c r="B5" s="50">
        <f>SUMIFS('Raw Material'!E:E,'Raw Material'!A:A, $A$1, 'Raw Material'!C:C,"Pre Starter", 'Raw Material'!D:D, "Returned")</f>
        <v>0</v>
      </c>
      <c r="C5" s="50">
        <f>SUMIFS('Raw Material'!E:E,'Raw Material'!A:A, $A$1, 'Raw Material'!C:C,"Starter", 'Raw Material'!D:D, "Returned")</f>
        <v>0</v>
      </c>
      <c r="D5" s="50">
        <f>SUMIFS('Raw Material'!E:E,'Raw Material'!A:A, $A$1, 'Raw Material'!C:C,"Finisher", 'Raw Material'!D:D, "Returned")</f>
        <v>0</v>
      </c>
      <c r="E5" s="50">
        <f>SUMIFS('Raw Material'!E:E,'Raw Material'!A:A, $A$1, 'Raw Material'!C:C,"Charcoal", 'Raw Material'!D:D, "Returned")</f>
        <v>0</v>
      </c>
      <c r="F5" s="50">
        <f>SUMIFS('Raw Material'!E:E,'Raw Material'!A:A, $A$1, 'Raw Material'!C:C,"Wood Shavings", 'Raw Material'!D:D, "Returned")</f>
        <v>0</v>
      </c>
      <c r="G5" s="50">
        <f>SUMIFS('Raw Material'!E:E,'Raw Material'!A:A, $A$1, 'Raw Material'!C:C,"DD force", 'Raw Material'!D:D, "Returned")</f>
        <v>0</v>
      </c>
      <c r="H5" s="50">
        <f>SUMIFS('Raw Material'!E:E,'Raw Material'!A:A, $A$1, 'Raw Material'!C:C,"Formalin", 'Raw Material'!D:D, "Returned")</f>
        <v>0</v>
      </c>
      <c r="I5" s="50">
        <f>SUMIFS('Raw Material'!E:E,'Raw Material'!A:A, $A$1, 'Raw Material'!C:C,"Herbicide", 'Raw Material'!D:D, "Returned")</f>
        <v>0</v>
      </c>
      <c r="J5" s="50">
        <f>SUMIFS('Raw Material'!E:E,'Raw Material'!A:A, $A$1, 'Raw Material'!C:C,"Pesticide", 'Raw Material'!D:D, "Returned")</f>
        <v>0</v>
      </c>
      <c r="K5" s="50">
        <f>SUMIFS('Raw Material'!E:E,'Raw Material'!A:A, $A$1, 'Raw Material'!C:C,"Disinfectant", 'Raw Material'!D:D, "Returned")</f>
        <v>0</v>
      </c>
      <c r="L5" s="50">
        <f>SUMIFS('Raw Material'!E:E,'Raw Material'!A:A, $A$1, 'Raw Material'!C:C,"Antibiotics", 'Raw Material'!D:D, "Returned")</f>
        <v>0</v>
      </c>
      <c r="M5" s="50">
        <f>SUMIFS('Raw Material'!E:E,'Raw Material'!A:A, $A$1, 'Raw Material'!C:C,"AntiCRD", 'Raw Material'!D:D, "Returned")</f>
        <v>0</v>
      </c>
      <c r="N5" s="50">
        <f>SUMIFS('Raw Material'!E:E,'Raw Material'!A:A, $A$1, 'Raw Material'!C:C,"Vaccines", 'Raw Material'!D:D, "Returned")</f>
        <v>0</v>
      </c>
      <c r="O5" s="50">
        <f>SUMIFS('Raw Material'!E:E,'Raw Material'!A:A, $A$1, 'Raw Material'!C:C,"Anticoccidial", 'Raw Material'!D:D, "Returned")</f>
        <v>0</v>
      </c>
      <c r="P5" s="50">
        <f>SUMIFS('Raw Material'!E:E,'Raw Material'!A:A, $A$1, 'Raw Material'!C:C,"Vitamin", 'Raw Material'!D:D, "Returned")</f>
        <v>0</v>
      </c>
      <c r="Q5" s="50">
        <f>SUMIFS('Raw Material'!E:E,'Raw Material'!A:A, $A$1, 'Raw Material'!C:C,"Petrol", 'Raw Material'!D:D, "Returned")</f>
        <v>0</v>
      </c>
      <c r="R5" s="50">
        <f>SUMIFS('Raw Material'!E:E,'Raw Material'!A:A, "&lt;"&amp;$A$1, 'Raw Material'!C:C,"Engine Oil", 'Raw Material'!D:D,  "Returned")</f>
        <v>0</v>
      </c>
      <c r="S5" s="50">
        <f>SUMIFS('Raw Material'!E:E,'Raw Material'!A:A, $A$1, 'Raw Material'!C:C,"Chick feeder", 'Raw Material'!D:D, "Returned")</f>
        <v>0</v>
      </c>
      <c r="T5" s="50">
        <f>SUMIFS('Raw Material'!E:E,'Raw Material'!A:A, $A$1, 'Raw Material'!C:C,"Chick Drinker", 'Raw Material'!D:D, "Returned")</f>
        <v>0</v>
      </c>
      <c r="U5" s="50">
        <f>SUMIFS('Raw Material'!E:E,'Raw Material'!A:A, "&lt;"&amp;$A$1, 'Raw Material'!C:C,"Adult Feeder", 'Raw Material'!D:D, "Returned")</f>
        <v>0</v>
      </c>
      <c r="V5" s="50">
        <f>SUMIFS('Raw Material'!E:E,'Raw Material'!A:A, $A$1, 'Raw Material'!C:C,"Adult Drinker", 'Raw Material'!D:D, "Returned")</f>
        <v>0</v>
      </c>
    </row>
    <row r="6">
      <c r="A6" s="20" t="s">
        <v>74</v>
      </c>
      <c r="B6" s="51">
        <f t="shared" ref="B6:V6" si="1">(B3 + B2+B5) - B4</f>
        <v>0</v>
      </c>
      <c r="C6" s="51">
        <f t="shared" si="1"/>
        <v>0</v>
      </c>
      <c r="D6" s="51">
        <f t="shared" si="1"/>
        <v>0</v>
      </c>
      <c r="E6" s="51">
        <f t="shared" si="1"/>
        <v>0</v>
      </c>
      <c r="F6" s="51">
        <f t="shared" si="1"/>
        <v>0</v>
      </c>
      <c r="G6" s="51">
        <f t="shared" si="1"/>
        <v>0</v>
      </c>
      <c r="H6" s="51">
        <f t="shared" si="1"/>
        <v>0</v>
      </c>
      <c r="I6" s="51">
        <f t="shared" si="1"/>
        <v>0</v>
      </c>
      <c r="J6" s="51">
        <f t="shared" si="1"/>
        <v>0</v>
      </c>
      <c r="K6" s="51">
        <f t="shared" si="1"/>
        <v>0</v>
      </c>
      <c r="L6" s="51">
        <f t="shared" si="1"/>
        <v>0</v>
      </c>
      <c r="M6" s="51">
        <f t="shared" si="1"/>
        <v>0</v>
      </c>
      <c r="N6" s="51">
        <f t="shared" si="1"/>
        <v>0</v>
      </c>
      <c r="O6" s="51">
        <f t="shared" si="1"/>
        <v>0</v>
      </c>
      <c r="P6" s="51">
        <f t="shared" si="1"/>
        <v>0</v>
      </c>
      <c r="Q6" s="51">
        <f t="shared" si="1"/>
        <v>0</v>
      </c>
      <c r="R6" s="51">
        <f t="shared" si="1"/>
        <v>0</v>
      </c>
      <c r="S6" s="51">
        <f t="shared" si="1"/>
        <v>0</v>
      </c>
      <c r="T6" s="51">
        <f t="shared" si="1"/>
        <v>0</v>
      </c>
      <c r="U6" s="51">
        <f t="shared" si="1"/>
        <v>0</v>
      </c>
      <c r="V6" s="51">
        <f t="shared" si="1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75"/>
    <col customWidth="1" min="7" max="7" width="12.38"/>
    <col customWidth="1" min="8" max="8" width="22.63"/>
    <col customWidth="1" min="9" max="9" width="18.13"/>
    <col customWidth="1" min="11" max="11" width="15.38"/>
    <col customWidth="1" min="12" max="12" width="15.88"/>
  </cols>
  <sheetData>
    <row r="1">
      <c r="A1" s="19" t="s">
        <v>75</v>
      </c>
      <c r="D1" s="18"/>
      <c r="E1" s="19"/>
      <c r="F1" s="19" t="s">
        <v>76</v>
      </c>
      <c r="J1" s="18"/>
      <c r="K1" s="18"/>
      <c r="L1" s="52"/>
    </row>
    <row r="2">
      <c r="A2" s="20" t="s">
        <v>11</v>
      </c>
      <c r="B2" s="20" t="s">
        <v>77</v>
      </c>
      <c r="C2" s="20" t="s">
        <v>78</v>
      </c>
      <c r="D2" s="20" t="s">
        <v>79</v>
      </c>
      <c r="E2" s="20"/>
      <c r="F2" s="20" t="s">
        <v>11</v>
      </c>
      <c r="G2" s="20" t="s">
        <v>80</v>
      </c>
      <c r="H2" s="20" t="s">
        <v>81</v>
      </c>
      <c r="I2" s="20" t="s">
        <v>82</v>
      </c>
      <c r="J2" s="20" t="s">
        <v>79</v>
      </c>
      <c r="K2" s="53" t="s">
        <v>83</v>
      </c>
      <c r="L2" s="5" t="s">
        <v>84</v>
      </c>
    </row>
  </sheetData>
  <mergeCells count="2">
    <mergeCell ref="A1:C1"/>
    <mergeCell ref="F1:I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>
      <c r="A2" s="54" t="s">
        <v>2</v>
      </c>
      <c r="B2" s="54" t="s">
        <v>85</v>
      </c>
      <c r="C2" s="54" t="s">
        <v>86</v>
      </c>
      <c r="D2" s="54" t="s">
        <v>87</v>
      </c>
      <c r="E2" s="54" t="s">
        <v>88</v>
      </c>
      <c r="F2" s="54" t="s">
        <v>89</v>
      </c>
      <c r="G2" s="55"/>
      <c r="H2" s="55"/>
      <c r="I2" s="55"/>
      <c r="J2" s="55"/>
      <c r="K2" s="55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>
      <c r="A3" s="55"/>
      <c r="B3" s="54" t="s">
        <v>90</v>
      </c>
      <c r="C3" s="55"/>
      <c r="D3" s="55" t="s">
        <v>91</v>
      </c>
      <c r="E3" s="56" t="s">
        <v>92</v>
      </c>
      <c r="F3" s="56" t="s">
        <v>92</v>
      </c>
      <c r="G3" s="57" t="s">
        <v>93</v>
      </c>
      <c r="H3" s="2"/>
      <c r="I3" s="3"/>
      <c r="J3" s="58" t="s">
        <v>94</v>
      </c>
      <c r="K3" s="3"/>
      <c r="L3" s="16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59">
        <v>0.0</v>
      </c>
      <c r="B4" s="59">
        <v>42.0</v>
      </c>
      <c r="C4" s="59">
        <v>0.0</v>
      </c>
      <c r="D4" s="59"/>
      <c r="E4" s="59"/>
      <c r="F4" s="59"/>
      <c r="G4" s="57" t="s">
        <v>95</v>
      </c>
      <c r="H4" s="2"/>
      <c r="I4" s="3"/>
      <c r="J4" s="57" t="str">
        <f>'Birds overall data'!L4</f>
        <v>Pre Starter</v>
      </c>
      <c r="K4" s="3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>
      <c r="A5" s="59">
        <v>1.0</v>
      </c>
      <c r="B5" s="59">
        <v>56.0</v>
      </c>
      <c r="C5" s="59">
        <v>14.0</v>
      </c>
      <c r="D5" s="59"/>
      <c r="E5" s="60">
        <f>'Feed Intake analysis'!C3</f>
        <v>0.013</v>
      </c>
      <c r="F5" s="61">
        <v>0.013</v>
      </c>
      <c r="G5" s="57" t="s">
        <v>95</v>
      </c>
      <c r="H5" s="2"/>
      <c r="I5" s="3"/>
      <c r="J5" s="57" t="str">
        <f>'Birds overall data'!L5</f>
        <v>Pre Starter</v>
      </c>
      <c r="K5" s="3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>
      <c r="A6" s="59">
        <f t="shared" ref="A6:A44" si="1">A5+1</f>
        <v>2</v>
      </c>
      <c r="B6" s="59">
        <v>70.0</v>
      </c>
      <c r="C6" s="59">
        <v>14.0</v>
      </c>
      <c r="D6" s="59"/>
      <c r="E6" s="60">
        <f>'Feed Intake analysis'!C4</f>
        <v>0.017</v>
      </c>
      <c r="F6" s="60">
        <f t="shared" ref="F6:F44" si="2">F5+E6</f>
        <v>0.03</v>
      </c>
      <c r="G6" s="57" t="s">
        <v>95</v>
      </c>
      <c r="H6" s="2"/>
      <c r="I6" s="3"/>
      <c r="J6" s="57" t="str">
        <f>'Birds overall data'!L6</f>
        <v>Pre Starter</v>
      </c>
      <c r="K6" s="3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>
      <c r="A7" s="59">
        <f t="shared" si="1"/>
        <v>3</v>
      </c>
      <c r="B7" s="59">
        <v>87.0</v>
      </c>
      <c r="C7" s="59">
        <v>17.0</v>
      </c>
      <c r="D7" s="59"/>
      <c r="E7" s="60">
        <f>'Feed Intake analysis'!C5</f>
        <v>0.021</v>
      </c>
      <c r="F7" s="60">
        <f t="shared" si="2"/>
        <v>0.051</v>
      </c>
      <c r="G7" s="57" t="s">
        <v>95</v>
      </c>
      <c r="H7" s="2"/>
      <c r="I7" s="3"/>
      <c r="J7" s="57" t="str">
        <f>'Birds overall data'!L7</f>
        <v>Pre Starter</v>
      </c>
      <c r="K7" s="3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>
      <c r="A8" s="59">
        <f t="shared" si="1"/>
        <v>4</v>
      </c>
      <c r="B8" s="59">
        <v>106.0</v>
      </c>
      <c r="C8" s="59">
        <v>19.0</v>
      </c>
      <c r="D8" s="59"/>
      <c r="E8" s="60">
        <f>'Feed Intake analysis'!C6</f>
        <v>0.024</v>
      </c>
      <c r="F8" s="60">
        <f t="shared" si="2"/>
        <v>0.075</v>
      </c>
      <c r="G8" s="57" t="s">
        <v>95</v>
      </c>
      <c r="H8" s="2"/>
      <c r="I8" s="3"/>
      <c r="J8" s="57" t="str">
        <f>'Birds overall data'!L8</f>
        <v>Pre Starter</v>
      </c>
      <c r="K8" s="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>
      <c r="A9" s="59">
        <f t="shared" si="1"/>
        <v>5</v>
      </c>
      <c r="B9" s="59">
        <v>128.0</v>
      </c>
      <c r="C9" s="59">
        <v>22.0</v>
      </c>
      <c r="D9" s="59"/>
      <c r="E9" s="60">
        <f>'Feed Intake analysis'!C7</f>
        <v>0.027</v>
      </c>
      <c r="F9" s="60">
        <f t="shared" si="2"/>
        <v>0.102</v>
      </c>
      <c r="G9" s="58" t="s">
        <v>96</v>
      </c>
      <c r="H9" s="2"/>
      <c r="I9" s="3"/>
      <c r="J9" s="57" t="str">
        <f>'Birds overall data'!L9</f>
        <v>Starter</v>
      </c>
      <c r="K9" s="3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>
      <c r="A10" s="59">
        <f t="shared" si="1"/>
        <v>6</v>
      </c>
      <c r="B10" s="59">
        <v>152.0</v>
      </c>
      <c r="C10" s="59">
        <v>24.0</v>
      </c>
      <c r="D10" s="59"/>
      <c r="E10" s="60">
        <f>'Feed Intake analysis'!C8</f>
        <v>0.031</v>
      </c>
      <c r="F10" s="60">
        <f t="shared" si="2"/>
        <v>0.133</v>
      </c>
      <c r="G10" s="57" t="s">
        <v>97</v>
      </c>
      <c r="H10" s="2"/>
      <c r="I10" s="3"/>
      <c r="J10" s="57" t="str">
        <f>'Birds overall data'!L10</f>
        <v>Starter</v>
      </c>
      <c r="K10" s="3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>
      <c r="A11" s="59">
        <f t="shared" si="1"/>
        <v>7</v>
      </c>
      <c r="B11" s="59">
        <v>179.0</v>
      </c>
      <c r="C11" s="59">
        <v>27.0</v>
      </c>
      <c r="D11" s="60">
        <v>0.911</v>
      </c>
      <c r="E11" s="60">
        <f>'Feed Intake analysis'!C9</f>
        <v>0.036</v>
      </c>
      <c r="F11" s="60">
        <f t="shared" si="2"/>
        <v>0.169</v>
      </c>
      <c r="G11" s="58" t="s">
        <v>98</v>
      </c>
      <c r="H11" s="2"/>
      <c r="I11" s="3"/>
      <c r="J11" s="57" t="str">
        <f>'Birds overall data'!L11</f>
        <v>Starter</v>
      </c>
      <c r="K11" s="3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>
      <c r="A12" s="59">
        <f t="shared" si="1"/>
        <v>8</v>
      </c>
      <c r="B12" s="59">
        <v>208.0</v>
      </c>
      <c r="C12" s="59">
        <v>29.0</v>
      </c>
      <c r="D12" s="60">
        <v>0.966</v>
      </c>
      <c r="E12" s="60">
        <f>'Feed Intake analysis'!C10</f>
        <v>0.039</v>
      </c>
      <c r="F12" s="60">
        <f t="shared" si="2"/>
        <v>0.208</v>
      </c>
      <c r="G12" s="57" t="s">
        <v>97</v>
      </c>
      <c r="H12" s="2"/>
      <c r="I12" s="3"/>
      <c r="J12" s="57" t="str">
        <f>'Birds overall data'!L12</f>
        <v>Starter</v>
      </c>
      <c r="K12" s="3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>
      <c r="A13" s="59">
        <f t="shared" si="1"/>
        <v>9</v>
      </c>
      <c r="B13" s="59">
        <v>241.0</v>
      </c>
      <c r="C13" s="59">
        <v>33.0</v>
      </c>
      <c r="D13" s="60">
        <v>1.008</v>
      </c>
      <c r="E13" s="60">
        <f>'Feed Intake analysis'!C11</f>
        <v>0.043</v>
      </c>
      <c r="F13" s="60">
        <f t="shared" si="2"/>
        <v>0.251</v>
      </c>
      <c r="G13" s="57" t="s">
        <v>99</v>
      </c>
      <c r="H13" s="2"/>
      <c r="I13" s="3"/>
      <c r="J13" s="57" t="str">
        <f>'Birds overall data'!L13</f>
        <v>Starter</v>
      </c>
      <c r="K13" s="3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>
      <c r="A14" s="59">
        <f t="shared" si="1"/>
        <v>10</v>
      </c>
      <c r="B14" s="59">
        <v>276.0</v>
      </c>
      <c r="C14" s="59">
        <v>35.0</v>
      </c>
      <c r="D14" s="60">
        <v>1.051</v>
      </c>
      <c r="E14" s="60">
        <f>'Feed Intake analysis'!C12</f>
        <v>0.048</v>
      </c>
      <c r="F14" s="60">
        <f t="shared" si="2"/>
        <v>0.299</v>
      </c>
      <c r="G14" s="57" t="s">
        <v>100</v>
      </c>
      <c r="H14" s="2"/>
      <c r="I14" s="3"/>
      <c r="J14" s="57" t="str">
        <f>'Birds overall data'!L14</f>
        <v>Starter</v>
      </c>
      <c r="K14" s="3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>
      <c r="A15" s="59">
        <f t="shared" si="1"/>
        <v>11</v>
      </c>
      <c r="B15" s="59">
        <v>315.0</v>
      </c>
      <c r="C15" s="59">
        <v>39.0</v>
      </c>
      <c r="D15" s="60">
        <v>1.086</v>
      </c>
      <c r="E15" s="60">
        <f>'Feed Intake analysis'!C13</f>
        <v>0.053</v>
      </c>
      <c r="F15" s="60">
        <f t="shared" si="2"/>
        <v>0.352</v>
      </c>
      <c r="G15" s="57" t="s">
        <v>100</v>
      </c>
      <c r="H15" s="2"/>
      <c r="I15" s="3"/>
      <c r="J15" s="57" t="str">
        <f>'Birds overall data'!L15</f>
        <v>Starter</v>
      </c>
      <c r="K15" s="3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>
      <c r="A16" s="59">
        <f t="shared" si="1"/>
        <v>12</v>
      </c>
      <c r="B16" s="59">
        <v>357.0</v>
      </c>
      <c r="C16" s="59">
        <v>42.0</v>
      </c>
      <c r="D16" s="60">
        <v>1.118</v>
      </c>
      <c r="E16" s="60">
        <f>'Feed Intake analysis'!C14</f>
        <v>0.058</v>
      </c>
      <c r="F16" s="60">
        <f t="shared" si="2"/>
        <v>0.41</v>
      </c>
      <c r="G16" s="57" t="s">
        <v>101</v>
      </c>
      <c r="H16" s="2"/>
      <c r="I16" s="3"/>
      <c r="J16" s="57" t="str">
        <f>'Birds overall data'!L16</f>
        <v>Starter</v>
      </c>
      <c r="K16" s="3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>
      <c r="A17" s="59">
        <f t="shared" si="1"/>
        <v>13</v>
      </c>
      <c r="B17" s="59">
        <v>402.0</v>
      </c>
      <c r="C17" s="59">
        <v>45.0</v>
      </c>
      <c r="D17" s="60">
        <v>1.147</v>
      </c>
      <c r="E17" s="60">
        <f>'Feed Intake analysis'!C15</f>
        <v>0.063</v>
      </c>
      <c r="F17" s="60">
        <f t="shared" si="2"/>
        <v>0.473</v>
      </c>
      <c r="G17" s="57" t="s">
        <v>102</v>
      </c>
      <c r="H17" s="2"/>
      <c r="I17" s="3"/>
      <c r="J17" s="57" t="str">
        <f>'Birds overall data'!L17</f>
        <v>Starter</v>
      </c>
      <c r="K17" s="3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>
      <c r="A18" s="59">
        <f t="shared" si="1"/>
        <v>14</v>
      </c>
      <c r="B18" s="59">
        <v>450.0</v>
      </c>
      <c r="C18" s="59">
        <v>48.0</v>
      </c>
      <c r="D18" s="60">
        <v>1.173</v>
      </c>
      <c r="E18" s="60">
        <f>'Feed Intake analysis'!C16</f>
        <v>0.068</v>
      </c>
      <c r="F18" s="60">
        <f t="shared" si="2"/>
        <v>0.541</v>
      </c>
      <c r="G18" s="62" t="s">
        <v>103</v>
      </c>
      <c r="H18" s="2"/>
      <c r="I18" s="3"/>
      <c r="J18" s="57" t="str">
        <f>'Birds overall data'!L18</f>
        <v>Starter</v>
      </c>
      <c r="K18" s="3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>
      <c r="A19" s="59">
        <f t="shared" si="1"/>
        <v>15</v>
      </c>
      <c r="B19" s="59">
        <v>501.0</v>
      </c>
      <c r="C19" s="59">
        <v>51.0</v>
      </c>
      <c r="D19" s="60">
        <v>1.2</v>
      </c>
      <c r="E19" s="60">
        <f>'Feed Intake analysis'!C17</f>
        <v>0.074</v>
      </c>
      <c r="F19" s="60">
        <f t="shared" si="2"/>
        <v>0.615</v>
      </c>
      <c r="G19" s="57" t="s">
        <v>97</v>
      </c>
      <c r="H19" s="2"/>
      <c r="I19" s="3"/>
      <c r="J19" s="57" t="str">
        <f>'Birds overall data'!L19</f>
        <v>Starter</v>
      </c>
      <c r="K19" s="3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>
      <c r="A20" s="59">
        <f t="shared" si="1"/>
        <v>16</v>
      </c>
      <c r="B20" s="59">
        <v>555.0</v>
      </c>
      <c r="C20" s="59">
        <v>54.0</v>
      </c>
      <c r="D20" s="60">
        <v>1.223</v>
      </c>
      <c r="E20" s="60">
        <f>'Feed Intake analysis'!C18</f>
        <v>0.079</v>
      </c>
      <c r="F20" s="60">
        <f t="shared" si="2"/>
        <v>0.694</v>
      </c>
      <c r="G20" s="63" t="s">
        <v>98</v>
      </c>
      <c r="H20" s="2"/>
      <c r="I20" s="3"/>
      <c r="J20" s="57" t="str">
        <f>'Birds overall data'!L20</f>
        <v>Starter</v>
      </c>
      <c r="K20" s="3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>
      <c r="A21" s="59">
        <f t="shared" si="1"/>
        <v>17</v>
      </c>
      <c r="B21" s="59">
        <v>612.0</v>
      </c>
      <c r="C21" s="59">
        <v>57.0</v>
      </c>
      <c r="D21" s="60">
        <v>1.247</v>
      </c>
      <c r="E21" s="60">
        <f>'Feed Intake analysis'!C19</f>
        <v>0.085</v>
      </c>
      <c r="F21" s="60">
        <f t="shared" si="2"/>
        <v>0.779</v>
      </c>
      <c r="G21" s="57" t="s">
        <v>97</v>
      </c>
      <c r="H21" s="2"/>
      <c r="I21" s="3"/>
      <c r="J21" s="57" t="str">
        <f>'Birds overall data'!L21</f>
        <v>Starter</v>
      </c>
      <c r="K21" s="3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>
      <c r="A22" s="59">
        <f t="shared" si="1"/>
        <v>18</v>
      </c>
      <c r="B22" s="59">
        <v>672.0</v>
      </c>
      <c r="C22" s="59">
        <v>60.0</v>
      </c>
      <c r="D22" s="60">
        <v>1.269</v>
      </c>
      <c r="E22" s="60">
        <f>'Feed Intake analysis'!C20</f>
        <v>0.091</v>
      </c>
      <c r="F22" s="60">
        <f t="shared" si="2"/>
        <v>0.87</v>
      </c>
      <c r="G22" s="63" t="s">
        <v>96</v>
      </c>
      <c r="H22" s="2"/>
      <c r="I22" s="3"/>
      <c r="J22" s="57" t="str">
        <f>'Birds overall data'!L22</f>
        <v>Starter</v>
      </c>
      <c r="K22" s="3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>
      <c r="A23" s="59">
        <f t="shared" si="1"/>
        <v>19</v>
      </c>
      <c r="B23" s="59">
        <v>734.0</v>
      </c>
      <c r="C23" s="59">
        <v>62.0</v>
      </c>
      <c r="D23" s="60">
        <v>1.293</v>
      </c>
      <c r="E23" s="60">
        <f>'Feed Intake analysis'!C21</f>
        <v>0.097</v>
      </c>
      <c r="F23" s="60">
        <f t="shared" si="2"/>
        <v>0.967</v>
      </c>
      <c r="G23" s="57" t="s">
        <v>97</v>
      </c>
      <c r="H23" s="2"/>
      <c r="I23" s="3"/>
      <c r="J23" s="57" t="str">
        <f>'Birds overall data'!L23</f>
        <v>Finisher</v>
      </c>
      <c r="K23" s="3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>
      <c r="A24" s="59">
        <f t="shared" si="1"/>
        <v>20</v>
      </c>
      <c r="B24" s="59">
        <v>800.0</v>
      </c>
      <c r="C24" s="59">
        <v>66.0</v>
      </c>
      <c r="D24" s="60">
        <v>1.314</v>
      </c>
      <c r="E24" s="60">
        <f>'Feed Intake analysis'!C22</f>
        <v>0.103</v>
      </c>
      <c r="F24" s="60">
        <f t="shared" si="2"/>
        <v>1.07</v>
      </c>
      <c r="G24" s="57" t="s">
        <v>99</v>
      </c>
      <c r="H24" s="2"/>
      <c r="I24" s="3"/>
      <c r="J24" s="57" t="str">
        <f>'Birds overall data'!L24</f>
        <v>Finisher</v>
      </c>
      <c r="K24" s="3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>
      <c r="A25" s="59">
        <f t="shared" si="1"/>
        <v>21</v>
      </c>
      <c r="B25" s="59">
        <v>868.0</v>
      </c>
      <c r="C25" s="59">
        <v>68.0</v>
      </c>
      <c r="D25" s="60">
        <v>1.335</v>
      </c>
      <c r="E25" s="60">
        <f>'Feed Intake analysis'!C23</f>
        <v>0.109</v>
      </c>
      <c r="F25" s="60">
        <f t="shared" si="2"/>
        <v>1.179</v>
      </c>
      <c r="G25" s="57" t="s">
        <v>100</v>
      </c>
      <c r="H25" s="2"/>
      <c r="I25" s="3"/>
      <c r="J25" s="57" t="str">
        <f>'Birds overall data'!L25</f>
        <v>Finisher</v>
      </c>
      <c r="K25" s="3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>
      <c r="A26" s="59">
        <f t="shared" si="1"/>
        <v>22</v>
      </c>
      <c r="B26" s="59">
        <v>938.0</v>
      </c>
      <c r="C26" s="59">
        <v>70.0</v>
      </c>
      <c r="D26" s="60">
        <v>1.357</v>
      </c>
      <c r="E26" s="60">
        <f>'Feed Intake analysis'!C24</f>
        <v>0.115</v>
      </c>
      <c r="F26" s="60">
        <f t="shared" si="2"/>
        <v>1.294</v>
      </c>
      <c r="G26" s="57" t="s">
        <v>100</v>
      </c>
      <c r="H26" s="2"/>
      <c r="I26" s="3"/>
      <c r="J26" s="57" t="str">
        <f>'Birds overall data'!L26</f>
        <v>Finisher</v>
      </c>
      <c r="K26" s="3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>
      <c r="A27" s="59">
        <f t="shared" si="1"/>
        <v>23</v>
      </c>
      <c r="B27" s="59">
        <v>1011.0</v>
      </c>
      <c r="C27" s="59">
        <v>73.0</v>
      </c>
      <c r="D27" s="60">
        <v>1.378</v>
      </c>
      <c r="E27" s="60">
        <f>'Feed Intake analysis'!C25</f>
        <v>0.121</v>
      </c>
      <c r="F27" s="60">
        <f t="shared" si="2"/>
        <v>1.415</v>
      </c>
      <c r="G27" s="57" t="s">
        <v>97</v>
      </c>
      <c r="H27" s="2"/>
      <c r="I27" s="3"/>
      <c r="J27" s="57" t="str">
        <f>'Birds overall data'!L27</f>
        <v>Finisher</v>
      </c>
      <c r="K27" s="3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>
      <c r="A28" s="59">
        <f t="shared" si="1"/>
        <v>24</v>
      </c>
      <c r="B28" s="59">
        <v>1086.0</v>
      </c>
      <c r="C28" s="59">
        <v>75.0</v>
      </c>
      <c r="D28" s="60">
        <v>1.399</v>
      </c>
      <c r="E28" s="60">
        <f>'Feed Intake analysis'!C26</f>
        <v>0.127</v>
      </c>
      <c r="F28" s="60">
        <f t="shared" si="2"/>
        <v>1.542</v>
      </c>
      <c r="G28" s="57" t="s">
        <v>97</v>
      </c>
      <c r="H28" s="2"/>
      <c r="I28" s="3"/>
      <c r="J28" s="57" t="str">
        <f>'Birds overall data'!L28</f>
        <v>Finisher</v>
      </c>
      <c r="K28" s="3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>
      <c r="A29" s="59">
        <f t="shared" si="1"/>
        <v>25</v>
      </c>
      <c r="B29" s="59">
        <v>1164.0</v>
      </c>
      <c r="C29" s="59">
        <v>78.0</v>
      </c>
      <c r="D29" s="60">
        <v>1.418</v>
      </c>
      <c r="E29" s="60">
        <f>'Feed Intake analysis'!C27</f>
        <v>0.134</v>
      </c>
      <c r="F29" s="60">
        <f t="shared" si="2"/>
        <v>1.676</v>
      </c>
      <c r="G29" s="57" t="s">
        <v>63</v>
      </c>
      <c r="H29" s="2"/>
      <c r="I29" s="3"/>
      <c r="J29" s="57" t="str">
        <f>'Birds overall data'!L29</f>
        <v>Finisher</v>
      </c>
      <c r="K29" s="3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>
      <c r="A30" s="59">
        <f t="shared" si="1"/>
        <v>26</v>
      </c>
      <c r="B30" s="59">
        <v>1243.0</v>
      </c>
      <c r="C30" s="59">
        <v>79.0</v>
      </c>
      <c r="D30" s="60">
        <v>1.438</v>
      </c>
      <c r="E30" s="60">
        <f>'Feed Intake analysis'!C28</f>
        <v>0.138</v>
      </c>
      <c r="F30" s="60">
        <f t="shared" si="2"/>
        <v>1.814</v>
      </c>
      <c r="G30" s="57" t="s">
        <v>63</v>
      </c>
      <c r="H30" s="2"/>
      <c r="I30" s="3"/>
      <c r="J30" s="57" t="str">
        <f>'Birds overall data'!L30</f>
        <v>Finisher</v>
      </c>
      <c r="K30" s="3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>
      <c r="A31" s="59">
        <f t="shared" si="1"/>
        <v>27</v>
      </c>
      <c r="B31" s="59">
        <v>1323.0</v>
      </c>
      <c r="C31" s="59">
        <v>80.0</v>
      </c>
      <c r="D31" s="60">
        <v>1.46</v>
      </c>
      <c r="E31" s="60">
        <f>'Feed Intake analysis'!C29</f>
        <v>0.145</v>
      </c>
      <c r="F31" s="60">
        <f t="shared" si="2"/>
        <v>1.959</v>
      </c>
      <c r="G31" s="57" t="s">
        <v>63</v>
      </c>
      <c r="H31" s="2"/>
      <c r="I31" s="3"/>
      <c r="J31" s="57" t="str">
        <f>'Birds overall data'!L31</f>
        <v>Finisher</v>
      </c>
      <c r="K31" s="3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>
      <c r="A32" s="59">
        <f t="shared" si="1"/>
        <v>28</v>
      </c>
      <c r="B32" s="59">
        <v>1406.0</v>
      </c>
      <c r="C32" s="59">
        <v>83.0</v>
      </c>
      <c r="D32" s="60">
        <v>1.479</v>
      </c>
      <c r="E32" s="60">
        <f>'Feed Intake analysis'!C30</f>
        <v>0.149</v>
      </c>
      <c r="F32" s="60">
        <f t="shared" si="2"/>
        <v>2.108</v>
      </c>
      <c r="G32" s="57" t="s">
        <v>63</v>
      </c>
      <c r="H32" s="2"/>
      <c r="I32" s="3"/>
      <c r="J32" s="57" t="str">
        <f>'Birds overall data'!L32</f>
        <v>Finisher</v>
      </c>
      <c r="K32" s="3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>
      <c r="A33" s="59">
        <f t="shared" si="1"/>
        <v>29</v>
      </c>
      <c r="B33" s="59">
        <v>1490.0</v>
      </c>
      <c r="C33" s="59">
        <v>84.0</v>
      </c>
      <c r="D33" s="60">
        <v>1.5</v>
      </c>
      <c r="E33" s="60">
        <f>'Feed Intake analysis'!C31</f>
        <v>0.156</v>
      </c>
      <c r="F33" s="60">
        <f t="shared" si="2"/>
        <v>2.264</v>
      </c>
      <c r="G33" s="57" t="s">
        <v>63</v>
      </c>
      <c r="H33" s="2"/>
      <c r="I33" s="3"/>
      <c r="J33" s="57" t="str">
        <f>'Birds overall data'!L33</f>
        <v>Finisher</v>
      </c>
      <c r="K33" s="3"/>
      <c r="L33" s="44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>
      <c r="A34" s="59">
        <f t="shared" si="1"/>
        <v>30</v>
      </c>
      <c r="B34" s="59">
        <v>1575.0</v>
      </c>
      <c r="C34" s="59">
        <v>85.0</v>
      </c>
      <c r="D34" s="60">
        <v>1.52</v>
      </c>
      <c r="E34" s="60">
        <f>'Feed Intake analysis'!C32</f>
        <v>0.16</v>
      </c>
      <c r="F34" s="60">
        <f t="shared" si="2"/>
        <v>2.424</v>
      </c>
      <c r="G34" s="64"/>
      <c r="H34" s="2"/>
      <c r="I34" s="3"/>
      <c r="J34" s="57" t="str">
        <f>'Birds overall data'!L34</f>
        <v>Finisher</v>
      </c>
      <c r="K34" s="3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>
      <c r="A35" s="59">
        <f t="shared" si="1"/>
        <v>31</v>
      </c>
      <c r="B35" s="59">
        <v>1661.0</v>
      </c>
      <c r="C35" s="59">
        <v>86.0</v>
      </c>
      <c r="D35" s="60">
        <v>1.541</v>
      </c>
      <c r="E35" s="60">
        <f>'Feed Intake analysis'!C33</f>
        <v>0.166</v>
      </c>
      <c r="F35" s="60">
        <f t="shared" si="2"/>
        <v>2.59</v>
      </c>
      <c r="G35" s="64"/>
      <c r="H35" s="2"/>
      <c r="I35" s="3"/>
      <c r="J35" s="57" t="str">
        <f>'Birds overall data'!L35</f>
        <v>Finisher</v>
      </c>
      <c r="K35" s="3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>
      <c r="A36" s="59">
        <f t="shared" si="1"/>
        <v>32</v>
      </c>
      <c r="B36" s="59">
        <v>1748.0</v>
      </c>
      <c r="C36" s="59">
        <v>87.0</v>
      </c>
      <c r="D36" s="60">
        <v>1.561</v>
      </c>
      <c r="E36" s="60">
        <f>'Feed Intake analysis'!C34</f>
        <v>0.171</v>
      </c>
      <c r="F36" s="60">
        <f t="shared" si="2"/>
        <v>2.761</v>
      </c>
      <c r="G36" s="64"/>
      <c r="H36" s="2"/>
      <c r="I36" s="3"/>
      <c r="J36" s="57" t="str">
        <f>'Birds overall data'!L36</f>
        <v>Finisher</v>
      </c>
      <c r="K36" s="3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>
      <c r="A37" s="59">
        <f t="shared" si="1"/>
        <v>33</v>
      </c>
      <c r="B37" s="59">
        <v>1836.0</v>
      </c>
      <c r="C37" s="59">
        <v>88.0</v>
      </c>
      <c r="D37" s="60">
        <v>1.582</v>
      </c>
      <c r="E37" s="60">
        <f>'Feed Intake analysis'!C35</f>
        <v>0.176</v>
      </c>
      <c r="F37" s="60">
        <f t="shared" si="2"/>
        <v>2.937</v>
      </c>
      <c r="G37" s="64"/>
      <c r="H37" s="2"/>
      <c r="I37" s="3"/>
      <c r="J37" s="57" t="str">
        <f>'Birds overall data'!L37</f>
        <v>Finisher</v>
      </c>
      <c r="K37" s="3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>
      <c r="A38" s="59">
        <f t="shared" si="1"/>
        <v>34</v>
      </c>
      <c r="B38" s="59">
        <v>1924.0</v>
      </c>
      <c r="C38" s="59">
        <v>88.0</v>
      </c>
      <c r="D38" s="60">
        <v>1.602</v>
      </c>
      <c r="E38" s="60">
        <f>'Feed Intake analysis'!C36</f>
        <v>0.18</v>
      </c>
      <c r="F38" s="60">
        <f t="shared" si="2"/>
        <v>3.117</v>
      </c>
      <c r="G38" s="64"/>
      <c r="H38" s="2"/>
      <c r="I38" s="3"/>
      <c r="J38" s="57" t="str">
        <f>'Birds overall data'!L38</f>
        <v/>
      </c>
      <c r="K38" s="3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>
      <c r="A39" s="59">
        <f t="shared" si="1"/>
        <v>35</v>
      </c>
      <c r="B39" s="59">
        <v>2013.0</v>
      </c>
      <c r="C39" s="59">
        <v>89.0</v>
      </c>
      <c r="D39" s="60">
        <v>1.622</v>
      </c>
      <c r="E39" s="60">
        <f>'Feed Intake analysis'!C37</f>
        <v>0.184</v>
      </c>
      <c r="F39" s="60">
        <f t="shared" si="2"/>
        <v>3.301</v>
      </c>
      <c r="G39" s="64"/>
      <c r="H39" s="2"/>
      <c r="I39" s="3"/>
      <c r="J39" s="57" t="str">
        <f>'Birds overall data'!L39</f>
        <v/>
      </c>
      <c r="K39" s="3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>
      <c r="A40" s="59">
        <f t="shared" si="1"/>
        <v>36</v>
      </c>
      <c r="B40" s="59">
        <v>2102.0</v>
      </c>
      <c r="C40" s="59">
        <v>89.0</v>
      </c>
      <c r="D40" s="60">
        <v>1.643</v>
      </c>
      <c r="E40" s="59"/>
      <c r="F40" s="60">
        <f t="shared" si="2"/>
        <v>3.301</v>
      </c>
      <c r="G40" s="64"/>
      <c r="H40" s="2"/>
      <c r="I40" s="3"/>
      <c r="J40" s="57" t="str">
        <f>'Birds overall data'!L40</f>
        <v/>
      </c>
      <c r="K40" s="3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>
      <c r="A41" s="59">
        <f t="shared" si="1"/>
        <v>37</v>
      </c>
      <c r="B41" s="59">
        <v>2192.0</v>
      </c>
      <c r="C41" s="59">
        <v>90.0</v>
      </c>
      <c r="D41" s="60">
        <v>1.663</v>
      </c>
      <c r="E41" s="59"/>
      <c r="F41" s="60">
        <f t="shared" si="2"/>
        <v>3.301</v>
      </c>
      <c r="G41" s="64"/>
      <c r="H41" s="2"/>
      <c r="I41" s="3"/>
      <c r="J41" s="57" t="str">
        <f>'Birds overall data'!L41</f>
        <v/>
      </c>
      <c r="K41" s="3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>
      <c r="A42" s="59">
        <f t="shared" si="1"/>
        <v>38</v>
      </c>
      <c r="B42" s="59">
        <v>2281.0</v>
      </c>
      <c r="C42" s="59">
        <v>89.0</v>
      </c>
      <c r="D42" s="60">
        <v>1.684</v>
      </c>
      <c r="E42" s="59"/>
      <c r="F42" s="60">
        <f t="shared" si="2"/>
        <v>3.301</v>
      </c>
      <c r="G42" s="64"/>
      <c r="H42" s="2"/>
      <c r="I42" s="3"/>
      <c r="J42" s="57" t="str">
        <f>'Birds overall data'!L42</f>
        <v/>
      </c>
      <c r="K42" s="3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>
      <c r="A43" s="59">
        <f t="shared" si="1"/>
        <v>39</v>
      </c>
      <c r="B43" s="59">
        <v>2370.0</v>
      </c>
      <c r="C43" s="59">
        <v>89.0</v>
      </c>
      <c r="D43" s="60">
        <v>1.704</v>
      </c>
      <c r="E43" s="59"/>
      <c r="F43" s="60">
        <f t="shared" si="2"/>
        <v>3.301</v>
      </c>
      <c r="G43" s="64"/>
      <c r="H43" s="2"/>
      <c r="I43" s="3"/>
      <c r="J43" s="57" t="str">
        <f>'Birds overall data'!L43</f>
        <v/>
      </c>
      <c r="K43" s="3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>
      <c r="A44" s="59">
        <f t="shared" si="1"/>
        <v>40</v>
      </c>
      <c r="B44" s="59">
        <v>2459.0</v>
      </c>
      <c r="C44" s="59">
        <v>89.0</v>
      </c>
      <c r="D44" s="60">
        <v>1.725</v>
      </c>
      <c r="E44" s="59"/>
      <c r="F44" s="60">
        <f t="shared" si="2"/>
        <v>3.301</v>
      </c>
      <c r="G44" s="64"/>
      <c r="H44" s="2"/>
      <c r="I44" s="3"/>
      <c r="J44" s="65" t="str">
        <f>'Birds overall data'!L44</f>
        <v/>
      </c>
      <c r="K44" s="3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</sheetData>
  <mergeCells count="84">
    <mergeCell ref="G24:I24"/>
    <mergeCell ref="J24:K24"/>
    <mergeCell ref="G25:I25"/>
    <mergeCell ref="J25:K25"/>
    <mergeCell ref="G26:I26"/>
    <mergeCell ref="J26:K26"/>
    <mergeCell ref="J27:K27"/>
    <mergeCell ref="G27:I27"/>
    <mergeCell ref="G28:I28"/>
    <mergeCell ref="J28:K28"/>
    <mergeCell ref="G29:I29"/>
    <mergeCell ref="J29:K29"/>
    <mergeCell ref="G30:I30"/>
    <mergeCell ref="J30:K30"/>
    <mergeCell ref="G31:I31"/>
    <mergeCell ref="J31:K31"/>
    <mergeCell ref="G32:I32"/>
    <mergeCell ref="J32:K32"/>
    <mergeCell ref="G33:I33"/>
    <mergeCell ref="J33:K33"/>
    <mergeCell ref="J34:K34"/>
    <mergeCell ref="G34:I34"/>
    <mergeCell ref="G35:I35"/>
    <mergeCell ref="J35:K35"/>
    <mergeCell ref="G36:I36"/>
    <mergeCell ref="J36:K36"/>
    <mergeCell ref="G37:I37"/>
    <mergeCell ref="J37:K37"/>
    <mergeCell ref="G3:I3"/>
    <mergeCell ref="J3:K3"/>
    <mergeCell ref="G4:I4"/>
    <mergeCell ref="J4:K4"/>
    <mergeCell ref="G5:I5"/>
    <mergeCell ref="J5:K5"/>
    <mergeCell ref="J6:K6"/>
    <mergeCell ref="G6:I6"/>
    <mergeCell ref="G7:I7"/>
    <mergeCell ref="J7:K7"/>
    <mergeCell ref="G8:I8"/>
    <mergeCell ref="J8:K8"/>
    <mergeCell ref="G9:I9"/>
    <mergeCell ref="J9:K9"/>
    <mergeCell ref="G10:I10"/>
    <mergeCell ref="J10:K10"/>
    <mergeCell ref="G11:I11"/>
    <mergeCell ref="J11:K11"/>
    <mergeCell ref="G12:I12"/>
    <mergeCell ref="J12:K12"/>
    <mergeCell ref="J13:K13"/>
    <mergeCell ref="G13:I13"/>
    <mergeCell ref="G14:I14"/>
    <mergeCell ref="J14:K14"/>
    <mergeCell ref="G15:I15"/>
    <mergeCell ref="J15:K15"/>
    <mergeCell ref="G16:I16"/>
    <mergeCell ref="J16:K16"/>
    <mergeCell ref="G17:I17"/>
    <mergeCell ref="J17:K17"/>
    <mergeCell ref="G18:I18"/>
    <mergeCell ref="J18:K18"/>
    <mergeCell ref="G19:I19"/>
    <mergeCell ref="J19:K19"/>
    <mergeCell ref="J20:K20"/>
    <mergeCell ref="G20:I20"/>
    <mergeCell ref="G21:I21"/>
    <mergeCell ref="J21:K21"/>
    <mergeCell ref="G22:I22"/>
    <mergeCell ref="J22:K22"/>
    <mergeCell ref="G23:I23"/>
    <mergeCell ref="J23:K23"/>
    <mergeCell ref="G41:I41"/>
    <mergeCell ref="G42:I42"/>
    <mergeCell ref="J42:K42"/>
    <mergeCell ref="G43:I43"/>
    <mergeCell ref="J43:K43"/>
    <mergeCell ref="G44:I44"/>
    <mergeCell ref="J44:K44"/>
    <mergeCell ref="G38:I38"/>
    <mergeCell ref="J38:K38"/>
    <mergeCell ref="G39:I39"/>
    <mergeCell ref="J39:K39"/>
    <mergeCell ref="G40:I40"/>
    <mergeCell ref="J40:K40"/>
    <mergeCell ref="J41:K41"/>
  </mergeCells>
  <drawing r:id="rId1"/>
</worksheet>
</file>