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/>
  </bookViews>
  <sheets>
    <sheet name="task_list_1" sheetId="4" r:id="rId1"/>
    <sheet name="task_list_1 (2)" sheetId="5" r:id="rId2"/>
  </sheets>
  <definedNames>
    <definedName name="_xlnm._FilterDatabase" localSheetId="0" hidden="1">task_list_1!$A$1:$P$48</definedName>
    <definedName name="_xlnm._FilterDatabase" localSheetId="1" hidden="1">'task_list_1 (2)'!$A$1:$P$48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4" l="1"/>
  <c r="G57" i="4"/>
  <c r="E57" i="4"/>
  <c r="C57" i="4"/>
  <c r="I4" i="4"/>
  <c r="I5" i="4"/>
  <c r="I6" i="4"/>
  <c r="I7" i="4"/>
  <c r="I8" i="4"/>
  <c r="I9" i="4"/>
  <c r="I10" i="4"/>
  <c r="D55" i="4" s="1"/>
  <c r="F55" i="4" s="1"/>
  <c r="I11" i="4"/>
  <c r="I12" i="4"/>
  <c r="I13" i="4"/>
  <c r="I14" i="4"/>
  <c r="I15" i="4"/>
  <c r="I16" i="4"/>
  <c r="I17" i="4"/>
  <c r="I18" i="4"/>
  <c r="D57" i="4" s="1"/>
  <c r="F57" i="4" s="1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3" i="4"/>
  <c r="N4" i="4"/>
  <c r="H54" i="4" s="1"/>
  <c r="J54" i="4" s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3" i="4"/>
  <c r="I56" i="4"/>
  <c r="H56" i="4"/>
  <c r="G56" i="4"/>
  <c r="E56" i="4"/>
  <c r="D56" i="4"/>
  <c r="C56" i="4"/>
  <c r="I55" i="4"/>
  <c r="G55" i="4"/>
  <c r="E55" i="4"/>
  <c r="C55" i="4"/>
  <c r="I54" i="4"/>
  <c r="G54" i="4"/>
  <c r="E54" i="4"/>
  <c r="D54" i="4"/>
  <c r="F54" i="4" s="1"/>
  <c r="C54" i="4"/>
  <c r="I53" i="4"/>
  <c r="H53" i="4"/>
  <c r="G53" i="4"/>
  <c r="E53" i="4"/>
  <c r="C53" i="4"/>
  <c r="H57" i="4" l="1"/>
  <c r="J57" i="4" s="1"/>
  <c r="F56" i="4"/>
  <c r="J56" i="4"/>
  <c r="J53" i="4"/>
  <c r="H55" i="4"/>
  <c r="J55" i="4" s="1"/>
  <c r="D53" i="4"/>
  <c r="F53" i="4" s="1"/>
  <c r="I56" i="5"/>
  <c r="G56" i="5"/>
  <c r="E56" i="5"/>
  <c r="D56" i="5"/>
  <c r="F56" i="5" s="1"/>
  <c r="C56" i="5"/>
  <c r="I55" i="5"/>
  <c r="H55" i="5"/>
  <c r="G55" i="5"/>
  <c r="E55" i="5"/>
  <c r="D55" i="5"/>
  <c r="C55" i="5"/>
  <c r="I54" i="5"/>
  <c r="H54" i="5"/>
  <c r="G54" i="5"/>
  <c r="E54" i="5"/>
  <c r="C54" i="5"/>
  <c r="I53" i="5"/>
  <c r="G53" i="5"/>
  <c r="E53" i="5"/>
  <c r="C53" i="5"/>
  <c r="N48" i="5"/>
  <c r="I48" i="5"/>
  <c r="N47" i="5"/>
  <c r="I47" i="5"/>
  <c r="N46" i="5"/>
  <c r="I46" i="5"/>
  <c r="N45" i="5"/>
  <c r="I45" i="5"/>
  <c r="N44" i="5"/>
  <c r="I44" i="5"/>
  <c r="N43" i="5"/>
  <c r="I43" i="5"/>
  <c r="N42" i="5"/>
  <c r="I42" i="5"/>
  <c r="N41" i="5"/>
  <c r="I41" i="5"/>
  <c r="N40" i="5"/>
  <c r="I40" i="5"/>
  <c r="N39" i="5"/>
  <c r="I39" i="5"/>
  <c r="N38" i="5"/>
  <c r="I38" i="5"/>
  <c r="N37" i="5"/>
  <c r="I37" i="5"/>
  <c r="N36" i="5"/>
  <c r="I36" i="5"/>
  <c r="N35" i="5"/>
  <c r="I35" i="5"/>
  <c r="N34" i="5"/>
  <c r="I34" i="5"/>
  <c r="N33" i="5"/>
  <c r="I33" i="5"/>
  <c r="N32" i="5"/>
  <c r="I32" i="5"/>
  <c r="N31" i="5"/>
  <c r="I31" i="5"/>
  <c r="N30" i="5"/>
  <c r="I30" i="5"/>
  <c r="N29" i="5"/>
  <c r="I29" i="5"/>
  <c r="N28" i="5"/>
  <c r="I28" i="5"/>
  <c r="N27" i="5"/>
  <c r="I27" i="5"/>
  <c r="N26" i="5"/>
  <c r="I26" i="5"/>
  <c r="N25" i="5"/>
  <c r="I25" i="5"/>
  <c r="N24" i="5"/>
  <c r="I24" i="5"/>
  <c r="N23" i="5"/>
  <c r="I23" i="5"/>
  <c r="N22" i="5"/>
  <c r="I22" i="5"/>
  <c r="N21" i="5"/>
  <c r="I21" i="5"/>
  <c r="N20" i="5"/>
  <c r="I20" i="5"/>
  <c r="N19" i="5"/>
  <c r="I19" i="5"/>
  <c r="N18" i="5"/>
  <c r="I18" i="5"/>
  <c r="N17" i="5"/>
  <c r="I17" i="5"/>
  <c r="N16" i="5"/>
  <c r="I16" i="5"/>
  <c r="N15" i="5"/>
  <c r="H53" i="5" s="1"/>
  <c r="J53" i="5" s="1"/>
  <c r="I15" i="5"/>
  <c r="N14" i="5"/>
  <c r="I14" i="5"/>
  <c r="N13" i="5"/>
  <c r="I13" i="5"/>
  <c r="N12" i="5"/>
  <c r="I12" i="5"/>
  <c r="N11" i="5"/>
  <c r="I11" i="5"/>
  <c r="N10" i="5"/>
  <c r="I10" i="5"/>
  <c r="N9" i="5"/>
  <c r="I9" i="5"/>
  <c r="N8" i="5"/>
  <c r="I8" i="5"/>
  <c r="N7" i="5"/>
  <c r="H56" i="5" s="1"/>
  <c r="J56" i="5" s="1"/>
  <c r="I7" i="5"/>
  <c r="N6" i="5"/>
  <c r="I6" i="5"/>
  <c r="N5" i="5"/>
  <c r="I5" i="5"/>
  <c r="D53" i="5" s="1"/>
  <c r="F53" i="5" s="1"/>
  <c r="N4" i="5"/>
  <c r="I4" i="5"/>
  <c r="D54" i="5" s="1"/>
  <c r="F54" i="5" s="1"/>
  <c r="N3" i="5"/>
  <c r="I3" i="5"/>
</calcChain>
</file>

<file path=xl/sharedStrings.xml><?xml version="1.0" encoding="utf-8"?>
<sst xmlns="http://schemas.openxmlformats.org/spreadsheetml/2006/main" count="439" uniqueCount="87">
  <si>
    <t>Site</t>
  </si>
  <si>
    <t>Tag</t>
  </si>
  <si>
    <t>UL</t>
  </si>
  <si>
    <t>570-P-2900</t>
  </si>
  <si>
    <t>NASR</t>
  </si>
  <si>
    <t>Perform</t>
  </si>
  <si>
    <t>Result</t>
  </si>
  <si>
    <t>08.7-HSR3-J-302A</t>
  </si>
  <si>
    <t>15.0-P-J11</t>
  </si>
  <si>
    <t>15.0-P-J12</t>
  </si>
  <si>
    <t>713-P-1101A</t>
  </si>
  <si>
    <t>713-P-1101B</t>
  </si>
  <si>
    <t>713-P-1200A</t>
  </si>
  <si>
    <t>713-P-1200C</t>
  </si>
  <si>
    <t>CPP-P-004A</t>
  </si>
  <si>
    <t>CPP-P-004C</t>
  </si>
  <si>
    <t>CPP-P-005A</t>
  </si>
  <si>
    <t>CPP-P-005B</t>
  </si>
  <si>
    <t>CPP-P-026A</t>
  </si>
  <si>
    <t>570-P-2901</t>
  </si>
  <si>
    <t>401-P-101A</t>
  </si>
  <si>
    <t>401-P-101B</t>
  </si>
  <si>
    <t>401-P-102A</t>
  </si>
  <si>
    <t>401-P-102B</t>
  </si>
  <si>
    <t>401-P-201A</t>
  </si>
  <si>
    <t>401-P-201B</t>
  </si>
  <si>
    <t>401-P-202A</t>
  </si>
  <si>
    <t>401-P-202B</t>
  </si>
  <si>
    <t>401-P-301A</t>
  </si>
  <si>
    <t>401-P-301B</t>
  </si>
  <si>
    <t>401-P-302A</t>
  </si>
  <si>
    <t>401-P-302B</t>
  </si>
  <si>
    <t>401-P-401A</t>
  </si>
  <si>
    <t>401-P-401B</t>
  </si>
  <si>
    <t>401-P-402A</t>
  </si>
  <si>
    <t>401-P-402B</t>
  </si>
  <si>
    <t>429-P-011A</t>
  </si>
  <si>
    <t>429-P-011B</t>
  </si>
  <si>
    <t>DAS</t>
  </si>
  <si>
    <t>UAD</t>
  </si>
  <si>
    <t>ZIRKU</t>
  </si>
  <si>
    <t>422-P-001A</t>
  </si>
  <si>
    <t>422-P-001C</t>
  </si>
  <si>
    <t>427-P-101</t>
  </si>
  <si>
    <t>427-P-201</t>
  </si>
  <si>
    <t>427-P-301</t>
  </si>
  <si>
    <t>SARB</t>
  </si>
  <si>
    <t>615-P-3101B</t>
  </si>
  <si>
    <t>613-P-0101A</t>
  </si>
  <si>
    <t>613-P-0101B</t>
  </si>
  <si>
    <t>442-P-007A</t>
  </si>
  <si>
    <t>614-P-0103A</t>
  </si>
  <si>
    <t>625-P-0101A</t>
  </si>
  <si>
    <t>625-P-0101B</t>
  </si>
  <si>
    <t>570-P-2902</t>
  </si>
  <si>
    <t>566-P-2928A</t>
  </si>
  <si>
    <t>566-P-2935A</t>
  </si>
  <si>
    <t>IT_energy</t>
  </si>
  <si>
    <t>IT_ghg_reduction</t>
  </si>
  <si>
    <t>IT_ghg_cost</t>
  </si>
  <si>
    <t>VSD_energy</t>
  </si>
  <si>
    <t>VSD_ghg_reduction</t>
  </si>
  <si>
    <t>VSD_ghg_cost</t>
  </si>
  <si>
    <t>Failed</t>
  </si>
  <si>
    <t>Remarks</t>
  </si>
  <si>
    <t>maximum flowrate is less than 30% of the rated flowrate</t>
  </si>
  <si>
    <t>Recirculation flow is greater than discharge flow</t>
  </si>
  <si>
    <t>IT_ghg_reduction_percent</t>
  </si>
  <si>
    <t>VSD_ghg_reduction_percent</t>
  </si>
  <si>
    <t>Success</t>
  </si>
  <si>
    <t>Negative</t>
  </si>
  <si>
    <t>0-50</t>
  </si>
  <si>
    <t>50-100</t>
  </si>
  <si>
    <t>Annual Spendings</t>
  </si>
  <si>
    <t>100-350</t>
  </si>
  <si>
    <t>Impeller</t>
  </si>
  <si>
    <t>VSD</t>
  </si>
  <si>
    <t>GHG Reduction</t>
  </si>
  <si>
    <t>GHG Abatement</t>
  </si>
  <si>
    <t>IT_Annual_Spendings</t>
  </si>
  <si>
    <t>VSD_Annual_Spendings</t>
  </si>
  <si>
    <t>Y</t>
  </si>
  <si>
    <t>Band</t>
  </si>
  <si>
    <t>Count</t>
  </si>
  <si>
    <t>Unnamed: 2</t>
  </si>
  <si>
    <t>N</t>
  </si>
  <si>
    <t>&gt;350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</si>
</sst>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9" fontId="0" fillId="0" borderId="0" xfId="2" applyFont="1"/>
    <xf numFmtId="0" fontId="0" fillId="0" borderId="1" xfId="0" applyFill="1" applyBorder="1"/>
    <xf numFmtId="164" fontId="0" fillId="0" borderId="1" xfId="1" applyNumberFormat="1" applyFont="1" applyFill="1" applyBorder="1"/>
    <xf numFmtId="9" fontId="0" fillId="0" borderId="1" xfId="2" applyFont="1" applyFill="1" applyBorder="1"/>
    <xf numFmtId="0" fontId="0" fillId="0" borderId="0" xfId="0" applyFill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9" fontId="2" fillId="0" borderId="1" xfId="2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8"/>
  <sheetViews>
    <sheetView tabSelected="1" zoomScale="85" zoomScaleNormal="85" workbookViewId="0">
      <pane ySplit="1" topLeftCell="A34" activePane="bottomLeft" state="frozen"/>
      <selection pane="bottomLeft" activeCell="B51" sqref="B51:J58"/>
    </sheetView>
  </sheetViews>
  <sheetFormatPr defaultRowHeight="14.5" x14ac:dyDescent="0.35"/>
  <cols>
    <col min="1" max="1" width="17" customWidth="1"/>
    <col min="2" max="3" width="21.81640625" customWidth="1"/>
    <col min="4" max="4" width="12.81640625" customWidth="1"/>
    <col min="5" max="5" width="13.453125" customWidth="1"/>
    <col min="6" max="7" width="15.26953125" customWidth="1"/>
    <col min="8" max="8" width="12.453125" customWidth="1"/>
    <col min="9" max="9" width="14.7265625" style="4" customWidth="1"/>
    <col min="10" max="10" width="18.81640625" style="4" customWidth="1"/>
    <col min="11" max="11" width="13.26953125" bestFit="1" customWidth="1"/>
    <col min="12" max="12" width="11.1796875" customWidth="1"/>
    <col min="13" max="13" width="18.81640625" bestFit="1" customWidth="1"/>
    <col min="14" max="15" width="18.81640625" style="4" customWidth="1"/>
    <col min="16" max="16" width="15.1796875" bestFit="1" customWidth="1"/>
    <col min="17" max="17" width="49.7265625" customWidth="1"/>
  </cols>
  <sheetData>
    <row r="1" spans="1:16" s="12" customFormat="1" ht="38.25" customHeight="1" x14ac:dyDescent="0.35">
      <c r="A1" s="9" t="s">
        <v>0</v>
      </c>
      <c r="B1" s="9" t="s">
        <v>1</v>
      </c>
      <c r="C1" s="9" t="s">
        <v>84</v>
      </c>
      <c r="D1" s="9" t="s">
        <v>5</v>
      </c>
      <c r="E1" s="10" t="s">
        <v>6</v>
      </c>
      <c r="F1" s="10" t="s">
        <v>57</v>
      </c>
      <c r="G1" s="9" t="s">
        <v>58</v>
      </c>
      <c r="H1" s="11" t="s">
        <v>67</v>
      </c>
      <c r="I1" s="11" t="s">
        <v>79</v>
      </c>
      <c r="J1" s="9" t="s">
        <v>59</v>
      </c>
      <c r="K1" s="9" t="s">
        <v>60</v>
      </c>
      <c r="L1" s="9" t="s">
        <v>61</v>
      </c>
      <c r="M1" s="11" t="s">
        <v>68</v>
      </c>
      <c r="N1" s="11" t="s">
        <v>80</v>
      </c>
      <c r="O1" s="9" t="s">
        <v>62</v>
      </c>
      <c r="P1" s="9" t="s">
        <v>64</v>
      </c>
    </row>
    <row r="2" spans="1:16" x14ac:dyDescent="0.35">
      <c r="A2" s="1" t="s">
        <v>38</v>
      </c>
      <c r="B2" s="1" t="s">
        <v>7</v>
      </c>
      <c r="C2" s="1"/>
      <c r="D2" s="1"/>
      <c r="E2" s="1" t="s">
        <v>63</v>
      </c>
      <c r="F2" s="1"/>
      <c r="G2" s="1"/>
      <c r="H2" s="3"/>
      <c r="I2" s="3"/>
      <c r="J2" s="1"/>
      <c r="K2" s="1"/>
      <c r="L2" s="1"/>
      <c r="M2" s="3"/>
      <c r="N2" s="3"/>
      <c r="O2" s="1"/>
      <c r="P2" s="1" t="s">
        <v>65</v>
      </c>
    </row>
    <row r="3" spans="1:16" hidden="1" x14ac:dyDescent="0.35">
      <c r="A3" s="1" t="s">
        <v>38</v>
      </c>
      <c r="B3" s="1" t="s">
        <v>8</v>
      </c>
      <c r="C3" s="1"/>
      <c r="D3" s="1" t="s">
        <v>85</v>
      </c>
      <c r="E3" s="1" t="s">
        <v>69</v>
      </c>
      <c r="F3" s="2">
        <v>3</v>
      </c>
      <c r="G3" s="2">
        <v>1</v>
      </c>
      <c r="H3" s="3">
        <v>0.02</v>
      </c>
      <c r="I3" s="2">
        <f>J3*G3</f>
        <v>7645</v>
      </c>
      <c r="J3" s="2">
        <v>7645</v>
      </c>
      <c r="K3" s="2">
        <v>3</v>
      </c>
      <c r="L3" s="2">
        <v>1</v>
      </c>
      <c r="M3" s="3">
        <v>0.02</v>
      </c>
      <c r="N3" s="2">
        <f>O3*L3</f>
        <v>345790</v>
      </c>
      <c r="O3" s="2">
        <v>345790</v>
      </c>
      <c r="P3" s="1"/>
    </row>
    <row r="4" spans="1:16" hidden="1" x14ac:dyDescent="0.35">
      <c r="A4" s="1" t="s">
        <v>38</v>
      </c>
      <c r="B4" s="1" t="s">
        <v>9</v>
      </c>
      <c r="C4" s="1"/>
      <c r="D4" s="1" t="s">
        <v>85</v>
      </c>
      <c r="E4" s="1" t="s">
        <v>69</v>
      </c>
      <c r="F4" s="2">
        <v>0</v>
      </c>
      <c r="G4" s="2">
        <v>0</v>
      </c>
      <c r="H4" s="3">
        <v>0</v>
      </c>
      <c r="I4" s="2">
        <f t="shared" ref="I4:I48" si="0">J4*G4</f>
        <v>0</v>
      </c>
      <c r="J4" s="2">
        <v>0</v>
      </c>
      <c r="K4" s="2">
        <v>0</v>
      </c>
      <c r="L4" s="2">
        <v>0</v>
      </c>
      <c r="M4" s="3">
        <v>0</v>
      </c>
      <c r="N4" s="2">
        <f t="shared" ref="N4:N48" si="1">O4*L4</f>
        <v>0</v>
      </c>
      <c r="O4" s="2">
        <v>0</v>
      </c>
      <c r="P4" s="1"/>
    </row>
    <row r="5" spans="1:16" s="8" customFormat="1" hidden="1" x14ac:dyDescent="0.35">
      <c r="A5" s="5" t="s">
        <v>4</v>
      </c>
      <c r="B5" s="5" t="s">
        <v>10</v>
      </c>
      <c r="C5" s="5"/>
      <c r="D5" s="5" t="s">
        <v>85</v>
      </c>
      <c r="E5" s="5" t="s">
        <v>69</v>
      </c>
      <c r="F5" s="6">
        <v>3903</v>
      </c>
      <c r="G5" s="6">
        <v>1756</v>
      </c>
      <c r="H5" s="7">
        <v>0.14000000000000001</v>
      </c>
      <c r="I5" s="2">
        <f t="shared" si="0"/>
        <v>-179112</v>
      </c>
      <c r="J5" s="6">
        <v>-102</v>
      </c>
      <c r="K5" s="6">
        <v>6668</v>
      </c>
      <c r="L5" s="6">
        <v>3000</v>
      </c>
      <c r="M5" s="7">
        <v>0.25</v>
      </c>
      <c r="N5" s="2">
        <f t="shared" si="1"/>
        <v>300000</v>
      </c>
      <c r="O5" s="6">
        <v>100</v>
      </c>
      <c r="P5" s="5"/>
    </row>
    <row r="6" spans="1:16" hidden="1" x14ac:dyDescent="0.35">
      <c r="A6" s="1" t="s">
        <v>4</v>
      </c>
      <c r="B6" s="1" t="s">
        <v>11</v>
      </c>
      <c r="C6" s="1"/>
      <c r="D6" s="1" t="s">
        <v>85</v>
      </c>
      <c r="E6" s="1" t="s">
        <v>69</v>
      </c>
      <c r="F6" s="2">
        <v>4338</v>
      </c>
      <c r="G6" s="2">
        <v>1952</v>
      </c>
      <c r="H6" s="3">
        <v>0.16</v>
      </c>
      <c r="I6" s="2">
        <f t="shared" si="0"/>
        <v>-201056</v>
      </c>
      <c r="J6" s="2">
        <v>-103</v>
      </c>
      <c r="K6" s="2">
        <v>6686</v>
      </c>
      <c r="L6" s="2">
        <v>3009</v>
      </c>
      <c r="M6" s="3">
        <v>0.25</v>
      </c>
      <c r="N6" s="2">
        <f t="shared" si="1"/>
        <v>297891</v>
      </c>
      <c r="O6" s="2">
        <v>99</v>
      </c>
      <c r="P6" s="1"/>
    </row>
    <row r="7" spans="1:16" hidden="1" x14ac:dyDescent="0.35">
      <c r="A7" s="1" t="s">
        <v>4</v>
      </c>
      <c r="B7" s="1" t="s">
        <v>12</v>
      </c>
      <c r="C7" s="1"/>
      <c r="D7" s="1" t="s">
        <v>85</v>
      </c>
      <c r="E7" s="1" t="s">
        <v>69</v>
      </c>
      <c r="F7" s="2">
        <v>949</v>
      </c>
      <c r="G7" s="2">
        <v>427</v>
      </c>
      <c r="H7" s="3">
        <v>0.15</v>
      </c>
      <c r="I7" s="2">
        <f t="shared" si="0"/>
        <v>-31171</v>
      </c>
      <c r="J7" s="2">
        <v>-73</v>
      </c>
      <c r="K7" s="2">
        <v>2070</v>
      </c>
      <c r="L7" s="2">
        <v>931</v>
      </c>
      <c r="M7" s="3">
        <v>0.32</v>
      </c>
      <c r="N7" s="2">
        <f t="shared" si="1"/>
        <v>529739</v>
      </c>
      <c r="O7" s="2">
        <v>569</v>
      </c>
      <c r="P7" s="1"/>
    </row>
    <row r="8" spans="1:16" hidden="1" x14ac:dyDescent="0.35">
      <c r="A8" s="1" t="s">
        <v>4</v>
      </c>
      <c r="B8" s="1" t="s">
        <v>13</v>
      </c>
      <c r="C8" s="1"/>
      <c r="D8" s="1" t="s">
        <v>85</v>
      </c>
      <c r="E8" s="1" t="s">
        <v>69</v>
      </c>
      <c r="F8" s="2">
        <v>914</v>
      </c>
      <c r="G8" s="2">
        <v>411</v>
      </c>
      <c r="H8" s="3">
        <v>0.15</v>
      </c>
      <c r="I8" s="2">
        <f t="shared" si="0"/>
        <v>-29181</v>
      </c>
      <c r="J8" s="2">
        <v>-71</v>
      </c>
      <c r="K8" s="2">
        <v>2007</v>
      </c>
      <c r="L8" s="2">
        <v>903</v>
      </c>
      <c r="M8" s="3">
        <v>0.32</v>
      </c>
      <c r="N8" s="2">
        <f t="shared" si="1"/>
        <v>532770</v>
      </c>
      <c r="O8" s="2">
        <v>590</v>
      </c>
      <c r="P8" s="1"/>
    </row>
    <row r="9" spans="1:16" hidden="1" x14ac:dyDescent="0.35">
      <c r="A9" s="1" t="s">
        <v>39</v>
      </c>
      <c r="B9" s="1" t="s">
        <v>14</v>
      </c>
      <c r="C9" s="1"/>
      <c r="D9" s="1" t="s">
        <v>85</v>
      </c>
      <c r="E9" s="1" t="s">
        <v>69</v>
      </c>
      <c r="F9" s="2">
        <v>130</v>
      </c>
      <c r="G9" s="2">
        <v>140</v>
      </c>
      <c r="H9" s="3">
        <v>0.08</v>
      </c>
      <c r="I9" s="2">
        <f t="shared" si="0"/>
        <v>9800</v>
      </c>
      <c r="J9" s="2">
        <v>70</v>
      </c>
      <c r="K9" s="2">
        <v>130</v>
      </c>
      <c r="L9" s="2">
        <v>141</v>
      </c>
      <c r="M9" s="3">
        <v>0.08</v>
      </c>
      <c r="N9" s="2">
        <f t="shared" si="1"/>
        <v>625617</v>
      </c>
      <c r="O9" s="2">
        <v>4437</v>
      </c>
      <c r="P9" s="1"/>
    </row>
    <row r="10" spans="1:16" hidden="1" x14ac:dyDescent="0.35">
      <c r="A10" s="1" t="s">
        <v>39</v>
      </c>
      <c r="B10" s="1" t="s">
        <v>15</v>
      </c>
      <c r="C10" s="1"/>
      <c r="D10" s="1" t="s">
        <v>85</v>
      </c>
      <c r="E10" s="1" t="s">
        <v>69</v>
      </c>
      <c r="F10" s="2">
        <v>118</v>
      </c>
      <c r="G10" s="2">
        <v>128</v>
      </c>
      <c r="H10" s="3">
        <v>0.08</v>
      </c>
      <c r="I10" s="2">
        <f t="shared" si="0"/>
        <v>10496</v>
      </c>
      <c r="J10" s="2">
        <v>82</v>
      </c>
      <c r="K10" s="2">
        <v>118</v>
      </c>
      <c r="L10" s="2">
        <v>128</v>
      </c>
      <c r="M10" s="3">
        <v>0.08</v>
      </c>
      <c r="N10" s="2">
        <f t="shared" si="1"/>
        <v>624640</v>
      </c>
      <c r="O10" s="2">
        <v>4880</v>
      </c>
      <c r="P10" s="1"/>
    </row>
    <row r="11" spans="1:16" hidden="1" x14ac:dyDescent="0.35">
      <c r="A11" s="1" t="s">
        <v>39</v>
      </c>
      <c r="B11" s="1" t="s">
        <v>16</v>
      </c>
      <c r="C11" s="1"/>
      <c r="D11" s="1" t="s">
        <v>85</v>
      </c>
      <c r="E11" s="1" t="s">
        <v>69</v>
      </c>
      <c r="F11" s="2">
        <v>14</v>
      </c>
      <c r="G11" s="2">
        <v>16</v>
      </c>
      <c r="H11" s="3">
        <v>0.02</v>
      </c>
      <c r="I11" s="2">
        <f t="shared" si="0"/>
        <v>15552</v>
      </c>
      <c r="J11" s="2">
        <v>972</v>
      </c>
      <c r="K11" s="2">
        <v>87</v>
      </c>
      <c r="L11" s="2">
        <v>95</v>
      </c>
      <c r="M11" s="3">
        <v>0.1</v>
      </c>
      <c r="N11" s="2">
        <f t="shared" si="1"/>
        <v>629280</v>
      </c>
      <c r="O11" s="2">
        <v>6624</v>
      </c>
      <c r="P11" s="1"/>
    </row>
    <row r="12" spans="1:16" hidden="1" x14ac:dyDescent="0.35">
      <c r="A12" s="1" t="s">
        <v>39</v>
      </c>
      <c r="B12" s="1" t="s">
        <v>17</v>
      </c>
      <c r="C12" s="1"/>
      <c r="D12" s="1" t="s">
        <v>85</v>
      </c>
      <c r="E12" s="1" t="s">
        <v>69</v>
      </c>
      <c r="F12" s="2">
        <v>32</v>
      </c>
      <c r="G12" s="2">
        <v>35</v>
      </c>
      <c r="H12" s="3">
        <v>0.03</v>
      </c>
      <c r="I12" s="2">
        <f t="shared" si="0"/>
        <v>14735</v>
      </c>
      <c r="J12" s="2">
        <v>421</v>
      </c>
      <c r="K12" s="2">
        <v>54</v>
      </c>
      <c r="L12" s="2">
        <v>59</v>
      </c>
      <c r="M12" s="3">
        <v>0.05</v>
      </c>
      <c r="N12" s="2">
        <f t="shared" si="1"/>
        <v>629058</v>
      </c>
      <c r="O12" s="2">
        <v>10662</v>
      </c>
      <c r="P12" s="1"/>
    </row>
    <row r="13" spans="1:16" hidden="1" x14ac:dyDescent="0.35">
      <c r="A13" s="1" t="s">
        <v>39</v>
      </c>
      <c r="B13" s="1" t="s">
        <v>18</v>
      </c>
      <c r="C13" s="1"/>
      <c r="D13" s="1" t="s">
        <v>85</v>
      </c>
      <c r="E13" s="1" t="s">
        <v>69</v>
      </c>
      <c r="F13" s="2">
        <v>204</v>
      </c>
      <c r="G13" s="2">
        <v>221</v>
      </c>
      <c r="H13" s="3">
        <v>0.08</v>
      </c>
      <c r="I13" s="2">
        <f t="shared" si="0"/>
        <v>11713</v>
      </c>
      <c r="J13" s="2">
        <v>53</v>
      </c>
      <c r="K13" s="2">
        <v>449</v>
      </c>
      <c r="L13" s="2">
        <v>485</v>
      </c>
      <c r="M13" s="3">
        <v>0.18</v>
      </c>
      <c r="N13" s="2">
        <f t="shared" si="1"/>
        <v>774060</v>
      </c>
      <c r="O13" s="2">
        <v>1596</v>
      </c>
      <c r="P13" s="1"/>
    </row>
    <row r="14" spans="1:16" hidden="1" x14ac:dyDescent="0.35">
      <c r="A14" s="1" t="s">
        <v>2</v>
      </c>
      <c r="B14" s="1" t="s">
        <v>3</v>
      </c>
      <c r="C14" s="1"/>
      <c r="D14" s="1" t="s">
        <v>85</v>
      </c>
      <c r="E14" s="1" t="s">
        <v>69</v>
      </c>
      <c r="F14" s="2">
        <v>2662</v>
      </c>
      <c r="G14" s="2">
        <v>1767</v>
      </c>
      <c r="H14" s="3">
        <v>0.3</v>
      </c>
      <c r="I14" s="2">
        <f t="shared" si="0"/>
        <v>-121923</v>
      </c>
      <c r="J14" s="2">
        <v>-69</v>
      </c>
      <c r="K14" s="2">
        <v>4388</v>
      </c>
      <c r="L14" s="2">
        <v>2914</v>
      </c>
      <c r="M14" s="3">
        <v>0.49</v>
      </c>
      <c r="N14" s="2">
        <f t="shared" si="1"/>
        <v>250604</v>
      </c>
      <c r="O14" s="2">
        <v>86</v>
      </c>
      <c r="P14" s="1"/>
    </row>
    <row r="15" spans="1:16" hidden="1" x14ac:dyDescent="0.35">
      <c r="A15" s="1" t="s">
        <v>2</v>
      </c>
      <c r="B15" s="1" t="s">
        <v>19</v>
      </c>
      <c r="C15" s="1"/>
      <c r="D15" s="1" t="s">
        <v>85</v>
      </c>
      <c r="E15" s="1" t="s">
        <v>69</v>
      </c>
      <c r="F15" s="2">
        <v>3423</v>
      </c>
      <c r="G15" s="2">
        <v>2272</v>
      </c>
      <c r="H15" s="3">
        <v>0.38</v>
      </c>
      <c r="I15" s="2">
        <f t="shared" si="0"/>
        <v>-159040</v>
      </c>
      <c r="J15" s="2">
        <v>-70</v>
      </c>
      <c r="K15" s="2">
        <v>4424</v>
      </c>
      <c r="L15" s="2">
        <v>2937</v>
      </c>
      <c r="M15" s="3">
        <v>0.5</v>
      </c>
      <c r="N15" s="2">
        <f t="shared" si="1"/>
        <v>246708</v>
      </c>
      <c r="O15" s="2">
        <v>84</v>
      </c>
      <c r="P15" s="1"/>
    </row>
    <row r="16" spans="1:16" hidden="1" x14ac:dyDescent="0.35">
      <c r="A16" s="1" t="s">
        <v>2</v>
      </c>
      <c r="B16" s="1" t="s">
        <v>54</v>
      </c>
      <c r="C16" s="1"/>
      <c r="D16" s="1" t="s">
        <v>85</v>
      </c>
      <c r="E16" s="1" t="s">
        <v>69</v>
      </c>
      <c r="F16" s="2">
        <v>2662</v>
      </c>
      <c r="G16" s="2">
        <v>1767</v>
      </c>
      <c r="H16" s="3">
        <v>0.3</v>
      </c>
      <c r="I16" s="2">
        <f t="shared" si="0"/>
        <v>-121923</v>
      </c>
      <c r="J16" s="2">
        <v>-69</v>
      </c>
      <c r="K16" s="2">
        <v>4388</v>
      </c>
      <c r="L16" s="2">
        <v>2914</v>
      </c>
      <c r="M16" s="3">
        <v>0.49</v>
      </c>
      <c r="N16" s="2">
        <f t="shared" si="1"/>
        <v>250604</v>
      </c>
      <c r="O16" s="2">
        <v>86</v>
      </c>
      <c r="P16" s="1"/>
    </row>
    <row r="17" spans="1:16" hidden="1" x14ac:dyDescent="0.35">
      <c r="A17" s="1" t="s">
        <v>2</v>
      </c>
      <c r="B17" s="1" t="s">
        <v>55</v>
      </c>
      <c r="C17" s="1"/>
      <c r="D17" s="1" t="s">
        <v>85</v>
      </c>
      <c r="E17" s="1" t="s">
        <v>69</v>
      </c>
      <c r="F17" s="2">
        <v>90</v>
      </c>
      <c r="G17" s="2">
        <v>59</v>
      </c>
      <c r="H17" s="3">
        <v>0</v>
      </c>
      <c r="I17" s="2">
        <f t="shared" si="0"/>
        <v>17169</v>
      </c>
      <c r="J17" s="2">
        <v>291</v>
      </c>
      <c r="K17" s="2">
        <v>150</v>
      </c>
      <c r="L17" s="2">
        <v>99</v>
      </c>
      <c r="M17" s="3">
        <v>0.01</v>
      </c>
      <c r="N17" s="2">
        <f t="shared" si="1"/>
        <v>783189</v>
      </c>
      <c r="O17" s="2">
        <v>7911</v>
      </c>
      <c r="P17" s="1"/>
    </row>
    <row r="18" spans="1:16" hidden="1" x14ac:dyDescent="0.35">
      <c r="A18" s="1" t="s">
        <v>2</v>
      </c>
      <c r="B18" s="1" t="s">
        <v>56</v>
      </c>
      <c r="C18" s="1"/>
      <c r="D18" s="1" t="s">
        <v>85</v>
      </c>
      <c r="E18" s="1" t="s">
        <v>69</v>
      </c>
      <c r="F18" s="2">
        <v>74</v>
      </c>
      <c r="G18" s="2">
        <v>49</v>
      </c>
      <c r="H18" s="3">
        <v>0</v>
      </c>
      <c r="I18" s="2">
        <f t="shared" si="0"/>
        <v>18032</v>
      </c>
      <c r="J18" s="2">
        <v>368</v>
      </c>
      <c r="K18" s="2">
        <v>86</v>
      </c>
      <c r="L18" s="2">
        <v>57</v>
      </c>
      <c r="M18" s="3">
        <v>0</v>
      </c>
      <c r="N18" s="2">
        <f t="shared" si="1"/>
        <v>783693</v>
      </c>
      <c r="O18" s="2">
        <v>13749</v>
      </c>
      <c r="P18" s="1"/>
    </row>
    <row r="19" spans="1:16" x14ac:dyDescent="0.35">
      <c r="A19" s="1" t="s">
        <v>40</v>
      </c>
      <c r="B19" s="1" t="s">
        <v>20</v>
      </c>
      <c r="C19" s="1"/>
      <c r="D19" s="1"/>
      <c r="E19" s="1" t="s">
        <v>63</v>
      </c>
      <c r="F19" s="2"/>
      <c r="G19" s="2"/>
      <c r="H19" s="3"/>
      <c r="I19" s="2">
        <f t="shared" si="0"/>
        <v>0</v>
      </c>
      <c r="J19" s="2"/>
      <c r="K19" s="2"/>
      <c r="L19" s="2"/>
      <c r="M19" s="3"/>
      <c r="N19" s="2">
        <f t="shared" si="1"/>
        <v>0</v>
      </c>
      <c r="O19" s="2"/>
      <c r="P19" s="1" t="s">
        <v>65</v>
      </c>
    </row>
    <row r="20" spans="1:16" x14ac:dyDescent="0.35">
      <c r="A20" s="1" t="s">
        <v>40</v>
      </c>
      <c r="B20" s="1" t="s">
        <v>21</v>
      </c>
      <c r="C20" s="1"/>
      <c r="D20" s="1"/>
      <c r="E20" s="1" t="s">
        <v>63</v>
      </c>
      <c r="F20" s="2"/>
      <c r="G20" s="2"/>
      <c r="H20" s="3"/>
      <c r="I20" s="2">
        <f t="shared" si="0"/>
        <v>0</v>
      </c>
      <c r="J20" s="2"/>
      <c r="K20" s="2"/>
      <c r="L20" s="2"/>
      <c r="M20" s="3"/>
      <c r="N20" s="2">
        <f t="shared" si="1"/>
        <v>0</v>
      </c>
      <c r="O20" s="2"/>
      <c r="P20" s="1" t="s">
        <v>65</v>
      </c>
    </row>
    <row r="21" spans="1:16" x14ac:dyDescent="0.35">
      <c r="A21" s="1" t="s">
        <v>40</v>
      </c>
      <c r="B21" s="1" t="s">
        <v>22</v>
      </c>
      <c r="C21" s="1"/>
      <c r="D21" s="1"/>
      <c r="E21" s="1" t="s">
        <v>63</v>
      </c>
      <c r="F21" s="2"/>
      <c r="G21" s="2"/>
      <c r="H21" s="3"/>
      <c r="I21" s="2">
        <f t="shared" si="0"/>
        <v>0</v>
      </c>
      <c r="J21" s="2"/>
      <c r="K21" s="2"/>
      <c r="L21" s="2"/>
      <c r="M21" s="3"/>
      <c r="N21" s="2">
        <f t="shared" si="1"/>
        <v>0</v>
      </c>
      <c r="O21" s="2"/>
      <c r="P21" s="1" t="s">
        <v>65</v>
      </c>
    </row>
    <row r="22" spans="1:16" x14ac:dyDescent="0.35">
      <c r="A22" s="1" t="s">
        <v>40</v>
      </c>
      <c r="B22" s="1" t="s">
        <v>23</v>
      </c>
      <c r="C22" s="1"/>
      <c r="D22" s="1"/>
      <c r="E22" s="1" t="s">
        <v>63</v>
      </c>
      <c r="F22" s="2"/>
      <c r="G22" s="2"/>
      <c r="H22" s="3"/>
      <c r="I22" s="2">
        <f t="shared" si="0"/>
        <v>0</v>
      </c>
      <c r="J22" s="2"/>
      <c r="K22" s="2"/>
      <c r="L22" s="2"/>
      <c r="M22" s="3"/>
      <c r="N22" s="2">
        <f t="shared" si="1"/>
        <v>0</v>
      </c>
      <c r="O22" s="2"/>
      <c r="P22" s="1" t="s">
        <v>65</v>
      </c>
    </row>
    <row r="23" spans="1:16" x14ac:dyDescent="0.35">
      <c r="A23" s="1" t="s">
        <v>40</v>
      </c>
      <c r="B23" s="1" t="s">
        <v>24</v>
      </c>
      <c r="C23" s="1"/>
      <c r="D23" s="1"/>
      <c r="E23" s="1" t="s">
        <v>63</v>
      </c>
      <c r="F23" s="2"/>
      <c r="G23" s="2"/>
      <c r="H23" s="3"/>
      <c r="I23" s="2">
        <f t="shared" si="0"/>
        <v>0</v>
      </c>
      <c r="J23" s="2"/>
      <c r="K23" s="2"/>
      <c r="L23" s="2"/>
      <c r="M23" s="3"/>
      <c r="N23" s="2">
        <f t="shared" si="1"/>
        <v>0</v>
      </c>
      <c r="O23" s="2"/>
      <c r="P23" s="1" t="s">
        <v>65</v>
      </c>
    </row>
    <row r="24" spans="1:16" x14ac:dyDescent="0.35">
      <c r="A24" s="1" t="s">
        <v>40</v>
      </c>
      <c r="B24" s="1" t="s">
        <v>25</v>
      </c>
      <c r="C24" s="1"/>
      <c r="D24" s="1"/>
      <c r="E24" s="1" t="s">
        <v>63</v>
      </c>
      <c r="F24" s="2"/>
      <c r="G24" s="2"/>
      <c r="H24" s="3"/>
      <c r="I24" s="2">
        <f t="shared" si="0"/>
        <v>0</v>
      </c>
      <c r="J24" s="2"/>
      <c r="K24" s="2"/>
      <c r="L24" s="2"/>
      <c r="M24" s="3"/>
      <c r="N24" s="2">
        <f t="shared" si="1"/>
        <v>0</v>
      </c>
      <c r="O24" s="2"/>
      <c r="P24" s="1" t="s">
        <v>65</v>
      </c>
    </row>
    <row r="25" spans="1:16" x14ac:dyDescent="0.35">
      <c r="A25" s="1" t="s">
        <v>40</v>
      </c>
      <c r="B25" s="1" t="s">
        <v>26</v>
      </c>
      <c r="C25" s="1"/>
      <c r="D25" s="1"/>
      <c r="E25" s="1" t="s">
        <v>63</v>
      </c>
      <c r="F25" s="2"/>
      <c r="G25" s="2"/>
      <c r="H25" s="3"/>
      <c r="I25" s="2">
        <f t="shared" si="0"/>
        <v>0</v>
      </c>
      <c r="J25" s="2"/>
      <c r="K25" s="2"/>
      <c r="L25" s="2"/>
      <c r="M25" s="3"/>
      <c r="N25" s="2">
        <f t="shared" si="1"/>
        <v>0</v>
      </c>
      <c r="O25" s="2"/>
      <c r="P25" s="1" t="s">
        <v>65</v>
      </c>
    </row>
    <row r="26" spans="1:16" x14ac:dyDescent="0.35">
      <c r="A26" s="1" t="s">
        <v>40</v>
      </c>
      <c r="B26" s="1" t="s">
        <v>27</v>
      </c>
      <c r="C26" s="1"/>
      <c r="D26" s="1"/>
      <c r="E26" s="1" t="s">
        <v>63</v>
      </c>
      <c r="F26" s="2"/>
      <c r="G26" s="2"/>
      <c r="H26" s="3"/>
      <c r="I26" s="2">
        <f t="shared" si="0"/>
        <v>0</v>
      </c>
      <c r="J26" s="2"/>
      <c r="K26" s="2"/>
      <c r="L26" s="2"/>
      <c r="M26" s="3"/>
      <c r="N26" s="2">
        <f t="shared" si="1"/>
        <v>0</v>
      </c>
      <c r="O26" s="2"/>
      <c r="P26" s="1" t="s">
        <v>65</v>
      </c>
    </row>
    <row r="27" spans="1:16" x14ac:dyDescent="0.35">
      <c r="A27" s="1" t="s">
        <v>40</v>
      </c>
      <c r="B27" s="1" t="s">
        <v>28</v>
      </c>
      <c r="C27" s="1"/>
      <c r="D27" s="1"/>
      <c r="E27" s="1" t="s">
        <v>63</v>
      </c>
      <c r="F27" s="2"/>
      <c r="G27" s="2"/>
      <c r="H27" s="3"/>
      <c r="I27" s="2">
        <f t="shared" si="0"/>
        <v>0</v>
      </c>
      <c r="J27" s="2"/>
      <c r="K27" s="2"/>
      <c r="L27" s="2"/>
      <c r="M27" s="3"/>
      <c r="N27" s="2">
        <f t="shared" si="1"/>
        <v>0</v>
      </c>
      <c r="O27" s="2"/>
      <c r="P27" s="1" t="s">
        <v>65</v>
      </c>
    </row>
    <row r="28" spans="1:16" x14ac:dyDescent="0.35">
      <c r="A28" s="1" t="s">
        <v>40</v>
      </c>
      <c r="B28" s="1" t="s">
        <v>29</v>
      </c>
      <c r="C28" s="1"/>
      <c r="D28" s="1"/>
      <c r="E28" s="1" t="s">
        <v>63</v>
      </c>
      <c r="F28" s="2"/>
      <c r="G28" s="2"/>
      <c r="H28" s="3"/>
      <c r="I28" s="2">
        <f t="shared" si="0"/>
        <v>0</v>
      </c>
      <c r="J28" s="2"/>
      <c r="K28" s="2"/>
      <c r="L28" s="2"/>
      <c r="M28" s="3"/>
      <c r="N28" s="2">
        <f t="shared" si="1"/>
        <v>0</v>
      </c>
      <c r="O28" s="2"/>
      <c r="P28" s="1" t="s">
        <v>65</v>
      </c>
    </row>
    <row r="29" spans="1:16" x14ac:dyDescent="0.35">
      <c r="A29" s="1" t="s">
        <v>40</v>
      </c>
      <c r="B29" s="1" t="s">
        <v>30</v>
      </c>
      <c r="C29" s="1"/>
      <c r="D29" s="1"/>
      <c r="E29" s="1" t="s">
        <v>63</v>
      </c>
      <c r="F29" s="2"/>
      <c r="G29" s="2"/>
      <c r="H29" s="3"/>
      <c r="I29" s="2">
        <f t="shared" si="0"/>
        <v>0</v>
      </c>
      <c r="J29" s="2"/>
      <c r="K29" s="2"/>
      <c r="L29" s="2"/>
      <c r="M29" s="3"/>
      <c r="N29" s="2">
        <f t="shared" si="1"/>
        <v>0</v>
      </c>
      <c r="O29" s="2"/>
      <c r="P29" s="1" t="s">
        <v>65</v>
      </c>
    </row>
    <row r="30" spans="1:16" x14ac:dyDescent="0.35">
      <c r="A30" s="1" t="s">
        <v>40</v>
      </c>
      <c r="B30" s="1" t="s">
        <v>31</v>
      </c>
      <c r="C30" s="1"/>
      <c r="D30" s="1"/>
      <c r="E30" s="1" t="s">
        <v>63</v>
      </c>
      <c r="F30" s="2"/>
      <c r="G30" s="2"/>
      <c r="H30" s="3"/>
      <c r="I30" s="2">
        <f t="shared" si="0"/>
        <v>0</v>
      </c>
      <c r="J30" s="2"/>
      <c r="K30" s="2"/>
      <c r="L30" s="2"/>
      <c r="M30" s="3"/>
      <c r="N30" s="2">
        <f t="shared" si="1"/>
        <v>0</v>
      </c>
      <c r="O30" s="2"/>
      <c r="P30" s="1" t="s">
        <v>65</v>
      </c>
    </row>
    <row r="31" spans="1:16" x14ac:dyDescent="0.35">
      <c r="A31" s="1" t="s">
        <v>40</v>
      </c>
      <c r="B31" s="1" t="s">
        <v>32</v>
      </c>
      <c r="C31" s="1"/>
      <c r="D31" s="1"/>
      <c r="E31" s="1" t="s">
        <v>63</v>
      </c>
      <c r="F31" s="2"/>
      <c r="G31" s="2"/>
      <c r="H31" s="3"/>
      <c r="I31" s="2">
        <f t="shared" si="0"/>
        <v>0</v>
      </c>
      <c r="J31" s="2"/>
      <c r="K31" s="2"/>
      <c r="L31" s="2"/>
      <c r="M31" s="3"/>
      <c r="N31" s="2">
        <f t="shared" si="1"/>
        <v>0</v>
      </c>
      <c r="O31" s="2"/>
      <c r="P31" s="1" t="s">
        <v>65</v>
      </c>
    </row>
    <row r="32" spans="1:16" x14ac:dyDescent="0.35">
      <c r="A32" s="1" t="s">
        <v>40</v>
      </c>
      <c r="B32" s="1" t="s">
        <v>33</v>
      </c>
      <c r="C32" s="1"/>
      <c r="D32" s="1"/>
      <c r="E32" s="1" t="s">
        <v>63</v>
      </c>
      <c r="F32" s="2"/>
      <c r="G32" s="2"/>
      <c r="H32" s="3"/>
      <c r="I32" s="2">
        <f t="shared" si="0"/>
        <v>0</v>
      </c>
      <c r="J32" s="2"/>
      <c r="K32" s="2"/>
      <c r="L32" s="2"/>
      <c r="M32" s="3"/>
      <c r="N32" s="2">
        <f t="shared" si="1"/>
        <v>0</v>
      </c>
      <c r="O32" s="2"/>
      <c r="P32" s="1" t="s">
        <v>65</v>
      </c>
    </row>
    <row r="33" spans="1:16" x14ac:dyDescent="0.35">
      <c r="A33" s="1" t="s">
        <v>40</v>
      </c>
      <c r="B33" s="1" t="s">
        <v>34</v>
      </c>
      <c r="C33" s="1"/>
      <c r="D33" s="1"/>
      <c r="E33" s="1" t="s">
        <v>63</v>
      </c>
      <c r="F33" s="2"/>
      <c r="G33" s="2"/>
      <c r="H33" s="3"/>
      <c r="I33" s="2">
        <f t="shared" si="0"/>
        <v>0</v>
      </c>
      <c r="J33" s="2"/>
      <c r="K33" s="2"/>
      <c r="L33" s="2"/>
      <c r="M33" s="3"/>
      <c r="N33" s="2">
        <f t="shared" si="1"/>
        <v>0</v>
      </c>
      <c r="O33" s="2"/>
      <c r="P33" s="1" t="s">
        <v>65</v>
      </c>
    </row>
    <row r="34" spans="1:16" x14ac:dyDescent="0.35">
      <c r="A34" s="1" t="s">
        <v>40</v>
      </c>
      <c r="B34" s="1" t="s">
        <v>35</v>
      </c>
      <c r="C34" s="1"/>
      <c r="D34" s="1"/>
      <c r="E34" s="1" t="s">
        <v>63</v>
      </c>
      <c r="F34" s="2"/>
      <c r="G34" s="2"/>
      <c r="H34" s="3"/>
      <c r="I34" s="2">
        <f t="shared" si="0"/>
        <v>0</v>
      </c>
      <c r="J34" s="2"/>
      <c r="K34" s="2"/>
      <c r="L34" s="2"/>
      <c r="M34" s="3"/>
      <c r="N34" s="2">
        <f t="shared" si="1"/>
        <v>0</v>
      </c>
      <c r="O34" s="2"/>
      <c r="P34" s="1" t="s">
        <v>65</v>
      </c>
    </row>
    <row r="35" spans="1:16" x14ac:dyDescent="0.35">
      <c r="A35" s="1" t="s">
        <v>40</v>
      </c>
      <c r="B35" s="1" t="s">
        <v>36</v>
      </c>
      <c r="C35" s="1"/>
      <c r="D35" s="1"/>
      <c r="E35" s="1" t="s">
        <v>63</v>
      </c>
      <c r="F35" s="2"/>
      <c r="G35" s="2"/>
      <c r="H35" s="3"/>
      <c r="I35" s="2">
        <f t="shared" si="0"/>
        <v>0</v>
      </c>
      <c r="J35" s="2"/>
      <c r="K35" s="2"/>
      <c r="L35" s="2"/>
      <c r="M35" s="3"/>
      <c r="N35" s="2">
        <f t="shared" si="1"/>
        <v>0</v>
      </c>
      <c r="O35" s="2"/>
      <c r="P35" s="1" t="s">
        <v>66</v>
      </c>
    </row>
    <row r="36" spans="1:16" x14ac:dyDescent="0.35">
      <c r="A36" s="1" t="s">
        <v>40</v>
      </c>
      <c r="B36" s="1" t="s">
        <v>37</v>
      </c>
      <c r="C36" s="1"/>
      <c r="D36" s="1"/>
      <c r="E36" s="1" t="s">
        <v>63</v>
      </c>
      <c r="F36" s="2"/>
      <c r="G36" s="2"/>
      <c r="H36" s="3"/>
      <c r="I36" s="2">
        <f t="shared" si="0"/>
        <v>0</v>
      </c>
      <c r="J36" s="2"/>
      <c r="K36" s="2"/>
      <c r="L36" s="2"/>
      <c r="M36" s="3"/>
      <c r="N36" s="2">
        <f t="shared" si="1"/>
        <v>0</v>
      </c>
      <c r="O36" s="2"/>
      <c r="P36" s="1" t="s">
        <v>66</v>
      </c>
    </row>
    <row r="37" spans="1:16" hidden="1" x14ac:dyDescent="0.35">
      <c r="A37" s="1" t="s">
        <v>40</v>
      </c>
      <c r="B37" s="1" t="s">
        <v>41</v>
      </c>
      <c r="C37" s="1"/>
      <c r="D37" s="1" t="s">
        <v>85</v>
      </c>
      <c r="E37" s="1" t="s">
        <v>69</v>
      </c>
      <c r="F37" s="2">
        <v>2086</v>
      </c>
      <c r="G37" s="2">
        <v>938</v>
      </c>
      <c r="H37" s="3">
        <v>0.8</v>
      </c>
      <c r="I37" s="2">
        <f t="shared" si="0"/>
        <v>-88172</v>
      </c>
      <c r="J37" s="2">
        <v>-94</v>
      </c>
      <c r="K37" s="2">
        <v>2086</v>
      </c>
      <c r="L37" s="2">
        <v>938</v>
      </c>
      <c r="M37" s="3">
        <v>0.8</v>
      </c>
      <c r="N37" s="2">
        <f t="shared" si="1"/>
        <v>529032</v>
      </c>
      <c r="O37" s="2">
        <v>564</v>
      </c>
      <c r="P37" s="1"/>
    </row>
    <row r="38" spans="1:16" hidden="1" x14ac:dyDescent="0.35">
      <c r="A38" s="1" t="s">
        <v>40</v>
      </c>
      <c r="B38" s="1" t="s">
        <v>42</v>
      </c>
      <c r="C38" s="1"/>
      <c r="D38" s="1" t="s">
        <v>85</v>
      </c>
      <c r="E38" s="1" t="s">
        <v>69</v>
      </c>
      <c r="F38" s="2">
        <v>967</v>
      </c>
      <c r="G38" s="2">
        <v>435</v>
      </c>
      <c r="H38" s="3">
        <v>0.37</v>
      </c>
      <c r="I38" s="2">
        <f t="shared" si="0"/>
        <v>-31755</v>
      </c>
      <c r="J38" s="2">
        <v>-73</v>
      </c>
      <c r="K38" s="2">
        <v>967</v>
      </c>
      <c r="L38" s="2">
        <v>435</v>
      </c>
      <c r="M38" s="3">
        <v>0.37</v>
      </c>
      <c r="N38" s="2">
        <f t="shared" si="1"/>
        <v>585075</v>
      </c>
      <c r="O38" s="2">
        <v>1345</v>
      </c>
      <c r="P38" s="1"/>
    </row>
    <row r="39" spans="1:16" hidden="1" x14ac:dyDescent="0.35">
      <c r="A39" s="1" t="s">
        <v>40</v>
      </c>
      <c r="B39" s="1" t="s">
        <v>50</v>
      </c>
      <c r="C39" s="1"/>
      <c r="D39" s="1" t="s">
        <v>85</v>
      </c>
      <c r="E39" s="1" t="s">
        <v>69</v>
      </c>
      <c r="F39" s="2">
        <v>809</v>
      </c>
      <c r="G39" s="2">
        <v>364</v>
      </c>
      <c r="H39" s="3">
        <v>0.08</v>
      </c>
      <c r="I39" s="2">
        <f t="shared" si="0"/>
        <v>-18564</v>
      </c>
      <c r="J39" s="2">
        <v>-51</v>
      </c>
      <c r="K39" s="2">
        <v>809</v>
      </c>
      <c r="L39" s="2">
        <v>364</v>
      </c>
      <c r="M39" s="3">
        <v>0.08</v>
      </c>
      <c r="N39" s="2">
        <f t="shared" si="1"/>
        <v>757120</v>
      </c>
      <c r="O39" s="2">
        <v>2080</v>
      </c>
      <c r="P39" s="1"/>
    </row>
    <row r="40" spans="1:16" hidden="1" x14ac:dyDescent="0.35">
      <c r="A40" s="1" t="s">
        <v>40</v>
      </c>
      <c r="B40" s="1" t="s">
        <v>43</v>
      </c>
      <c r="C40" s="1"/>
      <c r="D40" s="1" t="s">
        <v>85</v>
      </c>
      <c r="E40" s="1" t="s">
        <v>69</v>
      </c>
      <c r="F40" s="2">
        <v>398</v>
      </c>
      <c r="G40" s="2">
        <v>179</v>
      </c>
      <c r="H40" s="3">
        <v>0.08</v>
      </c>
      <c r="I40" s="2">
        <f t="shared" si="0"/>
        <v>-8950</v>
      </c>
      <c r="J40" s="2">
        <v>-50</v>
      </c>
      <c r="K40" s="2">
        <v>398</v>
      </c>
      <c r="L40" s="2">
        <v>179</v>
      </c>
      <c r="M40" s="3">
        <v>0.08</v>
      </c>
      <c r="N40" s="2">
        <f t="shared" si="1"/>
        <v>448932</v>
      </c>
      <c r="O40" s="2">
        <v>2508</v>
      </c>
      <c r="P40" s="1"/>
    </row>
    <row r="41" spans="1:16" hidden="1" x14ac:dyDescent="0.35">
      <c r="A41" s="1" t="s">
        <v>40</v>
      </c>
      <c r="B41" s="1" t="s">
        <v>44</v>
      </c>
      <c r="C41" s="1"/>
      <c r="D41" s="1" t="s">
        <v>85</v>
      </c>
      <c r="E41" s="1" t="s">
        <v>69</v>
      </c>
      <c r="F41" s="2">
        <v>398</v>
      </c>
      <c r="G41" s="2">
        <v>179</v>
      </c>
      <c r="H41" s="3">
        <v>0.08</v>
      </c>
      <c r="I41" s="2">
        <f t="shared" si="0"/>
        <v>-8950</v>
      </c>
      <c r="J41" s="2">
        <v>-50</v>
      </c>
      <c r="K41" s="2">
        <v>398</v>
      </c>
      <c r="L41" s="2">
        <v>179</v>
      </c>
      <c r="M41" s="3">
        <v>0.08</v>
      </c>
      <c r="N41" s="2">
        <f t="shared" si="1"/>
        <v>448932</v>
      </c>
      <c r="O41" s="2">
        <v>2508</v>
      </c>
      <c r="P41" s="1"/>
    </row>
    <row r="42" spans="1:16" hidden="1" x14ac:dyDescent="0.35">
      <c r="A42" s="1" t="s">
        <v>40</v>
      </c>
      <c r="B42" s="1" t="s">
        <v>45</v>
      </c>
      <c r="C42" s="1"/>
      <c r="D42" s="1" t="s">
        <v>85</v>
      </c>
      <c r="E42" s="1" t="s">
        <v>69</v>
      </c>
      <c r="F42" s="2">
        <v>398</v>
      </c>
      <c r="G42" s="2">
        <v>179</v>
      </c>
      <c r="H42" s="3">
        <v>0.08</v>
      </c>
      <c r="I42" s="2">
        <f t="shared" si="0"/>
        <v>-8950</v>
      </c>
      <c r="J42" s="2">
        <v>-50</v>
      </c>
      <c r="K42" s="2">
        <v>398</v>
      </c>
      <c r="L42" s="2">
        <v>179</v>
      </c>
      <c r="M42" s="3">
        <v>0.08</v>
      </c>
      <c r="N42" s="2">
        <f t="shared" si="1"/>
        <v>448932</v>
      </c>
      <c r="O42" s="2">
        <v>2508</v>
      </c>
      <c r="P42" s="1"/>
    </row>
    <row r="43" spans="1:16" hidden="1" x14ac:dyDescent="0.35">
      <c r="A43" s="1" t="s">
        <v>46</v>
      </c>
      <c r="B43" s="1" t="s">
        <v>51</v>
      </c>
      <c r="C43" s="1"/>
      <c r="D43" s="1" t="s">
        <v>85</v>
      </c>
      <c r="E43" s="1" t="s">
        <v>69</v>
      </c>
      <c r="F43" s="2">
        <v>878</v>
      </c>
      <c r="G43" s="2">
        <v>395</v>
      </c>
      <c r="H43" s="3">
        <v>0.03</v>
      </c>
      <c r="I43" s="2">
        <f t="shared" si="0"/>
        <v>-27650</v>
      </c>
      <c r="J43" s="2">
        <v>-70</v>
      </c>
      <c r="K43" s="2">
        <v>878</v>
      </c>
      <c r="L43" s="2">
        <v>395</v>
      </c>
      <c r="M43" s="3">
        <v>0.03</v>
      </c>
      <c r="N43" s="2">
        <f t="shared" si="1"/>
        <v>588945</v>
      </c>
      <c r="O43" s="2">
        <v>1491</v>
      </c>
      <c r="P43" s="1"/>
    </row>
    <row r="44" spans="1:16" hidden="1" x14ac:dyDescent="0.35">
      <c r="A44" s="1" t="s">
        <v>46</v>
      </c>
      <c r="B44" s="1" t="s">
        <v>47</v>
      </c>
      <c r="C44" s="1"/>
      <c r="D44" s="1" t="s">
        <v>85</v>
      </c>
      <c r="E44" s="1" t="s">
        <v>69</v>
      </c>
      <c r="F44" s="2">
        <v>659</v>
      </c>
      <c r="G44" s="2">
        <v>296</v>
      </c>
      <c r="H44" s="3">
        <v>0.09</v>
      </c>
      <c r="I44" s="2">
        <f t="shared" si="0"/>
        <v>-16576</v>
      </c>
      <c r="J44" s="2">
        <v>-56</v>
      </c>
      <c r="K44" s="2">
        <v>659</v>
      </c>
      <c r="L44" s="2">
        <v>296</v>
      </c>
      <c r="M44" s="3">
        <v>0.09</v>
      </c>
      <c r="N44" s="2">
        <f t="shared" si="1"/>
        <v>598808</v>
      </c>
      <c r="O44" s="2">
        <v>2023</v>
      </c>
      <c r="P44" s="1"/>
    </row>
    <row r="45" spans="1:16" hidden="1" x14ac:dyDescent="0.35">
      <c r="A45" s="1" t="s">
        <v>46</v>
      </c>
      <c r="B45" s="1" t="s">
        <v>48</v>
      </c>
      <c r="C45" s="1"/>
      <c r="D45" s="1" t="s">
        <v>85</v>
      </c>
      <c r="E45" s="1" t="s">
        <v>69</v>
      </c>
      <c r="F45" s="2">
        <v>2023</v>
      </c>
      <c r="G45" s="2">
        <v>910</v>
      </c>
      <c r="H45" s="3">
        <v>0.21</v>
      </c>
      <c r="I45" s="2">
        <f t="shared" si="0"/>
        <v>-84630</v>
      </c>
      <c r="J45" s="2">
        <v>-93</v>
      </c>
      <c r="K45" s="2">
        <v>2023</v>
      </c>
      <c r="L45" s="2">
        <v>910</v>
      </c>
      <c r="M45" s="3">
        <v>0.21</v>
      </c>
      <c r="N45" s="2">
        <f t="shared" si="1"/>
        <v>532350</v>
      </c>
      <c r="O45" s="2">
        <v>585</v>
      </c>
      <c r="P45" s="1"/>
    </row>
    <row r="46" spans="1:16" hidden="1" x14ac:dyDescent="0.35">
      <c r="A46" s="1" t="s">
        <v>46</v>
      </c>
      <c r="B46" s="1" t="s">
        <v>49</v>
      </c>
      <c r="C46" s="1"/>
      <c r="D46" s="1" t="s">
        <v>85</v>
      </c>
      <c r="E46" s="1" t="s">
        <v>69</v>
      </c>
      <c r="F46" s="2">
        <v>2027</v>
      </c>
      <c r="G46" s="2">
        <v>912</v>
      </c>
      <c r="H46" s="3">
        <v>0.21</v>
      </c>
      <c r="I46" s="2">
        <f t="shared" si="0"/>
        <v>-84816</v>
      </c>
      <c r="J46" s="2">
        <v>-93</v>
      </c>
      <c r="K46" s="2">
        <v>2027</v>
      </c>
      <c r="L46" s="2">
        <v>912</v>
      </c>
      <c r="M46" s="3">
        <v>0.21</v>
      </c>
      <c r="N46" s="2">
        <f t="shared" si="1"/>
        <v>532608</v>
      </c>
      <c r="O46" s="2">
        <v>584</v>
      </c>
      <c r="P46" s="1"/>
    </row>
    <row r="47" spans="1:16" hidden="1" x14ac:dyDescent="0.35">
      <c r="A47" s="1" t="s">
        <v>46</v>
      </c>
      <c r="B47" s="1" t="s">
        <v>52</v>
      </c>
      <c r="C47" s="1"/>
      <c r="D47" s="1" t="s">
        <v>85</v>
      </c>
      <c r="E47" s="1" t="s">
        <v>69</v>
      </c>
      <c r="F47" s="2">
        <v>1891</v>
      </c>
      <c r="G47" s="2">
        <v>851</v>
      </c>
      <c r="H47" s="3">
        <v>0.09</v>
      </c>
      <c r="I47" s="2">
        <f t="shared" si="0"/>
        <v>-78292</v>
      </c>
      <c r="J47" s="2">
        <v>-92</v>
      </c>
      <c r="K47" s="2">
        <v>1891</v>
      </c>
      <c r="L47" s="2">
        <v>851</v>
      </c>
      <c r="M47" s="3">
        <v>0.09</v>
      </c>
      <c r="N47" s="2">
        <f t="shared" si="1"/>
        <v>538683</v>
      </c>
      <c r="O47" s="2">
        <v>633</v>
      </c>
      <c r="P47" s="1"/>
    </row>
    <row r="48" spans="1:16" hidden="1" x14ac:dyDescent="0.35">
      <c r="A48" s="1" t="s">
        <v>46</v>
      </c>
      <c r="B48" s="1" t="s">
        <v>53</v>
      </c>
      <c r="C48" s="1"/>
      <c r="D48" s="1" t="s">
        <v>85</v>
      </c>
      <c r="E48" s="1" t="s">
        <v>69</v>
      </c>
      <c r="F48" s="2">
        <v>1891</v>
      </c>
      <c r="G48" s="2">
        <v>851</v>
      </c>
      <c r="H48" s="3">
        <v>0.09</v>
      </c>
      <c r="I48" s="2">
        <f t="shared" si="0"/>
        <v>-78292</v>
      </c>
      <c r="J48" s="2">
        <v>-92</v>
      </c>
      <c r="K48" s="2">
        <v>1891</v>
      </c>
      <c r="L48" s="2">
        <v>851</v>
      </c>
      <c r="M48" s="3">
        <v>0.09</v>
      </c>
      <c r="N48" s="2">
        <f t="shared" si="1"/>
        <v>538683</v>
      </c>
      <c r="O48" s="2">
        <v>633</v>
      </c>
      <c r="P48" s="1"/>
    </row>
    <row r="51" spans="2:11" x14ac:dyDescent="0.35">
      <c r="B51" s="13" t="s">
        <v>82</v>
      </c>
      <c r="C51" s="17" t="s">
        <v>75</v>
      </c>
      <c r="D51" s="17"/>
      <c r="E51" s="17"/>
      <c r="F51" s="17"/>
      <c r="G51" s="17" t="s">
        <v>76</v>
      </c>
      <c r="H51" s="17"/>
      <c r="I51" s="17"/>
      <c r="J51" s="17"/>
    </row>
    <row r="52" spans="2:11" x14ac:dyDescent="0.35">
      <c r="B52" s="13"/>
      <c r="C52" s="13" t="s">
        <v>83</v>
      </c>
      <c r="D52" s="1" t="s">
        <v>73</v>
      </c>
      <c r="E52" s="1" t="s">
        <v>77</v>
      </c>
      <c r="F52" s="1" t="s">
        <v>78</v>
      </c>
      <c r="G52" s="13" t="s">
        <v>83</v>
      </c>
      <c r="H52" s="1" t="s">
        <v>73</v>
      </c>
      <c r="I52" s="1" t="s">
        <v>77</v>
      </c>
      <c r="J52" s="1" t="s">
        <v>78</v>
      </c>
    </row>
    <row r="53" spans="2:11" x14ac:dyDescent="0.35">
      <c r="B53" s="1" t="s">
        <v>70</v>
      </c>
      <c r="C53" s="2">
        <f>COUNTIFS(J3:J48, "&lt;0")</f>
        <v>19</v>
      </c>
      <c r="D53" s="2">
        <f>SUMIFS(I3:I48, J3:J48, "&lt;0")</f>
        <v>-1379003</v>
      </c>
      <c r="E53" s="2">
        <f>SUMIFS(G3:G48, J3:J48, "&lt;0")</f>
        <v>16841</v>
      </c>
      <c r="F53" s="2">
        <f>IFERROR(D53/E53,0)</f>
        <v>-81.883676741286152</v>
      </c>
      <c r="G53" s="2">
        <f>COUNTIFS(O3:O48, "&lt;0")</f>
        <v>0</v>
      </c>
      <c r="H53" s="2">
        <f>SUMIFS(N3:N48, O3:O48, "&lt;0")</f>
        <v>0</v>
      </c>
      <c r="I53" s="2">
        <f>SUMIFS(L3:L48, O3:O48, "&lt;0")</f>
        <v>0</v>
      </c>
      <c r="J53" s="2">
        <f>IFERROR(H53/I53,0)</f>
        <v>0</v>
      </c>
      <c r="K53" s="18"/>
    </row>
    <row r="54" spans="2:11" x14ac:dyDescent="0.35">
      <c r="B54" s="1" t="s">
        <v>71</v>
      </c>
      <c r="C54" s="2">
        <f>COUNTIFS( J3:J48, "&gt;=0", J3:J48, "&lt;=50")</f>
        <v>1</v>
      </c>
      <c r="D54" s="2">
        <f>SUMIFS(I3:I48, J3:J48, "&gt;=0", J3:J48, "&lt;=50")</f>
        <v>0</v>
      </c>
      <c r="E54" s="2">
        <f>SUMIFS(G3:G48, J3:J48, "&gt;=0", J3:J48, "&lt;=50")</f>
        <v>0</v>
      </c>
      <c r="F54" s="2">
        <f t="shared" ref="F54:F57" si="2">IFERROR(D54/E54,0)</f>
        <v>0</v>
      </c>
      <c r="G54" s="2">
        <f>COUNTIFS( O3:O48, "&gt;=0", O3:O48, "&lt;=50")</f>
        <v>1</v>
      </c>
      <c r="H54" s="2">
        <f>SUMIFS(N3:N48, O3:O48, "&gt;=0", O3:O48, "&lt;=50")</f>
        <v>0</v>
      </c>
      <c r="I54" s="2">
        <f>SUMIFS(L3:L48, O3:O48, "&gt;=0", O3:O48, "&lt;=50")</f>
        <v>0</v>
      </c>
      <c r="J54" s="2">
        <f t="shared" ref="J54:J57" si="3">IFERROR(H54/I54,0)</f>
        <v>0</v>
      </c>
    </row>
    <row r="55" spans="2:11" x14ac:dyDescent="0.35">
      <c r="B55" s="1" t="s">
        <v>72</v>
      </c>
      <c r="C55" s="2">
        <f>COUNTIFS(J3:J48, "&gt;50", J3:J48, "&lt;=100")</f>
        <v>3</v>
      </c>
      <c r="D55" s="2">
        <f>SUMIFS(I3:I48, J3:J48, "&gt;50", J3:J48, "&lt;=100")</f>
        <v>32009</v>
      </c>
      <c r="E55" s="2">
        <f>SUMIFS(G3:G48, J3:J48, "&gt;50", J3:J48, "&lt;=100")</f>
        <v>489</v>
      </c>
      <c r="F55" s="2">
        <f t="shared" si="2"/>
        <v>65.458077709611459</v>
      </c>
      <c r="G55" s="2">
        <f>COUNTIFS(O3:O48, "&gt;50", O3:O48, "&lt;=100")</f>
        <v>5</v>
      </c>
      <c r="H55" s="2">
        <f>SUMIFS(N3:N48, O3:O48, "&gt;50", O3:O48, "&lt;=100")</f>
        <v>1345807</v>
      </c>
      <c r="I55" s="2">
        <f>SUMIFS(L3:L48, O3:O48, "&gt;50", O3:O48, "&lt;=100")</f>
        <v>14774</v>
      </c>
      <c r="J55" s="2">
        <f t="shared" si="3"/>
        <v>91.092933531880334</v>
      </c>
    </row>
    <row r="56" spans="2:11" x14ac:dyDescent="0.35">
      <c r="B56" s="1" t="s">
        <v>74</v>
      </c>
      <c r="C56" s="2">
        <f>COUNTIFS(J3:J48, "&gt;100", J3:J48, "&lt;=350")</f>
        <v>1</v>
      </c>
      <c r="D56" s="2">
        <f>SUMIFS(I3:I48, J3:J48, "&gt;100", J3:J48, "&lt;=350")</f>
        <v>17169</v>
      </c>
      <c r="E56" s="2">
        <f>SUMIFS(G3:G48, J3:J48, "&gt;100", J3:J48, "&lt;=350")</f>
        <v>59</v>
      </c>
      <c r="F56" s="2">
        <f t="shared" si="2"/>
        <v>291</v>
      </c>
      <c r="G56" s="2">
        <f>COUNTIFS(O3:O48, "&gt;100", O3:O48, "&lt;=350")</f>
        <v>0</v>
      </c>
      <c r="H56" s="2">
        <f>SUMIFS(N3:N48, O3:O48, "&gt;100", O3:O48, "&lt;=350")</f>
        <v>0</v>
      </c>
      <c r="I56" s="2">
        <f>SUMIFS(L3:L48, O3:O48, "&gt;100", O3:O48, "&lt;=350")</f>
        <v>0</v>
      </c>
      <c r="J56" s="2">
        <f t="shared" si="3"/>
        <v>0</v>
      </c>
    </row>
    <row r="57" spans="2:11" x14ac:dyDescent="0.35">
      <c r="B57" s="5" t="s">
        <v>86</v>
      </c>
      <c r="C57" s="2">
        <f>COUNTIFS(J3:J48, "&gt;350")</f>
        <v>4</v>
      </c>
      <c r="D57" s="2">
        <f>SUMIFS(I3:I48, J3:J48, "&gt;350")</f>
        <v>55964</v>
      </c>
      <c r="E57" s="2">
        <f>SUMIFS(G3:G48, J3:J48, "&gt;350")</f>
        <v>101</v>
      </c>
      <c r="F57" s="2">
        <f t="shared" si="2"/>
        <v>554.09900990099015</v>
      </c>
      <c r="G57" s="2">
        <f>COUNTIFS(O3:O48, "&gt;350")</f>
        <v>22</v>
      </c>
      <c r="H57" s="2">
        <f>SUMIFS(N3:N48, O3:O48, "&gt;350")</f>
        <v>12805936</v>
      </c>
      <c r="I57" s="2">
        <f>SUMIFS(L3:L48, O3:O48, "&gt;350")</f>
        <v>9388</v>
      </c>
      <c r="J57" s="2">
        <f t="shared" si="3"/>
        <v>1364.0749893481041</v>
      </c>
    </row>
    <row r="58" spans="2:11" x14ac:dyDescent="0.35">
      <c r="B58" s="5" t="s">
        <v>63</v>
      </c>
      <c r="C58" s="1">
        <v>19</v>
      </c>
      <c r="D58" s="1"/>
      <c r="E58" s="1"/>
      <c r="F58" s="1"/>
      <c r="G58" s="1">
        <v>19</v>
      </c>
      <c r="H58" s="1"/>
      <c r="I58" s="3"/>
      <c r="J58" s="3"/>
    </row>
  </sheetData>
  <autoFilter ref="A1:P48">
    <filterColumn colId="4">
      <filters>
        <filter val="Failed"/>
      </filters>
    </filterColumn>
  </autoFilter>
  <mergeCells count="2">
    <mergeCell ref="C51:F51"/>
    <mergeCell ref="G51:J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D1" zoomScale="85" zoomScaleNormal="85" workbookViewId="0">
      <pane ySplit="1" topLeftCell="A2" activePane="bottomLeft" state="frozen"/>
      <selection pane="bottomLeft" activeCell="I3" sqref="I3"/>
    </sheetView>
  </sheetViews>
  <sheetFormatPr defaultRowHeight="14.5" x14ac:dyDescent="0.35"/>
  <cols>
    <col min="1" max="1" width="17" customWidth="1"/>
    <col min="2" max="3" width="21.81640625" customWidth="1"/>
    <col min="4" max="4" width="12.81640625" customWidth="1"/>
    <col min="5" max="5" width="13.453125" customWidth="1"/>
    <col min="6" max="7" width="15.26953125" customWidth="1"/>
    <col min="8" max="8" width="11.1796875" bestFit="1" customWidth="1"/>
    <col min="9" max="9" width="14.7265625" style="4" customWidth="1"/>
    <col min="10" max="10" width="18.81640625" style="4" customWidth="1"/>
    <col min="11" max="11" width="13.26953125" bestFit="1" customWidth="1"/>
    <col min="12" max="12" width="11.1796875" customWidth="1"/>
    <col min="13" max="13" width="18.81640625" bestFit="1" customWidth="1"/>
    <col min="14" max="15" width="18.81640625" style="4" customWidth="1"/>
    <col min="16" max="16" width="15.1796875" bestFit="1" customWidth="1"/>
    <col min="17" max="17" width="49.7265625" customWidth="1"/>
  </cols>
  <sheetData>
    <row r="1" spans="1:16" s="12" customFormat="1" ht="38.25" customHeight="1" x14ac:dyDescent="0.35">
      <c r="A1" s="9" t="s">
        <v>0</v>
      </c>
      <c r="B1" s="9" t="s">
        <v>1</v>
      </c>
      <c r="C1" s="9"/>
      <c r="D1" s="9" t="s">
        <v>5</v>
      </c>
      <c r="E1" s="10" t="s">
        <v>6</v>
      </c>
      <c r="F1" s="10" t="s">
        <v>57</v>
      </c>
      <c r="G1" s="9" t="s">
        <v>58</v>
      </c>
      <c r="H1" s="11" t="s">
        <v>67</v>
      </c>
      <c r="I1" s="11" t="s">
        <v>79</v>
      </c>
      <c r="J1" s="9" t="s">
        <v>59</v>
      </c>
      <c r="K1" s="9" t="s">
        <v>60</v>
      </c>
      <c r="L1" s="9" t="s">
        <v>61</v>
      </c>
      <c r="M1" s="11" t="s">
        <v>68</v>
      </c>
      <c r="N1" s="11" t="s">
        <v>80</v>
      </c>
      <c r="O1" s="9" t="s">
        <v>62</v>
      </c>
      <c r="P1" s="9" t="s">
        <v>64</v>
      </c>
    </row>
    <row r="2" spans="1:16" x14ac:dyDescent="0.35">
      <c r="A2" s="1" t="s">
        <v>38</v>
      </c>
      <c r="B2" s="1" t="s">
        <v>7</v>
      </c>
      <c r="C2" s="1"/>
      <c r="D2" s="1"/>
      <c r="E2" s="1" t="s">
        <v>63</v>
      </c>
      <c r="F2" s="1"/>
      <c r="G2" s="1"/>
      <c r="H2" s="3"/>
      <c r="I2" s="3"/>
      <c r="J2" s="1"/>
      <c r="K2" s="1"/>
      <c r="L2" s="1"/>
      <c r="M2" s="3"/>
      <c r="N2" s="3"/>
      <c r="O2" s="1"/>
      <c r="P2" s="1" t="s">
        <v>65</v>
      </c>
    </row>
    <row r="3" spans="1:16" x14ac:dyDescent="0.35">
      <c r="A3" s="1" t="s">
        <v>38</v>
      </c>
      <c r="B3" s="1" t="s">
        <v>8</v>
      </c>
      <c r="C3" s="1"/>
      <c r="D3" s="1" t="s">
        <v>81</v>
      </c>
      <c r="E3" s="1" t="s">
        <v>69</v>
      </c>
      <c r="F3" s="2">
        <v>3.1386624256859768</v>
      </c>
      <c r="G3" s="2">
        <v>1.4123980915586898</v>
      </c>
      <c r="H3" s="3">
        <v>2.1450080316541109E-2</v>
      </c>
      <c r="I3" s="2">
        <f>J3*G3</f>
        <v>21752.34300809538</v>
      </c>
      <c r="J3" s="2">
        <v>15401</v>
      </c>
      <c r="K3" s="2">
        <v>3.015646421932793</v>
      </c>
      <c r="L3" s="2">
        <v>1.3570408898697579</v>
      </c>
      <c r="M3" s="3">
        <v>2.0609370866830547E-2</v>
      </c>
      <c r="N3" s="2">
        <f>O3*L3</f>
        <v>193086.5630151185</v>
      </c>
      <c r="O3" s="2">
        <v>142285</v>
      </c>
      <c r="P3" s="1"/>
    </row>
    <row r="4" spans="1:16" x14ac:dyDescent="0.35">
      <c r="A4" s="1" t="s">
        <v>38</v>
      </c>
      <c r="B4" s="1" t="s">
        <v>9</v>
      </c>
      <c r="C4" s="1"/>
      <c r="D4" s="1" t="s">
        <v>81</v>
      </c>
      <c r="E4" s="1" t="s">
        <v>69</v>
      </c>
      <c r="F4" s="2">
        <v>0</v>
      </c>
      <c r="G4" s="2">
        <v>0</v>
      </c>
      <c r="H4" s="3">
        <v>0</v>
      </c>
      <c r="I4" s="2">
        <f t="shared" ref="I4:I48" si="0">J4*G4</f>
        <v>0</v>
      </c>
      <c r="J4" s="2">
        <v>0</v>
      </c>
      <c r="K4" s="2">
        <v>0</v>
      </c>
      <c r="L4" s="2">
        <v>0</v>
      </c>
      <c r="M4" s="3">
        <v>0</v>
      </c>
      <c r="N4" s="2">
        <f t="shared" ref="N4:N48" si="1">O4*L4</f>
        <v>0</v>
      </c>
      <c r="O4" s="2">
        <v>0</v>
      </c>
      <c r="P4" s="1"/>
    </row>
    <row r="5" spans="1:16" s="8" customFormat="1" x14ac:dyDescent="0.35">
      <c r="A5" s="5" t="s">
        <v>4</v>
      </c>
      <c r="B5" s="5" t="s">
        <v>10</v>
      </c>
      <c r="C5" s="5"/>
      <c r="D5" s="5" t="s">
        <v>81</v>
      </c>
      <c r="E5" s="5" t="s">
        <v>69</v>
      </c>
      <c r="F5" s="6">
        <v>3903.2778542713395</v>
      </c>
      <c r="G5" s="6">
        <v>1756.4750344221025</v>
      </c>
      <c r="H5" s="7">
        <v>0.14439967170204424</v>
      </c>
      <c r="I5" s="2">
        <f t="shared" si="0"/>
        <v>-161595.70316683344</v>
      </c>
      <c r="J5" s="6">
        <v>-92</v>
      </c>
      <c r="K5" s="6">
        <v>6668.6389352157621</v>
      </c>
      <c r="L5" s="6">
        <v>3000.8875208470927</v>
      </c>
      <c r="M5" s="7">
        <v>0.24670272240313995</v>
      </c>
      <c r="N5" s="2">
        <f t="shared" si="1"/>
        <v>-72021.300500330224</v>
      </c>
      <c r="O5" s="6">
        <v>-24</v>
      </c>
      <c r="P5" s="5"/>
    </row>
    <row r="6" spans="1:16" x14ac:dyDescent="0.35">
      <c r="A6" s="1" t="s">
        <v>4</v>
      </c>
      <c r="B6" s="1" t="s">
        <v>11</v>
      </c>
      <c r="C6" s="1"/>
      <c r="D6" s="1" t="s">
        <v>81</v>
      </c>
      <c r="E6" s="1" t="s">
        <v>69</v>
      </c>
      <c r="F6" s="2">
        <v>4338.2083010950601</v>
      </c>
      <c r="G6" s="2">
        <v>1952.1937354927775</v>
      </c>
      <c r="H6" s="3">
        <v>0.16113809865086617</v>
      </c>
      <c r="I6" s="2">
        <f t="shared" si="0"/>
        <v>-183506.21113632107</v>
      </c>
      <c r="J6" s="2">
        <v>-94</v>
      </c>
      <c r="K6" s="2">
        <v>6686.915878284367</v>
      </c>
      <c r="L6" s="2">
        <v>3009.1121452279658</v>
      </c>
      <c r="M6" s="3">
        <v>0.24837832480128733</v>
      </c>
      <c r="N6" s="2">
        <f t="shared" si="1"/>
        <v>-72218.691485471179</v>
      </c>
      <c r="O6" s="2">
        <v>-24</v>
      </c>
      <c r="P6" s="1"/>
    </row>
    <row r="7" spans="1:16" x14ac:dyDescent="0.35">
      <c r="A7" s="1" t="s">
        <v>4</v>
      </c>
      <c r="B7" s="1" t="s">
        <v>12</v>
      </c>
      <c r="C7" s="1"/>
      <c r="D7" s="1" t="s">
        <v>81</v>
      </c>
      <c r="E7" s="1" t="s">
        <v>69</v>
      </c>
      <c r="F7" s="2">
        <v>949.06295282774045</v>
      </c>
      <c r="G7" s="2">
        <v>427.07832877248325</v>
      </c>
      <c r="H7" s="3">
        <v>0.14817625057736428</v>
      </c>
      <c r="I7" s="2">
        <f t="shared" si="0"/>
        <v>-14520.663178264431</v>
      </c>
      <c r="J7" s="2">
        <v>-34</v>
      </c>
      <c r="K7" s="2">
        <v>2070.597965306275</v>
      </c>
      <c r="L7" s="2">
        <v>931.76908438782368</v>
      </c>
      <c r="M7" s="3">
        <v>0.32328039150411481</v>
      </c>
      <c r="N7" s="2">
        <f t="shared" si="1"/>
        <v>157468.97526154219</v>
      </c>
      <c r="O7" s="2">
        <v>169</v>
      </c>
      <c r="P7" s="1"/>
    </row>
    <row r="8" spans="1:16" x14ac:dyDescent="0.35">
      <c r="A8" s="1" t="s">
        <v>4</v>
      </c>
      <c r="B8" s="1" t="s">
        <v>13</v>
      </c>
      <c r="C8" s="1"/>
      <c r="D8" s="1" t="s">
        <v>81</v>
      </c>
      <c r="E8" s="1" t="s">
        <v>69</v>
      </c>
      <c r="F8" s="2">
        <v>914.08208148982544</v>
      </c>
      <c r="G8" s="2">
        <v>411.33693667042138</v>
      </c>
      <c r="H8" s="3">
        <v>0.14539509493590141</v>
      </c>
      <c r="I8" s="2">
        <f t="shared" si="0"/>
        <v>-12751.445036783063</v>
      </c>
      <c r="J8" s="2">
        <v>-31</v>
      </c>
      <c r="K8" s="2">
        <v>2007.9878802519136</v>
      </c>
      <c r="L8" s="2">
        <v>903.59454611336139</v>
      </c>
      <c r="M8" s="3">
        <v>0.31939318622625928</v>
      </c>
      <c r="N8" s="2">
        <f t="shared" si="1"/>
        <v>160839.82920817833</v>
      </c>
      <c r="O8" s="2">
        <v>178</v>
      </c>
      <c r="P8" s="1"/>
    </row>
    <row r="9" spans="1:16" x14ac:dyDescent="0.35">
      <c r="A9" s="1" t="s">
        <v>39</v>
      </c>
      <c r="B9" s="1" t="s">
        <v>14</v>
      </c>
      <c r="C9" s="1"/>
      <c r="D9" s="1" t="s">
        <v>81</v>
      </c>
      <c r="E9" s="1" t="s">
        <v>69</v>
      </c>
      <c r="F9" s="2">
        <v>130.33836829957946</v>
      </c>
      <c r="G9" s="2">
        <v>140.89577613184545</v>
      </c>
      <c r="H9" s="3">
        <v>7.8766200216647389E-2</v>
      </c>
      <c r="I9" s="2">
        <f t="shared" si="0"/>
        <v>26347.510136655099</v>
      </c>
      <c r="J9" s="2">
        <v>187</v>
      </c>
      <c r="K9" s="2">
        <v>130.76347845741424</v>
      </c>
      <c r="L9" s="2">
        <v>141.35532021246482</v>
      </c>
      <c r="M9" s="3">
        <v>7.9023103170420606E-2</v>
      </c>
      <c r="N9" s="2">
        <f t="shared" si="1"/>
        <v>254298.22106222421</v>
      </c>
      <c r="O9" s="2">
        <v>1799</v>
      </c>
      <c r="P9" s="1"/>
    </row>
    <row r="10" spans="1:16" x14ac:dyDescent="0.35">
      <c r="A10" s="1" t="s">
        <v>39</v>
      </c>
      <c r="B10" s="1" t="s">
        <v>15</v>
      </c>
      <c r="C10" s="1"/>
      <c r="D10" s="1" t="s">
        <v>81</v>
      </c>
      <c r="E10" s="1" t="s">
        <v>69</v>
      </c>
      <c r="F10" s="2">
        <v>118.59288428781844</v>
      </c>
      <c r="G10" s="2">
        <v>128.19890791513174</v>
      </c>
      <c r="H10" s="3">
        <v>7.8711141391378275E-2</v>
      </c>
      <c r="I10" s="2">
        <f t="shared" si="0"/>
        <v>26921.770662177667</v>
      </c>
      <c r="J10" s="2">
        <v>210</v>
      </c>
      <c r="K10" s="2">
        <v>118.99534551014855</v>
      </c>
      <c r="L10" s="2">
        <v>128.6339684964706</v>
      </c>
      <c r="M10" s="3">
        <v>7.8978258447899907E-2</v>
      </c>
      <c r="N10" s="2">
        <f t="shared" si="1"/>
        <v>254952.52556000472</v>
      </c>
      <c r="O10" s="2">
        <v>1982</v>
      </c>
      <c r="P10" s="1"/>
    </row>
    <row r="11" spans="1:16" x14ac:dyDescent="0.35">
      <c r="A11" s="1" t="s">
        <v>39</v>
      </c>
      <c r="B11" s="1" t="s">
        <v>16</v>
      </c>
      <c r="C11" s="1"/>
      <c r="D11" s="1" t="s">
        <v>81</v>
      </c>
      <c r="E11" s="1" t="s">
        <v>69</v>
      </c>
      <c r="F11" s="2">
        <v>14.926092071479715</v>
      </c>
      <c r="G11" s="2">
        <v>16.135105529269602</v>
      </c>
      <c r="H11" s="3">
        <v>1.7373967322603105E-2</v>
      </c>
      <c r="I11" s="2">
        <f t="shared" si="0"/>
        <v>32124.995108775776</v>
      </c>
      <c r="J11" s="2">
        <v>1991</v>
      </c>
      <c r="K11" s="2">
        <v>87.882813746215362</v>
      </c>
      <c r="L11" s="2">
        <v>95.001321659658828</v>
      </c>
      <c r="M11" s="3">
        <v>0.10229557254056183</v>
      </c>
      <c r="N11" s="2">
        <f t="shared" si="1"/>
        <v>256503.56848107884</v>
      </c>
      <c r="O11" s="2">
        <v>2700</v>
      </c>
      <c r="P11" s="1"/>
    </row>
    <row r="12" spans="1:16" x14ac:dyDescent="0.35">
      <c r="A12" s="1" t="s">
        <v>39</v>
      </c>
      <c r="B12" s="1" t="s">
        <v>17</v>
      </c>
      <c r="C12" s="1"/>
      <c r="D12" s="1" t="s">
        <v>81</v>
      </c>
      <c r="E12" s="1" t="s">
        <v>69</v>
      </c>
      <c r="F12" s="2">
        <v>32.508100791935817</v>
      </c>
      <c r="G12" s="2">
        <v>35.141256956082572</v>
      </c>
      <c r="H12" s="3">
        <v>2.8359196556182638E-2</v>
      </c>
      <c r="I12" s="2">
        <f t="shared" si="0"/>
        <v>31240.577433957405</v>
      </c>
      <c r="J12" s="2">
        <v>889</v>
      </c>
      <c r="K12" s="2">
        <v>54.744575013008273</v>
      </c>
      <c r="L12" s="2">
        <v>59.178885589061892</v>
      </c>
      <c r="M12" s="3">
        <v>4.7757701168556543E-2</v>
      </c>
      <c r="N12" s="2">
        <f t="shared" si="1"/>
        <v>258138.29893948798</v>
      </c>
      <c r="O12" s="2">
        <v>4362</v>
      </c>
      <c r="P12" s="1"/>
    </row>
    <row r="13" spans="1:16" x14ac:dyDescent="0.35">
      <c r="A13" s="1" t="s">
        <v>39</v>
      </c>
      <c r="B13" s="1" t="s">
        <v>18</v>
      </c>
      <c r="C13" s="1"/>
      <c r="D13" s="1" t="s">
        <v>81</v>
      </c>
      <c r="E13" s="1" t="s">
        <v>69</v>
      </c>
      <c r="F13" s="2">
        <v>204.75151247205145</v>
      </c>
      <c r="G13" s="2">
        <v>221.33638498228743</v>
      </c>
      <c r="H13" s="3">
        <v>8.0004982542313863E-2</v>
      </c>
      <c r="I13" s="2">
        <f t="shared" si="0"/>
        <v>33643.130517307691</v>
      </c>
      <c r="J13" s="2">
        <v>152</v>
      </c>
      <c r="K13" s="2">
        <v>449.57574839598692</v>
      </c>
      <c r="L13" s="2">
        <v>485.99138401606183</v>
      </c>
      <c r="M13" s="3">
        <v>0.17566805474405625</v>
      </c>
      <c r="N13" s="2">
        <f t="shared" si="1"/>
        <v>306174.57193011895</v>
      </c>
      <c r="O13" s="2">
        <v>630</v>
      </c>
      <c r="P13" s="1"/>
    </row>
    <row r="14" spans="1:16" x14ac:dyDescent="0.35">
      <c r="A14" s="1" t="s">
        <v>2</v>
      </c>
      <c r="B14" s="1" t="s">
        <v>3</v>
      </c>
      <c r="C14" s="1"/>
      <c r="D14" s="1" t="s">
        <v>81</v>
      </c>
      <c r="E14" s="1" t="s">
        <v>69</v>
      </c>
      <c r="F14" s="2">
        <v>2662.1456875100948</v>
      </c>
      <c r="G14" s="2">
        <v>1767.6647365067026</v>
      </c>
      <c r="H14" s="3">
        <v>0.29916345553137247</v>
      </c>
      <c r="I14" s="2">
        <f t="shared" si="0"/>
        <v>-111362.87839992227</v>
      </c>
      <c r="J14" s="2">
        <v>-63</v>
      </c>
      <c r="K14" s="2">
        <v>4388.8960258346142</v>
      </c>
      <c r="L14" s="2">
        <v>2914.2269611541842</v>
      </c>
      <c r="M14" s="3">
        <v>0.49321016021652742</v>
      </c>
      <c r="N14" s="2">
        <f t="shared" si="1"/>
        <v>-26228.042650387659</v>
      </c>
      <c r="O14" s="2">
        <v>-9</v>
      </c>
      <c r="P14" s="1"/>
    </row>
    <row r="15" spans="1:16" x14ac:dyDescent="0.35">
      <c r="A15" s="1" t="s">
        <v>2</v>
      </c>
      <c r="B15" s="1" t="s">
        <v>19</v>
      </c>
      <c r="C15" s="1"/>
      <c r="D15" s="1" t="s">
        <v>81</v>
      </c>
      <c r="E15" s="1" t="s">
        <v>69</v>
      </c>
      <c r="F15" s="2">
        <v>3423.1026428072728</v>
      </c>
      <c r="G15" s="2">
        <v>2272.9401548240289</v>
      </c>
      <c r="H15" s="3">
        <v>0.38428455055488642</v>
      </c>
      <c r="I15" s="2">
        <f t="shared" si="0"/>
        <v>-150014.05021838591</v>
      </c>
      <c r="J15" s="2">
        <v>-66</v>
      </c>
      <c r="K15" s="2">
        <v>4424.4093412760685</v>
      </c>
      <c r="L15" s="2">
        <v>2937.8078026073094</v>
      </c>
      <c r="M15" s="3">
        <v>0.49669330212919399</v>
      </c>
      <c r="N15" s="2">
        <f t="shared" si="1"/>
        <v>-29378.078026073093</v>
      </c>
      <c r="O15" s="2">
        <v>-10</v>
      </c>
      <c r="P15" s="1"/>
    </row>
    <row r="16" spans="1:16" x14ac:dyDescent="0.35">
      <c r="A16" s="1" t="s">
        <v>2</v>
      </c>
      <c r="B16" s="1" t="s">
        <v>54</v>
      </c>
      <c r="C16" s="1"/>
      <c r="D16" s="1" t="s">
        <v>81</v>
      </c>
      <c r="E16" s="1" t="s">
        <v>69</v>
      </c>
      <c r="F16" s="2">
        <v>2662.1456875100948</v>
      </c>
      <c r="G16" s="2">
        <v>1767.6647365067026</v>
      </c>
      <c r="H16" s="3">
        <v>0.29916345553137247</v>
      </c>
      <c r="I16" s="2">
        <f t="shared" si="0"/>
        <v>-111362.87839992227</v>
      </c>
      <c r="J16" s="2">
        <v>-63</v>
      </c>
      <c r="K16" s="2">
        <v>4388.8960258346142</v>
      </c>
      <c r="L16" s="2">
        <v>2914.2269611541842</v>
      </c>
      <c r="M16" s="3">
        <v>0.49321016021652742</v>
      </c>
      <c r="N16" s="2">
        <f t="shared" si="1"/>
        <v>-26228.042650387659</v>
      </c>
      <c r="O16" s="2">
        <v>-9</v>
      </c>
      <c r="P16" s="1"/>
    </row>
    <row r="17" spans="1:16" x14ac:dyDescent="0.35">
      <c r="A17" s="1" t="s">
        <v>2</v>
      </c>
      <c r="B17" s="1" t="s">
        <v>55</v>
      </c>
      <c r="C17" s="1"/>
      <c r="D17" s="1" t="s">
        <v>81</v>
      </c>
      <c r="E17" s="1" t="s">
        <v>69</v>
      </c>
      <c r="F17" s="2">
        <v>90.199062730218486</v>
      </c>
      <c r="G17" s="2">
        <v>59.892177652864405</v>
      </c>
      <c r="H17" s="3">
        <v>4.6738863801147421E-3</v>
      </c>
      <c r="I17" s="2">
        <f t="shared" si="0"/>
        <v>39289.268540279052</v>
      </c>
      <c r="J17" s="2">
        <v>656</v>
      </c>
      <c r="K17" s="2">
        <v>150.50064110381226</v>
      </c>
      <c r="L17" s="2">
        <v>99.93242569293065</v>
      </c>
      <c r="M17" s="3">
        <v>7.7985610422311785E-3</v>
      </c>
      <c r="N17" s="2">
        <f t="shared" si="1"/>
        <v>320982.95132569323</v>
      </c>
      <c r="O17" s="2">
        <v>3212</v>
      </c>
      <c r="P17" s="1"/>
    </row>
    <row r="18" spans="1:16" x14ac:dyDescent="0.35">
      <c r="A18" s="1" t="s">
        <v>2</v>
      </c>
      <c r="B18" s="1" t="s">
        <v>56</v>
      </c>
      <c r="C18" s="1"/>
      <c r="D18" s="1" t="s">
        <v>81</v>
      </c>
      <c r="E18" s="1" t="s">
        <v>69</v>
      </c>
      <c r="F18" s="2">
        <v>74.392809559018815</v>
      </c>
      <c r="G18" s="2">
        <v>49.396825547188826</v>
      </c>
      <c r="H18" s="3">
        <v>3.4364605405881373E-3</v>
      </c>
      <c r="I18" s="2">
        <f t="shared" si="0"/>
        <v>40110.222344317328</v>
      </c>
      <c r="J18" s="2">
        <v>812</v>
      </c>
      <c r="K18" s="2">
        <v>86.941360892746729</v>
      </c>
      <c r="L18" s="2">
        <v>57.729063632783948</v>
      </c>
      <c r="M18" s="3">
        <v>4.0161214211963409E-3</v>
      </c>
      <c r="N18" s="2">
        <f t="shared" si="1"/>
        <v>324206.42136171466</v>
      </c>
      <c r="O18" s="2">
        <v>5616</v>
      </c>
      <c r="P18" s="1"/>
    </row>
    <row r="19" spans="1:16" x14ac:dyDescent="0.35">
      <c r="A19" s="1" t="s">
        <v>40</v>
      </c>
      <c r="B19" s="1" t="s">
        <v>20</v>
      </c>
      <c r="C19" s="1"/>
      <c r="D19" s="1"/>
      <c r="E19" s="1" t="s">
        <v>63</v>
      </c>
      <c r="F19" s="2"/>
      <c r="G19" s="2"/>
      <c r="H19" s="3"/>
      <c r="I19" s="2">
        <f t="shared" si="0"/>
        <v>0</v>
      </c>
      <c r="J19" s="2"/>
      <c r="K19" s="2"/>
      <c r="L19" s="2"/>
      <c r="M19" s="3"/>
      <c r="N19" s="2">
        <f t="shared" si="1"/>
        <v>0</v>
      </c>
      <c r="O19" s="2"/>
      <c r="P19" s="1" t="s">
        <v>65</v>
      </c>
    </row>
    <row r="20" spans="1:16" x14ac:dyDescent="0.35">
      <c r="A20" s="1" t="s">
        <v>40</v>
      </c>
      <c r="B20" s="1" t="s">
        <v>21</v>
      </c>
      <c r="C20" s="1"/>
      <c r="D20" s="1"/>
      <c r="E20" s="1" t="s">
        <v>63</v>
      </c>
      <c r="F20" s="2"/>
      <c r="G20" s="2"/>
      <c r="H20" s="3"/>
      <c r="I20" s="2">
        <f t="shared" si="0"/>
        <v>0</v>
      </c>
      <c r="J20" s="2"/>
      <c r="K20" s="2"/>
      <c r="L20" s="2"/>
      <c r="M20" s="3"/>
      <c r="N20" s="2">
        <f t="shared" si="1"/>
        <v>0</v>
      </c>
      <c r="O20" s="2"/>
      <c r="P20" s="1" t="s">
        <v>65</v>
      </c>
    </row>
    <row r="21" spans="1:16" x14ac:dyDescent="0.35">
      <c r="A21" s="1" t="s">
        <v>40</v>
      </c>
      <c r="B21" s="1" t="s">
        <v>22</v>
      </c>
      <c r="C21" s="1"/>
      <c r="D21" s="1"/>
      <c r="E21" s="1" t="s">
        <v>63</v>
      </c>
      <c r="F21" s="2"/>
      <c r="G21" s="2"/>
      <c r="H21" s="3"/>
      <c r="I21" s="2">
        <f t="shared" si="0"/>
        <v>0</v>
      </c>
      <c r="J21" s="2"/>
      <c r="K21" s="2"/>
      <c r="L21" s="2"/>
      <c r="M21" s="3"/>
      <c r="N21" s="2">
        <f t="shared" si="1"/>
        <v>0</v>
      </c>
      <c r="O21" s="2"/>
      <c r="P21" s="1" t="s">
        <v>65</v>
      </c>
    </row>
    <row r="22" spans="1:16" x14ac:dyDescent="0.35">
      <c r="A22" s="1" t="s">
        <v>40</v>
      </c>
      <c r="B22" s="1" t="s">
        <v>23</v>
      </c>
      <c r="C22" s="1"/>
      <c r="D22" s="1"/>
      <c r="E22" s="1" t="s">
        <v>63</v>
      </c>
      <c r="F22" s="2"/>
      <c r="G22" s="2"/>
      <c r="H22" s="3"/>
      <c r="I22" s="2">
        <f t="shared" si="0"/>
        <v>0</v>
      </c>
      <c r="J22" s="2"/>
      <c r="K22" s="2"/>
      <c r="L22" s="2"/>
      <c r="M22" s="3"/>
      <c r="N22" s="2">
        <f t="shared" si="1"/>
        <v>0</v>
      </c>
      <c r="O22" s="2"/>
      <c r="P22" s="1" t="s">
        <v>65</v>
      </c>
    </row>
    <row r="23" spans="1:16" x14ac:dyDescent="0.35">
      <c r="A23" s="1" t="s">
        <v>40</v>
      </c>
      <c r="B23" s="1" t="s">
        <v>24</v>
      </c>
      <c r="C23" s="1"/>
      <c r="D23" s="1"/>
      <c r="E23" s="1" t="s">
        <v>63</v>
      </c>
      <c r="F23" s="2"/>
      <c r="G23" s="2"/>
      <c r="H23" s="3"/>
      <c r="I23" s="2">
        <f t="shared" si="0"/>
        <v>0</v>
      </c>
      <c r="J23" s="2"/>
      <c r="K23" s="2"/>
      <c r="L23" s="2"/>
      <c r="M23" s="3"/>
      <c r="N23" s="2">
        <f t="shared" si="1"/>
        <v>0</v>
      </c>
      <c r="O23" s="2"/>
      <c r="P23" s="1" t="s">
        <v>65</v>
      </c>
    </row>
    <row r="24" spans="1:16" x14ac:dyDescent="0.35">
      <c r="A24" s="1" t="s">
        <v>40</v>
      </c>
      <c r="B24" s="1" t="s">
        <v>25</v>
      </c>
      <c r="C24" s="1"/>
      <c r="D24" s="1"/>
      <c r="E24" s="1" t="s">
        <v>63</v>
      </c>
      <c r="F24" s="2"/>
      <c r="G24" s="2"/>
      <c r="H24" s="3"/>
      <c r="I24" s="2">
        <f t="shared" si="0"/>
        <v>0</v>
      </c>
      <c r="J24" s="2"/>
      <c r="K24" s="2"/>
      <c r="L24" s="2"/>
      <c r="M24" s="3"/>
      <c r="N24" s="2">
        <f t="shared" si="1"/>
        <v>0</v>
      </c>
      <c r="O24" s="2"/>
      <c r="P24" s="1" t="s">
        <v>65</v>
      </c>
    </row>
    <row r="25" spans="1:16" x14ac:dyDescent="0.35">
      <c r="A25" s="1" t="s">
        <v>40</v>
      </c>
      <c r="B25" s="1" t="s">
        <v>26</v>
      </c>
      <c r="C25" s="1"/>
      <c r="D25" s="1"/>
      <c r="E25" s="1" t="s">
        <v>63</v>
      </c>
      <c r="F25" s="2"/>
      <c r="G25" s="2"/>
      <c r="H25" s="3"/>
      <c r="I25" s="2">
        <f t="shared" si="0"/>
        <v>0</v>
      </c>
      <c r="J25" s="2"/>
      <c r="K25" s="2"/>
      <c r="L25" s="2"/>
      <c r="M25" s="3"/>
      <c r="N25" s="2">
        <f t="shared" si="1"/>
        <v>0</v>
      </c>
      <c r="O25" s="2"/>
      <c r="P25" s="1" t="s">
        <v>65</v>
      </c>
    </row>
    <row r="26" spans="1:16" x14ac:dyDescent="0.35">
      <c r="A26" s="1" t="s">
        <v>40</v>
      </c>
      <c r="B26" s="1" t="s">
        <v>27</v>
      </c>
      <c r="C26" s="1"/>
      <c r="D26" s="1"/>
      <c r="E26" s="1" t="s">
        <v>63</v>
      </c>
      <c r="F26" s="2"/>
      <c r="G26" s="2"/>
      <c r="H26" s="3"/>
      <c r="I26" s="2">
        <f t="shared" si="0"/>
        <v>0</v>
      </c>
      <c r="J26" s="2"/>
      <c r="K26" s="2"/>
      <c r="L26" s="2"/>
      <c r="M26" s="3"/>
      <c r="N26" s="2">
        <f t="shared" si="1"/>
        <v>0</v>
      </c>
      <c r="O26" s="2"/>
      <c r="P26" s="1" t="s">
        <v>65</v>
      </c>
    </row>
    <row r="27" spans="1:16" x14ac:dyDescent="0.35">
      <c r="A27" s="1" t="s">
        <v>40</v>
      </c>
      <c r="B27" s="1" t="s">
        <v>28</v>
      </c>
      <c r="C27" s="1"/>
      <c r="D27" s="1"/>
      <c r="E27" s="1" t="s">
        <v>63</v>
      </c>
      <c r="F27" s="2"/>
      <c r="G27" s="2"/>
      <c r="H27" s="3"/>
      <c r="I27" s="2">
        <f t="shared" si="0"/>
        <v>0</v>
      </c>
      <c r="J27" s="2"/>
      <c r="K27" s="2"/>
      <c r="L27" s="2"/>
      <c r="M27" s="3"/>
      <c r="N27" s="2">
        <f t="shared" si="1"/>
        <v>0</v>
      </c>
      <c r="O27" s="2"/>
      <c r="P27" s="1" t="s">
        <v>65</v>
      </c>
    </row>
    <row r="28" spans="1:16" x14ac:dyDescent="0.35">
      <c r="A28" s="1" t="s">
        <v>40</v>
      </c>
      <c r="B28" s="1" t="s">
        <v>29</v>
      </c>
      <c r="C28" s="1"/>
      <c r="D28" s="1"/>
      <c r="E28" s="1" t="s">
        <v>63</v>
      </c>
      <c r="F28" s="2"/>
      <c r="G28" s="2"/>
      <c r="H28" s="3"/>
      <c r="I28" s="2">
        <f t="shared" si="0"/>
        <v>0</v>
      </c>
      <c r="J28" s="2"/>
      <c r="K28" s="2"/>
      <c r="L28" s="2"/>
      <c r="M28" s="3"/>
      <c r="N28" s="2">
        <f t="shared" si="1"/>
        <v>0</v>
      </c>
      <c r="O28" s="2"/>
      <c r="P28" s="1" t="s">
        <v>65</v>
      </c>
    </row>
    <row r="29" spans="1:16" x14ac:dyDescent="0.35">
      <c r="A29" s="1" t="s">
        <v>40</v>
      </c>
      <c r="B29" s="1" t="s">
        <v>30</v>
      </c>
      <c r="C29" s="1"/>
      <c r="D29" s="1"/>
      <c r="E29" s="1" t="s">
        <v>63</v>
      </c>
      <c r="F29" s="2"/>
      <c r="G29" s="2"/>
      <c r="H29" s="3"/>
      <c r="I29" s="2">
        <f t="shared" si="0"/>
        <v>0</v>
      </c>
      <c r="J29" s="2"/>
      <c r="K29" s="2"/>
      <c r="L29" s="2"/>
      <c r="M29" s="3"/>
      <c r="N29" s="2">
        <f t="shared" si="1"/>
        <v>0</v>
      </c>
      <c r="O29" s="2"/>
      <c r="P29" s="1" t="s">
        <v>65</v>
      </c>
    </row>
    <row r="30" spans="1:16" x14ac:dyDescent="0.35">
      <c r="A30" s="1" t="s">
        <v>40</v>
      </c>
      <c r="B30" s="1" t="s">
        <v>31</v>
      </c>
      <c r="C30" s="1"/>
      <c r="D30" s="1"/>
      <c r="E30" s="1" t="s">
        <v>63</v>
      </c>
      <c r="F30" s="2"/>
      <c r="G30" s="2"/>
      <c r="H30" s="3"/>
      <c r="I30" s="2">
        <f t="shared" si="0"/>
        <v>0</v>
      </c>
      <c r="J30" s="2"/>
      <c r="K30" s="2"/>
      <c r="L30" s="2"/>
      <c r="M30" s="3"/>
      <c r="N30" s="2">
        <f t="shared" si="1"/>
        <v>0</v>
      </c>
      <c r="O30" s="2"/>
      <c r="P30" s="1" t="s">
        <v>65</v>
      </c>
    </row>
    <row r="31" spans="1:16" x14ac:dyDescent="0.35">
      <c r="A31" s="1" t="s">
        <v>40</v>
      </c>
      <c r="B31" s="1" t="s">
        <v>32</v>
      </c>
      <c r="C31" s="1"/>
      <c r="D31" s="1"/>
      <c r="E31" s="1" t="s">
        <v>63</v>
      </c>
      <c r="F31" s="2"/>
      <c r="G31" s="2"/>
      <c r="H31" s="3"/>
      <c r="I31" s="2">
        <f t="shared" si="0"/>
        <v>0</v>
      </c>
      <c r="J31" s="2"/>
      <c r="K31" s="2"/>
      <c r="L31" s="2"/>
      <c r="M31" s="3"/>
      <c r="N31" s="2">
        <f t="shared" si="1"/>
        <v>0</v>
      </c>
      <c r="O31" s="2"/>
      <c r="P31" s="1" t="s">
        <v>65</v>
      </c>
    </row>
    <row r="32" spans="1:16" x14ac:dyDescent="0.35">
      <c r="A32" s="1" t="s">
        <v>40</v>
      </c>
      <c r="B32" s="1" t="s">
        <v>33</v>
      </c>
      <c r="C32" s="1"/>
      <c r="D32" s="1"/>
      <c r="E32" s="1" t="s">
        <v>63</v>
      </c>
      <c r="F32" s="2"/>
      <c r="G32" s="2"/>
      <c r="H32" s="3"/>
      <c r="I32" s="2">
        <f t="shared" si="0"/>
        <v>0</v>
      </c>
      <c r="J32" s="2"/>
      <c r="K32" s="2"/>
      <c r="L32" s="2"/>
      <c r="M32" s="3"/>
      <c r="N32" s="2">
        <f t="shared" si="1"/>
        <v>0</v>
      </c>
      <c r="O32" s="2"/>
      <c r="P32" s="1" t="s">
        <v>65</v>
      </c>
    </row>
    <row r="33" spans="1:16" x14ac:dyDescent="0.35">
      <c r="A33" s="1" t="s">
        <v>40</v>
      </c>
      <c r="B33" s="1" t="s">
        <v>34</v>
      </c>
      <c r="C33" s="1"/>
      <c r="D33" s="1"/>
      <c r="E33" s="1" t="s">
        <v>63</v>
      </c>
      <c r="F33" s="2"/>
      <c r="G33" s="2"/>
      <c r="H33" s="3"/>
      <c r="I33" s="2">
        <f t="shared" si="0"/>
        <v>0</v>
      </c>
      <c r="J33" s="2"/>
      <c r="K33" s="2"/>
      <c r="L33" s="2"/>
      <c r="M33" s="3"/>
      <c r="N33" s="2">
        <f t="shared" si="1"/>
        <v>0</v>
      </c>
      <c r="O33" s="2"/>
      <c r="P33" s="1" t="s">
        <v>65</v>
      </c>
    </row>
    <row r="34" spans="1:16" x14ac:dyDescent="0.35">
      <c r="A34" s="1" t="s">
        <v>40</v>
      </c>
      <c r="B34" s="1" t="s">
        <v>35</v>
      </c>
      <c r="C34" s="1"/>
      <c r="D34" s="1"/>
      <c r="E34" s="1" t="s">
        <v>63</v>
      </c>
      <c r="F34" s="2"/>
      <c r="G34" s="2"/>
      <c r="H34" s="3"/>
      <c r="I34" s="2">
        <f t="shared" si="0"/>
        <v>0</v>
      </c>
      <c r="J34" s="2"/>
      <c r="K34" s="2"/>
      <c r="L34" s="2"/>
      <c r="M34" s="3"/>
      <c r="N34" s="2">
        <f t="shared" si="1"/>
        <v>0</v>
      </c>
      <c r="O34" s="2"/>
      <c r="P34" s="1" t="s">
        <v>65</v>
      </c>
    </row>
    <row r="35" spans="1:16" x14ac:dyDescent="0.35">
      <c r="A35" s="1" t="s">
        <v>40</v>
      </c>
      <c r="B35" s="1" t="s">
        <v>36</v>
      </c>
      <c r="C35" s="1"/>
      <c r="D35" s="1"/>
      <c r="E35" s="1" t="s">
        <v>63</v>
      </c>
      <c r="F35" s="2"/>
      <c r="G35" s="2"/>
      <c r="H35" s="3"/>
      <c r="I35" s="2">
        <f t="shared" si="0"/>
        <v>0</v>
      </c>
      <c r="J35" s="2"/>
      <c r="K35" s="2"/>
      <c r="L35" s="2"/>
      <c r="M35" s="3"/>
      <c r="N35" s="2">
        <f t="shared" si="1"/>
        <v>0</v>
      </c>
      <c r="O35" s="2"/>
      <c r="P35" s="1" t="s">
        <v>66</v>
      </c>
    </row>
    <row r="36" spans="1:16" x14ac:dyDescent="0.35">
      <c r="A36" s="1" t="s">
        <v>40</v>
      </c>
      <c r="B36" s="1" t="s">
        <v>37</v>
      </c>
      <c r="C36" s="1"/>
      <c r="D36" s="1"/>
      <c r="E36" s="1" t="s">
        <v>63</v>
      </c>
      <c r="F36" s="2"/>
      <c r="G36" s="2"/>
      <c r="H36" s="3"/>
      <c r="I36" s="2">
        <f t="shared" si="0"/>
        <v>0</v>
      </c>
      <c r="J36" s="2"/>
      <c r="K36" s="2"/>
      <c r="L36" s="2"/>
      <c r="M36" s="3"/>
      <c r="N36" s="2">
        <f t="shared" si="1"/>
        <v>0</v>
      </c>
      <c r="O36" s="2"/>
      <c r="P36" s="1" t="s">
        <v>66</v>
      </c>
    </row>
    <row r="37" spans="1:16" x14ac:dyDescent="0.35">
      <c r="A37" s="1" t="s">
        <v>40</v>
      </c>
      <c r="B37" s="1" t="s">
        <v>41</v>
      </c>
      <c r="C37" s="1"/>
      <c r="D37" s="1" t="s">
        <v>81</v>
      </c>
      <c r="E37" s="1" t="s">
        <v>69</v>
      </c>
      <c r="F37" s="2">
        <v>2086.5111883785485</v>
      </c>
      <c r="G37" s="2">
        <v>938.93003477034688</v>
      </c>
      <c r="H37" s="3">
        <v>0.79999999999999993</v>
      </c>
      <c r="I37" s="2">
        <f t="shared" si="0"/>
        <v>-71358.682642546366</v>
      </c>
      <c r="J37" s="2">
        <v>-76</v>
      </c>
      <c r="K37" s="2">
        <v>2086.5111883785485</v>
      </c>
      <c r="L37" s="2">
        <v>938.93003477034688</v>
      </c>
      <c r="M37" s="3">
        <v>0.79999999999999993</v>
      </c>
      <c r="N37" s="2">
        <f t="shared" si="1"/>
        <v>156801.31580664794</v>
      </c>
      <c r="O37" s="2">
        <v>167</v>
      </c>
      <c r="P37" s="1"/>
    </row>
    <row r="38" spans="1:16" x14ac:dyDescent="0.35">
      <c r="A38" s="1" t="s">
        <v>40</v>
      </c>
      <c r="B38" s="1" t="s">
        <v>42</v>
      </c>
      <c r="C38" s="1"/>
      <c r="D38" s="1" t="s">
        <v>81</v>
      </c>
      <c r="E38" s="1" t="s">
        <v>69</v>
      </c>
      <c r="F38" s="2">
        <v>967.38246006641839</v>
      </c>
      <c r="G38" s="2">
        <v>435.32210702988834</v>
      </c>
      <c r="H38" s="3">
        <v>0.37090909090909113</v>
      </c>
      <c r="I38" s="2">
        <f t="shared" si="0"/>
        <v>-15671.59585307598</v>
      </c>
      <c r="J38" s="2">
        <v>-36</v>
      </c>
      <c r="K38" s="2">
        <v>967.38246006641839</v>
      </c>
      <c r="L38" s="2">
        <v>435.32210702988834</v>
      </c>
      <c r="M38" s="3">
        <v>0.37090909090909113</v>
      </c>
      <c r="N38" s="2">
        <f t="shared" si="1"/>
        <v>212437.18823058551</v>
      </c>
      <c r="O38" s="2">
        <v>488</v>
      </c>
      <c r="P38" s="1"/>
    </row>
    <row r="39" spans="1:16" x14ac:dyDescent="0.35">
      <c r="A39" s="1" t="s">
        <v>40</v>
      </c>
      <c r="B39" s="1" t="s">
        <v>50</v>
      </c>
      <c r="C39" s="1"/>
      <c r="D39" s="1" t="s">
        <v>81</v>
      </c>
      <c r="E39" s="1" t="s">
        <v>69</v>
      </c>
      <c r="F39" s="2">
        <v>809.31343064380235</v>
      </c>
      <c r="G39" s="2">
        <v>364.19104378971133</v>
      </c>
      <c r="H39" s="3">
        <v>8.126984126984152E-2</v>
      </c>
      <c r="I39" s="2">
        <f t="shared" si="0"/>
        <v>3277.719394107402</v>
      </c>
      <c r="J39" s="2">
        <v>9</v>
      </c>
      <c r="K39" s="2">
        <v>809.31343064380235</v>
      </c>
      <c r="L39" s="2">
        <v>364.19104378971133</v>
      </c>
      <c r="M39" s="3">
        <v>8.126984126984152E-2</v>
      </c>
      <c r="N39" s="2">
        <f t="shared" si="1"/>
        <v>288075.11563766166</v>
      </c>
      <c r="O39" s="2">
        <v>791</v>
      </c>
      <c r="P39" s="1"/>
    </row>
    <row r="40" spans="1:16" x14ac:dyDescent="0.35">
      <c r="A40" s="1" t="s">
        <v>40</v>
      </c>
      <c r="B40" s="1" t="s">
        <v>43</v>
      </c>
      <c r="C40" s="1"/>
      <c r="D40" s="1" t="s">
        <v>81</v>
      </c>
      <c r="E40" s="1" t="s">
        <v>69</v>
      </c>
      <c r="F40" s="2">
        <v>398.33395414499591</v>
      </c>
      <c r="G40" s="2">
        <v>179.25027936524793</v>
      </c>
      <c r="H40" s="3">
        <v>8.2285714285714268E-2</v>
      </c>
      <c r="I40" s="2">
        <f t="shared" si="0"/>
        <v>1971.7530730177273</v>
      </c>
      <c r="J40" s="2">
        <v>11</v>
      </c>
      <c r="K40" s="2">
        <v>398.33395414499591</v>
      </c>
      <c r="L40" s="2">
        <v>179.25027936524793</v>
      </c>
      <c r="M40" s="3">
        <v>8.2285714285714268E-2</v>
      </c>
      <c r="N40" s="2">
        <f t="shared" si="1"/>
        <v>173335.02014619476</v>
      </c>
      <c r="O40" s="2">
        <v>967</v>
      </c>
      <c r="P40" s="1"/>
    </row>
    <row r="41" spans="1:16" x14ac:dyDescent="0.35">
      <c r="A41" s="1" t="s">
        <v>40</v>
      </c>
      <c r="B41" s="1" t="s">
        <v>44</v>
      </c>
      <c r="C41" s="1"/>
      <c r="D41" s="1" t="s">
        <v>81</v>
      </c>
      <c r="E41" s="1" t="s">
        <v>69</v>
      </c>
      <c r="F41" s="2">
        <v>398.33395414499591</v>
      </c>
      <c r="G41" s="2">
        <v>179.25027936524793</v>
      </c>
      <c r="H41" s="3">
        <v>8.2285714285714268E-2</v>
      </c>
      <c r="I41" s="2">
        <f t="shared" si="0"/>
        <v>1971.7530730177273</v>
      </c>
      <c r="J41" s="2">
        <v>11</v>
      </c>
      <c r="K41" s="2">
        <v>398.33395414499591</v>
      </c>
      <c r="L41" s="2">
        <v>179.25027936524793</v>
      </c>
      <c r="M41" s="3">
        <v>8.2285714285714268E-2</v>
      </c>
      <c r="N41" s="2">
        <f t="shared" si="1"/>
        <v>173335.02014619476</v>
      </c>
      <c r="O41" s="2">
        <v>967</v>
      </c>
      <c r="P41" s="1"/>
    </row>
    <row r="42" spans="1:16" x14ac:dyDescent="0.35">
      <c r="A42" s="1" t="s">
        <v>40</v>
      </c>
      <c r="B42" s="1" t="s">
        <v>45</v>
      </c>
      <c r="C42" s="1"/>
      <c r="D42" s="1" t="s">
        <v>81</v>
      </c>
      <c r="E42" s="1" t="s">
        <v>69</v>
      </c>
      <c r="F42" s="2">
        <v>398.33395414499591</v>
      </c>
      <c r="G42" s="2">
        <v>179.25027936524793</v>
      </c>
      <c r="H42" s="3">
        <v>8.2285714285714268E-2</v>
      </c>
      <c r="I42" s="2">
        <f t="shared" si="0"/>
        <v>1971.7530730177273</v>
      </c>
      <c r="J42" s="2">
        <v>11</v>
      </c>
      <c r="K42" s="2">
        <v>398.33395414499591</v>
      </c>
      <c r="L42" s="2">
        <v>179.25027936524793</v>
      </c>
      <c r="M42" s="3">
        <v>8.2285714285714268E-2</v>
      </c>
      <c r="N42" s="2">
        <f t="shared" si="1"/>
        <v>173335.02014619476</v>
      </c>
      <c r="O42" s="2">
        <v>967</v>
      </c>
      <c r="P42" s="1"/>
    </row>
    <row r="43" spans="1:16" x14ac:dyDescent="0.35">
      <c r="A43" s="1" t="s">
        <v>46</v>
      </c>
      <c r="B43" s="1" t="s">
        <v>51</v>
      </c>
      <c r="C43" s="1"/>
      <c r="D43" s="1" t="s">
        <v>81</v>
      </c>
      <c r="E43" s="1" t="s">
        <v>69</v>
      </c>
      <c r="F43" s="2">
        <v>878.81761975308837</v>
      </c>
      <c r="G43" s="2">
        <v>395.46792888888922</v>
      </c>
      <c r="H43" s="3">
        <v>3.0663089306247636E-2</v>
      </c>
      <c r="I43" s="2">
        <f t="shared" si="0"/>
        <v>-11073.102008888898</v>
      </c>
      <c r="J43" s="2">
        <v>-28</v>
      </c>
      <c r="K43" s="2">
        <v>878.81761975308837</v>
      </c>
      <c r="L43" s="2">
        <v>395.46792888888922</v>
      </c>
      <c r="M43" s="3">
        <v>3.0663089306247636E-2</v>
      </c>
      <c r="N43" s="2">
        <f t="shared" si="1"/>
        <v>217111.89296000017</v>
      </c>
      <c r="O43" s="2">
        <v>549</v>
      </c>
      <c r="P43" s="1"/>
    </row>
    <row r="44" spans="1:16" x14ac:dyDescent="0.35">
      <c r="A44" s="1" t="s">
        <v>46</v>
      </c>
      <c r="B44" s="1" t="s">
        <v>47</v>
      </c>
      <c r="C44" s="1"/>
      <c r="D44" s="1" t="s">
        <v>81</v>
      </c>
      <c r="E44" s="1" t="s">
        <v>69</v>
      </c>
      <c r="F44" s="2">
        <v>659.89404444444426</v>
      </c>
      <c r="G44" s="2">
        <v>296.95231999999987</v>
      </c>
      <c r="H44" s="3">
        <v>9.0810810810810758E-2</v>
      </c>
      <c r="I44" s="2">
        <f t="shared" si="0"/>
        <v>0</v>
      </c>
      <c r="J44" s="2">
        <v>0</v>
      </c>
      <c r="K44" s="2">
        <v>659.89404444444426</v>
      </c>
      <c r="L44" s="2">
        <v>296.95231999999987</v>
      </c>
      <c r="M44" s="3">
        <v>9.0810810810810758E-2</v>
      </c>
      <c r="N44" s="2">
        <f t="shared" si="1"/>
        <v>227762.42943999989</v>
      </c>
      <c r="O44" s="2">
        <v>767</v>
      </c>
      <c r="P44" s="1"/>
    </row>
    <row r="45" spans="1:16" x14ac:dyDescent="0.35">
      <c r="A45" s="1" t="s">
        <v>46</v>
      </c>
      <c r="B45" s="1" t="s">
        <v>48</v>
      </c>
      <c r="C45" s="1"/>
      <c r="D45" s="1" t="s">
        <v>81</v>
      </c>
      <c r="E45" s="1" t="s">
        <v>69</v>
      </c>
      <c r="F45" s="2">
        <v>2023.9565432098743</v>
      </c>
      <c r="G45" s="2">
        <v>910.78044444444367</v>
      </c>
      <c r="H45" s="3">
        <v>0.20806241872561748</v>
      </c>
      <c r="I45" s="2">
        <f t="shared" si="0"/>
        <v>-68308.533333333282</v>
      </c>
      <c r="J45" s="2">
        <v>-75</v>
      </c>
      <c r="K45" s="2">
        <v>2023.9565432098743</v>
      </c>
      <c r="L45" s="2">
        <v>910.78044444444367</v>
      </c>
      <c r="M45" s="3">
        <v>0.20806241872561748</v>
      </c>
      <c r="N45" s="2">
        <f t="shared" si="1"/>
        <v>159386.57777777765</v>
      </c>
      <c r="O45" s="2">
        <v>175</v>
      </c>
      <c r="P45" s="1"/>
    </row>
    <row r="46" spans="1:16" x14ac:dyDescent="0.35">
      <c r="A46" s="1" t="s">
        <v>46</v>
      </c>
      <c r="B46" s="1" t="s">
        <v>49</v>
      </c>
      <c r="C46" s="1"/>
      <c r="D46" s="1" t="s">
        <v>81</v>
      </c>
      <c r="E46" s="1" t="s">
        <v>69</v>
      </c>
      <c r="F46" s="2">
        <v>2027.2339183815247</v>
      </c>
      <c r="G46" s="2">
        <v>912.25526327168609</v>
      </c>
      <c r="H46" s="3">
        <v>0.20539152759948651</v>
      </c>
      <c r="I46" s="2">
        <f t="shared" si="0"/>
        <v>-68419.144745376456</v>
      </c>
      <c r="J46" s="2">
        <v>-75</v>
      </c>
      <c r="K46" s="2">
        <v>2027.2339183815247</v>
      </c>
      <c r="L46" s="2">
        <v>912.25526327168609</v>
      </c>
      <c r="M46" s="3">
        <v>0.20539152759948651</v>
      </c>
      <c r="N46" s="2">
        <f t="shared" si="1"/>
        <v>159644.67107254505</v>
      </c>
      <c r="O46" s="2">
        <v>175</v>
      </c>
      <c r="P46" s="1"/>
    </row>
    <row r="47" spans="1:16" x14ac:dyDescent="0.35">
      <c r="A47" s="1" t="s">
        <v>46</v>
      </c>
      <c r="B47" s="1" t="s">
        <v>52</v>
      </c>
      <c r="C47" s="1"/>
      <c r="D47" s="1" t="s">
        <v>81</v>
      </c>
      <c r="E47" s="1" t="s">
        <v>69</v>
      </c>
      <c r="F47" s="2">
        <v>1891.392148148152</v>
      </c>
      <c r="G47" s="2">
        <v>851.12646666666842</v>
      </c>
      <c r="H47" s="3">
        <v>9.0909090909091092E-2</v>
      </c>
      <c r="I47" s="2">
        <f t="shared" si="0"/>
        <v>-61281.105600000126</v>
      </c>
      <c r="J47" s="2">
        <v>-72</v>
      </c>
      <c r="K47" s="2">
        <v>1891.392148148152</v>
      </c>
      <c r="L47" s="2">
        <v>851.12646666666842</v>
      </c>
      <c r="M47" s="3">
        <v>9.0909090909091092E-2</v>
      </c>
      <c r="N47" s="2">
        <f t="shared" si="1"/>
        <v>165969.66100000034</v>
      </c>
      <c r="O47" s="2">
        <v>195</v>
      </c>
      <c r="P47" s="1"/>
    </row>
    <row r="48" spans="1:16" x14ac:dyDescent="0.35">
      <c r="A48" s="1" t="s">
        <v>46</v>
      </c>
      <c r="B48" s="1" t="s">
        <v>53</v>
      </c>
      <c r="C48" s="1"/>
      <c r="D48" s="1" t="s">
        <v>81</v>
      </c>
      <c r="E48" s="1" t="s">
        <v>69</v>
      </c>
      <c r="F48" s="2">
        <v>1891.392148148152</v>
      </c>
      <c r="G48" s="2">
        <v>851.12646666666842</v>
      </c>
      <c r="H48" s="3">
        <v>9.0909090909091092E-2</v>
      </c>
      <c r="I48" s="2">
        <f t="shared" si="0"/>
        <v>-61281.105600000126</v>
      </c>
      <c r="J48" s="2">
        <v>-72</v>
      </c>
      <c r="K48" s="2">
        <v>1891.392148148152</v>
      </c>
      <c r="L48" s="2">
        <v>851.12646666666842</v>
      </c>
      <c r="M48" s="3">
        <v>9.0909090909091092E-2</v>
      </c>
      <c r="N48" s="2">
        <f t="shared" si="1"/>
        <v>165969.66100000034</v>
      </c>
      <c r="O48" s="2">
        <v>195</v>
      </c>
      <c r="P48" s="1"/>
    </row>
    <row r="51" spans="2:11" x14ac:dyDescent="0.35">
      <c r="B51" s="13" t="s">
        <v>82</v>
      </c>
      <c r="C51" s="14" t="s">
        <v>75</v>
      </c>
      <c r="D51" s="15"/>
      <c r="E51" s="15"/>
      <c r="F51" s="16"/>
      <c r="G51" s="14" t="s">
        <v>76</v>
      </c>
      <c r="H51" s="15"/>
      <c r="I51" s="15"/>
      <c r="J51" s="16"/>
    </row>
    <row r="52" spans="2:11" x14ac:dyDescent="0.35">
      <c r="B52" s="13"/>
      <c r="C52" s="13" t="s">
        <v>83</v>
      </c>
      <c r="D52" s="1" t="s">
        <v>73</v>
      </c>
      <c r="E52" s="1" t="s">
        <v>77</v>
      </c>
      <c r="F52" s="1" t="s">
        <v>78</v>
      </c>
      <c r="G52" s="13" t="s">
        <v>83</v>
      </c>
      <c r="H52" s="1" t="s">
        <v>73</v>
      </c>
      <c r="I52" s="1" t="s">
        <v>77</v>
      </c>
      <c r="J52" s="1" t="s">
        <v>78</v>
      </c>
    </row>
    <row r="53" spans="2:11" x14ac:dyDescent="0.35">
      <c r="B53" s="1" t="s">
        <v>70</v>
      </c>
      <c r="C53" s="2">
        <f>COUNTIFS(J3:J48, "&lt;0")</f>
        <v>14</v>
      </c>
      <c r="D53" s="2">
        <f>SUMIFS(I3:I48, J3:J48, "&lt;0")</f>
        <v>-1102507.0993196536</v>
      </c>
      <c r="E53" s="2">
        <f>SUMIFS(G3:G48, J3:J48, "&lt;0")</f>
        <v>15650.362374933808</v>
      </c>
      <c r="F53" s="2">
        <f>D53/E53</f>
        <v>-70.446106799767733</v>
      </c>
      <c r="G53" s="2">
        <f>COUNTIFS(O3:O48, "&lt;0")</f>
        <v>5</v>
      </c>
      <c r="H53" s="2">
        <f>SUMIFS(N3:N48, O3:O48, "&lt;0")</f>
        <v>-226074.15531264979</v>
      </c>
      <c r="I53" s="2">
        <f>SUMIFS(L3:L48, O3:O48, "&lt;0")</f>
        <v>14776.261390990738</v>
      </c>
      <c r="J53" s="2">
        <f>H53/I53</f>
        <v>-15.299821066409253</v>
      </c>
      <c r="K53" s="2"/>
    </row>
    <row r="54" spans="2:11" x14ac:dyDescent="0.35">
      <c r="B54" s="1" t="s">
        <v>71</v>
      </c>
      <c r="C54" s="2">
        <f>COUNTIFS( J3:J48, "&gt;=0", J3:J48, "&lt;=50")</f>
        <v>6</v>
      </c>
      <c r="D54" s="2">
        <f>SUMIFS(I3:I48, J3:J48, "&gt;=0", J3:J48, "&lt;=50")</f>
        <v>9192.9786131605852</v>
      </c>
      <c r="E54" s="2">
        <f>SUMIFS(G3:G48, J3:J48, "&gt;=0", J3:J48, "&lt;=50")</f>
        <v>1198.894201885455</v>
      </c>
      <c r="F54" s="2">
        <f t="shared" ref="F54:F56" si="2">D54/E54</f>
        <v>7.6678814516770037</v>
      </c>
      <c r="G54" s="2">
        <f>COUNTIFS( O3:O48, "&gt;=0", O3:O48, "&lt;=50")</f>
        <v>1</v>
      </c>
      <c r="H54" s="2">
        <f>SUMIFS(N3:N48, O3:O48, "&gt;=0", O3:O48, "&lt;=50")</f>
        <v>0</v>
      </c>
      <c r="I54" s="2">
        <f>SUMIFS(L3:L48, O3:O48, "&gt;=0", O3:O48, "&lt;=50")</f>
        <v>0</v>
      </c>
      <c r="J54" s="2"/>
    </row>
    <row r="55" spans="2:11" x14ac:dyDescent="0.35">
      <c r="B55" s="1" t="s">
        <v>72</v>
      </c>
      <c r="C55" s="2">
        <f>COUNTIFS(J3:J48, "&gt;50", J3:J48, "&lt;=100")</f>
        <v>0</v>
      </c>
      <c r="D55" s="2">
        <f>SUMIFS(I3:I48, J3:J48, "&gt;50", J3:J48, "&lt;=100")</f>
        <v>0</v>
      </c>
      <c r="E55" s="2">
        <f>SUMIFS(G3:G48, J3:J48, "&gt;50", J3:J48, "&lt;=100")</f>
        <v>0</v>
      </c>
      <c r="F55" s="2"/>
      <c r="G55" s="2">
        <f>COUNTIFS(O3:O48, "&gt;50", O3:O48, "&lt;=100")</f>
        <v>0</v>
      </c>
      <c r="H55" s="2">
        <f>SUMIFS(L3:L48, M3:M48, "&gt;50", M3:M48, "&lt;=100")</f>
        <v>0</v>
      </c>
      <c r="I55" s="2">
        <f>SUMIFS(L3:L48, O3:O48, "&gt;50", O3:O48, "&lt;=100")</f>
        <v>0</v>
      </c>
      <c r="J55" s="2"/>
    </row>
    <row r="56" spans="2:11" x14ac:dyDescent="0.35">
      <c r="B56" s="1" t="s">
        <v>74</v>
      </c>
      <c r="C56" s="2">
        <f>COUNTIFS(J3:J48, "&gt;100", J3:J48, "&lt;=350")</f>
        <v>3</v>
      </c>
      <c r="D56" s="2">
        <f>SUMIFS(I3:I48, J3:J48, "&gt;100", J3:J48, "&lt;=350")</f>
        <v>86912.411316140468</v>
      </c>
      <c r="E56" s="2">
        <f>SUMIFS(G3:G48, J3:J48, "&gt;100", J3:J48, "&lt;=350")</f>
        <v>490.43106902926462</v>
      </c>
      <c r="F56" s="2">
        <f t="shared" si="2"/>
        <v>177.21636495862847</v>
      </c>
      <c r="G56" s="2">
        <f>COUNTIFS(O3:O48, "&gt;100", O3:O48, "&lt;=350")</f>
        <v>7</v>
      </c>
      <c r="H56" s="2">
        <f>SUMIFS(N3:N48, O3:O48, "&gt;100", O3:O48, "&lt;=350")</f>
        <v>1126080.6911266919</v>
      </c>
      <c r="I56" s="2">
        <f>SUMIFS(L3:L48, O3:O48, "&gt;100", O3:O48, "&lt;=350")</f>
        <v>6299.5823063209991</v>
      </c>
      <c r="J56" s="2">
        <f t="shared" ref="J56" si="3">H56/I56</f>
        <v>178.75481839435335</v>
      </c>
    </row>
  </sheetData>
  <autoFilter ref="A1:Q48"/>
  <mergeCells count="2">
    <mergeCell ref="C51:F51"/>
    <mergeCell ref="G51:J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task_list_1</vt:lpstr>
      <vt:lpstr>task_list_1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2023-08-27T18:36:50Z</dcterms:modified>
</cp:coreProperties>
</file>