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ari\Desktop\"/>
    </mc:Choice>
  </mc:AlternateContent>
  <xr:revisionPtr revIDLastSave="0" documentId="13_ncr:1_{D8C2F602-E457-4089-85C5-C1D47211CA98}" xr6:coauthVersionLast="45" xr6:coauthVersionMax="45" xr10:uidLastSave="{00000000-0000-0000-0000-000000000000}"/>
  <bookViews>
    <workbookView xWindow="-120" yWindow="-120" windowWidth="29040" windowHeight="15990" xr2:uid="{3DC84D77-35C2-4BFB-8ADB-60D2A8E2B20B}"/>
  </bookViews>
  <sheets>
    <sheet name="generation, manag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0" i="1"/>
  <c r="E64" i="1"/>
  <c r="I64" i="1" s="1"/>
  <c r="J64" i="1" s="1"/>
  <c r="G71" i="1" l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J63" i="1"/>
  <c r="E63" i="1"/>
  <c r="J62" i="1"/>
  <c r="E62" i="1"/>
  <c r="H61" i="1"/>
  <c r="E61" i="1"/>
  <c r="I61" i="1" s="1"/>
  <c r="J61" i="1" s="1"/>
  <c r="H60" i="1"/>
  <c r="E60" i="1"/>
  <c r="J60" i="1" s="1"/>
  <c r="H59" i="1"/>
  <c r="E59" i="1"/>
  <c r="I59" i="1" s="1"/>
  <c r="J59" i="1" s="1"/>
  <c r="E58" i="1"/>
  <c r="I58" i="1" s="1"/>
  <c r="J58" i="1" s="1"/>
  <c r="E57" i="1"/>
  <c r="I57" i="1" s="1"/>
  <c r="J57" i="1" s="1"/>
  <c r="E56" i="1"/>
  <c r="I56" i="1" s="1"/>
  <c r="J56" i="1" s="1"/>
  <c r="E55" i="1"/>
  <c r="I55" i="1" s="1"/>
  <c r="J55" i="1" s="1"/>
  <c r="E54" i="1"/>
  <c r="I54" i="1" s="1"/>
  <c r="J54" i="1" s="1"/>
  <c r="E53" i="1"/>
  <c r="I53" i="1" s="1"/>
  <c r="J53" i="1" s="1"/>
  <c r="E52" i="1"/>
  <c r="I52" i="1" s="1"/>
  <c r="J52" i="1" s="1"/>
  <c r="E51" i="1"/>
  <c r="I51" i="1" s="1"/>
  <c r="J51" i="1" s="1"/>
  <c r="E50" i="1"/>
  <c r="B50" i="1"/>
  <c r="I50" i="1" s="1"/>
  <c r="J50" i="1" s="1"/>
  <c r="E49" i="1"/>
  <c r="B49" i="1"/>
  <c r="I49" i="1" s="1"/>
  <c r="J49" i="1" s="1"/>
  <c r="E48" i="1"/>
  <c r="B48" i="1"/>
  <c r="I48" i="1" s="1"/>
  <c r="J48" i="1" s="1"/>
  <c r="E47" i="1"/>
  <c r="B47" i="1"/>
  <c r="I47" i="1" s="1"/>
  <c r="J47" i="1" s="1"/>
  <c r="E46" i="1"/>
  <c r="I46" i="1" s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C41" i="1"/>
  <c r="D41" i="1" s="1"/>
  <c r="I40" i="1"/>
  <c r="J40" i="1" s="1"/>
  <c r="D40" i="1"/>
  <c r="I39" i="1"/>
  <c r="J39" i="1" s="1"/>
  <c r="I38" i="1"/>
  <c r="J38" i="1" s="1"/>
  <c r="I37" i="1"/>
  <c r="J37" i="1" s="1"/>
  <c r="C36" i="1"/>
  <c r="E36" i="1" s="1"/>
  <c r="I35" i="1"/>
  <c r="I34" i="1"/>
  <c r="I33" i="1"/>
  <c r="I32" i="1"/>
  <c r="I31" i="1"/>
  <c r="I30" i="1"/>
  <c r="I29" i="1"/>
  <c r="I28" i="1"/>
  <c r="I27" i="1"/>
  <c r="C26" i="1"/>
  <c r="E26" i="1" s="1"/>
  <c r="I26" i="1" s="1"/>
  <c r="J26" i="1" s="1"/>
  <c r="I25" i="1"/>
  <c r="I24" i="1"/>
  <c r="I23" i="1"/>
  <c r="I22" i="1"/>
  <c r="I21" i="1"/>
  <c r="I20" i="1"/>
  <c r="I19" i="1"/>
  <c r="I18" i="1"/>
  <c r="I17" i="1"/>
  <c r="C16" i="1"/>
  <c r="E16" i="1" s="1"/>
  <c r="I16" i="1" s="1"/>
  <c r="J16" i="1" s="1"/>
  <c r="I15" i="1"/>
  <c r="I14" i="1"/>
  <c r="I13" i="1"/>
  <c r="I12" i="1"/>
  <c r="I11" i="1"/>
  <c r="I10" i="1"/>
  <c r="I9" i="1"/>
  <c r="I8" i="1"/>
  <c r="I7" i="1"/>
  <c r="C6" i="1"/>
  <c r="E6" i="1" s="1"/>
  <c r="I6" i="1" s="1"/>
  <c r="J6" i="1" s="1"/>
  <c r="B36" i="1" l="1"/>
  <c r="I36" i="1" s="1"/>
  <c r="J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Sschneider</author>
  </authors>
  <commentList>
    <comment ref="C40" authorId="0" shapeId="0" xr:uid="{98C9F7CF-585B-43B2-AC11-90A4DD46F640}">
      <text>
        <r>
          <rPr>
            <sz val="8"/>
            <color indexed="81"/>
            <rFont val="Tahoma"/>
            <family val="2"/>
          </rPr>
          <t>Characterization of Municipal Solid Waste in the United States 1995 Update. Page 90</t>
        </r>
      </text>
    </comment>
    <comment ref="C41" authorId="0" shapeId="0" xr:uid="{1AA3EF20-CBAF-4BC2-B25F-3AE06191E09E}">
      <text>
        <r>
          <rPr>
            <sz val="8"/>
            <color indexed="81"/>
            <rFont val="Tahoma"/>
            <family val="2"/>
          </rPr>
          <t xml:space="preserve">
Characterization of Municipal Solid Waste in the United States 1996 Update. Estimated from Tbl 35 incinerator design capacity x 365 days x 85% utilization / total MSW combusted x revised 1995 total MSW combusted</t>
        </r>
      </text>
    </comment>
  </commentList>
</comments>
</file>

<file path=xl/sharedStrings.xml><?xml version="1.0" encoding="utf-8"?>
<sst xmlns="http://schemas.openxmlformats.org/spreadsheetml/2006/main" count="16" uniqueCount="16">
  <si>
    <t>(1,000 tons)</t>
  </si>
  <si>
    <t>Landfill*</t>
  </si>
  <si>
    <t xml:space="preserve">Combustion without Energy Recovery* </t>
  </si>
  <si>
    <t>Combustion with Energy Recovery</t>
  </si>
  <si>
    <t>Total Combustion with and without energy recovery</t>
  </si>
  <si>
    <t>Composting</t>
  </si>
  <si>
    <t>Recycling</t>
  </si>
  <si>
    <t>Generation</t>
  </si>
  <si>
    <t>Generation lb/person/day</t>
  </si>
  <si>
    <t>Combustion without &amp; with energy recovery data series are incomplete</t>
  </si>
  <si>
    <t xml:space="preserve">* In the Facts and Figures data tables, landfill values equal the summation of landfill and combustion without energy recovery. This includes years 1960, 1970, 1980, 1990.  </t>
  </si>
  <si>
    <t>Historical MSW and population data used in EPA's report series.</t>
  </si>
  <si>
    <t>Population (1,000) used in published MSW Characterization reports. Original Source: U.S. Census Bureau</t>
  </si>
  <si>
    <t>Food - other management</t>
  </si>
  <si>
    <t>Advancing Sustainable Materials Management: 2018 Tables and Figures  Assessing Trends in Materials Generation and Management in the United States November 2020. https://www.epa.gov/facts-and-figures-about-materials-waste-and-recycling/advancing-sustainable-materials-management</t>
  </si>
  <si>
    <t>Muncipal Solid Waste (MSW) Landfill, Combustion, Food - Other Management, Composting, Recycling and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</si>
</sst>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quotePrefix="1" applyFont="1"/>
    <xf numFmtId="3" fontId="3" fillId="0" borderId="0" xfId="0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165" fontId="3" fillId="0" borderId="0" xfId="0" applyNumberFormat="1" applyFont="1"/>
    <xf numFmtId="3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3" fontId="4" fillId="2" borderId="0" xfId="0" applyNumberFormat="1" applyFont="1" applyFill="1" applyAlignment="1" applyProtection="1">
      <alignment horizontal="right"/>
      <protection locked="0"/>
    </xf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876A-D460-4DC7-AA76-BD9182A155E4}">
  <dimension ref="A1:K89"/>
  <sheetViews>
    <sheetView tabSelected="1" workbookViewId="0">
      <pane ySplit="4" topLeftCell="A61" activePane="bottomLeft" state="frozen"/>
      <selection pane="bottomLeft" activeCell="D64" sqref="D64"/>
    </sheetView>
  </sheetViews>
  <sheetFormatPr defaultColWidth="14.85546875" defaultRowHeight="15" x14ac:dyDescent="0.2"/>
  <cols>
    <col min="1" max="1" width="14.85546875" style="1"/>
    <col min="2" max="6" width="14.85546875" style="2"/>
    <col min="7" max="9" width="14.85546875" style="1"/>
    <col min="10" max="10" width="14.85546875" style="9"/>
    <col min="11" max="16384" width="14.85546875" style="1"/>
  </cols>
  <sheetData>
    <row r="1" spans="1:11" x14ac:dyDescent="0.2">
      <c r="A1" s="1" t="s">
        <v>15</v>
      </c>
      <c r="J1" s="3"/>
    </row>
    <row r="2" spans="1:11" x14ac:dyDescent="0.2">
      <c r="A2" s="1" t="s">
        <v>0</v>
      </c>
      <c r="D2" s="19"/>
      <c r="J2" s="3"/>
    </row>
    <row r="3" spans="1:11" x14ac:dyDescent="0.2">
      <c r="J3" s="3"/>
    </row>
    <row r="4" spans="1:11" ht="104.25" customHeight="1" x14ac:dyDescent="0.2">
      <c r="A4" s="4"/>
      <c r="B4" s="5" t="s">
        <v>1</v>
      </c>
      <c r="C4" s="6" t="s">
        <v>2</v>
      </c>
      <c r="D4" s="6" t="s">
        <v>3</v>
      </c>
      <c r="E4" s="6" t="s">
        <v>4</v>
      </c>
      <c r="F4" s="16" t="s">
        <v>13</v>
      </c>
      <c r="G4" s="7" t="s">
        <v>5</v>
      </c>
      <c r="H4" s="7" t="s">
        <v>6</v>
      </c>
      <c r="I4" s="7" t="s">
        <v>7</v>
      </c>
      <c r="J4" s="8" t="s">
        <v>8</v>
      </c>
    </row>
    <row r="5" spans="1:11" ht="31.5" customHeight="1" x14ac:dyDescent="0.2">
      <c r="A5" s="4"/>
      <c r="B5" s="5"/>
      <c r="C5" s="20" t="s">
        <v>9</v>
      </c>
      <c r="D5" s="20"/>
      <c r="E5" s="20"/>
      <c r="F5" s="16"/>
      <c r="G5" s="7"/>
      <c r="H5" s="7"/>
      <c r="I5" s="7"/>
    </row>
    <row r="6" spans="1:11" x14ac:dyDescent="0.2">
      <c r="A6" s="10">
        <v>1960</v>
      </c>
      <c r="B6" s="2">
        <v>55510</v>
      </c>
      <c r="C6" s="2">
        <f>27000-D6</f>
        <v>27000</v>
      </c>
      <c r="D6" s="2">
        <v>0</v>
      </c>
      <c r="E6" s="2">
        <f>D6+C6</f>
        <v>27000</v>
      </c>
      <c r="H6" s="2">
        <v>5610</v>
      </c>
      <c r="I6" s="2">
        <f t="shared" ref="I6:I37" si="0">B6+E6+G6+H6</f>
        <v>88120</v>
      </c>
      <c r="J6" s="11">
        <f>I6*2000/B70/365</f>
        <v>2.682809189230372</v>
      </c>
    </row>
    <row r="7" spans="1:11" x14ac:dyDescent="0.2">
      <c r="A7" s="10">
        <v>1961</v>
      </c>
      <c r="B7" s="2">
        <v>58450</v>
      </c>
      <c r="E7" s="2">
        <v>27000</v>
      </c>
      <c r="H7" s="2">
        <v>5610</v>
      </c>
      <c r="I7" s="2">
        <f t="shared" si="0"/>
        <v>91060</v>
      </c>
    </row>
    <row r="8" spans="1:11" x14ac:dyDescent="0.2">
      <c r="A8" s="10">
        <v>1962</v>
      </c>
      <c r="B8" s="2">
        <v>61080</v>
      </c>
      <c r="E8" s="2">
        <v>27000</v>
      </c>
      <c r="H8" s="2">
        <v>5440</v>
      </c>
      <c r="I8" s="2">
        <f t="shared" si="0"/>
        <v>93520</v>
      </c>
    </row>
    <row r="9" spans="1:11" x14ac:dyDescent="0.2">
      <c r="A9" s="10">
        <v>1963</v>
      </c>
      <c r="B9" s="2">
        <v>62730</v>
      </c>
      <c r="E9" s="2">
        <v>27000</v>
      </c>
      <c r="H9" s="2">
        <v>5820</v>
      </c>
      <c r="I9" s="2">
        <f t="shared" si="0"/>
        <v>95550</v>
      </c>
      <c r="K9" s="2"/>
    </row>
    <row r="10" spans="1:11" x14ac:dyDescent="0.2">
      <c r="A10" s="10">
        <v>1964</v>
      </c>
      <c r="B10" s="2">
        <v>67130</v>
      </c>
      <c r="E10" s="2">
        <v>27000</v>
      </c>
      <c r="H10" s="2">
        <v>6320</v>
      </c>
      <c r="I10" s="2">
        <f t="shared" si="0"/>
        <v>100450</v>
      </c>
      <c r="K10" s="2"/>
    </row>
    <row r="11" spans="1:11" x14ac:dyDescent="0.2">
      <c r="A11" s="10">
        <v>1965</v>
      </c>
      <c r="B11" s="2">
        <v>70880</v>
      </c>
      <c r="E11" s="2">
        <v>27000</v>
      </c>
      <c r="H11" s="2">
        <v>6490</v>
      </c>
      <c r="I11" s="2">
        <f t="shared" si="0"/>
        <v>104370</v>
      </c>
      <c r="K11" s="2"/>
    </row>
    <row r="12" spans="1:11" x14ac:dyDescent="0.2">
      <c r="A12" s="10">
        <v>1966</v>
      </c>
      <c r="B12" s="2">
        <v>76580</v>
      </c>
      <c r="E12" s="2">
        <v>26620</v>
      </c>
      <c r="H12" s="2">
        <v>6470</v>
      </c>
      <c r="I12" s="2">
        <f t="shared" si="0"/>
        <v>109670</v>
      </c>
    </row>
    <row r="13" spans="1:11" x14ac:dyDescent="0.2">
      <c r="A13" s="10">
        <v>1967</v>
      </c>
      <c r="B13" s="2">
        <v>79050</v>
      </c>
      <c r="E13" s="2">
        <v>26240</v>
      </c>
      <c r="H13" s="2">
        <v>6060</v>
      </c>
      <c r="I13" s="2">
        <f t="shared" si="0"/>
        <v>111350</v>
      </c>
    </row>
    <row r="14" spans="1:11" x14ac:dyDescent="0.2">
      <c r="A14" s="10">
        <v>1968</v>
      </c>
      <c r="B14" s="2">
        <v>81670</v>
      </c>
      <c r="E14" s="2">
        <v>25860</v>
      </c>
      <c r="H14" s="2">
        <v>6370</v>
      </c>
      <c r="I14" s="2">
        <f t="shared" si="0"/>
        <v>113900</v>
      </c>
    </row>
    <row r="15" spans="1:11" x14ac:dyDescent="0.2">
      <c r="A15" s="10">
        <v>1969</v>
      </c>
      <c r="B15" s="2">
        <v>86560</v>
      </c>
      <c r="E15" s="2">
        <v>25480</v>
      </c>
      <c r="H15" s="2">
        <v>7780</v>
      </c>
      <c r="I15" s="2">
        <f t="shared" si="0"/>
        <v>119820</v>
      </c>
    </row>
    <row r="16" spans="1:11" x14ac:dyDescent="0.2">
      <c r="A16" s="10">
        <v>1970</v>
      </c>
      <c r="B16" s="2">
        <v>87940</v>
      </c>
      <c r="C16" s="2">
        <f>25100-D16</f>
        <v>24650</v>
      </c>
      <c r="D16" s="2">
        <v>450</v>
      </c>
      <c r="E16" s="2">
        <f>C16+D16</f>
        <v>25100</v>
      </c>
      <c r="H16" s="2">
        <v>8020</v>
      </c>
      <c r="I16" s="2">
        <f t="shared" si="0"/>
        <v>121060</v>
      </c>
      <c r="J16" s="11">
        <f>I16*2000/B80/365</f>
        <v>3.2519338073252055</v>
      </c>
    </row>
    <row r="17" spans="1:11" x14ac:dyDescent="0.2">
      <c r="A17" s="10">
        <v>1971</v>
      </c>
      <c r="B17" s="2">
        <v>90710</v>
      </c>
      <c r="E17" s="2">
        <v>23780</v>
      </c>
      <c r="H17" s="2">
        <v>8270</v>
      </c>
      <c r="I17" s="2">
        <f t="shared" si="0"/>
        <v>122760</v>
      </c>
    </row>
    <row r="18" spans="1:11" x14ac:dyDescent="0.2">
      <c r="A18" s="10">
        <v>1972</v>
      </c>
      <c r="B18" s="2">
        <v>98230</v>
      </c>
      <c r="E18" s="2">
        <v>22460</v>
      </c>
      <c r="H18" s="2">
        <v>8750</v>
      </c>
      <c r="I18" s="2">
        <f t="shared" si="0"/>
        <v>129440</v>
      </c>
    </row>
    <row r="19" spans="1:11" x14ac:dyDescent="0.2">
      <c r="A19" s="10">
        <v>1973</v>
      </c>
      <c r="B19" s="2">
        <v>103580</v>
      </c>
      <c r="E19" s="2">
        <v>21140</v>
      </c>
      <c r="H19" s="2">
        <v>9950</v>
      </c>
      <c r="I19" s="2">
        <f t="shared" si="0"/>
        <v>134670</v>
      </c>
    </row>
    <row r="20" spans="1:11" x14ac:dyDescent="0.2">
      <c r="A20" s="10">
        <v>1974</v>
      </c>
      <c r="B20" s="2">
        <v>104510</v>
      </c>
      <c r="E20" s="2">
        <v>19820</v>
      </c>
      <c r="H20" s="2">
        <v>10760</v>
      </c>
      <c r="I20" s="2">
        <f t="shared" si="0"/>
        <v>135090</v>
      </c>
    </row>
    <row r="21" spans="1:11" x14ac:dyDescent="0.2">
      <c r="A21" s="10">
        <v>1975</v>
      </c>
      <c r="B21" s="2">
        <v>100040</v>
      </c>
      <c r="E21" s="2">
        <v>18500</v>
      </c>
      <c r="H21" s="2">
        <v>9260</v>
      </c>
      <c r="I21" s="2">
        <f t="shared" si="0"/>
        <v>127800</v>
      </c>
    </row>
    <row r="22" spans="1:11" x14ac:dyDescent="0.2">
      <c r="A22" s="10">
        <v>1976</v>
      </c>
      <c r="B22" s="2">
        <v>107680</v>
      </c>
      <c r="E22" s="2">
        <v>17540</v>
      </c>
      <c r="H22" s="2">
        <v>10990</v>
      </c>
      <c r="I22" s="2">
        <f t="shared" si="0"/>
        <v>136210</v>
      </c>
    </row>
    <row r="23" spans="1:11" x14ac:dyDescent="0.2">
      <c r="A23" s="10">
        <v>1977</v>
      </c>
      <c r="B23" s="2">
        <v>111130</v>
      </c>
      <c r="E23" s="2">
        <v>16580</v>
      </c>
      <c r="H23" s="2">
        <v>11980</v>
      </c>
      <c r="I23" s="2">
        <f t="shared" si="0"/>
        <v>139690</v>
      </c>
    </row>
    <row r="24" spans="1:11" x14ac:dyDescent="0.2">
      <c r="A24" s="10">
        <v>1978</v>
      </c>
      <c r="B24" s="2">
        <v>117350</v>
      </c>
      <c r="E24" s="2">
        <v>15620</v>
      </c>
      <c r="H24" s="2">
        <v>12240</v>
      </c>
      <c r="I24" s="2">
        <f t="shared" si="0"/>
        <v>145210</v>
      </c>
    </row>
    <row r="25" spans="1:11" x14ac:dyDescent="0.2">
      <c r="A25" s="10">
        <v>1979</v>
      </c>
      <c r="B25" s="2">
        <v>123130</v>
      </c>
      <c r="E25" s="2">
        <v>14660</v>
      </c>
      <c r="H25" s="2">
        <v>13280</v>
      </c>
      <c r="I25" s="2">
        <f t="shared" si="0"/>
        <v>151070</v>
      </c>
    </row>
    <row r="26" spans="1:11" x14ac:dyDescent="0.2">
      <c r="A26" s="10">
        <v>1980</v>
      </c>
      <c r="B26" s="2">
        <v>123420</v>
      </c>
      <c r="C26" s="2">
        <f>13700-D26</f>
        <v>10940</v>
      </c>
      <c r="D26" s="2">
        <v>2760</v>
      </c>
      <c r="E26" s="2">
        <f>C26+D26</f>
        <v>13700</v>
      </c>
      <c r="H26" s="2">
        <v>14520</v>
      </c>
      <c r="I26" s="2">
        <f t="shared" si="0"/>
        <v>151640</v>
      </c>
      <c r="J26" s="11">
        <f>I26*2000/E74/365</f>
        <v>3.6562632707268974</v>
      </c>
    </row>
    <row r="27" spans="1:11" x14ac:dyDescent="0.2">
      <c r="A27" s="10">
        <v>1981</v>
      </c>
      <c r="B27" s="2">
        <v>127080</v>
      </c>
      <c r="E27" s="2">
        <v>13300</v>
      </c>
      <c r="H27" s="2">
        <v>14370</v>
      </c>
      <c r="I27" s="2">
        <f t="shared" si="0"/>
        <v>154750</v>
      </c>
    </row>
    <row r="28" spans="1:11" x14ac:dyDescent="0.2">
      <c r="A28" s="10">
        <v>1982</v>
      </c>
      <c r="B28" s="2">
        <v>123510</v>
      </c>
      <c r="E28" s="2">
        <v>12900</v>
      </c>
      <c r="H28" s="2">
        <v>13940</v>
      </c>
      <c r="I28" s="2">
        <f t="shared" si="0"/>
        <v>150350</v>
      </c>
      <c r="K28" s="2"/>
    </row>
    <row r="29" spans="1:11" x14ac:dyDescent="0.2">
      <c r="A29" s="10">
        <v>1983</v>
      </c>
      <c r="B29" s="2">
        <v>131560</v>
      </c>
      <c r="E29" s="2">
        <v>12500</v>
      </c>
      <c r="H29" s="2">
        <v>14940</v>
      </c>
      <c r="I29" s="2">
        <f t="shared" si="0"/>
        <v>159000</v>
      </c>
      <c r="K29" s="2"/>
    </row>
    <row r="30" spans="1:11" x14ac:dyDescent="0.2">
      <c r="A30" s="10">
        <v>1984</v>
      </c>
      <c r="B30" s="2">
        <v>137840</v>
      </c>
      <c r="E30" s="2">
        <v>12100</v>
      </c>
      <c r="H30" s="2">
        <v>16610</v>
      </c>
      <c r="I30" s="2">
        <f t="shared" si="0"/>
        <v>166550</v>
      </c>
      <c r="K30" s="2"/>
    </row>
    <row r="31" spans="1:11" x14ac:dyDescent="0.2">
      <c r="A31" s="10">
        <v>1985</v>
      </c>
      <c r="B31" s="2">
        <v>137860</v>
      </c>
      <c r="E31" s="2">
        <v>11700</v>
      </c>
      <c r="H31" s="2">
        <v>16710</v>
      </c>
      <c r="I31" s="2">
        <f t="shared" si="0"/>
        <v>166270</v>
      </c>
      <c r="K31" s="2"/>
    </row>
    <row r="32" spans="1:11" x14ac:dyDescent="0.2">
      <c r="A32" s="10">
        <v>1986</v>
      </c>
      <c r="B32" s="2">
        <v>140420</v>
      </c>
      <c r="E32" s="2">
        <v>12600</v>
      </c>
      <c r="H32" s="2">
        <v>18650</v>
      </c>
      <c r="I32" s="2">
        <f t="shared" si="0"/>
        <v>171670</v>
      </c>
      <c r="K32" s="2"/>
    </row>
    <row r="33" spans="1:11" x14ac:dyDescent="0.2">
      <c r="A33" s="10">
        <v>1987</v>
      </c>
      <c r="B33" s="2">
        <v>140120</v>
      </c>
      <c r="E33" s="2">
        <v>18000</v>
      </c>
      <c r="G33" s="2"/>
      <c r="H33" s="2">
        <v>20640</v>
      </c>
      <c r="I33" s="2">
        <f t="shared" si="0"/>
        <v>178760</v>
      </c>
      <c r="K33" s="2"/>
    </row>
    <row r="34" spans="1:11" x14ac:dyDescent="0.2">
      <c r="A34" s="10">
        <v>1988</v>
      </c>
      <c r="B34" s="2">
        <v>139380</v>
      </c>
      <c r="E34" s="2">
        <v>20000</v>
      </c>
      <c r="G34" s="2">
        <v>480</v>
      </c>
      <c r="H34" s="2">
        <v>23640</v>
      </c>
      <c r="I34" s="2">
        <f t="shared" si="0"/>
        <v>183500</v>
      </c>
      <c r="K34" s="2"/>
    </row>
    <row r="35" spans="1:11" x14ac:dyDescent="0.2">
      <c r="A35" s="10">
        <v>1989</v>
      </c>
      <c r="B35" s="2">
        <v>137650</v>
      </c>
      <c r="E35" s="2">
        <v>23000</v>
      </c>
      <c r="G35" s="2">
        <v>3470</v>
      </c>
      <c r="H35" s="2">
        <v>28130</v>
      </c>
      <c r="I35" s="2">
        <f t="shared" si="0"/>
        <v>192250</v>
      </c>
      <c r="K35" s="2"/>
    </row>
    <row r="36" spans="1:11" x14ac:dyDescent="0.2">
      <c r="A36" s="10">
        <v>1990</v>
      </c>
      <c r="B36" s="2">
        <f>145270-C36</f>
        <v>143130</v>
      </c>
      <c r="C36" s="2">
        <f>31900-D36</f>
        <v>2140</v>
      </c>
      <c r="D36" s="2">
        <v>29760</v>
      </c>
      <c r="E36" s="2">
        <f>C36+D36</f>
        <v>31900</v>
      </c>
      <c r="G36" s="2">
        <v>4200</v>
      </c>
      <c r="H36" s="2">
        <v>29040</v>
      </c>
      <c r="I36" s="2">
        <f t="shared" si="0"/>
        <v>208270</v>
      </c>
      <c r="J36" s="11">
        <f>I36*2000/E84/365</f>
        <v>4.5665206634950399</v>
      </c>
    </row>
    <row r="37" spans="1:11" x14ac:dyDescent="0.2">
      <c r="A37" s="1">
        <v>1991</v>
      </c>
      <c r="B37" s="2">
        <v>137100</v>
      </c>
      <c r="E37" s="2">
        <v>33300</v>
      </c>
      <c r="G37" s="2">
        <v>4800</v>
      </c>
      <c r="H37" s="2">
        <v>32530</v>
      </c>
      <c r="I37" s="2">
        <f t="shared" si="0"/>
        <v>207730</v>
      </c>
      <c r="J37" s="11">
        <f>I37*2000/E85/365</f>
        <v>4.5143972338152105</v>
      </c>
    </row>
    <row r="38" spans="1:11" x14ac:dyDescent="0.2">
      <c r="A38" s="1">
        <v>1992</v>
      </c>
      <c r="B38" s="2">
        <v>140830</v>
      </c>
      <c r="E38" s="2">
        <v>32690</v>
      </c>
      <c r="G38" s="2">
        <v>5400</v>
      </c>
      <c r="H38" s="2">
        <v>36020</v>
      </c>
      <c r="I38" s="2">
        <f t="shared" ref="I38:I63" si="1">B38+E38+G38+H38</f>
        <v>214940</v>
      </c>
      <c r="J38" s="11">
        <f t="shared" ref="J38:J53" si="2">I38*2000/H70/365</f>
        <v>4.6184416541150553</v>
      </c>
    </row>
    <row r="39" spans="1:11" x14ac:dyDescent="0.2">
      <c r="A39" s="1">
        <v>1993</v>
      </c>
      <c r="B39" s="2">
        <v>140340</v>
      </c>
      <c r="E39" s="2">
        <v>32920</v>
      </c>
      <c r="G39" s="2">
        <v>6900</v>
      </c>
      <c r="H39" s="2">
        <v>37820</v>
      </c>
      <c r="I39" s="2">
        <f t="shared" si="1"/>
        <v>217980</v>
      </c>
      <c r="J39" s="11">
        <f t="shared" si="2"/>
        <v>4.631151258992003</v>
      </c>
    </row>
    <row r="40" spans="1:11" x14ac:dyDescent="0.2">
      <c r="A40" s="1">
        <v>1994</v>
      </c>
      <c r="B40" s="2">
        <v>137050</v>
      </c>
      <c r="C40" s="2">
        <v>1300</v>
      </c>
      <c r="D40" s="2">
        <f>E40-C40</f>
        <v>31190</v>
      </c>
      <c r="E40" s="2">
        <v>32490</v>
      </c>
      <c r="G40" s="2">
        <v>8520</v>
      </c>
      <c r="H40" s="2">
        <v>43260</v>
      </c>
      <c r="I40" s="2">
        <f t="shared" si="1"/>
        <v>221320</v>
      </c>
      <c r="J40" s="11">
        <f t="shared" si="2"/>
        <v>4.6520754358456795</v>
      </c>
    </row>
    <row r="41" spans="1:11" x14ac:dyDescent="0.2">
      <c r="A41" s="1">
        <v>1995</v>
      </c>
      <c r="B41" s="2">
        <v>125990</v>
      </c>
      <c r="C41" s="2">
        <f>ROUND(((2751*365*0.85)/33470000)*E41,-1)</f>
        <v>910</v>
      </c>
      <c r="D41" s="2">
        <f>E41-C41</f>
        <v>34630</v>
      </c>
      <c r="E41" s="2">
        <v>35540</v>
      </c>
      <c r="G41" s="2">
        <v>9600</v>
      </c>
      <c r="H41" s="2">
        <v>46150</v>
      </c>
      <c r="I41" s="2">
        <f t="shared" si="1"/>
        <v>217280</v>
      </c>
      <c r="J41" s="11">
        <f t="shared" si="2"/>
        <v>4.5240125792868184</v>
      </c>
    </row>
    <row r="42" spans="1:11" x14ac:dyDescent="0.2">
      <c r="A42" s="1">
        <v>1996</v>
      </c>
      <c r="B42" s="2">
        <v>121860</v>
      </c>
      <c r="E42" s="2">
        <v>36090</v>
      </c>
      <c r="G42" s="2">
        <v>10910</v>
      </c>
      <c r="H42" s="2">
        <v>47130</v>
      </c>
      <c r="I42" s="2">
        <f t="shared" si="1"/>
        <v>215990</v>
      </c>
      <c r="J42" s="11">
        <f t="shared" si="2"/>
        <v>4.461803822445245</v>
      </c>
    </row>
    <row r="43" spans="1:11" x14ac:dyDescent="0.2">
      <c r="A43" s="1">
        <v>1997</v>
      </c>
      <c r="B43" s="2">
        <v>126410</v>
      </c>
      <c r="E43" s="2">
        <v>36700</v>
      </c>
      <c r="G43" s="2">
        <v>12070</v>
      </c>
      <c r="H43" s="2">
        <v>47920</v>
      </c>
      <c r="I43" s="2">
        <f t="shared" si="1"/>
        <v>223100</v>
      </c>
      <c r="J43" s="11">
        <f t="shared" si="2"/>
        <v>4.5674895978802432</v>
      </c>
    </row>
    <row r="44" spans="1:11" x14ac:dyDescent="0.2">
      <c r="A44" s="1">
        <v>1998</v>
      </c>
      <c r="B44" s="2">
        <v>130890</v>
      </c>
      <c r="E44" s="2">
        <v>34410</v>
      </c>
      <c r="G44" s="2">
        <v>13140</v>
      </c>
      <c r="H44" s="2">
        <v>48680</v>
      </c>
      <c r="I44" s="2">
        <f t="shared" si="1"/>
        <v>227120</v>
      </c>
      <c r="J44" s="11">
        <f t="shared" si="2"/>
        <v>4.5996767852163893</v>
      </c>
    </row>
    <row r="45" spans="1:11" s="2" customFormat="1" x14ac:dyDescent="0.2">
      <c r="A45" s="1">
        <v>1999</v>
      </c>
      <c r="B45" s="2">
        <v>135320</v>
      </c>
      <c r="E45" s="2">
        <v>34040</v>
      </c>
      <c r="G45" s="2">
        <v>14720</v>
      </c>
      <c r="H45" s="2">
        <v>50800</v>
      </c>
      <c r="I45" s="2">
        <f t="shared" si="1"/>
        <v>234880</v>
      </c>
      <c r="J45" s="11">
        <f t="shared" si="2"/>
        <v>4.7196779454772511</v>
      </c>
      <c r="K45" s="1"/>
    </row>
    <row r="46" spans="1:11" s="2" customFormat="1" x14ac:dyDescent="0.2">
      <c r="A46" s="1">
        <v>2000</v>
      </c>
      <c r="B46" s="2">
        <v>140260</v>
      </c>
      <c r="D46" s="2">
        <v>33730</v>
      </c>
      <c r="E46" s="2">
        <f t="shared" ref="E46:E64" si="3">C46+D46</f>
        <v>33730</v>
      </c>
      <c r="G46" s="2">
        <v>16450</v>
      </c>
      <c r="H46" s="2">
        <v>53010</v>
      </c>
      <c r="I46" s="2">
        <f t="shared" si="1"/>
        <v>243450</v>
      </c>
      <c r="J46" s="11">
        <f t="shared" si="2"/>
        <v>4.7401148550565564</v>
      </c>
      <c r="K46" s="1"/>
    </row>
    <row r="47" spans="1:11" s="2" customFormat="1" x14ac:dyDescent="0.2">
      <c r="A47" s="10">
        <v>2001</v>
      </c>
      <c r="B47" s="2">
        <f>240800-E47-G47-H47</f>
        <v>137520</v>
      </c>
      <c r="D47" s="2">
        <v>33600</v>
      </c>
      <c r="E47" s="2">
        <f t="shared" si="3"/>
        <v>33600</v>
      </c>
      <c r="G47" s="2">
        <v>16550</v>
      </c>
      <c r="H47" s="2">
        <v>53130</v>
      </c>
      <c r="I47" s="2">
        <f t="shared" si="1"/>
        <v>240800</v>
      </c>
      <c r="J47" s="11">
        <f t="shared" si="2"/>
        <v>4.6329562979754719</v>
      </c>
      <c r="K47" s="1"/>
    </row>
    <row r="48" spans="1:11" s="2" customFormat="1" x14ac:dyDescent="0.2">
      <c r="A48" s="10">
        <v>2002</v>
      </c>
      <c r="B48" s="2">
        <f>245330-E48-G48-H48</f>
        <v>141010</v>
      </c>
      <c r="D48" s="2">
        <v>33350</v>
      </c>
      <c r="E48" s="2">
        <f t="shared" si="3"/>
        <v>33350</v>
      </c>
      <c r="G48" s="2">
        <v>16740</v>
      </c>
      <c r="H48" s="2">
        <v>54230</v>
      </c>
      <c r="I48" s="2">
        <f t="shared" si="1"/>
        <v>245330</v>
      </c>
      <c r="J48" s="11">
        <f t="shared" si="2"/>
        <v>4.6678643361406715</v>
      </c>
      <c r="K48" s="1"/>
    </row>
    <row r="49" spans="1:11" s="2" customFormat="1" x14ac:dyDescent="0.2">
      <c r="A49" s="10">
        <v>2003</v>
      </c>
      <c r="B49" s="2">
        <f>246420-E49-G49-H49</f>
        <v>138200</v>
      </c>
      <c r="D49" s="2">
        <v>33100</v>
      </c>
      <c r="E49" s="2">
        <f t="shared" si="3"/>
        <v>33100</v>
      </c>
      <c r="G49" s="2">
        <v>19080</v>
      </c>
      <c r="H49" s="2">
        <v>56040</v>
      </c>
      <c r="I49" s="2">
        <f t="shared" si="1"/>
        <v>246420</v>
      </c>
      <c r="J49" s="11">
        <f t="shared" si="2"/>
        <v>4.6424155934071365</v>
      </c>
      <c r="K49" s="1"/>
    </row>
    <row r="50" spans="1:11" s="2" customFormat="1" x14ac:dyDescent="0.2">
      <c r="A50" s="10">
        <v>2004</v>
      </c>
      <c r="B50" s="2">
        <f>254120-E50-G50-H50</f>
        <v>144040</v>
      </c>
      <c r="D50" s="2">
        <v>31510</v>
      </c>
      <c r="E50" s="2">
        <f t="shared" si="3"/>
        <v>31510</v>
      </c>
      <c r="G50" s="2">
        <v>20470</v>
      </c>
      <c r="H50" s="2">
        <v>58100</v>
      </c>
      <c r="I50" s="2">
        <f t="shared" si="1"/>
        <v>254120</v>
      </c>
      <c r="J50" s="11">
        <f t="shared" si="2"/>
        <v>4.7416684470625334</v>
      </c>
      <c r="K50" s="1"/>
    </row>
    <row r="51" spans="1:11" x14ac:dyDescent="0.2">
      <c r="A51" s="10">
        <v>2005</v>
      </c>
      <c r="B51" s="2">
        <v>142290</v>
      </c>
      <c r="D51" s="2">
        <v>31650</v>
      </c>
      <c r="E51" s="2">
        <f t="shared" si="3"/>
        <v>31650</v>
      </c>
      <c r="G51" s="2">
        <v>20550</v>
      </c>
      <c r="H51" s="2">
        <v>59240</v>
      </c>
      <c r="I51" s="2">
        <f t="shared" si="1"/>
        <v>253730</v>
      </c>
      <c r="J51" s="11">
        <f t="shared" si="2"/>
        <v>4.690467156516358</v>
      </c>
    </row>
    <row r="52" spans="1:11" x14ac:dyDescent="0.2">
      <c r="A52" s="1">
        <v>2006</v>
      </c>
      <c r="B52" s="2">
        <v>142510</v>
      </c>
      <c r="D52" s="2">
        <v>31950</v>
      </c>
      <c r="E52" s="2">
        <f t="shared" si="3"/>
        <v>31950</v>
      </c>
      <c r="G52" s="2">
        <v>20780</v>
      </c>
      <c r="H52" s="2">
        <v>61860</v>
      </c>
      <c r="I52" s="2">
        <f t="shared" si="1"/>
        <v>257100</v>
      </c>
      <c r="J52" s="11">
        <f t="shared" si="2"/>
        <v>4.7053324447313312</v>
      </c>
    </row>
    <row r="53" spans="1:11" x14ac:dyDescent="0.2">
      <c r="A53" s="1">
        <v>2007</v>
      </c>
      <c r="B53" s="2">
        <v>139720</v>
      </c>
      <c r="D53" s="2">
        <v>31970</v>
      </c>
      <c r="E53" s="2">
        <f t="shared" si="3"/>
        <v>31970</v>
      </c>
      <c r="G53" s="2">
        <v>21710</v>
      </c>
      <c r="H53" s="2">
        <v>63100</v>
      </c>
      <c r="I53" s="2">
        <f t="shared" si="1"/>
        <v>256500</v>
      </c>
      <c r="J53" s="11">
        <f t="shared" si="2"/>
        <v>4.6597533064832835</v>
      </c>
    </row>
    <row r="54" spans="1:11" x14ac:dyDescent="0.2">
      <c r="A54" s="10">
        <v>2008</v>
      </c>
      <c r="B54" s="2">
        <v>137040</v>
      </c>
      <c r="D54" s="2">
        <v>31550</v>
      </c>
      <c r="E54" s="2">
        <f t="shared" si="3"/>
        <v>31550</v>
      </c>
      <c r="G54" s="2">
        <v>22100</v>
      </c>
      <c r="H54" s="2">
        <v>61960</v>
      </c>
      <c r="I54" s="2">
        <f t="shared" si="1"/>
        <v>252650</v>
      </c>
      <c r="J54" s="11">
        <f t="shared" ref="J54:J63" si="4">I54*2000/J70/365</f>
        <v>4.552994677510477</v>
      </c>
    </row>
    <row r="55" spans="1:11" x14ac:dyDescent="0.2">
      <c r="A55" s="10">
        <v>2009</v>
      </c>
      <c r="B55" s="2">
        <v>133130</v>
      </c>
      <c r="D55" s="2">
        <v>29010</v>
      </c>
      <c r="E55" s="2">
        <f t="shared" si="3"/>
        <v>29010</v>
      </c>
      <c r="G55" s="2">
        <v>20750</v>
      </c>
      <c r="H55" s="2">
        <v>62030</v>
      </c>
      <c r="I55" s="2">
        <f t="shared" si="1"/>
        <v>244920</v>
      </c>
      <c r="J55" s="11">
        <f t="shared" si="4"/>
        <v>4.3713250748688921</v>
      </c>
    </row>
    <row r="56" spans="1:11" x14ac:dyDescent="0.2">
      <c r="A56" s="10">
        <v>2010</v>
      </c>
      <c r="B56" s="2">
        <v>136310</v>
      </c>
      <c r="D56" s="2">
        <v>29310</v>
      </c>
      <c r="E56" s="2">
        <f t="shared" si="3"/>
        <v>29310</v>
      </c>
      <c r="G56" s="2">
        <v>20170</v>
      </c>
      <c r="H56" s="2">
        <v>65260</v>
      </c>
      <c r="I56" s="2">
        <f t="shared" si="1"/>
        <v>251050</v>
      </c>
      <c r="J56" s="11">
        <f t="shared" si="4"/>
        <v>4.4511011365721949</v>
      </c>
    </row>
    <row r="57" spans="1:11" x14ac:dyDescent="0.2">
      <c r="A57" s="10">
        <v>2011</v>
      </c>
      <c r="B57" s="2">
        <v>132600</v>
      </c>
      <c r="D57" s="2">
        <v>32110</v>
      </c>
      <c r="E57" s="2">
        <f t="shared" si="3"/>
        <v>32110</v>
      </c>
      <c r="G57" s="2">
        <v>20570</v>
      </c>
      <c r="H57" s="2">
        <v>66690</v>
      </c>
      <c r="I57" s="2">
        <f t="shared" si="1"/>
        <v>251970</v>
      </c>
      <c r="J57" s="11">
        <f t="shared" si="4"/>
        <v>4.4309787614783929</v>
      </c>
    </row>
    <row r="58" spans="1:11" x14ac:dyDescent="0.2">
      <c r="A58" s="10">
        <v>2012</v>
      </c>
      <c r="B58" s="2">
        <v>132890</v>
      </c>
      <c r="D58" s="2">
        <v>32600</v>
      </c>
      <c r="E58" s="2">
        <f t="shared" si="3"/>
        <v>32600</v>
      </c>
      <c r="G58" s="2">
        <v>21330</v>
      </c>
      <c r="H58" s="2">
        <v>65470</v>
      </c>
      <c r="I58" s="2">
        <f t="shared" si="1"/>
        <v>252290</v>
      </c>
      <c r="J58" s="11">
        <f t="shared" si="4"/>
        <v>4.4037888049087002</v>
      </c>
    </row>
    <row r="59" spans="1:11" x14ac:dyDescent="0.2">
      <c r="A59" s="10">
        <v>2013</v>
      </c>
      <c r="B59" s="2">
        <v>134490</v>
      </c>
      <c r="D59" s="2">
        <v>33200</v>
      </c>
      <c r="E59" s="2">
        <f t="shared" si="3"/>
        <v>33200</v>
      </c>
      <c r="G59" s="2">
        <v>22440</v>
      </c>
      <c r="H59" s="2">
        <f>87380-G59</f>
        <v>64940</v>
      </c>
      <c r="I59" s="2">
        <f t="shared" si="1"/>
        <v>255070</v>
      </c>
      <c r="J59" s="11">
        <f t="shared" si="4"/>
        <v>4.421120958269924</v>
      </c>
    </row>
    <row r="60" spans="1:11" x14ac:dyDescent="0.2">
      <c r="A60" s="10">
        <v>2014</v>
      </c>
      <c r="B60" s="2">
        <v>136040</v>
      </c>
      <c r="D60" s="2">
        <v>33190</v>
      </c>
      <c r="E60" s="2">
        <f t="shared" si="3"/>
        <v>33190</v>
      </c>
      <c r="G60" s="2">
        <v>23020</v>
      </c>
      <c r="H60" s="2">
        <f>89170-G60</f>
        <v>66150</v>
      </c>
      <c r="I60" s="2">
        <f>B60+E60+G60+H60</f>
        <v>258400</v>
      </c>
      <c r="J60" s="11">
        <f t="shared" si="4"/>
        <v>4.4405185113041403</v>
      </c>
    </row>
    <row r="61" spans="1:11" x14ac:dyDescent="0.2">
      <c r="A61" s="10">
        <v>2015</v>
      </c>
      <c r="B61" s="2">
        <v>137610</v>
      </c>
      <c r="D61" s="2">
        <v>33550</v>
      </c>
      <c r="E61" s="2">
        <f t="shared" si="3"/>
        <v>33550</v>
      </c>
      <c r="G61" s="2">
        <v>23390</v>
      </c>
      <c r="H61" s="2">
        <f>90950-G61</f>
        <v>67560</v>
      </c>
      <c r="I61" s="2">
        <f t="shared" si="1"/>
        <v>262110</v>
      </c>
      <c r="J61" s="11">
        <f t="shared" si="4"/>
        <v>4.4756391554990911</v>
      </c>
    </row>
    <row r="62" spans="1:11" x14ac:dyDescent="0.2">
      <c r="A62" s="10">
        <v>2016</v>
      </c>
      <c r="B62" s="2">
        <v>140290</v>
      </c>
      <c r="D62" s="2">
        <v>34170</v>
      </c>
      <c r="E62" s="2">
        <f t="shared" si="3"/>
        <v>34170</v>
      </c>
      <c r="G62" s="2">
        <v>25110</v>
      </c>
      <c r="H62" s="2">
        <v>68540</v>
      </c>
      <c r="I62" s="2">
        <f t="shared" si="1"/>
        <v>268110</v>
      </c>
      <c r="J62" s="17">
        <f t="shared" si="4"/>
        <v>4.5472849324481581</v>
      </c>
    </row>
    <row r="63" spans="1:11" x14ac:dyDescent="0.2">
      <c r="A63" s="10">
        <v>2017</v>
      </c>
      <c r="B63" s="2">
        <v>140470</v>
      </c>
      <c r="D63" s="2">
        <v>34220</v>
      </c>
      <c r="E63" s="2">
        <f t="shared" si="3"/>
        <v>34220</v>
      </c>
      <c r="G63" s="2">
        <v>26990</v>
      </c>
      <c r="H63" s="2">
        <v>66980</v>
      </c>
      <c r="I63" s="2">
        <f t="shared" si="1"/>
        <v>268660</v>
      </c>
      <c r="J63" s="17">
        <f t="shared" si="4"/>
        <v>4.527520134096565</v>
      </c>
    </row>
    <row r="64" spans="1:11" x14ac:dyDescent="0.2">
      <c r="A64" s="10">
        <v>2018</v>
      </c>
      <c r="B64" s="2">
        <v>146120</v>
      </c>
      <c r="D64" s="2">
        <v>34550</v>
      </c>
      <c r="E64" s="2">
        <f t="shared" si="3"/>
        <v>34550</v>
      </c>
      <c r="F64" s="2">
        <v>17710</v>
      </c>
      <c r="G64" s="2">
        <v>24890</v>
      </c>
      <c r="H64" s="2">
        <v>69090</v>
      </c>
      <c r="I64" s="2">
        <f>B64+E64+F64+G64+H64</f>
        <v>292360</v>
      </c>
      <c r="J64" s="17">
        <f>I64*2000/J80/365</f>
        <v>4.8964916316815508</v>
      </c>
    </row>
    <row r="65" spans="1:11" x14ac:dyDescent="0.2">
      <c r="A65" s="10" t="s">
        <v>10</v>
      </c>
      <c r="G65" s="2"/>
      <c r="H65" s="2"/>
      <c r="I65" s="2"/>
      <c r="J65" s="11"/>
      <c r="K65" s="2"/>
    </row>
    <row r="66" spans="1:11" customFormat="1" x14ac:dyDescent="0.25"/>
    <row r="67" spans="1:11" x14ac:dyDescent="0.2">
      <c r="A67" s="2"/>
      <c r="K67" s="2"/>
    </row>
    <row r="68" spans="1:11" x14ac:dyDescent="0.2">
      <c r="A68" s="1" t="s">
        <v>12</v>
      </c>
    </row>
    <row r="69" spans="1:11" x14ac:dyDescent="0.2">
      <c r="B69" s="5"/>
      <c r="E69" s="5"/>
      <c r="F69" s="5"/>
      <c r="H69" s="9"/>
      <c r="K69" s="2"/>
    </row>
    <row r="70" spans="1:11" x14ac:dyDescent="0.2">
      <c r="A70" s="1">
        <v>1960</v>
      </c>
      <c r="B70" s="2">
        <v>179979</v>
      </c>
      <c r="C70" s="12"/>
      <c r="D70" s="2">
        <v>1976</v>
      </c>
      <c r="G70" s="1">
        <v>1992</v>
      </c>
      <c r="H70" s="2">
        <v>255011</v>
      </c>
      <c r="I70" s="1">
        <v>2008</v>
      </c>
      <c r="J70" s="2">
        <v>304060</v>
      </c>
    </row>
    <row r="71" spans="1:11" x14ac:dyDescent="0.2">
      <c r="A71" s="1">
        <f>A70+1</f>
        <v>1961</v>
      </c>
      <c r="D71" s="2">
        <f>D70+1</f>
        <v>1977</v>
      </c>
      <c r="G71" s="1">
        <f t="shared" ref="G71:G85" si="5">G70+1</f>
        <v>1993</v>
      </c>
      <c r="H71" s="2">
        <v>257908</v>
      </c>
      <c r="I71" s="1">
        <v>2009</v>
      </c>
      <c r="J71" s="13">
        <v>307007</v>
      </c>
      <c r="K71" s="2"/>
    </row>
    <row r="72" spans="1:11" x14ac:dyDescent="0.2">
      <c r="A72" s="1">
        <f t="shared" ref="A72:A85" si="6">A71+1</f>
        <v>1962</v>
      </c>
      <c r="D72" s="2">
        <f t="shared" ref="D72:D85" si="7">D71+1</f>
        <v>1978</v>
      </c>
      <c r="G72" s="1">
        <f t="shared" si="5"/>
        <v>1994</v>
      </c>
      <c r="H72" s="2">
        <v>260682</v>
      </c>
      <c r="I72" s="1">
        <v>2010</v>
      </c>
      <c r="J72" s="13">
        <v>309050.81599999999</v>
      </c>
    </row>
    <row r="73" spans="1:11" x14ac:dyDescent="0.2">
      <c r="A73" s="1">
        <f t="shared" si="6"/>
        <v>1963</v>
      </c>
      <c r="D73" s="2">
        <f t="shared" si="7"/>
        <v>1979</v>
      </c>
      <c r="G73" s="1">
        <f t="shared" si="5"/>
        <v>1995</v>
      </c>
      <c r="H73" s="2">
        <v>263168</v>
      </c>
      <c r="I73" s="1">
        <v>2011</v>
      </c>
      <c r="J73" s="13">
        <v>311592</v>
      </c>
      <c r="K73" s="2"/>
    </row>
    <row r="74" spans="1:11" x14ac:dyDescent="0.2">
      <c r="A74" s="1">
        <f t="shared" si="6"/>
        <v>1964</v>
      </c>
      <c r="D74" s="2">
        <f t="shared" si="7"/>
        <v>1980</v>
      </c>
      <c r="E74" s="2">
        <v>227255</v>
      </c>
      <c r="G74" s="1">
        <f t="shared" si="5"/>
        <v>1996</v>
      </c>
      <c r="H74" s="2">
        <v>265253</v>
      </c>
      <c r="I74" s="1">
        <v>2012</v>
      </c>
      <c r="J74" s="13">
        <v>313914</v>
      </c>
    </row>
    <row r="75" spans="1:11" x14ac:dyDescent="0.2">
      <c r="A75" s="1">
        <f t="shared" si="6"/>
        <v>1965</v>
      </c>
      <c r="D75" s="2">
        <f t="shared" si="7"/>
        <v>1981</v>
      </c>
      <c r="G75" s="1">
        <f t="shared" si="5"/>
        <v>1997</v>
      </c>
      <c r="H75" s="2">
        <v>267645</v>
      </c>
      <c r="I75" s="1">
        <v>2013</v>
      </c>
      <c r="J75" s="14">
        <v>316128.83899999998</v>
      </c>
      <c r="K75" s="2"/>
    </row>
    <row r="76" spans="1:11" x14ac:dyDescent="0.2">
      <c r="A76" s="1">
        <f t="shared" si="6"/>
        <v>1966</v>
      </c>
      <c r="D76" s="2">
        <f t="shared" si="7"/>
        <v>1982</v>
      </c>
      <c r="G76" s="1">
        <f t="shared" si="5"/>
        <v>1998</v>
      </c>
      <c r="H76" s="2">
        <v>270561</v>
      </c>
      <c r="I76" s="1">
        <v>2014</v>
      </c>
      <c r="J76" s="13">
        <v>318857</v>
      </c>
    </row>
    <row r="77" spans="1:11" x14ac:dyDescent="0.2">
      <c r="A77" s="1">
        <f t="shared" si="6"/>
        <v>1967</v>
      </c>
      <c r="D77" s="2">
        <f t="shared" si="7"/>
        <v>1983</v>
      </c>
      <c r="G77" s="1">
        <f t="shared" si="5"/>
        <v>1999</v>
      </c>
      <c r="H77" s="2">
        <v>272691</v>
      </c>
      <c r="I77" s="1">
        <v>2015</v>
      </c>
      <c r="J77" s="14">
        <v>320897</v>
      </c>
      <c r="K77" s="2"/>
    </row>
    <row r="78" spans="1:11" x14ac:dyDescent="0.2">
      <c r="A78" s="1">
        <f t="shared" si="6"/>
        <v>1968</v>
      </c>
      <c r="D78" s="2">
        <f t="shared" si="7"/>
        <v>1984</v>
      </c>
      <c r="G78" s="1">
        <f t="shared" si="5"/>
        <v>2000</v>
      </c>
      <c r="H78" s="2">
        <v>281422</v>
      </c>
      <c r="I78" s="1">
        <v>2016</v>
      </c>
      <c r="J78" s="2">
        <v>323071</v>
      </c>
      <c r="K78" s="2"/>
    </row>
    <row r="79" spans="1:11" x14ac:dyDescent="0.2">
      <c r="A79" s="1">
        <f t="shared" si="6"/>
        <v>1969</v>
      </c>
      <c r="D79" s="2">
        <f t="shared" si="7"/>
        <v>1985</v>
      </c>
      <c r="G79" s="1">
        <f t="shared" si="5"/>
        <v>2001</v>
      </c>
      <c r="H79" s="2">
        <v>284797</v>
      </c>
      <c r="I79" s="1">
        <v>2017</v>
      </c>
      <c r="J79" s="2">
        <v>325147</v>
      </c>
      <c r="K79" s="2"/>
    </row>
    <row r="80" spans="1:11" x14ac:dyDescent="0.2">
      <c r="A80" s="1">
        <f t="shared" si="6"/>
        <v>1970</v>
      </c>
      <c r="B80" s="2">
        <v>203984</v>
      </c>
      <c r="C80" s="12"/>
      <c r="D80" s="2">
        <f t="shared" si="7"/>
        <v>1986</v>
      </c>
      <c r="G80" s="1">
        <f t="shared" si="5"/>
        <v>2002</v>
      </c>
      <c r="H80" s="2">
        <v>287984.799</v>
      </c>
      <c r="I80" s="1">
        <v>2018</v>
      </c>
      <c r="J80" s="18">
        <v>327167.43400000001</v>
      </c>
      <c r="K80" s="15"/>
    </row>
    <row r="81" spans="1:11" x14ac:dyDescent="0.2">
      <c r="A81" s="1">
        <f t="shared" si="6"/>
        <v>1971</v>
      </c>
      <c r="D81" s="2">
        <f t="shared" si="7"/>
        <v>1987</v>
      </c>
      <c r="G81" s="1">
        <f t="shared" si="5"/>
        <v>2003</v>
      </c>
      <c r="H81" s="2">
        <v>290850</v>
      </c>
      <c r="K81" s="2"/>
    </row>
    <row r="82" spans="1:11" x14ac:dyDescent="0.2">
      <c r="A82" s="1">
        <f t="shared" si="6"/>
        <v>1972</v>
      </c>
      <c r="D82" s="2">
        <f t="shared" si="7"/>
        <v>1988</v>
      </c>
      <c r="G82" s="1">
        <f t="shared" si="5"/>
        <v>2004</v>
      </c>
      <c r="H82" s="2">
        <v>293660</v>
      </c>
      <c r="K82" s="15"/>
    </row>
    <row r="83" spans="1:11" x14ac:dyDescent="0.2">
      <c r="A83" s="1">
        <f t="shared" si="6"/>
        <v>1973</v>
      </c>
      <c r="D83" s="2">
        <f t="shared" si="7"/>
        <v>1989</v>
      </c>
      <c r="G83" s="1">
        <f t="shared" si="5"/>
        <v>2005</v>
      </c>
      <c r="H83" s="2">
        <v>296410</v>
      </c>
      <c r="K83" s="2"/>
    </row>
    <row r="84" spans="1:11" x14ac:dyDescent="0.2">
      <c r="A84" s="1">
        <f t="shared" si="6"/>
        <v>1974</v>
      </c>
      <c r="D84" s="2">
        <f t="shared" si="7"/>
        <v>1990</v>
      </c>
      <c r="E84" s="2">
        <v>249907</v>
      </c>
      <c r="G84" s="1">
        <f t="shared" si="5"/>
        <v>2006</v>
      </c>
      <c r="H84" s="2">
        <v>299398</v>
      </c>
      <c r="K84" s="15"/>
    </row>
    <row r="85" spans="1:11" x14ac:dyDescent="0.2">
      <c r="A85" s="1">
        <f t="shared" si="6"/>
        <v>1975</v>
      </c>
      <c r="D85" s="2">
        <f t="shared" si="7"/>
        <v>1991</v>
      </c>
      <c r="E85" s="2">
        <v>252137</v>
      </c>
      <c r="G85" s="1">
        <f t="shared" si="5"/>
        <v>2007</v>
      </c>
      <c r="H85" s="2">
        <v>301621</v>
      </c>
      <c r="K85" s="2"/>
    </row>
    <row r="88" spans="1:11" x14ac:dyDescent="0.2">
      <c r="A88" s="1" t="s">
        <v>11</v>
      </c>
    </row>
    <row r="89" spans="1:11" x14ac:dyDescent="0.2">
      <c r="A89" s="1" t="s">
        <v>14</v>
      </c>
    </row>
  </sheetData>
  <mergeCells count="1">
    <mergeCell ref="C5:E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generation,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Yearly Facts and Figures Data from 1960-2018</dc:title>
  <dc:creator>U.S. Environmental Protection Agency</dc:creator>
  <cp:lastModifiedBy>Christine Arcari</cp:lastModifiedBy>
  <dcterms:created xsi:type="dcterms:W3CDTF">2020-03-20T17:21:52Z</dcterms:created>
  <dcterms:modified xsi:type="dcterms:W3CDTF">2021-01-29T22:44:45Z</dcterms:modified>
</cp:coreProperties>
</file>