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et\Documents\GitHub\Project-EPIC\EPICDocuments\"/>
    </mc:Choice>
  </mc:AlternateContent>
  <bookViews>
    <workbookView xWindow="0" yWindow="0" windowWidth="16380" windowHeight="8190" tabRatio="374" activeTab="2"/>
  </bookViews>
  <sheets>
    <sheet name="Sheet1" sheetId="1" r:id="rId1"/>
    <sheet name="Sheet2" sheetId="2" r:id="rId2"/>
    <sheet name="Sheet3" sheetId="3" r:id="rId3"/>
    <sheet name="Burndownchart" sheetId="5" r:id="rId4"/>
    <sheet name="Sheet4" sheetId="4" state="hidden" r:id="rId5"/>
  </sheets>
  <definedNames>
    <definedName name="_xlnm._FilterDatabase" localSheetId="0">Sheet1!$B$3:$K$21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fileRecoveryPr repairLoad="1"/>
</workbook>
</file>

<file path=xl/calcChain.xml><?xml version="1.0" encoding="utf-8"?>
<calcChain xmlns="http://schemas.openxmlformats.org/spreadsheetml/2006/main">
  <c r="F4" i="3" l="1"/>
  <c r="G4" i="3"/>
  <c r="Q1" i="3" l="1"/>
  <c r="F2" i="3"/>
  <c r="G2" i="3" s="1"/>
  <c r="H2" i="3" s="1"/>
  <c r="I2" i="3" s="1"/>
  <c r="J2" i="3" s="1"/>
  <c r="K2" i="3" s="1"/>
  <c r="F3" i="3"/>
  <c r="X4" i="3"/>
  <c r="X1" i="3" s="1"/>
  <c r="Y4" i="3"/>
  <c r="Y1" i="3" s="1"/>
  <c r="Z4" i="3"/>
  <c r="AA4" i="3"/>
  <c r="AA1" i="3" s="1"/>
  <c r="AB4" i="3"/>
  <c r="AB1" i="3" s="1"/>
  <c r="AC4" i="3"/>
  <c r="AC1" i="3" s="1"/>
  <c r="AD4" i="3"/>
  <c r="AD1" i="3" s="1"/>
  <c r="W4" i="3"/>
  <c r="W1" i="3" s="1"/>
  <c r="V4" i="3"/>
  <c r="U4" i="3"/>
  <c r="U1" i="3" s="1"/>
  <c r="T4" i="3"/>
  <c r="T1" i="3" s="1"/>
  <c r="S4" i="3"/>
  <c r="S1" i="3" s="1"/>
  <c r="R4" i="3"/>
  <c r="Q4" i="3"/>
  <c r="O4" i="3"/>
  <c r="O1" i="3" s="1"/>
  <c r="P4" i="3"/>
  <c r="P1" i="3" s="1"/>
  <c r="K4" i="3"/>
  <c r="K1" i="3" s="1"/>
  <c r="L4" i="3"/>
  <c r="L1" i="3" s="1"/>
  <c r="M4" i="3"/>
  <c r="M1" i="3" s="1"/>
  <c r="N4" i="3"/>
  <c r="J4" i="3"/>
  <c r="J3" i="3" s="1"/>
  <c r="I4" i="3"/>
  <c r="I3" i="3" s="1"/>
  <c r="H4" i="3"/>
  <c r="H1" i="3" s="1"/>
  <c r="G1" i="3"/>
  <c r="D55" i="3"/>
  <c r="D54" i="3"/>
  <c r="D53" i="3"/>
  <c r="D52" i="3"/>
  <c r="D51" i="3"/>
  <c r="D50" i="3"/>
  <c r="D49" i="3"/>
  <c r="D48" i="3"/>
  <c r="D47" i="3"/>
  <c r="D72" i="3"/>
  <c r="D46" i="3"/>
  <c r="D45" i="3"/>
  <c r="D66" i="3"/>
  <c r="D44" i="3"/>
  <c r="D43" i="3"/>
  <c r="D42" i="3"/>
  <c r="D41" i="3"/>
  <c r="D40" i="3"/>
  <c r="D39" i="3"/>
  <c r="D38" i="3"/>
  <c r="D37" i="3"/>
  <c r="D61" i="3"/>
  <c r="D36" i="3"/>
  <c r="D35" i="3"/>
  <c r="D79" i="3"/>
  <c r="D34" i="3"/>
  <c r="D62" i="3"/>
  <c r="D60" i="3"/>
  <c r="D59" i="3"/>
  <c r="D58" i="3"/>
  <c r="D65" i="3"/>
  <c r="D33" i="3"/>
  <c r="D32" i="3"/>
  <c r="D78" i="3"/>
  <c r="D57" i="3"/>
  <c r="D31" i="3"/>
  <c r="D30" i="3"/>
  <c r="D73" i="3"/>
  <c r="D70" i="3"/>
  <c r="D69" i="3"/>
  <c r="D29" i="3"/>
  <c r="D68" i="3"/>
  <c r="D56" i="3"/>
  <c r="D77" i="3"/>
  <c r="D76" i="3"/>
  <c r="D75" i="3"/>
  <c r="D67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71" i="3"/>
  <c r="D15" i="3"/>
  <c r="D64" i="3"/>
  <c r="D63" i="3"/>
  <c r="D74" i="3"/>
  <c r="D14" i="3"/>
  <c r="D13" i="3"/>
  <c r="D12" i="3"/>
  <c r="D11" i="3"/>
  <c r="D10" i="3"/>
  <c r="D9" i="3"/>
  <c r="D8" i="3"/>
  <c r="D7" i="3"/>
  <c r="N11" i="1"/>
  <c r="N10" i="1"/>
  <c r="N9" i="1"/>
  <c r="N8" i="1"/>
  <c r="N7" i="1"/>
  <c r="N6" i="1"/>
  <c r="K1" i="1"/>
  <c r="I1" i="1"/>
  <c r="G1" i="1"/>
  <c r="E1" i="1"/>
  <c r="C1" i="1"/>
  <c r="I1" i="3" l="1"/>
  <c r="L2" i="3"/>
  <c r="M2" i="3" s="1"/>
  <c r="N2" i="3" s="1"/>
  <c r="O2" i="3" s="1"/>
  <c r="P2" i="3" s="1"/>
  <c r="Q2" i="3" s="1"/>
  <c r="R2" i="3" s="1"/>
  <c r="S2" i="3" s="1"/>
  <c r="L3" i="3"/>
  <c r="G3" i="3"/>
  <c r="F1" i="3"/>
  <c r="J1" i="3"/>
  <c r="N1" i="3"/>
  <c r="R1" i="3"/>
  <c r="V1" i="3"/>
  <c r="Z1" i="3"/>
  <c r="H3" i="3"/>
  <c r="K3" i="3"/>
  <c r="E1" i="3"/>
  <c r="N1" i="1"/>
  <c r="O5" i="1" s="1"/>
  <c r="O6" i="1"/>
  <c r="P5" i="1"/>
  <c r="T2" i="3" l="1"/>
  <c r="T3" i="3"/>
  <c r="Q3" i="3"/>
  <c r="M3" i="3"/>
  <c r="S3" i="3"/>
  <c r="P3" i="3"/>
  <c r="O3" i="3"/>
  <c r="R3" i="3"/>
  <c r="N3" i="3"/>
  <c r="P6" i="1"/>
  <c r="O7" i="1"/>
  <c r="U2" i="3" l="1"/>
  <c r="U3" i="3"/>
  <c r="P7" i="1"/>
  <c r="O8" i="1"/>
  <c r="V2" i="3" l="1"/>
  <c r="V3" i="3"/>
  <c r="O9" i="1"/>
  <c r="P8" i="1"/>
  <c r="W2" i="3" l="1"/>
  <c r="W3" i="3"/>
  <c r="O10" i="1"/>
  <c r="P9" i="1"/>
  <c r="X2" i="3" l="1"/>
  <c r="X3" i="3"/>
  <c r="P10" i="1"/>
  <c r="O11" i="1"/>
  <c r="Y2" i="3" l="1"/>
  <c r="Y3" i="3"/>
  <c r="O12" i="1"/>
  <c r="O13" i="1" s="1"/>
  <c r="O14" i="1" s="1"/>
  <c r="O15" i="1" s="1"/>
  <c r="O16" i="1" s="1"/>
  <c r="P11" i="1"/>
  <c r="Z2" i="3" l="1"/>
  <c r="AA2" i="3" s="1"/>
  <c r="AB2" i="3" s="1"/>
  <c r="AC2" i="3" s="1"/>
  <c r="AD2" i="3" s="1"/>
  <c r="Z3" i="3"/>
</calcChain>
</file>

<file path=xl/sharedStrings.xml><?xml version="1.0" encoding="utf-8"?>
<sst xmlns="http://schemas.openxmlformats.org/spreadsheetml/2006/main" count="263" uniqueCount="154">
  <si>
    <t>totaal take</t>
  </si>
  <si>
    <t>Server</t>
  </si>
  <si>
    <t>demo</t>
  </si>
  <si>
    <t>Node And Gateway</t>
  </si>
  <si>
    <t>Application</t>
  </si>
  <si>
    <t>demo</t>
  </si>
  <si>
    <t>Malware</t>
  </si>
  <si>
    <t>Documentation</t>
  </si>
  <si>
    <t>set up database</t>
  </si>
  <si>
    <t>read NFC tag</t>
  </si>
  <si>
    <t>login</t>
  </si>
  <si>
    <t>Server send StartRequest</t>
  </si>
  <si>
    <t>Architectural requirements</t>
  </si>
  <si>
    <t>create meeting function</t>
  </si>
  <si>
    <t>receive data by NFC</t>
  </si>
  <si>
    <t>logout</t>
  </si>
  <si>
    <t>Server send stop request</t>
  </si>
  <si>
    <t>functional requirements</t>
  </si>
  <si>
    <t>punt van completion</t>
  </si>
  <si>
    <t>take voltooi</t>
  </si>
  <si>
    <t>kumulatief aftrek</t>
  </si>
  <si>
    <t>persentasie</t>
  </si>
  <si>
    <t>add users function (by admin)</t>
  </si>
  <si>
    <t>change colour on tap</t>
  </si>
  <si>
    <t>store snapshot</t>
  </si>
  <si>
    <t>server playback</t>
  </si>
  <si>
    <t>user maual</t>
  </si>
  <si>
    <t>Begin</t>
  </si>
  <si>
    <t>view meetings</t>
  </si>
  <si>
    <t>authenticate email</t>
  </si>
  <si>
    <t>load snapshot</t>
  </si>
  <si>
    <t>server setup</t>
  </si>
  <si>
    <t>Architectural requirements updates</t>
  </si>
  <si>
    <t>Demo 1</t>
  </si>
  <si>
    <t>web gui</t>
  </si>
  <si>
    <t>send reply to phone</t>
  </si>
  <si>
    <t>validate</t>
  </si>
  <si>
    <t>application start Recording</t>
  </si>
  <si>
    <t>functional requirements updates</t>
  </si>
  <si>
    <t>Demo 2</t>
  </si>
  <si>
    <t>log in</t>
  </si>
  <si>
    <t>integrate node with gateway code</t>
  </si>
  <si>
    <t>enable Protection</t>
  </si>
  <si>
    <t>Application start Listener</t>
  </si>
  <si>
    <t>user maual updates</t>
  </si>
  <si>
    <t>Demo 3</t>
  </si>
  <si>
    <t>log out</t>
  </si>
  <si>
    <t>unit test</t>
  </si>
  <si>
    <t>get nfc value</t>
  </si>
  <si>
    <t>rest</t>
  </si>
  <si>
    <t>test for administrator</t>
  </si>
  <si>
    <t>add light features</t>
  </si>
  <si>
    <t>send deviceID</t>
  </si>
  <si>
    <t>Application stop recording</t>
  </si>
  <si>
    <t>Demo 5</t>
  </si>
  <si>
    <t>qrcode</t>
  </si>
  <si>
    <t>change green if permission</t>
  </si>
  <si>
    <t>Application implement gui 1</t>
  </si>
  <si>
    <t>Demo 6</t>
  </si>
  <si>
    <t>send email to invitee</t>
  </si>
  <si>
    <t>change red if no permission</t>
  </si>
  <si>
    <t>send email authentication</t>
  </si>
  <si>
    <t>Server implement gui</t>
  </si>
  <si>
    <t>round lights</t>
  </si>
  <si>
    <t>encrypt email and password before sending</t>
  </si>
  <si>
    <t>prettify gui</t>
  </si>
  <si>
    <t>change user profile</t>
  </si>
  <si>
    <t>implement new NFC R/W board</t>
  </si>
  <si>
    <t>add extr authentication and incryption</t>
  </si>
  <si>
    <t>admin priveledges</t>
  </si>
  <si>
    <t>authenticate email and password</t>
  </si>
  <si>
    <t>check user in on server</t>
  </si>
  <si>
    <t>continuous checking connections</t>
  </si>
  <si>
    <t>unlock door</t>
  </si>
  <si>
    <t>gui</t>
  </si>
  <si>
    <t>strip lights</t>
  </si>
  <si>
    <t>gui that connects to server</t>
  </si>
  <si>
    <t>web gui follow up</t>
  </si>
  <si>
    <t>integrate node with gateway physically</t>
  </si>
  <si>
    <t>plan database</t>
  </si>
  <si>
    <t>integrate gateway with server</t>
  </si>
  <si>
    <t>create meeting</t>
  </si>
  <si>
    <t>show list meeting</t>
  </si>
  <si>
    <t>Task</t>
  </si>
  <si>
    <t>Estimated hours</t>
  </si>
  <si>
    <t>Demo 4</t>
  </si>
  <si>
    <t>Total hours</t>
  </si>
  <si>
    <t>Estimated remainig hours</t>
  </si>
  <si>
    <t>Project day</t>
  </si>
  <si>
    <t>added date</t>
  </si>
  <si>
    <t>Set Up Database</t>
  </si>
  <si>
    <t>code create_meeting function</t>
  </si>
  <si>
    <t>code add_user function</t>
  </si>
  <si>
    <t>Database discussion</t>
  </si>
  <si>
    <t>code log in function</t>
  </si>
  <si>
    <t>code log out function</t>
  </si>
  <si>
    <t>code registration</t>
  </si>
  <si>
    <t>research QR code</t>
  </si>
  <si>
    <t>code send_email_on_invite</t>
  </si>
  <si>
    <t>unit test all</t>
  </si>
  <si>
    <t>integration test all</t>
  </si>
  <si>
    <t>code test_for_admin</t>
  </si>
  <si>
    <t>code change_user_profile_function</t>
  </si>
  <si>
    <t>create web interface meeting</t>
  </si>
  <si>
    <t>create web interface log in</t>
  </si>
  <si>
    <t>create web interface register</t>
  </si>
  <si>
    <t>code add_user_to meeting</t>
  </si>
  <si>
    <t>code login</t>
  </si>
  <si>
    <t>code logout</t>
  </si>
  <si>
    <t>code store_snapshot</t>
  </si>
  <si>
    <t>code load_snapshot</t>
  </si>
  <si>
    <t>code validate</t>
  </si>
  <si>
    <t>research turning features of and on</t>
  </si>
  <si>
    <t>write unit tests</t>
  </si>
  <si>
    <t>code Enable Protection</t>
  </si>
  <si>
    <t>code getnfc value</t>
  </si>
  <si>
    <t>code send deviceID</t>
  </si>
  <si>
    <t>create read QR-Code</t>
  </si>
  <si>
    <t>code add meeting to phones meeting list</t>
  </si>
  <si>
    <t>code encrypt email and password before sending</t>
  </si>
  <si>
    <t>create GUI</t>
  </si>
  <si>
    <t>prettify GUI</t>
  </si>
  <si>
    <t>GUI connect to server</t>
  </si>
  <si>
    <t>add extra authentication and incryption</t>
  </si>
  <si>
    <t>code continuous checking connections</t>
  </si>
  <si>
    <t>Node and Gateway</t>
  </si>
  <si>
    <t>get to read NFC tag</t>
  </si>
  <si>
    <t>get to receive data from NFC</t>
  </si>
  <si>
    <t>get to change colour on tap</t>
  </si>
  <si>
    <t>integrate node with gate</t>
  </si>
  <si>
    <t>get to change green in permission granted</t>
  </si>
  <si>
    <t>get to change red if no permission</t>
  </si>
  <si>
    <t>program round lights</t>
  </si>
  <si>
    <t>program strip lights</t>
  </si>
  <si>
    <t>code Server send StartRequest</t>
  </si>
  <si>
    <t>code Server send stop request</t>
  </si>
  <si>
    <t>code server playback</t>
  </si>
  <si>
    <t>code server setup</t>
  </si>
  <si>
    <t>code application start Recording</t>
  </si>
  <si>
    <t>code Application start Listener</t>
  </si>
  <si>
    <t>code Application stop recording</t>
  </si>
  <si>
    <t xml:space="preserve">code Application implement gui </t>
  </si>
  <si>
    <t>code Server implement gui</t>
  </si>
  <si>
    <t>reseach recording</t>
  </si>
  <si>
    <t>research android programming</t>
  </si>
  <si>
    <t>Architectural requirements Malware</t>
  </si>
  <si>
    <t>Functional requirements Malware</t>
  </si>
  <si>
    <t>User maual Malware</t>
  </si>
  <si>
    <t>Architectural requirements EPIC</t>
  </si>
  <si>
    <t>Functional requirements EPIC</t>
  </si>
  <si>
    <t>User maual EPIC</t>
  </si>
  <si>
    <t>Actual remaining hours</t>
  </si>
  <si>
    <t xml:space="preserve">Cumelative sum of hours </t>
  </si>
  <si>
    <t>total tasks @ point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</si>
</sst>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4" borderId="0" xfId="0" applyFill="1"/>
    <xf numFmtId="0" fontId="0" fillId="5" borderId="0" xfId="0" applyFill="1"/>
    <xf numFmtId="0" fontId="0" fillId="10" borderId="0" xfId="0" applyFill="1"/>
    <xf numFmtId="16" fontId="0" fillId="2" borderId="0" xfId="0" applyNumberFormat="1" applyFill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" fontId="0" fillId="0" borderId="0" xfId="0" applyNumberFormat="1" applyBorder="1" applyAlignment="1">
      <alignment horizontal="left"/>
    </xf>
    <xf numFmtId="16" fontId="0" fillId="0" borderId="0" xfId="0" applyNumberFormat="1" applyBorder="1"/>
    <xf numFmtId="16" fontId="0" fillId="11" borderId="0" xfId="0" applyNumberFormat="1" applyFill="1" applyBorder="1"/>
    <xf numFmtId="16" fontId="0" fillId="0" borderId="0" xfId="0" applyNumberFormat="1" applyFill="1" applyBorder="1"/>
    <xf numFmtId="0" fontId="0" fillId="11" borderId="0" xfId="0" applyFill="1" applyBorder="1"/>
    <xf numFmtId="0" fontId="0" fillId="7" borderId="0" xfId="0" applyFill="1" applyBorder="1"/>
    <xf numFmtId="16" fontId="0" fillId="7" borderId="0" xfId="0" applyNumberFormat="1" applyFill="1" applyBorder="1"/>
    <xf numFmtId="0" fontId="0" fillId="7" borderId="0" xfId="0" applyFill="1" applyBorder="1" applyAlignment="1">
      <alignment horizontal="left"/>
    </xf>
    <xf numFmtId="0" fontId="0" fillId="12" borderId="0" xfId="0" applyFill="1" applyBorder="1"/>
    <xf numFmtId="16" fontId="0" fillId="12" borderId="0" xfId="0" applyNumberFormat="1" applyFill="1" applyBorder="1"/>
    <xf numFmtId="0" fontId="0" fillId="12" borderId="0" xfId="0" applyFill="1" applyBorder="1" applyAlignment="1">
      <alignment horizontal="left"/>
    </xf>
    <xf numFmtId="0" fontId="0" fillId="13" borderId="0" xfId="0" applyFill="1" applyBorder="1"/>
    <xf numFmtId="16" fontId="0" fillId="13" borderId="0" xfId="0" applyNumberFormat="1" applyFill="1" applyBorder="1"/>
    <xf numFmtId="0" fontId="0" fillId="13" borderId="0" xfId="0" applyFill="1" applyBorder="1" applyAlignment="1">
      <alignment horizontal="left"/>
    </xf>
    <xf numFmtId="0" fontId="0" fillId="8" borderId="0" xfId="0" applyFill="1" applyBorder="1"/>
    <xf numFmtId="16" fontId="0" fillId="8" borderId="0" xfId="0" applyNumberFormat="1" applyFill="1" applyBorder="1"/>
    <xf numFmtId="0" fontId="0" fillId="8" borderId="0" xfId="0" applyFill="1" applyBorder="1" applyAlignment="1">
      <alignment horizontal="left"/>
    </xf>
    <xf numFmtId="0" fontId="0" fillId="6" borderId="0" xfId="0" applyFill="1" applyBorder="1"/>
    <xf numFmtId="16" fontId="0" fillId="6" borderId="0" xfId="0" applyNumberFormat="1" applyFill="1" applyBorder="1"/>
    <xf numFmtId="0" fontId="0" fillId="6" borderId="0" xfId="0" applyFill="1" applyBorder="1" applyAlignment="1">
      <alignment horizontal="left"/>
    </xf>
    <xf numFmtId="0" fontId="0" fillId="9" borderId="0" xfId="0" applyFill="1" applyBorder="1"/>
    <xf numFmtId="16" fontId="0" fillId="9" borderId="0" xfId="0" applyNumberFormat="1" applyFill="1" applyBorder="1"/>
    <xf numFmtId="0" fontId="0" fillId="9" borderId="0" xfId="0" applyFill="1" applyBorder="1" applyAlignment="1">
      <alignment horizontal="left"/>
    </xf>
    <xf numFmtId="0" fontId="0" fillId="14" borderId="0" xfId="0" applyFill="1" applyBorder="1"/>
    <xf numFmtId="16" fontId="0" fillId="14" borderId="0" xfId="0" applyNumberFormat="1" applyFill="1" applyBorder="1"/>
    <xf numFmtId="0" fontId="0" fillId="14" borderId="0" xfId="0" applyFill="1" applyBorder="1" applyAlignment="1">
      <alignment horizontal="left"/>
    </xf>
    <xf numFmtId="0" fontId="0" fillId="4" borderId="0" xfId="0" applyFill="1" applyBorder="1"/>
    <xf numFmtId="16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ZA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layout/>
      <c:overlay val="1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Sheet1!$M$5:$M$9</c:f>
              <c:strCache>
                <c:ptCount val="5"/>
                <c:pt idx="0">
                  <c:v>Begin</c:v>
                </c:pt>
                <c:pt idx="1">
                  <c:v>Demo 1</c:v>
                </c:pt>
                <c:pt idx="2">
                  <c:v>Demo 2</c:v>
                </c:pt>
                <c:pt idx="3">
                  <c:v>Demo 3</c:v>
                </c:pt>
                <c:pt idx="4">
                  <c:v>rest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56.25</c:v>
                </c:pt>
                <c:pt idx="3">
                  <c:v>28.749999999999996</c:v>
                </c:pt>
                <c:pt idx="4">
                  <c:v>11.25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30144"/>
        <c:axId val="281944744"/>
      </c:areaChart>
      <c:catAx>
        <c:axId val="28193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1944744"/>
        <c:crosses val="autoZero"/>
        <c:auto val="1"/>
        <c:lblAlgn val="ctr"/>
        <c:lblOffset val="100"/>
        <c:noMultiLvlLbl val="1"/>
      </c:catAx>
      <c:valAx>
        <c:axId val="281944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ZA" sz="1000">
                    <a:solidFill>
                      <a:srgbClr val="595959"/>
                    </a:solidFill>
                    <a:latin typeface="Calibri"/>
                  </a:rPr>
                  <a:t>Percentage of tasks than needs to be complete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81930144"/>
        <c:crossesAt val="0"/>
        <c:crossBetween val="midCat"/>
      </c:valAx>
      <c:spPr>
        <a:noFill/>
        <a:ln w="2556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Estimated hours left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Sheet3!$E$1:$AD$1</c15:sqref>
                  </c15:fullRef>
                </c:ext>
              </c:extLst>
              <c:f>Sheet3!$E$1:$AC$1</c:f>
              <c:numCache>
                <c:formatCode>General</c:formatCode>
                <c:ptCount val="25"/>
                <c:pt idx="0">
                  <c:v>389</c:v>
                </c:pt>
                <c:pt idx="1">
                  <c:v>373.4</c:v>
                </c:pt>
                <c:pt idx="2">
                  <c:v>357.9</c:v>
                </c:pt>
                <c:pt idx="3">
                  <c:v>342.3</c:v>
                </c:pt>
                <c:pt idx="4">
                  <c:v>331.8</c:v>
                </c:pt>
                <c:pt idx="5">
                  <c:v>369.6</c:v>
                </c:pt>
                <c:pt idx="6">
                  <c:v>351.1</c:v>
                </c:pt>
                <c:pt idx="7">
                  <c:v>332.6</c:v>
                </c:pt>
                <c:pt idx="8">
                  <c:v>314.2</c:v>
                </c:pt>
                <c:pt idx="9">
                  <c:v>295.7</c:v>
                </c:pt>
                <c:pt idx="10">
                  <c:v>290.39999999999998</c:v>
                </c:pt>
                <c:pt idx="11">
                  <c:v>271</c:v>
                </c:pt>
                <c:pt idx="12">
                  <c:v>272</c:v>
                </c:pt>
                <c:pt idx="13">
                  <c:v>251</c:v>
                </c:pt>
                <c:pt idx="14">
                  <c:v>253.4</c:v>
                </c:pt>
                <c:pt idx="15">
                  <c:v>232.8</c:v>
                </c:pt>
                <c:pt idx="16">
                  <c:v>210.6</c:v>
                </c:pt>
                <c:pt idx="17">
                  <c:v>200.6</c:v>
                </c:pt>
                <c:pt idx="18">
                  <c:v>175.6</c:v>
                </c:pt>
                <c:pt idx="19">
                  <c:v>150.5</c:v>
                </c:pt>
                <c:pt idx="20">
                  <c:v>125.4</c:v>
                </c:pt>
                <c:pt idx="21">
                  <c:v>100.3</c:v>
                </c:pt>
                <c:pt idx="22">
                  <c:v>75.2</c:v>
                </c:pt>
                <c:pt idx="23">
                  <c:v>50.2</c:v>
                </c:pt>
                <c:pt idx="24">
                  <c:v>25.1</c:v>
                </c:pt>
              </c:numCache>
            </c:numRef>
          </c:val>
          <c:smooth val="0"/>
        </c:ser>
        <c:ser>
          <c:idx val="3"/>
          <c:order val="3"/>
          <c:tx>
            <c:v>Actual hours left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Sheet3!$F$3:$AD$3</c15:sqref>
                  </c15:fullRef>
                </c:ext>
              </c:extLst>
              <c:f>Sheet3!$F$3:$AD$3</c:f>
              <c:numCache>
                <c:formatCode>General</c:formatCode>
                <c:ptCount val="25"/>
                <c:pt idx="0">
                  <c:v>389</c:v>
                </c:pt>
                <c:pt idx="1">
                  <c:v>347</c:v>
                </c:pt>
                <c:pt idx="2">
                  <c:v>278</c:v>
                </c:pt>
                <c:pt idx="3">
                  <c:v>255</c:v>
                </c:pt>
                <c:pt idx="4">
                  <c:v>316</c:v>
                </c:pt>
                <c:pt idx="5">
                  <c:v>306</c:v>
                </c:pt>
                <c:pt idx="6">
                  <c:v>300</c:v>
                </c:pt>
                <c:pt idx="7">
                  <c:v>298</c:v>
                </c:pt>
                <c:pt idx="8">
                  <c:v>293</c:v>
                </c:pt>
                <c:pt idx="9">
                  <c:v>287</c:v>
                </c:pt>
                <c:pt idx="10">
                  <c:v>260</c:v>
                </c:pt>
                <c:pt idx="11">
                  <c:v>271</c:v>
                </c:pt>
                <c:pt idx="12">
                  <c:v>212</c:v>
                </c:pt>
                <c:pt idx="13">
                  <c:v>242</c:v>
                </c:pt>
                <c:pt idx="14">
                  <c:v>223</c:v>
                </c:pt>
                <c:pt idx="15">
                  <c:v>198</c:v>
                </c:pt>
                <c:pt idx="16">
                  <c:v>176</c:v>
                </c:pt>
                <c:pt idx="17">
                  <c:v>166</c:v>
                </c:pt>
                <c:pt idx="18">
                  <c:v>142</c:v>
                </c:pt>
                <c:pt idx="19">
                  <c:v>119</c:v>
                </c:pt>
                <c:pt idx="20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93504"/>
        <c:axId val="281592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Sheet3!$A$1</c15:sqref>
                        </c15:fullRef>
                        <c15:formulaRef>
                          <c15:sqref>Sheet3!$A$1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Sheet3!$A$3</c15:sqref>
                        </c15:fullRef>
                        <c15:formulaRef>
                          <c15:sqref>Sheet3!$A$3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15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92720"/>
        <c:crosses val="autoZero"/>
        <c:auto val="1"/>
        <c:lblAlgn val="ctr"/>
        <c:lblOffset val="100"/>
        <c:noMultiLvlLbl val="0"/>
      </c:catAx>
      <c:valAx>
        <c:axId val="28159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15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11</xdr:col>
      <xdr:colOff>579240</xdr:colOff>
      <xdr:row>28</xdr:row>
      <xdr:rowOff>190080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>
      <selection activeCell="H18" sqref="H18"/>
    </sheetView>
  </sheetViews>
  <sheetFormatPr defaultRowHeight="15" x14ac:dyDescent="0.25"/>
  <cols>
    <col min="1" max="1" width="3"/>
    <col min="2" max="2" width="27.85546875"/>
    <col min="3" max="3" width="7.42578125" bestFit="1" customWidth="1"/>
    <col min="4" max="4" width="38.28515625" customWidth="1"/>
    <col min="5" max="5" width="6.5703125"/>
    <col min="6" max="6" width="40.5703125"/>
    <col min="7" max="7" width="6.140625"/>
    <col min="8" max="8" width="26.5703125"/>
    <col min="9" max="9" width="6.5703125"/>
    <col min="10" max="10" width="33.28515625"/>
    <col min="11" max="11" width="6.140625"/>
    <col min="12" max="12" width="8.5703125"/>
    <col min="13" max="13" width="7.7109375"/>
    <col min="14" max="1025" width="8.5703125"/>
  </cols>
  <sheetData>
    <row r="1" spans="1:16" x14ac:dyDescent="0.25">
      <c r="C1">
        <f>COUNTA(B3:B30)</f>
        <v>18</v>
      </c>
      <c r="E1">
        <f>COUNTA(D3:D22)</f>
        <v>18</v>
      </c>
      <c r="G1">
        <f>COUNTA(F3:F30)</f>
        <v>19</v>
      </c>
      <c r="I1">
        <f>COUNTA(H3:H22)</f>
        <v>11</v>
      </c>
      <c r="K1">
        <f>COUNTA(J3:J30)</f>
        <v>15</v>
      </c>
      <c r="M1" t="s">
        <v>0</v>
      </c>
      <c r="N1">
        <f>SUM(N5:N20)</f>
        <v>80</v>
      </c>
    </row>
    <row r="2" spans="1:16" x14ac:dyDescent="0.25">
      <c r="B2" t="s">
        <v>1</v>
      </c>
      <c r="C2" t="s">
        <v>2</v>
      </c>
      <c r="D2" t="s">
        <v>3</v>
      </c>
      <c r="E2" t="s">
        <v>2</v>
      </c>
      <c r="F2" t="s">
        <v>4</v>
      </c>
      <c r="G2" t="s">
        <v>5</v>
      </c>
      <c r="H2" t="s">
        <v>6</v>
      </c>
      <c r="I2" t="s">
        <v>2</v>
      </c>
      <c r="J2" t="s">
        <v>7</v>
      </c>
      <c r="K2" t="s">
        <v>5</v>
      </c>
    </row>
    <row r="3" spans="1:16" x14ac:dyDescent="0.25">
      <c r="A3">
        <v>1</v>
      </c>
      <c r="B3" s="2" t="s">
        <v>8</v>
      </c>
      <c r="C3" s="2">
        <v>1</v>
      </c>
      <c r="D3" s="2" t="s">
        <v>9</v>
      </c>
      <c r="E3" s="2">
        <v>1</v>
      </c>
      <c r="F3" s="2" t="s">
        <v>10</v>
      </c>
      <c r="G3" s="2">
        <v>1</v>
      </c>
      <c r="H3" s="2" t="s">
        <v>11</v>
      </c>
      <c r="I3" s="2">
        <v>1</v>
      </c>
      <c r="J3" s="2" t="s">
        <v>12</v>
      </c>
      <c r="K3" s="2">
        <v>1</v>
      </c>
    </row>
    <row r="4" spans="1:16" x14ac:dyDescent="0.25">
      <c r="A4">
        <v>2</v>
      </c>
      <c r="B4" s="1" t="s">
        <v>13</v>
      </c>
      <c r="C4" s="1">
        <v>2</v>
      </c>
      <c r="D4" s="2" t="s">
        <v>14</v>
      </c>
      <c r="E4" s="2">
        <v>1</v>
      </c>
      <c r="F4" s="2" t="s">
        <v>15</v>
      </c>
      <c r="G4" s="2">
        <v>1</v>
      </c>
      <c r="H4" s="2" t="s">
        <v>16</v>
      </c>
      <c r="I4" s="2">
        <v>1</v>
      </c>
      <c r="J4" s="2" t="s">
        <v>17</v>
      </c>
      <c r="K4" s="2">
        <v>1</v>
      </c>
      <c r="M4" t="s">
        <v>18</v>
      </c>
      <c r="N4" t="s">
        <v>19</v>
      </c>
      <c r="O4" t="s">
        <v>20</v>
      </c>
      <c r="P4" t="s">
        <v>21</v>
      </c>
    </row>
    <row r="5" spans="1:16" x14ac:dyDescent="0.25">
      <c r="A5">
        <v>3</v>
      </c>
      <c r="B5" s="1" t="s">
        <v>22</v>
      </c>
      <c r="C5" s="1">
        <v>2</v>
      </c>
      <c r="D5" s="2" t="s">
        <v>23</v>
      </c>
      <c r="E5" s="2">
        <v>1</v>
      </c>
      <c r="F5" s="2" t="s">
        <v>24</v>
      </c>
      <c r="G5" s="2">
        <v>1</v>
      </c>
      <c r="H5" s="2" t="s">
        <v>25</v>
      </c>
      <c r="I5" s="2">
        <v>1</v>
      </c>
      <c r="J5" s="1" t="s">
        <v>26</v>
      </c>
      <c r="K5" s="1">
        <v>2</v>
      </c>
      <c r="M5" t="s">
        <v>27</v>
      </c>
      <c r="N5">
        <v>0</v>
      </c>
      <c r="O5">
        <f>N1</f>
        <v>80</v>
      </c>
      <c r="P5">
        <f>O5/N1*100</f>
        <v>100</v>
      </c>
    </row>
    <row r="6" spans="1:16" x14ac:dyDescent="0.25">
      <c r="A6">
        <v>4</v>
      </c>
      <c r="B6" s="1" t="s">
        <v>28</v>
      </c>
      <c r="C6" s="1">
        <v>2</v>
      </c>
      <c r="D6" s="1" t="s">
        <v>29</v>
      </c>
      <c r="E6" s="1">
        <v>2</v>
      </c>
      <c r="F6" s="2" t="s">
        <v>30</v>
      </c>
      <c r="G6" s="2">
        <v>1</v>
      </c>
      <c r="H6" s="2" t="s">
        <v>31</v>
      </c>
      <c r="I6" s="2">
        <v>1</v>
      </c>
      <c r="J6" t="s">
        <v>32</v>
      </c>
      <c r="K6">
        <v>3</v>
      </c>
      <c r="M6" t="s">
        <v>33</v>
      </c>
      <c r="N6">
        <f>COUNTIF(C3:K31,"1")</f>
        <v>20</v>
      </c>
      <c r="O6">
        <f t="shared" ref="O6:O16" si="0">O5-N6</f>
        <v>60</v>
      </c>
      <c r="P6">
        <f>O6/N1*100</f>
        <v>75</v>
      </c>
    </row>
    <row r="7" spans="1:16" x14ac:dyDescent="0.25">
      <c r="A7">
        <v>5</v>
      </c>
      <c r="B7" s="1" t="s">
        <v>34</v>
      </c>
      <c r="C7" s="7">
        <v>42136</v>
      </c>
      <c r="D7" s="1" t="s">
        <v>35</v>
      </c>
      <c r="E7" s="1">
        <v>2</v>
      </c>
      <c r="F7" s="1" t="s">
        <v>36</v>
      </c>
      <c r="G7" s="1">
        <v>2</v>
      </c>
      <c r="H7" s="2" t="s">
        <v>37</v>
      </c>
      <c r="I7" s="2">
        <v>1</v>
      </c>
      <c r="J7" t="s">
        <v>38</v>
      </c>
      <c r="K7">
        <v>3</v>
      </c>
      <c r="M7" t="s">
        <v>39</v>
      </c>
      <c r="N7">
        <f>COUNTIF(C3:K31,"2")</f>
        <v>15</v>
      </c>
      <c r="O7">
        <f t="shared" si="0"/>
        <v>45</v>
      </c>
      <c r="P7">
        <f>O7/N1*100</f>
        <v>56.25</v>
      </c>
    </row>
    <row r="8" spans="1:16" x14ac:dyDescent="0.25">
      <c r="A8">
        <v>6</v>
      </c>
      <c r="B8" s="4" t="s">
        <v>40</v>
      </c>
      <c r="C8" s="4">
        <v>3</v>
      </c>
      <c r="D8" s="3" t="s">
        <v>41</v>
      </c>
      <c r="E8" s="1">
        <v>2</v>
      </c>
      <c r="F8" s="2" t="s">
        <v>42</v>
      </c>
      <c r="G8" s="2">
        <v>1</v>
      </c>
      <c r="H8" s="2" t="s">
        <v>43</v>
      </c>
      <c r="I8" s="2">
        <v>1</v>
      </c>
      <c r="J8" t="s">
        <v>44</v>
      </c>
      <c r="K8">
        <v>3</v>
      </c>
      <c r="M8" t="s">
        <v>45</v>
      </c>
      <c r="N8">
        <f>COUNTIF(C3:K31,"3")</f>
        <v>22</v>
      </c>
      <c r="O8">
        <f t="shared" si="0"/>
        <v>23</v>
      </c>
      <c r="P8">
        <f>O8/N1*100</f>
        <v>28.749999999999996</v>
      </c>
    </row>
    <row r="9" spans="1:16" x14ac:dyDescent="0.25">
      <c r="A9">
        <v>7</v>
      </c>
      <c r="B9" s="4" t="s">
        <v>46</v>
      </c>
      <c r="C9" s="4">
        <v>3</v>
      </c>
      <c r="D9" s="4" t="s">
        <v>47</v>
      </c>
      <c r="E9" s="4">
        <v>3</v>
      </c>
      <c r="F9" s="1" t="s">
        <v>48</v>
      </c>
      <c r="G9" s="1">
        <v>2</v>
      </c>
      <c r="H9" s="1" t="s">
        <v>47</v>
      </c>
      <c r="I9" s="1">
        <v>2</v>
      </c>
      <c r="J9" t="s">
        <v>32</v>
      </c>
      <c r="K9">
        <v>4</v>
      </c>
      <c r="M9" t="s">
        <v>49</v>
      </c>
      <c r="N9">
        <f>COUNTIF(C3:K34,"4")</f>
        <v>14</v>
      </c>
      <c r="O9">
        <f t="shared" si="0"/>
        <v>9</v>
      </c>
      <c r="P9">
        <f>O9/N1*100</f>
        <v>11.25</v>
      </c>
    </row>
    <row r="10" spans="1:16" x14ac:dyDescent="0.25">
      <c r="A10">
        <v>8</v>
      </c>
      <c r="B10" s="4" t="s">
        <v>50</v>
      </c>
      <c r="C10" s="4">
        <v>3</v>
      </c>
      <c r="D10" s="5" t="s">
        <v>51</v>
      </c>
      <c r="E10" s="5">
        <v>4</v>
      </c>
      <c r="F10" s="1" t="s">
        <v>52</v>
      </c>
      <c r="G10" s="1">
        <v>2</v>
      </c>
      <c r="H10" s="1" t="s">
        <v>53</v>
      </c>
      <c r="I10" s="1">
        <v>2</v>
      </c>
      <c r="J10" t="s">
        <v>38</v>
      </c>
      <c r="K10">
        <v>4</v>
      </c>
      <c r="M10" t="s">
        <v>54</v>
      </c>
      <c r="N10">
        <f>COUNTIF(C2:K100,"5")</f>
        <v>6</v>
      </c>
      <c r="O10">
        <f t="shared" si="0"/>
        <v>3</v>
      </c>
      <c r="P10">
        <f>O10/N1*100</f>
        <v>3.75</v>
      </c>
    </row>
    <row r="11" spans="1:16" x14ac:dyDescent="0.25">
      <c r="A11">
        <v>9</v>
      </c>
      <c r="B11" s="4" t="s">
        <v>55</v>
      </c>
      <c r="C11" s="4">
        <v>3</v>
      </c>
      <c r="D11" s="2" t="s">
        <v>56</v>
      </c>
      <c r="E11" s="2">
        <v>1</v>
      </c>
      <c r="F11" s="1" t="s">
        <v>47</v>
      </c>
      <c r="G11" s="1">
        <v>2</v>
      </c>
      <c r="H11" s="4" t="s">
        <v>57</v>
      </c>
      <c r="I11" s="4">
        <v>3</v>
      </c>
      <c r="J11" t="s">
        <v>44</v>
      </c>
      <c r="K11">
        <v>4</v>
      </c>
      <c r="M11" t="s">
        <v>58</v>
      </c>
      <c r="N11">
        <f>COUNTIF(C3:K101,"6")</f>
        <v>3</v>
      </c>
      <c r="O11">
        <f t="shared" si="0"/>
        <v>0</v>
      </c>
      <c r="P11">
        <f>O11/N1*100</f>
        <v>0</v>
      </c>
    </row>
    <row r="12" spans="1:16" x14ac:dyDescent="0.25">
      <c r="A12">
        <v>10</v>
      </c>
      <c r="B12" s="4" t="s">
        <v>59</v>
      </c>
      <c r="C12" s="4">
        <v>3</v>
      </c>
      <c r="D12" s="2" t="s">
        <v>60</v>
      </c>
      <c r="E12" s="2">
        <v>1</v>
      </c>
      <c r="F12" s="4" t="s">
        <v>61</v>
      </c>
      <c r="G12" s="4">
        <v>3</v>
      </c>
      <c r="H12" s="4" t="s">
        <v>62</v>
      </c>
      <c r="I12" s="4">
        <v>3</v>
      </c>
      <c r="J12" t="s">
        <v>32</v>
      </c>
      <c r="K12">
        <v>5</v>
      </c>
      <c r="O12">
        <f t="shared" si="0"/>
        <v>0</v>
      </c>
    </row>
    <row r="13" spans="1:16" x14ac:dyDescent="0.25">
      <c r="A13">
        <v>11</v>
      </c>
      <c r="B13" s="4" t="s">
        <v>47</v>
      </c>
      <c r="C13" s="4">
        <v>3</v>
      </c>
      <c r="D13" s="4" t="s">
        <v>63</v>
      </c>
      <c r="E13" s="4">
        <v>3</v>
      </c>
      <c r="F13" s="4" t="s">
        <v>64</v>
      </c>
      <c r="G13" s="4">
        <v>3</v>
      </c>
      <c r="H13" s="5" t="s">
        <v>65</v>
      </c>
      <c r="I13" s="5">
        <v>4</v>
      </c>
      <c r="J13" t="s">
        <v>38</v>
      </c>
      <c r="K13">
        <v>5</v>
      </c>
      <c r="O13">
        <f t="shared" si="0"/>
        <v>0</v>
      </c>
    </row>
    <row r="14" spans="1:16" x14ac:dyDescent="0.25">
      <c r="A14">
        <v>12</v>
      </c>
      <c r="B14" s="5" t="s">
        <v>66</v>
      </c>
      <c r="C14" s="5">
        <v>4</v>
      </c>
      <c r="D14" s="1" t="s">
        <v>67</v>
      </c>
      <c r="E14" s="1">
        <v>2</v>
      </c>
      <c r="F14" s="4" t="s">
        <v>68</v>
      </c>
      <c r="G14" s="4">
        <v>3</v>
      </c>
      <c r="J14" t="s">
        <v>44</v>
      </c>
      <c r="K14">
        <v>5</v>
      </c>
      <c r="O14">
        <f t="shared" si="0"/>
        <v>0</v>
      </c>
    </row>
    <row r="15" spans="1:16" x14ac:dyDescent="0.25">
      <c r="A15">
        <v>13</v>
      </c>
      <c r="B15" s="5" t="s">
        <v>69</v>
      </c>
      <c r="C15" s="5">
        <v>4</v>
      </c>
      <c r="D15" s="4" t="s">
        <v>70</v>
      </c>
      <c r="E15" s="4">
        <v>3</v>
      </c>
      <c r="F15" s="4" t="s">
        <v>47</v>
      </c>
      <c r="G15" s="4">
        <v>3</v>
      </c>
      <c r="J15" t="s">
        <v>32</v>
      </c>
      <c r="K15">
        <v>6</v>
      </c>
      <c r="O15">
        <f t="shared" si="0"/>
        <v>0</v>
      </c>
    </row>
    <row r="16" spans="1:16" x14ac:dyDescent="0.25">
      <c r="A16">
        <v>14</v>
      </c>
      <c r="B16" s="5" t="s">
        <v>47</v>
      </c>
      <c r="C16" s="5">
        <v>4</v>
      </c>
      <c r="D16" s="5" t="s">
        <v>71</v>
      </c>
      <c r="E16" s="5">
        <v>4</v>
      </c>
      <c r="F16" s="4" t="s">
        <v>72</v>
      </c>
      <c r="G16" s="4">
        <v>3</v>
      </c>
      <c r="J16" t="s">
        <v>38</v>
      </c>
      <c r="K16">
        <v>6</v>
      </c>
      <c r="O16">
        <f t="shared" si="0"/>
        <v>0</v>
      </c>
    </row>
    <row r="17" spans="1:11" x14ac:dyDescent="0.25">
      <c r="A17">
        <v>15</v>
      </c>
      <c r="B17" s="5" t="s">
        <v>47</v>
      </c>
      <c r="C17" s="5">
        <v>4</v>
      </c>
      <c r="D17" s="6" t="s">
        <v>73</v>
      </c>
      <c r="E17" s="6">
        <v>5</v>
      </c>
      <c r="F17" s="5" t="s">
        <v>74</v>
      </c>
      <c r="G17" s="5">
        <v>4</v>
      </c>
      <c r="J17" t="s">
        <v>44</v>
      </c>
      <c r="K17">
        <v>6</v>
      </c>
    </row>
    <row r="18" spans="1:11" x14ac:dyDescent="0.25">
      <c r="A18">
        <v>16</v>
      </c>
      <c r="B18" s="5" t="s">
        <v>47</v>
      </c>
      <c r="C18" s="5">
        <v>4</v>
      </c>
      <c r="D18" s="1" t="s">
        <v>75</v>
      </c>
      <c r="E18" s="1">
        <v>2</v>
      </c>
      <c r="F18" s="5" t="s">
        <v>76</v>
      </c>
      <c r="G18" s="5">
        <v>4</v>
      </c>
    </row>
    <row r="19" spans="1:11" x14ac:dyDescent="0.25">
      <c r="A19">
        <v>17</v>
      </c>
      <c r="B19" s="4" t="s">
        <v>77</v>
      </c>
      <c r="C19" s="4">
        <v>3</v>
      </c>
      <c r="D19" s="4" t="s">
        <v>78</v>
      </c>
      <c r="E19" s="4">
        <v>3</v>
      </c>
      <c r="F19" s="5" t="s">
        <v>40</v>
      </c>
      <c r="G19" s="5">
        <v>4</v>
      </c>
    </row>
    <row r="20" spans="1:11" x14ac:dyDescent="0.25">
      <c r="A20">
        <v>18</v>
      </c>
      <c r="B20" s="2" t="s">
        <v>79</v>
      </c>
      <c r="C20" s="2">
        <v>1</v>
      </c>
      <c r="D20" s="4" t="s">
        <v>80</v>
      </c>
      <c r="E20" s="4">
        <v>3</v>
      </c>
      <c r="F20" s="6" t="s">
        <v>81</v>
      </c>
      <c r="G20" s="6">
        <v>5</v>
      </c>
    </row>
    <row r="21" spans="1:11" x14ac:dyDescent="0.25">
      <c r="A21">
        <v>19</v>
      </c>
      <c r="F21" s="6" t="s">
        <v>82</v>
      </c>
      <c r="G21" s="6">
        <v>5</v>
      </c>
    </row>
    <row r="22" spans="1:11" x14ac:dyDescent="0.25">
      <c r="A22">
        <v>20</v>
      </c>
    </row>
    <row r="23" spans="1:11" x14ac:dyDescent="0.25">
      <c r="A23">
        <v>21</v>
      </c>
    </row>
    <row r="24" spans="1:11" x14ac:dyDescent="0.25">
      <c r="A24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7" sqref="P7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tabSelected="1" workbookViewId="0">
      <selection activeCell="F4" sqref="F4"/>
    </sheetView>
  </sheetViews>
  <sheetFormatPr defaultColWidth="7.7109375" defaultRowHeight="15" x14ac:dyDescent="0.25"/>
  <cols>
    <col min="1" max="1" width="7.7109375" style="9"/>
    <col min="2" max="2" width="14.7109375" style="9" customWidth="1"/>
    <col min="3" max="3" width="9.28515625" style="8" customWidth="1"/>
    <col min="4" max="4" width="7.7109375" style="8"/>
    <col min="5" max="5" width="7.7109375" style="10"/>
    <col min="6" max="7" width="7.7109375" style="9"/>
    <col min="8" max="8" width="7.7109375" style="16"/>
    <col min="9" max="17" width="7.7109375" style="9"/>
    <col min="18" max="18" width="7.7109375" style="16"/>
    <col min="19" max="21" width="7.7109375" style="9"/>
    <col min="22" max="22" width="8.42578125" style="16" bestFit="1" customWidth="1"/>
    <col min="23" max="24" width="7.7109375" style="9"/>
    <col min="25" max="25" width="7.7109375" style="16"/>
    <col min="26" max="28" width="7.7109375" style="8"/>
    <col min="29" max="29" width="7.7109375" style="16"/>
    <col min="30" max="30" width="7.7109375" style="8"/>
    <col min="31" max="16384" width="7.7109375" style="9"/>
  </cols>
  <sheetData>
    <row r="1" spans="1:30" s="8" customFormat="1" x14ac:dyDescent="0.25">
      <c r="A1" s="41" t="s">
        <v>87</v>
      </c>
      <c r="B1" s="41"/>
      <c r="C1" s="41"/>
      <c r="D1" s="41"/>
      <c r="E1" s="8">
        <f>F4</f>
        <v>389</v>
      </c>
      <c r="F1" s="8">
        <f>ROUND(F4*(1-1/25),1)</f>
        <v>373.4</v>
      </c>
      <c r="G1" s="8">
        <f>ROUND(G4*(1-2/25),1)</f>
        <v>357.9</v>
      </c>
      <c r="H1" s="8">
        <f>ROUND(H4*(1-3/25),1)</f>
        <v>342.3</v>
      </c>
      <c r="I1" s="8">
        <f>ROUND(I4*(1-4/25),1)</f>
        <v>331.8</v>
      </c>
      <c r="J1" s="8">
        <f>ROUND(J4*(1-5/25),1)</f>
        <v>369.6</v>
      </c>
      <c r="K1" s="8">
        <f>ROUND(K4*(1-6/25),1)</f>
        <v>351.1</v>
      </c>
      <c r="L1" s="8">
        <f>ROUND(L4*(1-7/25),1)</f>
        <v>332.6</v>
      </c>
      <c r="M1" s="8">
        <f>ROUND(M4*(1-8/25),1)</f>
        <v>314.2</v>
      </c>
      <c r="N1" s="8">
        <f>ROUND(N4*(1-9/25),1)</f>
        <v>295.7</v>
      </c>
      <c r="O1" s="8">
        <f>ROUND(O4*(1-10/25),1)</f>
        <v>290.39999999999998</v>
      </c>
      <c r="P1" s="8">
        <f>ROUND(P4*(1-11/25),1)</f>
        <v>271</v>
      </c>
      <c r="Q1" s="8">
        <f>ROUND(Q4*(1-12/25),1)</f>
        <v>272</v>
      </c>
      <c r="R1" s="8">
        <f>ROUND(R4*(1-13/25),1)</f>
        <v>251</v>
      </c>
      <c r="S1" s="8">
        <f>ROUND(S4*(1-14/25),1)</f>
        <v>253.4</v>
      </c>
      <c r="T1" s="8">
        <f>ROUND(T4*(1-15/25),1)</f>
        <v>232.8</v>
      </c>
      <c r="U1" s="8">
        <f>ROUND(U4*(1-16/25),1)</f>
        <v>210.6</v>
      </c>
      <c r="V1" s="8">
        <f>ROUND(V4*(1-17/25),1)</f>
        <v>200.6</v>
      </c>
      <c r="W1" s="8">
        <f>ROUND(W4*(1-18/25),1)</f>
        <v>175.6</v>
      </c>
      <c r="X1" s="8">
        <f>ROUND(X4*(1-19/25),1)</f>
        <v>150.5</v>
      </c>
      <c r="Y1" s="8">
        <f>ROUND(Y4*(1-20/25),1)</f>
        <v>125.4</v>
      </c>
      <c r="Z1" s="8">
        <f>ROUND(Z4*(1-21/25),1)</f>
        <v>100.3</v>
      </c>
      <c r="AA1" s="8">
        <f>ROUND(AA4*(1-22/25),1)</f>
        <v>75.2</v>
      </c>
      <c r="AB1" s="8">
        <f>ROUND(AB4*(1-23/25),1)</f>
        <v>50.2</v>
      </c>
      <c r="AC1" s="8">
        <f>ROUND(AC4*(1-24/25),1)</f>
        <v>25.1</v>
      </c>
      <c r="AD1" s="8">
        <f>ROUND(AD4*(1-25/25),1)</f>
        <v>0</v>
      </c>
    </row>
    <row r="2" spans="1:30" x14ac:dyDescent="0.25">
      <c r="A2" s="41" t="s">
        <v>152</v>
      </c>
      <c r="B2" s="41"/>
      <c r="C2" s="41"/>
      <c r="D2" s="41"/>
      <c r="F2" s="9">
        <f>SUM(F7:F99,E2)</f>
        <v>42</v>
      </c>
      <c r="G2" s="9">
        <f>SUM(G7:G99,F2)</f>
        <v>111</v>
      </c>
      <c r="H2" s="9">
        <f t="shared" ref="H2:AD2" si="0">SUM(H7:H99,G2)</f>
        <v>140</v>
      </c>
      <c r="I2" s="9">
        <f t="shared" si="0"/>
        <v>146</v>
      </c>
      <c r="J2" s="9">
        <f t="shared" si="0"/>
        <v>156</v>
      </c>
      <c r="K2" s="9">
        <f t="shared" si="0"/>
        <v>162</v>
      </c>
      <c r="L2" s="9">
        <f t="shared" si="0"/>
        <v>164</v>
      </c>
      <c r="M2" s="9">
        <f t="shared" si="0"/>
        <v>169</v>
      </c>
      <c r="N2" s="9">
        <f t="shared" si="0"/>
        <v>197</v>
      </c>
      <c r="O2" s="9">
        <f t="shared" si="0"/>
        <v>224</v>
      </c>
      <c r="P2" s="9">
        <f t="shared" si="0"/>
        <v>252</v>
      </c>
      <c r="Q2" s="9">
        <f t="shared" si="0"/>
        <v>311</v>
      </c>
      <c r="R2" s="9">
        <f t="shared" si="0"/>
        <v>334</v>
      </c>
      <c r="S2" s="9">
        <f t="shared" si="0"/>
        <v>359</v>
      </c>
      <c r="T2" s="9">
        <f t="shared" si="0"/>
        <v>387</v>
      </c>
      <c r="U2" s="9">
        <f t="shared" si="0"/>
        <v>451</v>
      </c>
      <c r="V2" s="9">
        <f t="shared" si="0"/>
        <v>461</v>
      </c>
      <c r="W2" s="9">
        <f t="shared" si="0"/>
        <v>485</v>
      </c>
      <c r="X2" s="9">
        <f t="shared" si="0"/>
        <v>508</v>
      </c>
      <c r="Y2" s="9">
        <f t="shared" si="0"/>
        <v>516</v>
      </c>
      <c r="Z2" s="9">
        <f t="shared" si="0"/>
        <v>516</v>
      </c>
      <c r="AA2" s="9">
        <f t="shared" si="0"/>
        <v>516</v>
      </c>
      <c r="AB2" s="9">
        <f t="shared" si="0"/>
        <v>516</v>
      </c>
      <c r="AC2" s="9">
        <f t="shared" si="0"/>
        <v>516</v>
      </c>
      <c r="AD2" s="9">
        <f t="shared" si="0"/>
        <v>516</v>
      </c>
    </row>
    <row r="3" spans="1:30" s="8" customFormat="1" x14ac:dyDescent="0.25">
      <c r="A3" s="41" t="s">
        <v>151</v>
      </c>
      <c r="B3" s="41"/>
      <c r="C3" s="41"/>
      <c r="D3" s="41"/>
      <c r="E3" s="11"/>
      <c r="F3" s="8">
        <f>F4</f>
        <v>389</v>
      </c>
      <c r="G3" s="8">
        <f>G4-F2</f>
        <v>347</v>
      </c>
      <c r="H3" s="8">
        <f>H4-G2</f>
        <v>278</v>
      </c>
      <c r="I3" s="8">
        <f t="shared" ref="I3:Z3" si="1">I4-H2</f>
        <v>255</v>
      </c>
      <c r="J3" s="8">
        <f t="shared" si="1"/>
        <v>316</v>
      </c>
      <c r="K3" s="8">
        <f t="shared" si="1"/>
        <v>306</v>
      </c>
      <c r="L3" s="8">
        <f t="shared" si="1"/>
        <v>300</v>
      </c>
      <c r="M3" s="8">
        <f t="shared" si="1"/>
        <v>298</v>
      </c>
      <c r="N3" s="8">
        <f t="shared" si="1"/>
        <v>293</v>
      </c>
      <c r="O3" s="8">
        <f t="shared" si="1"/>
        <v>287</v>
      </c>
      <c r="P3" s="8">
        <f t="shared" si="1"/>
        <v>260</v>
      </c>
      <c r="Q3" s="8">
        <f t="shared" si="1"/>
        <v>271</v>
      </c>
      <c r="R3" s="8">
        <f t="shared" si="1"/>
        <v>212</v>
      </c>
      <c r="S3" s="8">
        <f t="shared" si="1"/>
        <v>242</v>
      </c>
      <c r="T3" s="8">
        <f t="shared" si="1"/>
        <v>223</v>
      </c>
      <c r="U3" s="8">
        <f t="shared" si="1"/>
        <v>198</v>
      </c>
      <c r="V3" s="8">
        <f t="shared" si="1"/>
        <v>176</v>
      </c>
      <c r="W3" s="8">
        <f t="shared" si="1"/>
        <v>166</v>
      </c>
      <c r="X3" s="8">
        <f t="shared" si="1"/>
        <v>142</v>
      </c>
      <c r="Y3" s="8">
        <f t="shared" si="1"/>
        <v>119</v>
      </c>
      <c r="Z3" s="8">
        <f t="shared" si="1"/>
        <v>111</v>
      </c>
    </row>
    <row r="4" spans="1:30" s="8" customFormat="1" x14ac:dyDescent="0.25">
      <c r="A4" s="41" t="s">
        <v>153</v>
      </c>
      <c r="B4" s="41"/>
      <c r="C4" s="41"/>
      <c r="D4" s="41"/>
      <c r="E4" s="11"/>
      <c r="F4" s="8">
        <f>SUM($E7:$E14,$E18,$E20:$E32,$E39,$E43:$E44,$E47:$E48,$E56:$E57,$E54,$E59:$E66,$E68:$E69,$E71:$E79)</f>
        <v>389</v>
      </c>
      <c r="G4" s="8">
        <f>SUM($E7:$E14,$E18,$E20:$E32,$E39,$E43:$E44,$E47:$E48,$E56:$E57,$E54,$E59:$E66,$E68:$E69,$E71:$E79)</f>
        <v>389</v>
      </c>
      <c r="H4" s="8">
        <f>SUM($E7:$E14,$E18,$E20:$E32,$E39,$E43:$E44,$E47:$E48,$E56:$E57,$E54,$E59:$E66,$E68:$E69,$E71:$E79)</f>
        <v>389</v>
      </c>
      <c r="I4" s="8">
        <f>SUM($E7:$E14,$E18,$E20:$E32,$E39,$E43:$E44,$E47:$E48,$E56:$E57,$E54,$E59:$E66,$E68:$E69,$E37,$E71:$E79)</f>
        <v>395</v>
      </c>
      <c r="J4" s="8">
        <f>SUM($E45,$E50:$E52,$E58,$E7:$E14,$E18,$E20:$E32,$E39,$E43:$E44,$E47:$E48,$E56:$E57,$E54,$E59:$E66,$E68:$E69,$E37,$E71:$E79)</f>
        <v>462</v>
      </c>
      <c r="K4" s="8">
        <f t="shared" ref="K4:N4" si="2">SUM($E45,$E50:$E52,$E58,$E7:$E14,$E18,$E20:$E32,$E39,$E43:$E44,$E47:$E48,$E56:$E57,$E54,$E59:$E66,$E68:$E69,$E37,$E71:$E79)</f>
        <v>462</v>
      </c>
      <c r="L4" s="8">
        <f t="shared" si="2"/>
        <v>462</v>
      </c>
      <c r="M4" s="8">
        <f t="shared" si="2"/>
        <v>462</v>
      </c>
      <c r="N4" s="8">
        <f t="shared" si="2"/>
        <v>462</v>
      </c>
      <c r="O4" s="8">
        <f>SUM($E45,$E50:$E52,$E58,$E7:$E14,$E18,$E20:$E32,$E39,$E43:$E44,$E47:$E48,$E56:$E57,$E53,$E54,$E59:$E66,$E68:$E69,$E37,$E71:$E79)</f>
        <v>484</v>
      </c>
      <c r="P4" s="8">
        <f>SUM($E45,$E50:$E52,$E58,$E7:$E14,$E18,$E20:$E32,$E39,$E43:$E44,$E47:$E48,$E56:$E57,$E53,$E54,$E59:$E66,$E68:$E69,$E37,$E71:$E79)</f>
        <v>484</v>
      </c>
      <c r="Q4" s="8">
        <f>SUM($E16:E17,$E49,$E67,$E45,$E50:$E52,$E58,$E7:$E14,$E18,$E20:$E32,$E39,$E43:$E44,$E47:$E48,$E56:$E57,$E53,$E54,$E67,$E59:$E66,$E37,$E68:$E69,$E71:$E79)</f>
        <v>523</v>
      </c>
      <c r="R4" s="8">
        <f>SUM($E16:F17,$E49,$E67,$E45,$E50:$E52,$E58,$E7:$E14,$E18,$E20:$E32,$E39,$E43:$E44,$E47:$E48,$E56:$E57,$E53,$E54,$E67,$E59:$E66,$E37,$E68:$E69,$E71:$E79)</f>
        <v>523</v>
      </c>
      <c r="S4" s="8">
        <f>SUM($E16:G17,$E49,$E67,$E45,$E50:$E52,$E58,$E7:$E14,$E18,$E20:$E32,$E39,$E43:$E44,$E47:$E48,$E56:$E57,$E53,$E54,$E67,$E59:$E66,$E37,$E68:$E69,$E19,$E33,$E38,$E40:$E41,$E70,$E71:$E79)</f>
        <v>576</v>
      </c>
      <c r="T4" s="8">
        <f>SUM($E16:H17,$E49,$E67,$E45,$E50:$E52,$E58,$E7:$E14,$E18,$E20:$E32,$E39,$E43:$E44,$E47:$E48,$E56:$E57,$E53,$E54,$E67,$E59:$E66,$E37,$E68:$E69,$E19,$E33,$E38,$E40:$E41,$E70,$E42,$E71:$E79)</f>
        <v>582</v>
      </c>
      <c r="U4" s="8">
        <f>SUM($E16:I17,$E49,$E67,$E45,$E50:$E52,$E58,$E7:$E14,$E18,$E20:$E32,$E39,$E43:$E44,$E47:$E48,$E56:$E57,$E53,$E54,$E67,$E59:$E66,$E37,$E68:$E69,$E19,$E33,$E38,$E40:$E41,$E70,$E15,$E42,$E71:$E79)</f>
        <v>585</v>
      </c>
      <c r="V4" s="8">
        <f>SUM(E7:E79)</f>
        <v>627</v>
      </c>
      <c r="W4" s="8">
        <f>SUM($E$7:$E$105)</f>
        <v>627</v>
      </c>
      <c r="X4" s="8">
        <f t="shared" ref="X4:AD4" si="3">SUM($E$7:$E$105)</f>
        <v>627</v>
      </c>
      <c r="Y4" s="8">
        <f t="shared" si="3"/>
        <v>627</v>
      </c>
      <c r="Z4" s="8">
        <f t="shared" si="3"/>
        <v>627</v>
      </c>
      <c r="AA4" s="8">
        <f t="shared" si="3"/>
        <v>627</v>
      </c>
      <c r="AB4" s="8">
        <f t="shared" si="3"/>
        <v>627</v>
      </c>
      <c r="AC4" s="8">
        <f t="shared" si="3"/>
        <v>627</v>
      </c>
      <c r="AD4" s="8">
        <f t="shared" si="3"/>
        <v>627</v>
      </c>
    </row>
    <row r="5" spans="1:30" s="8" customFormat="1" x14ac:dyDescent="0.25">
      <c r="E5" s="11"/>
      <c r="F5" s="8">
        <v>1</v>
      </c>
      <c r="H5" s="8" t="s">
        <v>33</v>
      </c>
      <c r="R5" s="8" t="s">
        <v>39</v>
      </c>
      <c r="V5" s="8" t="s">
        <v>45</v>
      </c>
      <c r="Y5" s="8" t="s">
        <v>85</v>
      </c>
      <c r="AC5" s="8" t="s">
        <v>54</v>
      </c>
      <c r="AD5" s="8" t="s">
        <v>88</v>
      </c>
    </row>
    <row r="6" spans="1:30" x14ac:dyDescent="0.25">
      <c r="B6" s="9" t="s">
        <v>83</v>
      </c>
      <c r="C6" s="8" t="s">
        <v>89</v>
      </c>
      <c r="D6" s="8" t="s">
        <v>86</v>
      </c>
      <c r="E6" s="12" t="s">
        <v>84</v>
      </c>
      <c r="F6" s="13">
        <v>42132</v>
      </c>
      <c r="G6" s="13">
        <v>42139</v>
      </c>
      <c r="H6" s="14">
        <v>42146</v>
      </c>
      <c r="I6" s="13">
        <v>42153</v>
      </c>
      <c r="J6" s="13">
        <v>42160</v>
      </c>
      <c r="K6" s="13">
        <v>42167</v>
      </c>
      <c r="L6" s="13">
        <v>42174</v>
      </c>
      <c r="M6" s="13">
        <v>42181</v>
      </c>
      <c r="N6" s="13">
        <v>42188</v>
      </c>
      <c r="O6" s="13">
        <v>42195</v>
      </c>
      <c r="P6" s="13">
        <v>42202</v>
      </c>
      <c r="Q6" s="13">
        <v>42209</v>
      </c>
      <c r="R6" s="14">
        <v>42216</v>
      </c>
      <c r="S6" s="13">
        <v>42223</v>
      </c>
      <c r="T6" s="13">
        <v>42230</v>
      </c>
      <c r="U6" s="13">
        <v>42237</v>
      </c>
      <c r="V6" s="14">
        <v>42244</v>
      </c>
      <c r="W6" s="13">
        <v>42251</v>
      </c>
      <c r="X6" s="13">
        <v>42258</v>
      </c>
      <c r="Y6" s="14">
        <v>42265</v>
      </c>
      <c r="Z6" s="15">
        <v>42272</v>
      </c>
      <c r="AA6" s="15">
        <v>42279</v>
      </c>
      <c r="AB6" s="15">
        <v>42286</v>
      </c>
      <c r="AC6" s="14">
        <v>42293</v>
      </c>
      <c r="AD6" s="15">
        <v>42300</v>
      </c>
    </row>
    <row r="7" spans="1:30" s="17" customFormat="1" x14ac:dyDescent="0.25">
      <c r="A7" s="17" t="s">
        <v>1</v>
      </c>
      <c r="B7" s="17" t="s">
        <v>90</v>
      </c>
      <c r="C7" s="18">
        <v>42136</v>
      </c>
      <c r="D7" s="17">
        <f>SUM(F7:AD7)</f>
        <v>9</v>
      </c>
      <c r="E7" s="19">
        <v>9</v>
      </c>
      <c r="G7" s="17">
        <v>1</v>
      </c>
      <c r="H7" s="17">
        <v>4</v>
      </c>
      <c r="Q7" s="17">
        <v>2</v>
      </c>
      <c r="R7" s="17">
        <v>1</v>
      </c>
      <c r="T7" s="17">
        <v>1</v>
      </c>
    </row>
    <row r="8" spans="1:30" s="17" customFormat="1" x14ac:dyDescent="0.25">
      <c r="A8" s="17" t="s">
        <v>1</v>
      </c>
      <c r="B8" s="17" t="s">
        <v>91</v>
      </c>
      <c r="C8" s="18">
        <v>42136</v>
      </c>
      <c r="D8" s="17">
        <f>SUM(F8:AD8)</f>
        <v>6</v>
      </c>
      <c r="E8" s="19">
        <v>6</v>
      </c>
      <c r="O8" s="17">
        <v>2</v>
      </c>
      <c r="P8" s="17">
        <v>3</v>
      </c>
      <c r="R8" s="17">
        <v>1</v>
      </c>
    </row>
    <row r="9" spans="1:30" s="17" customFormat="1" x14ac:dyDescent="0.25">
      <c r="A9" s="17" t="s">
        <v>1</v>
      </c>
      <c r="B9" s="17" t="s">
        <v>92</v>
      </c>
      <c r="C9" s="18">
        <v>42136</v>
      </c>
      <c r="D9" s="17">
        <f>SUM(F9:AD9)</f>
        <v>7</v>
      </c>
      <c r="E9" s="19">
        <v>6</v>
      </c>
      <c r="O9" s="17">
        <v>1</v>
      </c>
      <c r="P9" s="17">
        <v>3</v>
      </c>
      <c r="Q9" s="17">
        <v>1</v>
      </c>
      <c r="S9" s="17">
        <v>1</v>
      </c>
      <c r="T9" s="17">
        <v>1</v>
      </c>
    </row>
    <row r="10" spans="1:30" s="17" customFormat="1" x14ac:dyDescent="0.25">
      <c r="A10" s="17" t="s">
        <v>1</v>
      </c>
      <c r="B10" s="17" t="s">
        <v>93</v>
      </c>
      <c r="C10" s="18">
        <v>42136</v>
      </c>
      <c r="D10" s="17">
        <f>SUM(F10:AD10)</f>
        <v>9</v>
      </c>
      <c r="E10" s="19">
        <v>2</v>
      </c>
      <c r="F10" s="17">
        <v>1</v>
      </c>
      <c r="G10" s="17">
        <v>1</v>
      </c>
      <c r="H10" s="17">
        <v>1</v>
      </c>
      <c r="P10" s="17">
        <v>1</v>
      </c>
      <c r="U10" s="17">
        <v>1</v>
      </c>
      <c r="V10" s="17">
        <v>2</v>
      </c>
      <c r="W10" s="17">
        <v>2</v>
      </c>
    </row>
    <row r="11" spans="1:30" s="17" customFormat="1" x14ac:dyDescent="0.25">
      <c r="A11" s="17" t="s">
        <v>1</v>
      </c>
      <c r="B11" s="17" t="s">
        <v>94</v>
      </c>
      <c r="C11" s="18">
        <v>42136</v>
      </c>
      <c r="D11" s="17">
        <f>SUM(F11:AD11)</f>
        <v>5</v>
      </c>
      <c r="E11" s="19">
        <v>4</v>
      </c>
      <c r="W11" s="17">
        <v>1</v>
      </c>
      <c r="X11" s="17">
        <v>3</v>
      </c>
      <c r="Y11" s="17">
        <v>1</v>
      </c>
    </row>
    <row r="12" spans="1:30" s="17" customFormat="1" x14ac:dyDescent="0.25">
      <c r="A12" s="17" t="s">
        <v>1</v>
      </c>
      <c r="B12" s="17" t="s">
        <v>95</v>
      </c>
      <c r="C12" s="18">
        <v>42136</v>
      </c>
      <c r="D12" s="17">
        <f>SUM(F12:AD12)</f>
        <v>4</v>
      </c>
      <c r="E12" s="19">
        <v>4</v>
      </c>
      <c r="X12" s="17">
        <v>3</v>
      </c>
      <c r="Y12" s="17">
        <v>1</v>
      </c>
    </row>
    <row r="13" spans="1:30" s="17" customFormat="1" x14ac:dyDescent="0.25">
      <c r="A13" s="17" t="s">
        <v>1</v>
      </c>
      <c r="B13" s="17" t="s">
        <v>96</v>
      </c>
      <c r="C13" s="18">
        <v>42136</v>
      </c>
      <c r="D13" s="17">
        <f>SUM(F13:AD13)</f>
        <v>4</v>
      </c>
      <c r="E13" s="19">
        <v>4</v>
      </c>
      <c r="X13" s="17">
        <v>3</v>
      </c>
      <c r="Y13" s="17">
        <v>1</v>
      </c>
    </row>
    <row r="14" spans="1:30" s="17" customFormat="1" x14ac:dyDescent="0.25">
      <c r="A14" s="17" t="s">
        <v>1</v>
      </c>
      <c r="B14" s="17" t="s">
        <v>97</v>
      </c>
      <c r="C14" s="18">
        <v>42136</v>
      </c>
      <c r="D14" s="17">
        <f>SUM(F14:AD14)</f>
        <v>4</v>
      </c>
      <c r="E14" s="19">
        <v>6</v>
      </c>
      <c r="X14" s="17">
        <v>4</v>
      </c>
    </row>
    <row r="15" spans="1:30" s="32" customFormat="1" x14ac:dyDescent="0.25">
      <c r="A15" s="17" t="s">
        <v>1</v>
      </c>
      <c r="B15" s="17" t="s">
        <v>101</v>
      </c>
      <c r="C15" s="18">
        <v>42136</v>
      </c>
      <c r="D15" s="17">
        <f>SUM(F15:AD15)</f>
        <v>0</v>
      </c>
      <c r="E15" s="19">
        <v>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23" customFormat="1" x14ac:dyDescent="0.25">
      <c r="A16" s="17" t="s">
        <v>1</v>
      </c>
      <c r="B16" s="17" t="s">
        <v>103</v>
      </c>
      <c r="C16" s="18">
        <v>42136</v>
      </c>
      <c r="D16" s="17">
        <f>SUM(F16:AD16)</f>
        <v>8</v>
      </c>
      <c r="E16" s="19">
        <v>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>
        <v>5</v>
      </c>
      <c r="R16" s="17">
        <v>1</v>
      </c>
      <c r="S16" s="17"/>
      <c r="T16" s="17">
        <v>1</v>
      </c>
      <c r="U16" s="17">
        <v>1</v>
      </c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23" customFormat="1" x14ac:dyDescent="0.25">
      <c r="A17" s="17" t="s">
        <v>1</v>
      </c>
      <c r="B17" s="17" t="s">
        <v>104</v>
      </c>
      <c r="C17" s="18">
        <v>42136</v>
      </c>
      <c r="D17" s="17">
        <f>SUM(F17:AD17)</f>
        <v>2</v>
      </c>
      <c r="E17" s="19">
        <v>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>
        <v>2</v>
      </c>
      <c r="Z17" s="17"/>
      <c r="AA17" s="17"/>
      <c r="AB17" s="17"/>
      <c r="AC17" s="17"/>
      <c r="AD17" s="17"/>
    </row>
    <row r="18" spans="1:30" s="17" customFormat="1" x14ac:dyDescent="0.25">
      <c r="A18" s="17" t="s">
        <v>1</v>
      </c>
      <c r="B18" s="17" t="s">
        <v>105</v>
      </c>
      <c r="C18" s="18">
        <v>42136</v>
      </c>
      <c r="D18" s="17">
        <f>SUM(F18:AD18)</f>
        <v>3</v>
      </c>
      <c r="E18" s="19">
        <v>5</v>
      </c>
      <c r="Y18" s="17">
        <v>3</v>
      </c>
    </row>
    <row r="19" spans="1:30" s="35" customFormat="1" x14ac:dyDescent="0.25">
      <c r="A19" s="17" t="s">
        <v>1</v>
      </c>
      <c r="B19" s="17" t="s">
        <v>106</v>
      </c>
      <c r="C19" s="18">
        <v>42136</v>
      </c>
      <c r="D19" s="17">
        <f>SUM(F19:AD19)</f>
        <v>9</v>
      </c>
      <c r="E19" s="19">
        <v>7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>
        <v>2</v>
      </c>
      <c r="Q19" s="17">
        <v>3</v>
      </c>
      <c r="R19" s="17"/>
      <c r="S19" s="17"/>
      <c r="T19" s="17"/>
      <c r="U19" s="17">
        <v>4</v>
      </c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s="17" customFormat="1" ht="16.5" customHeight="1" x14ac:dyDescent="0.25">
      <c r="A20" s="17" t="s">
        <v>4</v>
      </c>
      <c r="B20" s="17" t="s">
        <v>107</v>
      </c>
      <c r="C20" s="18">
        <v>42136</v>
      </c>
      <c r="D20" s="17">
        <f>SUM(F20:AD20)</f>
        <v>6</v>
      </c>
      <c r="E20" s="19">
        <v>6</v>
      </c>
      <c r="F20" s="17">
        <v>6</v>
      </c>
    </row>
    <row r="21" spans="1:30" s="17" customFormat="1" x14ac:dyDescent="0.25">
      <c r="A21" s="17" t="s">
        <v>4</v>
      </c>
      <c r="B21" s="17" t="s">
        <v>108</v>
      </c>
      <c r="C21" s="18">
        <v>42136</v>
      </c>
      <c r="D21" s="17">
        <f>SUM(F21:AD21)</f>
        <v>4</v>
      </c>
      <c r="E21" s="19">
        <v>6</v>
      </c>
      <c r="F21" s="17">
        <v>4</v>
      </c>
    </row>
    <row r="22" spans="1:30" s="17" customFormat="1" x14ac:dyDescent="0.25">
      <c r="A22" s="17" t="s">
        <v>4</v>
      </c>
      <c r="B22" s="17" t="s">
        <v>109</v>
      </c>
      <c r="C22" s="18">
        <v>42136</v>
      </c>
      <c r="D22" s="17">
        <f>SUM(F22:AD22)</f>
        <v>3</v>
      </c>
      <c r="E22" s="19">
        <v>5</v>
      </c>
      <c r="G22" s="17">
        <v>3</v>
      </c>
    </row>
    <row r="23" spans="1:30" s="17" customFormat="1" x14ac:dyDescent="0.25">
      <c r="A23" s="17" t="s">
        <v>4</v>
      </c>
      <c r="B23" s="17" t="s">
        <v>110</v>
      </c>
      <c r="C23" s="18">
        <v>42136</v>
      </c>
      <c r="D23" s="17">
        <f>SUM(F23:AD23)</f>
        <v>3</v>
      </c>
      <c r="E23" s="19">
        <v>4</v>
      </c>
      <c r="G23" s="17">
        <v>3</v>
      </c>
    </row>
    <row r="24" spans="1:30" s="17" customFormat="1" x14ac:dyDescent="0.25">
      <c r="A24" s="17" t="s">
        <v>4</v>
      </c>
      <c r="B24" s="17" t="s">
        <v>111</v>
      </c>
      <c r="C24" s="18">
        <v>42136</v>
      </c>
      <c r="D24" s="17">
        <f>SUM(F24:AD24)</f>
        <v>8</v>
      </c>
      <c r="E24" s="19">
        <v>5</v>
      </c>
      <c r="G24" s="17">
        <v>1</v>
      </c>
      <c r="H24" s="17">
        <v>0</v>
      </c>
      <c r="I24" s="17">
        <v>1</v>
      </c>
      <c r="J24" s="17">
        <v>1</v>
      </c>
      <c r="K24" s="17">
        <v>5</v>
      </c>
    </row>
    <row r="25" spans="1:30" s="17" customFormat="1" x14ac:dyDescent="0.25">
      <c r="A25" s="17" t="s">
        <v>4</v>
      </c>
      <c r="B25" s="17" t="s">
        <v>112</v>
      </c>
      <c r="C25" s="18">
        <v>42136</v>
      </c>
      <c r="D25" s="17">
        <f>SUM(F25:AD25)</f>
        <v>13</v>
      </c>
      <c r="E25" s="19">
        <v>12</v>
      </c>
      <c r="G25" s="17">
        <v>5</v>
      </c>
      <c r="I25" s="17">
        <v>4</v>
      </c>
      <c r="J25" s="17">
        <v>2</v>
      </c>
      <c r="L25" s="17">
        <v>2</v>
      </c>
    </row>
    <row r="26" spans="1:30" s="17" customFormat="1" x14ac:dyDescent="0.25">
      <c r="A26" s="17" t="s">
        <v>4</v>
      </c>
      <c r="B26" s="17" t="s">
        <v>113</v>
      </c>
      <c r="C26" s="18">
        <v>42136</v>
      </c>
      <c r="D26" s="17">
        <f>SUM(F26:AD26)</f>
        <v>12</v>
      </c>
      <c r="E26" s="19">
        <v>10</v>
      </c>
      <c r="G26" s="17">
        <v>2</v>
      </c>
      <c r="P26" s="17">
        <v>2</v>
      </c>
      <c r="Q26" s="17">
        <v>3</v>
      </c>
      <c r="U26" s="17">
        <v>5</v>
      </c>
    </row>
    <row r="27" spans="1:30" s="17" customFormat="1" x14ac:dyDescent="0.25">
      <c r="A27" s="17" t="s">
        <v>4</v>
      </c>
      <c r="B27" s="17" t="s">
        <v>114</v>
      </c>
      <c r="C27" s="18">
        <v>42136</v>
      </c>
      <c r="D27" s="17">
        <f>SUM(F27:AD27)</f>
        <v>10</v>
      </c>
      <c r="E27" s="19">
        <v>15</v>
      </c>
      <c r="G27" s="17">
        <v>5</v>
      </c>
      <c r="H27" s="17">
        <v>5</v>
      </c>
    </row>
    <row r="28" spans="1:30" s="17" customFormat="1" x14ac:dyDescent="0.25">
      <c r="A28" s="17" t="s">
        <v>4</v>
      </c>
      <c r="B28" s="17" t="s">
        <v>115</v>
      </c>
      <c r="C28" s="18">
        <v>42136</v>
      </c>
      <c r="D28" s="17">
        <f>SUM(F28:AD28)</f>
        <v>11</v>
      </c>
      <c r="E28" s="19">
        <v>10</v>
      </c>
      <c r="H28" s="17">
        <v>1</v>
      </c>
      <c r="I28" s="17">
        <v>1</v>
      </c>
      <c r="M28" s="17">
        <v>5</v>
      </c>
      <c r="N28" s="17">
        <v>2</v>
      </c>
      <c r="R28" s="17">
        <v>2</v>
      </c>
    </row>
    <row r="29" spans="1:30" s="17" customFormat="1" x14ac:dyDescent="0.25">
      <c r="A29" s="17" t="s">
        <v>4</v>
      </c>
      <c r="B29" s="17" t="s">
        <v>122</v>
      </c>
      <c r="C29" s="18">
        <v>42136</v>
      </c>
      <c r="D29" s="17">
        <f>SUM(F29:AD29)</f>
        <v>5</v>
      </c>
      <c r="E29" s="19">
        <v>2</v>
      </c>
      <c r="W29" s="17">
        <v>5</v>
      </c>
    </row>
    <row r="30" spans="1:30" s="17" customFormat="1" x14ac:dyDescent="0.25">
      <c r="A30" s="17" t="s">
        <v>125</v>
      </c>
      <c r="B30" s="17" t="s">
        <v>126</v>
      </c>
      <c r="C30" s="18">
        <v>42136</v>
      </c>
      <c r="D30" s="17">
        <f>SUM(F30:AD30)</f>
        <v>11</v>
      </c>
      <c r="E30" s="19">
        <v>9</v>
      </c>
      <c r="F30" s="17">
        <v>3</v>
      </c>
      <c r="G30" s="17">
        <v>2</v>
      </c>
      <c r="N30" s="17">
        <v>4</v>
      </c>
      <c r="O30" s="17">
        <v>2</v>
      </c>
    </row>
    <row r="31" spans="1:30" s="17" customFormat="1" x14ac:dyDescent="0.25">
      <c r="A31" s="17" t="s">
        <v>125</v>
      </c>
      <c r="B31" s="17" t="s">
        <v>127</v>
      </c>
      <c r="C31" s="18">
        <v>42136</v>
      </c>
      <c r="D31" s="17">
        <f>SUM(F31:AD31)</f>
        <v>11</v>
      </c>
      <c r="E31" s="19">
        <v>12</v>
      </c>
      <c r="G31" s="17">
        <v>4</v>
      </c>
      <c r="P31" s="17">
        <v>6</v>
      </c>
      <c r="Q31" s="17">
        <v>1</v>
      </c>
    </row>
    <row r="32" spans="1:30" s="17" customFormat="1" x14ac:dyDescent="0.25">
      <c r="A32" s="17" t="s">
        <v>125</v>
      </c>
      <c r="B32" s="17" t="s">
        <v>35</v>
      </c>
      <c r="C32" s="18">
        <v>42136</v>
      </c>
      <c r="D32" s="17">
        <f>SUM(F32:AD32)</f>
        <v>9</v>
      </c>
      <c r="E32" s="19">
        <v>9</v>
      </c>
      <c r="O32" s="17">
        <v>9</v>
      </c>
    </row>
    <row r="33" spans="1:30" s="35" customFormat="1" x14ac:dyDescent="0.25">
      <c r="A33" s="17" t="s">
        <v>125</v>
      </c>
      <c r="B33" s="17" t="s">
        <v>129</v>
      </c>
      <c r="C33" s="18">
        <v>42136</v>
      </c>
      <c r="D33" s="17">
        <f>SUM(F33:AD33)</f>
        <v>9</v>
      </c>
      <c r="E33" s="19">
        <v>8</v>
      </c>
      <c r="F33" s="17"/>
      <c r="G33" s="17"/>
      <c r="H33" s="17"/>
      <c r="I33" s="17"/>
      <c r="J33" s="17"/>
      <c r="K33" s="17"/>
      <c r="L33" s="17"/>
      <c r="M33" s="17"/>
      <c r="N33" s="17"/>
      <c r="O33" s="17">
        <v>9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 s="38" customFormat="1" x14ac:dyDescent="0.25">
      <c r="A34" s="17" t="s">
        <v>125</v>
      </c>
      <c r="B34" s="17" t="s">
        <v>67</v>
      </c>
      <c r="C34" s="18">
        <v>42136</v>
      </c>
      <c r="D34" s="17">
        <f>SUM(F34:AD34)</f>
        <v>12</v>
      </c>
      <c r="E34" s="19">
        <v>12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>
        <v>2</v>
      </c>
      <c r="Q34" s="17">
        <v>5</v>
      </c>
      <c r="R34" s="17">
        <v>5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s="38" customFormat="1" x14ac:dyDescent="0.25">
      <c r="A35" s="17" t="s">
        <v>125</v>
      </c>
      <c r="B35" s="17" t="s">
        <v>71</v>
      </c>
      <c r="C35" s="18">
        <v>42136</v>
      </c>
      <c r="D35" s="17">
        <f>SUM(F35:AD35)</f>
        <v>0</v>
      </c>
      <c r="E35" s="19">
        <v>6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38" customFormat="1" x14ac:dyDescent="0.25">
      <c r="A36" s="17" t="s">
        <v>125</v>
      </c>
      <c r="B36" s="17" t="s">
        <v>73</v>
      </c>
      <c r="C36" s="18">
        <v>42136</v>
      </c>
      <c r="D36" s="17">
        <f>SUM(F36:AD36)</f>
        <v>0</v>
      </c>
      <c r="E36" s="19">
        <v>6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7" customFormat="1" x14ac:dyDescent="0.25">
      <c r="A37" s="17" t="s">
        <v>125</v>
      </c>
      <c r="B37" s="17" t="s">
        <v>78</v>
      </c>
      <c r="C37" s="18">
        <v>42136</v>
      </c>
      <c r="D37" s="17">
        <f>SUM(F37:AD37)</f>
        <v>0</v>
      </c>
      <c r="E37" s="19">
        <v>6</v>
      </c>
    </row>
    <row r="38" spans="1:30" s="35" customFormat="1" x14ac:dyDescent="0.25">
      <c r="A38" s="17" t="s">
        <v>125</v>
      </c>
      <c r="B38" s="17" t="s">
        <v>80</v>
      </c>
      <c r="C38" s="18">
        <v>42136</v>
      </c>
      <c r="D38" s="17">
        <f>SUM(F38:AD38)</f>
        <v>0</v>
      </c>
      <c r="E38" s="19">
        <v>13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7" customFormat="1" x14ac:dyDescent="0.25">
      <c r="A39" s="17" t="s">
        <v>6</v>
      </c>
      <c r="B39" s="17" t="s">
        <v>134</v>
      </c>
      <c r="C39" s="18">
        <v>42136</v>
      </c>
      <c r="D39" s="17">
        <f>SUM(F39:AD39)</f>
        <v>9</v>
      </c>
      <c r="E39" s="19">
        <v>13</v>
      </c>
      <c r="F39" s="17">
        <v>3</v>
      </c>
      <c r="G39" s="17">
        <v>6</v>
      </c>
    </row>
    <row r="40" spans="1:30" s="35" customFormat="1" x14ac:dyDescent="0.25">
      <c r="A40" s="17" t="s">
        <v>6</v>
      </c>
      <c r="B40" s="17" t="s">
        <v>135</v>
      </c>
      <c r="C40" s="18">
        <v>42136</v>
      </c>
      <c r="D40" s="17">
        <f>SUM(F40:AD40)</f>
        <v>3</v>
      </c>
      <c r="E40" s="19">
        <v>13</v>
      </c>
      <c r="F40" s="17">
        <v>3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35" customFormat="1" x14ac:dyDescent="0.25">
      <c r="A41" s="17" t="s">
        <v>6</v>
      </c>
      <c r="B41" s="17" t="s">
        <v>136</v>
      </c>
      <c r="C41" s="18">
        <v>42136</v>
      </c>
      <c r="D41" s="17">
        <f>SUM(F41:AD41)</f>
        <v>4</v>
      </c>
      <c r="E41" s="19">
        <v>8</v>
      </c>
      <c r="F41" s="17">
        <v>3</v>
      </c>
      <c r="G41" s="17">
        <v>1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29" customFormat="1" x14ac:dyDescent="0.25">
      <c r="A42" s="17" t="s">
        <v>6</v>
      </c>
      <c r="B42" s="17" t="s">
        <v>137</v>
      </c>
      <c r="C42" s="18">
        <v>42136</v>
      </c>
      <c r="D42" s="17">
        <f>SUM(F42:AD42)</f>
        <v>3</v>
      </c>
      <c r="E42" s="19">
        <v>6</v>
      </c>
      <c r="F42" s="17">
        <v>3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7" customFormat="1" x14ac:dyDescent="0.25">
      <c r="A43" s="17" t="s">
        <v>6</v>
      </c>
      <c r="B43" s="17" t="s">
        <v>138</v>
      </c>
      <c r="C43" s="18">
        <v>42136</v>
      </c>
      <c r="D43" s="17">
        <f>SUM(F43:AD43)</f>
        <v>4</v>
      </c>
      <c r="E43" s="19">
        <v>8</v>
      </c>
      <c r="F43" s="17">
        <v>3</v>
      </c>
      <c r="G43" s="17">
        <v>1</v>
      </c>
    </row>
    <row r="44" spans="1:30" s="17" customFormat="1" x14ac:dyDescent="0.25">
      <c r="A44" s="17" t="s">
        <v>6</v>
      </c>
      <c r="B44" s="17" t="s">
        <v>139</v>
      </c>
      <c r="C44" s="18">
        <v>42136</v>
      </c>
      <c r="D44" s="17">
        <f>SUM(F44:AD44)</f>
        <v>4</v>
      </c>
      <c r="E44" s="19">
        <v>8</v>
      </c>
      <c r="F44" s="17">
        <v>3</v>
      </c>
      <c r="G44" s="17">
        <v>1</v>
      </c>
    </row>
    <row r="45" spans="1:30" s="26" customFormat="1" x14ac:dyDescent="0.25">
      <c r="A45" s="17" t="s">
        <v>6</v>
      </c>
      <c r="B45" s="17" t="s">
        <v>140</v>
      </c>
      <c r="C45" s="18">
        <v>42136</v>
      </c>
      <c r="D45" s="17">
        <f>SUM(F45:AD45)</f>
        <v>11</v>
      </c>
      <c r="E45" s="19">
        <v>12</v>
      </c>
      <c r="F45" s="17"/>
      <c r="G45" s="17">
        <v>1</v>
      </c>
      <c r="H45" s="17">
        <v>2</v>
      </c>
      <c r="I45" s="17"/>
      <c r="J45" s="17">
        <v>7</v>
      </c>
      <c r="K45" s="17">
        <v>1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spans="1:30" s="38" customFormat="1" x14ac:dyDescent="0.25">
      <c r="A46" s="17" t="s">
        <v>6</v>
      </c>
      <c r="B46" s="17" t="s">
        <v>141</v>
      </c>
      <c r="C46" s="18">
        <v>42136</v>
      </c>
      <c r="D46" s="17">
        <f>SUM(F46:AD46)</f>
        <v>9</v>
      </c>
      <c r="E46" s="19">
        <v>11</v>
      </c>
      <c r="F46" s="17"/>
      <c r="G46" s="17"/>
      <c r="H46" s="17"/>
      <c r="I46" s="17"/>
      <c r="J46" s="17"/>
      <c r="K46" s="17"/>
      <c r="L46" s="17"/>
      <c r="M46" s="17"/>
      <c r="N46" s="17">
        <v>8</v>
      </c>
      <c r="O46" s="17">
        <v>1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spans="1:30" s="17" customFormat="1" x14ac:dyDescent="0.25">
      <c r="A47" s="17" t="s">
        <v>6</v>
      </c>
      <c r="B47" s="17" t="s">
        <v>65</v>
      </c>
      <c r="C47" s="18">
        <v>42136</v>
      </c>
      <c r="D47" s="17">
        <f>SUM(F47:AD47)</f>
        <v>0</v>
      </c>
      <c r="E47" s="19">
        <v>11</v>
      </c>
    </row>
    <row r="48" spans="1:30" s="17" customFormat="1" x14ac:dyDescent="0.25">
      <c r="A48" s="17" t="s">
        <v>6</v>
      </c>
      <c r="B48" s="17" t="s">
        <v>143</v>
      </c>
      <c r="C48" s="18">
        <v>42136</v>
      </c>
      <c r="D48" s="17">
        <f>SUM(F48:AD48)</f>
        <v>6</v>
      </c>
      <c r="E48" s="19">
        <v>12</v>
      </c>
      <c r="F48" s="17">
        <v>3</v>
      </c>
      <c r="G48" s="17">
        <v>3</v>
      </c>
    </row>
    <row r="49" spans="1:30" s="23" customFormat="1" x14ac:dyDescent="0.25">
      <c r="A49" s="17" t="s">
        <v>6</v>
      </c>
      <c r="B49" s="17" t="s">
        <v>144</v>
      </c>
      <c r="C49" s="18">
        <v>42136</v>
      </c>
      <c r="D49" s="17">
        <f>SUM(F49:AD49)</f>
        <v>23</v>
      </c>
      <c r="E49" s="19">
        <v>15</v>
      </c>
      <c r="F49" s="17">
        <v>7</v>
      </c>
      <c r="G49" s="17">
        <v>7</v>
      </c>
      <c r="H49" s="17"/>
      <c r="I49" s="17"/>
      <c r="J49" s="17"/>
      <c r="K49" s="17"/>
      <c r="L49" s="17"/>
      <c r="M49" s="17"/>
      <c r="N49" s="17">
        <v>7</v>
      </c>
      <c r="O49" s="17"/>
      <c r="P49" s="17"/>
      <c r="Q49" s="17">
        <v>2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spans="1:30" s="26" customFormat="1" x14ac:dyDescent="0.25">
      <c r="A50" s="17" t="s">
        <v>7</v>
      </c>
      <c r="B50" s="17" t="s">
        <v>145</v>
      </c>
      <c r="C50" s="18">
        <v>42136</v>
      </c>
      <c r="D50" s="17">
        <f>SUM(F50:AD50)</f>
        <v>19</v>
      </c>
      <c r="E50" s="19">
        <v>20</v>
      </c>
      <c r="F50" s="17"/>
      <c r="G50" s="17">
        <v>3</v>
      </c>
      <c r="H50" s="17">
        <v>2</v>
      </c>
      <c r="I50" s="17"/>
      <c r="J50" s="17"/>
      <c r="K50" s="17"/>
      <c r="L50" s="17"/>
      <c r="M50" s="17"/>
      <c r="N50" s="17"/>
      <c r="O50" s="17"/>
      <c r="P50" s="17"/>
      <c r="Q50" s="17">
        <v>4</v>
      </c>
      <c r="R50" s="17">
        <v>2</v>
      </c>
      <c r="S50" s="17"/>
      <c r="T50" s="17"/>
      <c r="U50" s="17">
        <v>7</v>
      </c>
      <c r="V50" s="17"/>
      <c r="W50" s="17"/>
      <c r="X50" s="17">
        <v>1</v>
      </c>
      <c r="Y50" s="17"/>
      <c r="Z50" s="17"/>
      <c r="AA50" s="17"/>
      <c r="AB50" s="17"/>
      <c r="AC50" s="17"/>
      <c r="AD50" s="17"/>
    </row>
    <row r="51" spans="1:30" s="26" customFormat="1" x14ac:dyDescent="0.25">
      <c r="A51" s="17" t="s">
        <v>7</v>
      </c>
      <c r="B51" s="17" t="s">
        <v>146</v>
      </c>
      <c r="C51" s="18">
        <v>42136</v>
      </c>
      <c r="D51" s="17">
        <f>SUM(F51:AD51)</f>
        <v>18</v>
      </c>
      <c r="E51" s="19">
        <v>20</v>
      </c>
      <c r="F51" s="17"/>
      <c r="G51" s="17">
        <v>3</v>
      </c>
      <c r="H51" s="17">
        <v>2</v>
      </c>
      <c r="I51" s="17"/>
      <c r="J51" s="17"/>
      <c r="K51" s="17"/>
      <c r="L51" s="17"/>
      <c r="M51" s="17"/>
      <c r="N51" s="17"/>
      <c r="O51" s="17"/>
      <c r="P51" s="17"/>
      <c r="Q51" s="17">
        <v>5</v>
      </c>
      <c r="R51" s="17"/>
      <c r="S51" s="17"/>
      <c r="T51" s="17"/>
      <c r="U51" s="17">
        <v>7</v>
      </c>
      <c r="V51" s="17"/>
      <c r="W51" s="17"/>
      <c r="X51" s="17">
        <v>1</v>
      </c>
      <c r="Y51" s="17"/>
      <c r="Z51" s="17"/>
      <c r="AA51" s="17"/>
      <c r="AB51" s="17"/>
      <c r="AC51" s="17"/>
      <c r="AD51" s="17"/>
    </row>
    <row r="52" spans="1:30" s="26" customFormat="1" x14ac:dyDescent="0.25">
      <c r="A52" s="17" t="s">
        <v>7</v>
      </c>
      <c r="B52" s="17" t="s">
        <v>147</v>
      </c>
      <c r="C52" s="18">
        <v>42136</v>
      </c>
      <c r="D52" s="17">
        <f>SUM(F52:AD52)</f>
        <v>11</v>
      </c>
      <c r="E52" s="19">
        <v>6</v>
      </c>
      <c r="F52" s="17"/>
      <c r="G52" s="17"/>
      <c r="H52" s="17">
        <v>0</v>
      </c>
      <c r="I52" s="17"/>
      <c r="J52" s="17"/>
      <c r="K52" s="17"/>
      <c r="L52" s="17"/>
      <c r="M52" s="17"/>
      <c r="N52" s="17"/>
      <c r="O52" s="17"/>
      <c r="P52" s="17"/>
      <c r="Q52" s="17">
        <v>1</v>
      </c>
      <c r="R52" s="17">
        <v>4</v>
      </c>
      <c r="S52" s="17"/>
      <c r="T52" s="17"/>
      <c r="U52" s="17">
        <v>2</v>
      </c>
      <c r="V52" s="17">
        <v>3</v>
      </c>
      <c r="W52" s="17"/>
      <c r="X52" s="17">
        <v>1</v>
      </c>
      <c r="Y52" s="17"/>
      <c r="Z52" s="17"/>
      <c r="AA52" s="17"/>
      <c r="AB52" s="17"/>
      <c r="AC52" s="17"/>
      <c r="AD52" s="17"/>
    </row>
    <row r="53" spans="1:30" s="20" customFormat="1" x14ac:dyDescent="0.25">
      <c r="A53" s="17" t="s">
        <v>7</v>
      </c>
      <c r="B53" s="17" t="s">
        <v>148</v>
      </c>
      <c r="C53" s="18">
        <v>42136</v>
      </c>
      <c r="D53" s="17">
        <f>SUM(F53:AD53)</f>
        <v>19</v>
      </c>
      <c r="E53" s="19">
        <v>22</v>
      </c>
      <c r="F53" s="17"/>
      <c r="G53" s="17">
        <v>3</v>
      </c>
      <c r="H53" s="17">
        <v>2</v>
      </c>
      <c r="I53" s="17"/>
      <c r="J53" s="17"/>
      <c r="K53" s="17"/>
      <c r="L53" s="17"/>
      <c r="M53" s="17"/>
      <c r="N53" s="17"/>
      <c r="O53" s="17"/>
      <c r="P53" s="17"/>
      <c r="Q53" s="17">
        <v>6</v>
      </c>
      <c r="R53" s="17"/>
      <c r="S53" s="17"/>
      <c r="T53" s="17"/>
      <c r="U53" s="17">
        <v>7</v>
      </c>
      <c r="V53" s="17"/>
      <c r="W53" s="17"/>
      <c r="X53" s="17">
        <v>1</v>
      </c>
      <c r="Y53" s="17"/>
      <c r="Z53" s="17"/>
      <c r="AA53" s="17"/>
      <c r="AB53" s="17"/>
      <c r="AC53" s="17"/>
      <c r="AD53" s="17"/>
    </row>
    <row r="54" spans="1:30" s="17" customFormat="1" x14ac:dyDescent="0.25">
      <c r="A54" s="17" t="s">
        <v>7</v>
      </c>
      <c r="B54" s="17" t="s">
        <v>149</v>
      </c>
      <c r="C54" s="18">
        <v>42136</v>
      </c>
      <c r="D54" s="17">
        <f>SUM(F54:AD54)</f>
        <v>21</v>
      </c>
      <c r="E54" s="19">
        <v>21</v>
      </c>
      <c r="G54" s="17">
        <v>3</v>
      </c>
      <c r="H54" s="17">
        <v>7</v>
      </c>
      <c r="Q54" s="17">
        <v>3</v>
      </c>
      <c r="U54" s="17">
        <v>7</v>
      </c>
      <c r="X54" s="17">
        <v>1</v>
      </c>
    </row>
    <row r="55" spans="1:30" s="38" customFormat="1" x14ac:dyDescent="0.25">
      <c r="A55" s="17" t="s">
        <v>7</v>
      </c>
      <c r="B55" s="17" t="s">
        <v>150</v>
      </c>
      <c r="C55" s="18">
        <v>42136</v>
      </c>
      <c r="D55" s="17">
        <f>SUM(F55:AD55)</f>
        <v>10</v>
      </c>
      <c r="E55" s="19">
        <v>12</v>
      </c>
      <c r="F55" s="17"/>
      <c r="G55" s="17"/>
      <c r="H55" s="17">
        <v>0</v>
      </c>
      <c r="I55" s="17"/>
      <c r="J55" s="17"/>
      <c r="K55" s="17"/>
      <c r="L55" s="17"/>
      <c r="M55" s="17"/>
      <c r="N55" s="17"/>
      <c r="O55" s="17"/>
      <c r="P55" s="17"/>
      <c r="Q55" s="17"/>
      <c r="R55" s="17">
        <v>5</v>
      </c>
      <c r="S55" s="17"/>
      <c r="T55" s="17"/>
      <c r="U55" s="17">
        <v>2</v>
      </c>
      <c r="V55" s="17">
        <v>2</v>
      </c>
      <c r="W55" s="17"/>
      <c r="X55" s="17">
        <v>1</v>
      </c>
      <c r="Y55" s="17"/>
      <c r="Z55" s="17"/>
      <c r="AA55" s="17"/>
      <c r="AB55" s="17"/>
      <c r="AC55" s="17"/>
      <c r="AD55" s="17"/>
    </row>
    <row r="56" spans="1:30" s="17" customFormat="1" x14ac:dyDescent="0.25">
      <c r="A56" s="17" t="s">
        <v>4</v>
      </c>
      <c r="B56" s="17" t="s">
        <v>120</v>
      </c>
      <c r="C56" s="18">
        <v>42153</v>
      </c>
      <c r="D56" s="17">
        <f>SUM(F56:AD56)</f>
        <v>10</v>
      </c>
      <c r="E56" s="19">
        <v>9</v>
      </c>
      <c r="N56" s="17">
        <v>2</v>
      </c>
      <c r="O56" s="17">
        <v>3</v>
      </c>
      <c r="T56" s="17">
        <v>5</v>
      </c>
    </row>
    <row r="57" spans="1:30" s="17" customFormat="1" x14ac:dyDescent="0.25">
      <c r="A57" s="26" t="s">
        <v>125</v>
      </c>
      <c r="B57" s="26" t="s">
        <v>128</v>
      </c>
      <c r="C57" s="27">
        <v>42160</v>
      </c>
      <c r="D57" s="26">
        <f>SUM(F57:AD57)</f>
        <v>6</v>
      </c>
      <c r="E57" s="28">
        <v>5</v>
      </c>
      <c r="F57" s="26"/>
      <c r="G57" s="26">
        <v>1</v>
      </c>
      <c r="H57" s="26">
        <v>2</v>
      </c>
      <c r="I57" s="26"/>
      <c r="J57" s="26"/>
      <c r="K57" s="26"/>
      <c r="L57" s="26"/>
      <c r="M57" s="26"/>
      <c r="N57" s="26"/>
      <c r="O57" s="26"/>
      <c r="P57" s="26"/>
      <c r="Q57" s="26">
        <v>3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s="26" customFormat="1" x14ac:dyDescent="0.25">
      <c r="A58" s="26" t="s">
        <v>125</v>
      </c>
      <c r="B58" s="26" t="s">
        <v>51</v>
      </c>
      <c r="C58" s="27">
        <v>42160</v>
      </c>
      <c r="D58" s="26">
        <f>SUM(F58:AD58)</f>
        <v>8</v>
      </c>
      <c r="E58" s="28">
        <v>9</v>
      </c>
      <c r="G58" s="26">
        <v>7</v>
      </c>
      <c r="H58" s="26">
        <v>1</v>
      </c>
    </row>
    <row r="59" spans="1:30" s="17" customFormat="1" x14ac:dyDescent="0.25">
      <c r="A59" s="26" t="s">
        <v>125</v>
      </c>
      <c r="B59" s="26" t="s">
        <v>130</v>
      </c>
      <c r="C59" s="27">
        <v>42160</v>
      </c>
      <c r="D59" s="26">
        <f>SUM(F59:AD59)</f>
        <v>4</v>
      </c>
      <c r="E59" s="28">
        <v>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>
        <v>2</v>
      </c>
      <c r="Q59" s="26">
        <v>2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s="17" customFormat="1" x14ac:dyDescent="0.25">
      <c r="A60" s="26" t="s">
        <v>125</v>
      </c>
      <c r="B60" s="26" t="s">
        <v>131</v>
      </c>
      <c r="C60" s="27">
        <v>42160</v>
      </c>
      <c r="D60" s="26">
        <f>SUM(F60:AD60)</f>
        <v>4</v>
      </c>
      <c r="E60" s="28">
        <v>3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>
        <v>2</v>
      </c>
      <c r="Q60" s="26">
        <v>2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s="17" customFormat="1" x14ac:dyDescent="0.25">
      <c r="A61" s="26" t="s">
        <v>125</v>
      </c>
      <c r="B61" s="26" t="s">
        <v>133</v>
      </c>
      <c r="C61" s="27">
        <v>42160</v>
      </c>
      <c r="D61" s="26">
        <f>SUM(F61:AD61)</f>
        <v>9</v>
      </c>
      <c r="E61" s="28">
        <v>9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>
        <v>5</v>
      </c>
      <c r="Q61" s="26">
        <v>4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s="17" customFormat="1" x14ac:dyDescent="0.25">
      <c r="A62" s="20" t="s">
        <v>125</v>
      </c>
      <c r="B62" s="20" t="s">
        <v>132</v>
      </c>
      <c r="C62" s="21">
        <v>42190</v>
      </c>
      <c r="D62" s="20">
        <f>SUM(F62:AD62)</f>
        <v>9</v>
      </c>
      <c r="E62" s="22">
        <v>9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>
        <v>9</v>
      </c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spans="1:30" s="17" customFormat="1" x14ac:dyDescent="0.25">
      <c r="A63" s="23" t="s">
        <v>1</v>
      </c>
      <c r="B63" s="23" t="s">
        <v>99</v>
      </c>
      <c r="C63" s="24">
        <v>42209</v>
      </c>
      <c r="D63" s="23">
        <f>SUM(F63:AD63)</f>
        <v>9</v>
      </c>
      <c r="E63" s="25">
        <v>10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>
        <v>5</v>
      </c>
      <c r="R63" s="23"/>
      <c r="S63" s="23"/>
      <c r="T63" s="23"/>
      <c r="U63" s="23">
        <v>2</v>
      </c>
      <c r="V63" s="23"/>
      <c r="W63" s="23"/>
      <c r="X63" s="23">
        <v>2</v>
      </c>
      <c r="Y63" s="23"/>
      <c r="Z63" s="23"/>
      <c r="AA63" s="23"/>
      <c r="AB63" s="23"/>
      <c r="AC63" s="23"/>
      <c r="AD63" s="23"/>
    </row>
    <row r="64" spans="1:30" s="17" customFormat="1" x14ac:dyDescent="0.25">
      <c r="A64" s="23" t="s">
        <v>1</v>
      </c>
      <c r="B64" s="23" t="s">
        <v>100</v>
      </c>
      <c r="C64" s="24">
        <v>42209</v>
      </c>
      <c r="D64" s="23">
        <f>SUM(F64:AD64)</f>
        <v>6</v>
      </c>
      <c r="E64" s="25">
        <v>5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>
        <v>2</v>
      </c>
      <c r="R64" s="23"/>
      <c r="S64" s="23"/>
      <c r="T64" s="23"/>
      <c r="U64" s="23">
        <v>2</v>
      </c>
      <c r="V64" s="23"/>
      <c r="W64" s="23"/>
      <c r="X64" s="23">
        <v>2</v>
      </c>
      <c r="Y64" s="23"/>
      <c r="Z64" s="23"/>
      <c r="AA64" s="23"/>
      <c r="AB64" s="23"/>
      <c r="AC64" s="23"/>
      <c r="AD64" s="23"/>
    </row>
    <row r="65" spans="1:30" s="17" customFormat="1" x14ac:dyDescent="0.25">
      <c r="A65" s="23" t="s">
        <v>125</v>
      </c>
      <c r="B65" s="23" t="s">
        <v>99</v>
      </c>
      <c r="C65" s="24">
        <v>42209</v>
      </c>
      <c r="D65" s="23">
        <f>SUM(F65:AD65)</f>
        <v>9</v>
      </c>
      <c r="E65" s="25">
        <v>10</v>
      </c>
      <c r="F65" s="23"/>
      <c r="G65" s="23">
        <v>1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>
        <v>7</v>
      </c>
      <c r="T65" s="23">
        <v>1</v>
      </c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 s="17" customFormat="1" x14ac:dyDescent="0.25">
      <c r="A66" s="23" t="s">
        <v>6</v>
      </c>
      <c r="B66" s="23" t="s">
        <v>99</v>
      </c>
      <c r="C66" s="24">
        <v>42209</v>
      </c>
      <c r="D66" s="23">
        <f>SUM(F66:AD66)</f>
        <v>11</v>
      </c>
      <c r="E66" s="25">
        <v>10</v>
      </c>
      <c r="F66" s="23"/>
      <c r="G66" s="23">
        <v>1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>
        <v>2</v>
      </c>
      <c r="S66" s="23">
        <v>5</v>
      </c>
      <c r="T66" s="23"/>
      <c r="U66" s="23"/>
      <c r="V66" s="23"/>
      <c r="W66" s="23">
        <v>3</v>
      </c>
      <c r="X66" s="23"/>
      <c r="Y66" s="23"/>
      <c r="Z66" s="23"/>
      <c r="AA66" s="23"/>
      <c r="AB66" s="23"/>
      <c r="AC66" s="23"/>
      <c r="AD66" s="23"/>
    </row>
    <row r="67" spans="1:30" s="23" customFormat="1" x14ac:dyDescent="0.25">
      <c r="A67" s="35" t="s">
        <v>4</v>
      </c>
      <c r="B67" s="35" t="s">
        <v>116</v>
      </c>
      <c r="C67" s="36">
        <v>42223</v>
      </c>
      <c r="D67" s="35">
        <f>SUM(F67:AD67)</f>
        <v>5</v>
      </c>
      <c r="E67" s="37">
        <v>5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>
        <v>5</v>
      </c>
      <c r="X67" s="35"/>
      <c r="Y67" s="35"/>
      <c r="Z67" s="35"/>
      <c r="AA67" s="35"/>
      <c r="AB67" s="35"/>
      <c r="AC67" s="35"/>
      <c r="AD67" s="35"/>
    </row>
    <row r="68" spans="1:30" s="17" customFormat="1" x14ac:dyDescent="0.25">
      <c r="A68" s="35" t="s">
        <v>4</v>
      </c>
      <c r="B68" s="35" t="s">
        <v>121</v>
      </c>
      <c r="C68" s="36">
        <v>42223</v>
      </c>
      <c r="D68" s="35">
        <f>SUM(F68:AD68)</f>
        <v>2</v>
      </c>
      <c r="E68" s="37">
        <v>9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>
        <v>2</v>
      </c>
      <c r="X68" s="35"/>
      <c r="Y68" s="35"/>
      <c r="Z68" s="35"/>
      <c r="AA68" s="35"/>
      <c r="AB68" s="35"/>
      <c r="AC68" s="35"/>
      <c r="AD68" s="35"/>
    </row>
    <row r="69" spans="1:30" s="17" customFormat="1" x14ac:dyDescent="0.25">
      <c r="A69" s="35" t="s">
        <v>4</v>
      </c>
      <c r="B69" s="35" t="s">
        <v>123</v>
      </c>
      <c r="C69" s="36">
        <v>42223</v>
      </c>
      <c r="D69" s="35">
        <f>SUM(F69:AD69)</f>
        <v>5</v>
      </c>
      <c r="E69" s="37">
        <v>5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>
        <v>5</v>
      </c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1:30" s="35" customFormat="1" x14ac:dyDescent="0.25">
      <c r="A70" s="35" t="s">
        <v>4</v>
      </c>
      <c r="B70" s="35" t="s">
        <v>64</v>
      </c>
      <c r="C70" s="36">
        <v>42223</v>
      </c>
      <c r="D70" s="35">
        <f>SUM(F70:AD70)</f>
        <v>5</v>
      </c>
      <c r="E70" s="37">
        <v>4</v>
      </c>
      <c r="N70" s="35">
        <v>5</v>
      </c>
    </row>
    <row r="71" spans="1:30" s="17" customFormat="1" x14ac:dyDescent="0.25">
      <c r="A71" s="35" t="s">
        <v>1</v>
      </c>
      <c r="B71" s="35" t="s">
        <v>102</v>
      </c>
      <c r="C71" s="36">
        <v>42224</v>
      </c>
      <c r="D71" s="35">
        <f>SUM(F71:AD71)</f>
        <v>0</v>
      </c>
      <c r="E71" s="37">
        <v>5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1:30" s="17" customFormat="1" x14ac:dyDescent="0.25">
      <c r="A72" s="35" t="s">
        <v>6</v>
      </c>
      <c r="B72" s="35" t="s">
        <v>142</v>
      </c>
      <c r="C72" s="36">
        <v>42224</v>
      </c>
      <c r="D72" s="35">
        <f>SUM(F72:AD72)</f>
        <v>17</v>
      </c>
      <c r="E72" s="37">
        <v>15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>
        <v>1</v>
      </c>
      <c r="U72" s="35">
        <v>7</v>
      </c>
      <c r="V72" s="35">
        <v>3</v>
      </c>
      <c r="W72" s="35">
        <v>6</v>
      </c>
      <c r="X72" s="35"/>
      <c r="Y72" s="35"/>
      <c r="Z72" s="35"/>
      <c r="AA72" s="35"/>
      <c r="AB72" s="35"/>
      <c r="AC72" s="35"/>
      <c r="AD72" s="35"/>
    </row>
    <row r="73" spans="1:30" s="17" customFormat="1" x14ac:dyDescent="0.25">
      <c r="A73" s="29" t="s">
        <v>4</v>
      </c>
      <c r="B73" s="29" t="s">
        <v>124</v>
      </c>
      <c r="C73" s="30">
        <v>42230</v>
      </c>
      <c r="D73" s="29">
        <f>SUM(F73:AD73)</f>
        <v>7</v>
      </c>
      <c r="E73" s="31">
        <v>7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>
        <v>2</v>
      </c>
      <c r="U73" s="29">
        <v>5</v>
      </c>
      <c r="V73" s="29"/>
      <c r="W73" s="29"/>
      <c r="X73" s="29"/>
      <c r="Y73" s="29"/>
      <c r="Z73" s="29"/>
      <c r="AA73" s="29"/>
      <c r="AB73" s="29"/>
      <c r="AC73" s="29"/>
      <c r="AD73" s="29"/>
    </row>
    <row r="74" spans="1:30" s="17" customFormat="1" x14ac:dyDescent="0.25">
      <c r="A74" s="32" t="s">
        <v>1</v>
      </c>
      <c r="B74" s="32" t="s">
        <v>98</v>
      </c>
      <c r="C74" s="33">
        <v>42237</v>
      </c>
      <c r="D74" s="32">
        <f>SUM(F74:AD74)</f>
        <v>7</v>
      </c>
      <c r="E74" s="34">
        <v>6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>
        <v>2</v>
      </c>
      <c r="U74" s="32">
        <v>5</v>
      </c>
      <c r="V74" s="32"/>
      <c r="W74" s="32"/>
      <c r="X74" s="32"/>
      <c r="Y74" s="32"/>
      <c r="Z74" s="32"/>
      <c r="AA74" s="32"/>
      <c r="AB74" s="32"/>
      <c r="AC74" s="32"/>
      <c r="AD74" s="32"/>
    </row>
    <row r="75" spans="1:30" s="17" customFormat="1" x14ac:dyDescent="0.25">
      <c r="A75" s="38" t="s">
        <v>4</v>
      </c>
      <c r="B75" s="38" t="s">
        <v>117</v>
      </c>
      <c r="C75" s="39">
        <v>42251</v>
      </c>
      <c r="D75" s="38">
        <f>SUM(F75:AD75)</f>
        <v>0</v>
      </c>
      <c r="E75" s="40">
        <v>15</v>
      </c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</row>
    <row r="76" spans="1:30" s="17" customFormat="1" x14ac:dyDescent="0.25">
      <c r="A76" s="38" t="s">
        <v>4</v>
      </c>
      <c r="B76" s="38" t="s">
        <v>118</v>
      </c>
      <c r="C76" s="39">
        <v>42251</v>
      </c>
      <c r="D76" s="38">
        <f>SUM(F76:AD76)</f>
        <v>0</v>
      </c>
      <c r="E76" s="40">
        <v>12</v>
      </c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1:30" s="17" customFormat="1" x14ac:dyDescent="0.25">
      <c r="A77" s="38" t="s">
        <v>4</v>
      </c>
      <c r="B77" s="38" t="s">
        <v>119</v>
      </c>
      <c r="C77" s="39">
        <v>42251</v>
      </c>
      <c r="D77" s="38">
        <f>SUM(F77:AD77)</f>
        <v>5</v>
      </c>
      <c r="E77" s="40">
        <v>6</v>
      </c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>
        <v>5</v>
      </c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1:30" s="17" customFormat="1" x14ac:dyDescent="0.25">
      <c r="A78" s="38" t="s">
        <v>125</v>
      </c>
      <c r="B78" s="38" t="s">
        <v>29</v>
      </c>
      <c r="C78" s="39">
        <v>42251</v>
      </c>
      <c r="D78" s="38">
        <f>SUM(F78:AD78)</f>
        <v>7</v>
      </c>
      <c r="E78" s="40">
        <v>7</v>
      </c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>
        <v>7</v>
      </c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1:30" s="17" customFormat="1" x14ac:dyDescent="0.25">
      <c r="A79" s="38" t="s">
        <v>125</v>
      </c>
      <c r="B79" s="38" t="s">
        <v>70</v>
      </c>
      <c r="C79" s="39">
        <v>42251</v>
      </c>
      <c r="D79" s="38">
        <f>SUM(F79:AD79)</f>
        <v>0</v>
      </c>
      <c r="E79" s="40">
        <v>5</v>
      </c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1:30" s="8" customFormat="1" x14ac:dyDescent="0.25">
      <c r="E80" s="11"/>
      <c r="AC80" s="16"/>
    </row>
    <row r="81" spans="5:29" s="8" customFormat="1" x14ac:dyDescent="0.25">
      <c r="E81" s="11"/>
      <c r="AC81" s="16"/>
    </row>
    <row r="82" spans="5:29" s="8" customFormat="1" x14ac:dyDescent="0.25">
      <c r="E82" s="11"/>
      <c r="AC82" s="16"/>
    </row>
    <row r="83" spans="5:29" s="8" customFormat="1" x14ac:dyDescent="0.25">
      <c r="E83" s="11"/>
      <c r="AC83" s="16"/>
    </row>
    <row r="84" spans="5:29" s="8" customFormat="1" x14ac:dyDescent="0.25">
      <c r="E84" s="11"/>
      <c r="AC84" s="16"/>
    </row>
    <row r="85" spans="5:29" s="8" customFormat="1" x14ac:dyDescent="0.25">
      <c r="E85" s="11"/>
      <c r="AC85" s="16"/>
    </row>
    <row r="86" spans="5:29" s="8" customFormat="1" x14ac:dyDescent="0.25">
      <c r="E86" s="11"/>
      <c r="AC86" s="16"/>
    </row>
    <row r="87" spans="5:29" s="8" customFormat="1" x14ac:dyDescent="0.25">
      <c r="E87" s="11"/>
      <c r="AC87" s="16"/>
    </row>
    <row r="88" spans="5:29" s="8" customFormat="1" x14ac:dyDescent="0.25">
      <c r="E88" s="11"/>
      <c r="AC88" s="16"/>
    </row>
    <row r="89" spans="5:29" s="8" customFormat="1" x14ac:dyDescent="0.25">
      <c r="E89" s="11"/>
      <c r="AC89" s="16"/>
    </row>
    <row r="90" spans="5:29" s="8" customFormat="1" x14ac:dyDescent="0.25">
      <c r="E90" s="11"/>
      <c r="AC90" s="16"/>
    </row>
    <row r="91" spans="5:29" s="8" customFormat="1" x14ac:dyDescent="0.25">
      <c r="E91" s="11"/>
      <c r="AC91" s="16"/>
    </row>
    <row r="92" spans="5:29" s="8" customFormat="1" x14ac:dyDescent="0.25">
      <c r="E92" s="11"/>
      <c r="AC92" s="16"/>
    </row>
    <row r="93" spans="5:29" s="8" customFormat="1" x14ac:dyDescent="0.25">
      <c r="E93" s="11"/>
      <c r="AC93" s="16"/>
    </row>
    <row r="94" spans="5:29" s="8" customFormat="1" x14ac:dyDescent="0.25">
      <c r="E94" s="11"/>
      <c r="AC94" s="16"/>
    </row>
    <row r="95" spans="5:29" s="8" customFormat="1" x14ac:dyDescent="0.25">
      <c r="E95" s="11"/>
      <c r="AC95" s="16"/>
    </row>
    <row r="96" spans="5:29" s="8" customFormat="1" x14ac:dyDescent="0.25">
      <c r="E96" s="11"/>
      <c r="AC96" s="16"/>
    </row>
    <row r="97" spans="5:29" s="8" customFormat="1" x14ac:dyDescent="0.25">
      <c r="E97" s="11"/>
      <c r="AC97" s="16"/>
    </row>
    <row r="98" spans="5:29" s="8" customFormat="1" x14ac:dyDescent="0.25">
      <c r="E98" s="11"/>
      <c r="AC98" s="16"/>
    </row>
    <row r="99" spans="5:29" s="8" customFormat="1" x14ac:dyDescent="0.25">
      <c r="E99" s="11"/>
      <c r="AC99" s="16"/>
    </row>
    <row r="100" spans="5:29" s="8" customFormat="1" x14ac:dyDescent="0.25">
      <c r="E100" s="11"/>
      <c r="AC100" s="16"/>
    </row>
    <row r="101" spans="5:29" s="8" customFormat="1" x14ac:dyDescent="0.25">
      <c r="E101" s="11"/>
      <c r="AC101" s="16"/>
    </row>
    <row r="102" spans="5:29" s="8" customFormat="1" x14ac:dyDescent="0.25">
      <c r="E102" s="11"/>
      <c r="AC102" s="16"/>
    </row>
    <row r="103" spans="5:29" s="8" customFormat="1" x14ac:dyDescent="0.25">
      <c r="E103" s="11"/>
      <c r="AC103" s="16"/>
    </row>
    <row r="104" spans="5:29" s="8" customFormat="1" x14ac:dyDescent="0.25">
      <c r="E104" s="11"/>
      <c r="AC104" s="16"/>
    </row>
    <row r="105" spans="5:29" s="8" customFormat="1" x14ac:dyDescent="0.25">
      <c r="E105" s="11"/>
      <c r="AC105" s="16"/>
    </row>
  </sheetData>
  <sortState ref="A7:AD79">
    <sortCondition ref="C7:C79"/>
  </sortState>
  <mergeCells count="4">
    <mergeCell ref="A1:D1"/>
    <mergeCell ref="A2:D2"/>
    <mergeCell ref="A3:D3"/>
    <mergeCell ref="A4:D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6" sqref="W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Burndownchart</vt:lpstr>
      <vt:lpstr>Sheet1!_FilterDatabase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 Stoffberg</dc:creator>
  <cp:lastModifiedBy>Maret Stoffberg</cp:lastModifiedBy>
  <cp:revision>0</cp:revision>
  <dcterms:created xsi:type="dcterms:W3CDTF">2015-08-27T23:17:07Z</dcterms:created>
  <dcterms:modified xsi:type="dcterms:W3CDTF">2015-10-12T13:40:50Z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145c72ec-9071-4f17-999f-0b783482de84</vt:lpwstr>
  </property>
</Properties>
</file>