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ario" sheetId="1" r:id="rId4"/>
    <sheet state="visible" name="Peso" sheetId="2" r:id="rId5"/>
    <sheet state="hidden" name="Pliche" sheetId="3" r:id="rId6"/>
    <sheet state="hidden" name="Check" sheetId="4" r:id="rId7"/>
    <sheet state="hidden" name="Alimenti" sheetId="5" r:id="rId8"/>
    <sheet state="visible" name="Programmi" sheetId="6" r:id="rId9"/>
    <sheet state="hidden" name="Split" sheetId="7" r:id="rId10"/>
    <sheet state="hidden" name="Piano Alimentare" sheetId="8" r:id="rId11"/>
    <sheet state="hidden" name="Macros" sheetId="9" r:id="rId12"/>
    <sheet state="hidden" name="Esercizi" sheetId="10" r:id="rId13"/>
    <sheet state="hidden" name="Matrici" sheetId="11" r:id="rId14"/>
  </sheets>
  <definedNames>
    <definedName localSheetId="9" name="deltoideP">Esercizi!$X$2:$X$30</definedName>
    <definedName name="Alimenti_Lista">#REF!</definedName>
    <definedName localSheetId="9" name="bicipiti">Esercizi!$Y$2:$Y$30</definedName>
    <definedName localSheetId="9" name="avambracci">Esercizi!$AB$2:$AB$30</definedName>
    <definedName name="STIMOLI">#REF!</definedName>
    <definedName localSheetId="9" name="addome">Esercizi!$AA$2:$AA$30</definedName>
    <definedName name="TRI">#REF!</definedName>
    <definedName name="ACC">#REF!</definedName>
    <definedName name="TV">#REF!</definedName>
    <definedName localSheetId="9" name="trapezi">Esercizi!$S$2:$S$30</definedName>
    <definedName localSheetId="9" name="deltoideF">Esercizi!$V$2:$V$30</definedName>
    <definedName name="CORE">#REF!</definedName>
    <definedName name="TO">#REF!</definedName>
    <definedName name="SV">#REF!</definedName>
    <definedName localSheetId="9" name="schiena">Esercizi!$R$2:$R$30</definedName>
    <definedName localSheetId="9" name="tricipiti">Esercizi!$Z$2:$Z$30</definedName>
    <definedName localSheetId="9" name="spalle">Esercizi!$T$2:$T$30</definedName>
    <definedName name="MECCANICO">#REF!</definedName>
    <definedName localSheetId="9" name="quadricipiti">Esercizi!$AC$2:$AC$30</definedName>
    <definedName name="HIP">#REF!</definedName>
    <definedName localSheetId="9" name="deltoideL">Esercizi!$W$2:$W$30</definedName>
    <definedName localSheetId="9" name="polpacci">Esercizi!$AG$2:$AG$30</definedName>
    <definedName name="ListaEsercizi">#REF!</definedName>
    <definedName localSheetId="9" name="glufem">Esercizi!$AD$2:$AD$30</definedName>
    <definedName name="CALF">#REF!</definedName>
    <definedName name="Settimana">#REF!</definedName>
    <definedName localSheetId="9" name="petto">Esercizi!$E$2:$E$30</definedName>
    <definedName localSheetId="9" name="glutei">Esercizi!$AE$2:$AE$30</definedName>
    <definedName localSheetId="9" name="femorali">Esercizi!$AF$2:$AF$30</definedName>
    <definedName name="BIC">#REF!</definedName>
    <definedName name="SO">#REF!</definedName>
    <definedName hidden="1" localSheetId="9" name="_xlnm._FilterDatabase">Esercizi!$A$1:$BJ$624</definedName>
  </definedNames>
  <calcPr/>
</workbook>
</file>

<file path=xl/sharedStrings.xml><?xml version="1.0" encoding="utf-8"?>
<sst xmlns="http://schemas.openxmlformats.org/spreadsheetml/2006/main" count="5664" uniqueCount="2539">
  <si>
    <t>Sezione Anagrafica</t>
  </si>
  <si>
    <t>Nome E Cognome</t>
  </si>
  <si>
    <t>Davide Berti</t>
  </si>
  <si>
    <t>Residenza (Indirizzo, Comune, Cap)</t>
  </si>
  <si>
    <t>Data Di Nascita</t>
  </si>
  <si>
    <t>Telefono</t>
  </si>
  <si>
    <t>Email</t>
  </si>
  <si>
    <t>Codice Fiscale</t>
  </si>
  <si>
    <t>Data Odierna</t>
  </si>
  <si>
    <t>Dichiaro</t>
  </si>
  <si>
    <t>Che io stesso/a ho chiesto al Sig. (Nome e cognome personale) una consulenza per avere anche consigli alimentari oltre che l'allenamento</t>
  </si>
  <si>
    <t xml:space="preserve">Di essere consapevole che il servizio che ricevo dal Sig. (Nome e cognome personale) sono informazioni ed allenamenti finalizzati al benessere fisico e mentale. </t>
  </si>
  <si>
    <t>Di essere al corrente che il materiale fornito dal Sig. (Nome e cognome personale) non ha finalità mediche ed in nessun modo vuole sostituirsi ad esse.</t>
  </si>
  <si>
    <t>Di essere al corrente che il Sig. (Nome e cognome personale) è un personal trainer e NON è un medico, un nutrizionista, un dietologo o un dietista e non vuole sostituirsi a nessuna di queste figure professionali.</t>
  </si>
  <si>
    <t>Che i suggerimenti alimentari che ricevo dal Sig.  (Nome e cognome personale) sono solo a sostegno dell'allenamento compreso nella preparazione atletica.</t>
  </si>
  <si>
    <t>Che i suggerimenti alimentari che riceverò dal Sig.  (Nome e cognome personale) saranno sottoposti all'attenzione del mio medico curante per averne conferma di esecuzione.</t>
  </si>
  <si>
    <t>Che i suggerimenti alimentari che ricevo non sono a pagamento ma sono forniti solo per poter affrontare al meglio l'allenamento proposto.</t>
  </si>
  <si>
    <t>Autorizzo il Sig.  (Nome e cognome personale)  alla pubblicazione delle foto per eventuali prima e dopo sui social network</t>
  </si>
  <si>
    <t>Che non assumo sostanze dopanti e non sono intenzionato ad assumerle, e sono consapevole del fatto che se dovessi farlo all'insaputa del Sig.  (Nome e cognome personale) dovrò risarcire una somma di denaro pari a  __________€ per danni all'immagine.</t>
  </si>
  <si>
    <t>Firma</t>
  </si>
  <si>
    <t>Privacy</t>
  </si>
  <si>
    <t>Acquisite le informazioni di cui l'articolo 13 del codice privacy, ai sensi dell'articolo 23 dello stesso, conferisco il mio consenso al trattamento dei dati sensibili di cui l'articolo 4 lettera D del codice privacy, finalizzato all'adesione della preparazione sportiva.</t>
  </si>
  <si>
    <t>FIRMA</t>
  </si>
  <si>
    <t>Analisi Iniziale</t>
  </si>
  <si>
    <t>ALTEZZA IN CM</t>
  </si>
  <si>
    <t>PESO A DIGIUNO IN KG</t>
  </si>
  <si>
    <t>ETA'</t>
  </si>
  <si>
    <t>PROFESSIONE LAVORATIVA O STILE DI VITA</t>
  </si>
  <si>
    <t xml:space="preserve">PRATICHI ATTIVITA' FISICA? SE SI, QUALE? </t>
  </si>
  <si>
    <t>QUANTI GIORNI DI ALLENAMENTO RIUSCIRESTI REALMENTE A SOSTENERE?</t>
  </si>
  <si>
    <t xml:space="preserve">QUANTO TEMPO RIUSCIRESTI A DEDICARE PER OGNI SEDUTA DI ALLENAMENTO? </t>
  </si>
  <si>
    <t>CHE TIPO DI ALLENAMENTO STAI FACENDO ATTUALMENTE ? CHE SPLIT STAI SEGUENDO ATTUALMENTE?</t>
  </si>
  <si>
    <t xml:space="preserve">DA QUANTO TEMPO TI ALLENI IN SALA PESI? </t>
  </si>
  <si>
    <t>CHE OBIETTIVO VORRESTI RAGGIUNGERE?</t>
  </si>
  <si>
    <t>ESPERIENZE PREGRESSE CON ALTRI PERSONAL TRAINER?</t>
  </si>
  <si>
    <t>HAI O HAI AVUTO PROBLEMI CARDIACI?</t>
  </si>
  <si>
    <t>PER LE DONNE :</t>
  </si>
  <si>
    <t>IL CICLO E' REGOLARE?</t>
  </si>
  <si>
    <t>UTILIZZI PILLOLA?</t>
  </si>
  <si>
    <t>CONOSCI LA TUA PRESSIONE ARTERIOSA?</t>
  </si>
  <si>
    <t>UTILIZZI FARMACI?</t>
  </si>
  <si>
    <t xml:space="preserve">UTILIZZI INTEGRATORI? SE SI, QUALI E IN QUALI DOSAGGI? CHE EFFETTO SENTI CHE TI DANNO? </t>
  </si>
  <si>
    <t>HAI MAI FATTO TEST INTOLLERANZE ALIMENTARI?</t>
  </si>
  <si>
    <t>CI SONO ALIMENTI CHE TI CREANO FASTIDI (AEROFAGIA, GONFIORE, METEORISMO, MAL DI STOMACO)?</t>
  </si>
  <si>
    <t>CI SONO ALIMENTI DA CUI SEI DIPENDENTE E NON RIESCI A FARNE A MENO? DESCRIVILI</t>
  </si>
  <si>
    <t>COME REAGISCI A LIVELLO ALIMENTARE AI MOMENTI DI STRESS? TENDI A MANGIARE IN MANIERA SMODATA O A NON MANGIARE DEL TUTTO?</t>
  </si>
  <si>
    <t>QUANTA ACQUA BEVI IN UN GIORNO?</t>
  </si>
  <si>
    <t>QUANTE ORE DORMI AL GIORNO?</t>
  </si>
  <si>
    <t>SOFFRI DI RITENZIONE/CELLULITE?</t>
  </si>
  <si>
    <t>ZONE DEL CORPO DOVE TENDI AD ACCUMULARE GRASSO</t>
  </si>
  <si>
    <t>ZONE DEL CORPO DOVE DIMAGRISCI PiU' VELOCEMENTE</t>
  </si>
  <si>
    <t>Facoltativo:Descrivi precisamente 3 giornate alimentari, Nome del pasto, Orari del pasto. Se hai recentemente cambiato alimentazione, descrivi anche quella precedente</t>
  </si>
  <si>
    <t>GIORNATA TIPO 1</t>
  </si>
  <si>
    <t>COLAZIONI TIPO</t>
  </si>
  <si>
    <t>SPUNTINO MATTINA TIPO</t>
  </si>
  <si>
    <t>PRANZO TIPO</t>
  </si>
  <si>
    <t>SPUNTINO POMERIDIANO TIPO</t>
  </si>
  <si>
    <t>CENA TIPO</t>
  </si>
  <si>
    <t>SPUNTINO PRE NANNA TIPO</t>
  </si>
  <si>
    <t>CONOSCI I MACRONUTRIENTI?</t>
  </si>
  <si>
    <t>HAI MAI UTILIZZATO UN'APPLICAZIONE CONTACALORIE?</t>
  </si>
  <si>
    <t>SARESTI DISPOSTO AD UTILIZZARLA?</t>
  </si>
  <si>
    <t>Info Extra</t>
  </si>
  <si>
    <t>ACQUA GIORNALIERA</t>
  </si>
  <si>
    <t>CAFFE' GIORNALIERI</t>
  </si>
  <si>
    <t>SGARRI SETTIMANALI</t>
  </si>
  <si>
    <t xml:space="preserve">QUANTI PASSI FAI AL GIORNO DI MEDIA? </t>
  </si>
  <si>
    <t>NEL WEEKEND FAI CENE O PRANZI FUORI DAL TUO SOLITO ITER?</t>
  </si>
  <si>
    <t>SALTI I PASTI?</t>
  </si>
  <si>
    <t>PROBLEMI DIGESTIVI?</t>
  </si>
  <si>
    <t>IN PASSATO SEI STATO SEGUITO/A DA UN TRAINER?</t>
  </si>
  <si>
    <t>HAI QUALCOSA DA AGGIUNGERE CHE VUOI FARMI SAPERE? QUESTO SPAZIO E' TUO PER QUALSIASI RICHIESTA</t>
  </si>
  <si>
    <t xml:space="preserve">QUANTE ORE DORMI A NOTTE? </t>
  </si>
  <si>
    <t xml:space="preserve">IL TUO SONNO è CONTINUATIVO O HAI RISVEGLI? SE SI, UNA VOLTA SVEGLIO RIESCI AD ADDORMENTARTI SENZA FATICA? </t>
  </si>
  <si>
    <t>TI SVEGLI STANCO O IN FORZE?</t>
  </si>
  <si>
    <t xml:space="preserve">Sei disposto/a al check mensile con foto e bia?Le foto saranno fondamentali per avere un riscontro oggettivo del tuo percorso e permetteranno di monitorare i tuoi progressi con maggior facilità. Se non hai la possibilità di farti scattare le foto da qualcuno, utilizza la modalità autoscatto.
NON verranno accettate foto allo specchio o selfie. </t>
  </si>
  <si>
    <t>Orario Di Allenamento</t>
  </si>
  <si>
    <t>Si</t>
  </si>
  <si>
    <t>No</t>
  </si>
  <si>
    <t>In Quale Orario Ti Alleni?</t>
  </si>
  <si>
    <t>6 - 9, Mattino</t>
  </si>
  <si>
    <t>9 - 12, Mattino</t>
  </si>
  <si>
    <t>12 - 15, Mattino</t>
  </si>
  <si>
    <t>15 - 18, Pomeriggio</t>
  </si>
  <si>
    <t>18 - 21, Sera</t>
  </si>
  <si>
    <t>21 - 24, Sera</t>
  </si>
  <si>
    <t>Dalle 24 In Poi</t>
  </si>
  <si>
    <t>Attrezzatura A Disposizione</t>
  </si>
  <si>
    <t>Integrazione</t>
  </si>
  <si>
    <t>UTILIZZI INTEGRATORI?</t>
  </si>
  <si>
    <t>Test Di Mobilità</t>
  </si>
  <si>
    <t>Test Mobilità Dell'Anca</t>
  </si>
  <si>
    <t>Test Mobilità Della Spalla</t>
  </si>
  <si>
    <t>Test Mobilità Estensione Toracica</t>
  </si>
  <si>
    <t>Rotazione Interna</t>
  </si>
  <si>
    <t xml:space="preserve">Estensione </t>
  </si>
  <si>
    <t>Estensione</t>
  </si>
  <si>
    <t>Rotazione Esterna</t>
  </si>
  <si>
    <t>Extrarotazione</t>
  </si>
  <si>
    <t>Abduzione</t>
  </si>
  <si>
    <t>Intrarotazione</t>
  </si>
  <si>
    <t>Psoas</t>
  </si>
  <si>
    <t>Toracico</t>
  </si>
  <si>
    <t>Tracciamento Del Peso</t>
  </si>
  <si>
    <t>Lunedì</t>
  </si>
  <si>
    <t>Martedì</t>
  </si>
  <si>
    <t>Mercoledì</t>
  </si>
  <si>
    <t>Giovedì</t>
  </si>
  <si>
    <t>Venerdì</t>
  </si>
  <si>
    <t>Sabato</t>
  </si>
  <si>
    <t>Domenica</t>
  </si>
  <si>
    <t xml:space="preserve">Settimana 1 </t>
  </si>
  <si>
    <t>Settimana 2</t>
  </si>
  <si>
    <t>Settimana 3</t>
  </si>
  <si>
    <t>Settimana 4</t>
  </si>
  <si>
    <t>Settimana 5</t>
  </si>
  <si>
    <t>Settimana 6</t>
  </si>
  <si>
    <t>Settimana 7</t>
  </si>
  <si>
    <t>Settimana 8</t>
  </si>
  <si>
    <t>PLICOMETRIA</t>
  </si>
  <si>
    <t>Analisi Del Soggetto</t>
  </si>
  <si>
    <t>Medie Delle Pliche</t>
  </si>
  <si>
    <t>Rilevazione 1</t>
  </si>
  <si>
    <t>Atleta</t>
  </si>
  <si>
    <t>Tricipite Sinistro</t>
  </si>
  <si>
    <t>Sesso</t>
  </si>
  <si>
    <t>Maschio</t>
  </si>
  <si>
    <t>Pettorale Sinistro</t>
  </si>
  <si>
    <t>Età</t>
  </si>
  <si>
    <t>Ascellare</t>
  </si>
  <si>
    <t>Altezza</t>
  </si>
  <si>
    <t>Sub-Scapolare Sinistro</t>
  </si>
  <si>
    <t>Peso di partenza</t>
  </si>
  <si>
    <t>Sovra Iliaca</t>
  </si>
  <si>
    <t>Massa Grassa KG</t>
  </si>
  <si>
    <t>Addominale Sinistro</t>
  </si>
  <si>
    <t>Massa Magra KG</t>
  </si>
  <si>
    <t>Coscia Sinistra</t>
  </si>
  <si>
    <t>Massa Grassa %</t>
  </si>
  <si>
    <t>Somma Totale</t>
  </si>
  <si>
    <t>Media Passi Giornalieri</t>
  </si>
  <si>
    <t>Frequenza Di Allenamento</t>
  </si>
  <si>
    <t>% UOMO</t>
  </si>
  <si>
    <t>% DONNA</t>
  </si>
  <si>
    <t>Anzianità Di Allenamento</t>
  </si>
  <si>
    <t>LAF</t>
  </si>
  <si>
    <t>TDEE Effettivo Donna</t>
  </si>
  <si>
    <t>TDEE Effettivo Uomo</t>
  </si>
  <si>
    <t>BMR/TDEE</t>
  </si>
  <si>
    <t>Sedentario 1,2</t>
  </si>
  <si>
    <t>Poco Attivo 1,375</t>
  </si>
  <si>
    <t>Moderat. Attivo 1,55</t>
  </si>
  <si>
    <t>Molto Attivo 1,725</t>
  </si>
  <si>
    <t>Super Attivo 1,9</t>
  </si>
  <si>
    <t>Calcolo BMR Donna</t>
  </si>
  <si>
    <t>Calcolo BMR Uomo</t>
  </si>
  <si>
    <t>Rilevazioni</t>
  </si>
  <si>
    <t>Data</t>
  </si>
  <si>
    <t>Pliche</t>
  </si>
  <si>
    <t>Circonferenze</t>
  </si>
  <si>
    <t>Tricipite Sinistro 1</t>
  </si>
  <si>
    <t>Spalle</t>
  </si>
  <si>
    <t>Tricipite Sinistro 2</t>
  </si>
  <si>
    <t>Torace</t>
  </si>
  <si>
    <t>Tricipite Sinistro 3</t>
  </si>
  <si>
    <t>Girovita</t>
  </si>
  <si>
    <t>Fianco - Ombelicale</t>
  </si>
  <si>
    <t>Gluteo</t>
  </si>
  <si>
    <t>Coscia Destra</t>
  </si>
  <si>
    <t>Braccio Sinistro</t>
  </si>
  <si>
    <t>Braccia Destro</t>
  </si>
  <si>
    <t>Pliche Punti Critici</t>
  </si>
  <si>
    <t>Sub-Scapolare Sinistro 1</t>
  </si>
  <si>
    <t>Sub-Scapolare Sinistro 2</t>
  </si>
  <si>
    <t>Sub-Scapolare Sinistro 3</t>
  </si>
  <si>
    <t>Sovra Iliaca 1</t>
  </si>
  <si>
    <t>Sovra Iliaca 2</t>
  </si>
  <si>
    <t>Sovra Iliaca 3</t>
  </si>
  <si>
    <t>Addominale Sinistro 1</t>
  </si>
  <si>
    <t>Addominale Sinistro 2</t>
  </si>
  <si>
    <t>Addominale Sinistro 3</t>
  </si>
  <si>
    <t>Coscia Sinistra 1</t>
  </si>
  <si>
    <t>Coscia Sinistra 2</t>
  </si>
  <si>
    <t>Coscia Sinistra 3</t>
  </si>
  <si>
    <t>Moduli Di Check In Fine Protocollo</t>
  </si>
  <si>
    <t>Assegna il voto che ritieni più idoneo. Cerca di non esagerare e di essere quanto più realistico possibile</t>
  </si>
  <si>
    <t>Se ritieni sia pessimo o scarso</t>
  </si>
  <si>
    <t>Tra 1 e 4</t>
  </si>
  <si>
    <t>Se ritieni sia sufficiente</t>
  </si>
  <si>
    <t>Tra 5 e 7</t>
  </si>
  <si>
    <t>Se ritieni sia buono o ottimo</t>
  </si>
  <si>
    <t>Tra 7 e 10</t>
  </si>
  <si>
    <t>Domande Chiuse</t>
  </si>
  <si>
    <t xml:space="preserve">VOTO </t>
  </si>
  <si>
    <t>Livello Di Sonno In Termini Di Qualità</t>
  </si>
  <si>
    <t xml:space="preserve">Costanza In Alimentazione </t>
  </si>
  <si>
    <t>Motivazione Attuale Nel Seguire Il Protocollo</t>
  </si>
  <si>
    <t>Riesci a Recuperare Bene Tra Una Seduta E L'Altra?</t>
  </si>
  <si>
    <t>Difficoltà Dell'allenamento Del Protocollo</t>
  </si>
  <si>
    <t>Affaticamento Del Programma</t>
  </si>
  <si>
    <t>Livelli Di Stress Delle Ultime Due Settimane</t>
  </si>
  <si>
    <t>Livelli Di Dolori Articolari o Infortuni</t>
  </si>
  <si>
    <t>Aderenza Al Programma</t>
  </si>
  <si>
    <t>Media Del Programma</t>
  </si>
  <si>
    <t>Domande Aperte (Cerca di omettere meno dettagli possibili)</t>
  </si>
  <si>
    <t>L'allenamento che stai facendo ti sta piacendo?</t>
  </si>
  <si>
    <t xml:space="preserve">Sei soddisfatto di come stai progredendo? </t>
  </si>
  <si>
    <t>La split che stai seguendo ti piace?</t>
  </si>
  <si>
    <t xml:space="preserve">Qual'è l'esercizio che ti sta piacendo meno? </t>
  </si>
  <si>
    <t>Qual'è l'esercizio su cui hai pià difficoltà nell'esecuzione?</t>
  </si>
  <si>
    <t>Qual'è l'esercizio che ti affatica di più?</t>
  </si>
  <si>
    <t>Dove riesci a progredire meglio?</t>
  </si>
  <si>
    <t>Dove senti che potresti fare di più?</t>
  </si>
  <si>
    <t>Dove senti che dovresti fare meno?</t>
  </si>
  <si>
    <t>Hai qualcosa da aggiungere e/o qualche suggerimento da darmi?</t>
  </si>
  <si>
    <t>C'è qualche esercizio che non gradisci nel programma?</t>
  </si>
  <si>
    <t>Alimento</t>
  </si>
  <si>
    <t>Calorie</t>
  </si>
  <si>
    <t>Carboidrati</t>
  </si>
  <si>
    <t>Grassi</t>
  </si>
  <si>
    <t>Proteine</t>
  </si>
  <si>
    <t>Sostituzioni</t>
  </si>
  <si>
    <t>Kcals</t>
  </si>
  <si>
    <t>Note</t>
  </si>
  <si>
    <t>Albume D'Uovo</t>
  </si>
  <si>
    <t>Puoi sostituire l'albume con Proteine Isolate Pari Alla Quantità Scritta Nella Cella Quantità</t>
  </si>
  <si>
    <t xml:space="preserve">Carne 5% Grassi </t>
  </si>
  <si>
    <t>Carne Rossa 10% Grassi</t>
  </si>
  <si>
    <t>Carne Magra (Petto Di Pollo/Tacchino)</t>
  </si>
  <si>
    <r>
      <rPr>
        <rFont val="Poppins"/>
        <color rgb="FF000000"/>
        <sz val="8.0"/>
      </rPr>
      <t>Salmone/Sgombro/Feta Light/Tofu/Tempeh/Mozzarella Light/Carne Di Chianina</t>
    </r>
    <r>
      <rPr>
        <rFont val="Poppins"/>
        <color rgb="FF000000"/>
        <sz val="8.0"/>
      </rPr>
      <t xml:space="preserve"> (Moltiplica X 1,2 La Quantità Del Petto Di Pollo e Togli 1 Cucchiaio di olio), Oppure Se Sostituisci Con </t>
    </r>
    <r>
      <rPr>
        <rFont val="Poppins"/>
        <color rgb="FF000000"/>
        <sz val="8.0"/>
      </rPr>
      <t>Legumi Crudi Mantieni La Stessa Quantità Del Pollo Ma</t>
    </r>
    <r>
      <rPr>
        <rFont val="Poppins"/>
        <color rgb="FF000000"/>
        <sz val="8.0"/>
      </rPr>
      <t xml:space="preserve"> Togli 0,5 Dalla Qtà Dai Cereali</t>
    </r>
  </si>
  <si>
    <t>Cereali Kellogs</t>
  </si>
  <si>
    <t>Cereali Rice Crispies</t>
  </si>
  <si>
    <t>Crema Nocciolata Rigoni Di Asiago</t>
  </si>
  <si>
    <t>Crema Spalmabile Proteica</t>
  </si>
  <si>
    <t>Farina Di Avena (Aromatizzata/Neutra)</t>
  </si>
  <si>
    <t>Farina Di Riso o Crema Di Riso</t>
  </si>
  <si>
    <t>Farro Soffiato</t>
  </si>
  <si>
    <t>Feta Light</t>
  </si>
  <si>
    <t>Feta Greca</t>
  </si>
  <si>
    <t>Focaccia</t>
  </si>
  <si>
    <t>Frutta Poco Zuccherina (Fragole/Pesche/Melone/Anguria/Pompelmo)</t>
  </si>
  <si>
    <t>Burro Di Arachidi</t>
  </si>
  <si>
    <t>Frutta Zuccherina (Banane/Kiwi/Pera/Cachi/Mandarini/Uva/Mango/Datteri/Fichi/Ciliegie/Mela)</t>
  </si>
  <si>
    <t>Gallette (Riso/Mais/Farro/Mix)</t>
  </si>
  <si>
    <t>Hi Pro Protein Drink</t>
  </si>
  <si>
    <t>Milk Pro Drink</t>
  </si>
  <si>
    <t xml:space="preserve">Latte Di Capra </t>
  </si>
  <si>
    <t>Latte Di Mandorla</t>
  </si>
  <si>
    <t>Latte Di Riso</t>
  </si>
  <si>
    <t>Latte Di Soia</t>
  </si>
  <si>
    <t>Latte Intero</t>
  </si>
  <si>
    <t>Latte Parzialmente Scremato</t>
  </si>
  <si>
    <t>Latte Scremato</t>
  </si>
  <si>
    <t>Legumi Cotti (Lenticchie/Fagioli/Ceci/Piselli/Soia)</t>
  </si>
  <si>
    <t>Legumi Crudi (Lenticchie/Fagioli/Ceci/Piselli/Soia)</t>
  </si>
  <si>
    <t>Marmellata Hero Light</t>
  </si>
  <si>
    <t>Marmellata Senza Zuccheri Aggiunti</t>
  </si>
  <si>
    <t>Mozzarella Light</t>
  </si>
  <si>
    <t>Mozzarella Normale (Feta/Stracchino)</t>
  </si>
  <si>
    <t>Mozzarella Protein 5% Grassi (Ricotta Light Qtà X2)</t>
  </si>
  <si>
    <t>Nutella</t>
  </si>
  <si>
    <t>Olio Extravergine Di Oliva</t>
  </si>
  <si>
    <t>Pane (Arabo/Rosetta/Baguette/Etc..)</t>
  </si>
  <si>
    <t>Pasta (Cous Cous/Normale/Integrale/Farro/Etc..)</t>
  </si>
  <si>
    <t>Patate Crude (Normali/Dolci)</t>
  </si>
  <si>
    <t>Moltiplica X 4 La dose di riso e alternative, Pasta e alternative</t>
  </si>
  <si>
    <t>Pesce Bianco Magro (Merluzzo / Platessa / Gamberi / Cozze / Nasello / Totano)</t>
  </si>
  <si>
    <t>Pesce Bianco Medio Grasso (Orata / Tonno Fresco / Pesce Spada)</t>
  </si>
  <si>
    <t>Philadelphia Light</t>
  </si>
  <si>
    <t>Philadelphia Protein (Quark Magro)</t>
  </si>
  <si>
    <t>Pizza Margherita</t>
  </si>
  <si>
    <t>Proteine In Polvere Del Latte Concentrate</t>
  </si>
  <si>
    <t>Proteine In Polvere Del Latte Isolate</t>
  </si>
  <si>
    <t>Proteine In Polvere Dell'Uovo</t>
  </si>
  <si>
    <t>Proteine In Polvere Vegane</t>
  </si>
  <si>
    <t>Quinoa</t>
  </si>
  <si>
    <t>Riso (Basmati/Carnaroli/Roma/Etc..)</t>
  </si>
  <si>
    <r>
      <rPr>
        <rFont val="Poppins"/>
        <color theme="1"/>
        <sz val="8.0"/>
      </rPr>
      <t xml:space="preserve">Sostituzioni:  </t>
    </r>
    <r>
      <rPr>
        <rFont val="Poppins"/>
        <b/>
        <color theme="1"/>
        <sz val="8.0"/>
      </rPr>
      <t>Pasta (Normale/Farro/Quinoa/Cous Cous/Integrale),</t>
    </r>
    <r>
      <rPr>
        <rFont val="Poppins"/>
        <color theme="1"/>
        <sz val="8.0"/>
      </rPr>
      <t xml:space="preserve"> </t>
    </r>
    <r>
      <rPr>
        <rFont val="Poppins"/>
        <b/>
        <color theme="1"/>
        <sz val="8.0"/>
      </rPr>
      <t>Pane</t>
    </r>
    <r>
      <rPr>
        <rFont val="Poppins"/>
        <color theme="1"/>
        <sz val="8.0"/>
      </rPr>
      <t xml:space="preserve"> (Moltiplicare X 1,2), </t>
    </r>
    <r>
      <rPr>
        <rFont val="Poppins"/>
        <b/>
        <color theme="1"/>
        <sz val="8.0"/>
      </rPr>
      <t>Gallette</t>
    </r>
    <r>
      <rPr>
        <rFont val="Poppins"/>
        <color theme="1"/>
        <sz val="8.0"/>
      </rPr>
      <t xml:space="preserve"> (Riso,/Farro/Mais), </t>
    </r>
    <r>
      <rPr>
        <rFont val="Poppins"/>
        <b/>
        <color theme="1"/>
        <sz val="8.0"/>
      </rPr>
      <t>Patate Crude</t>
    </r>
    <r>
      <rPr>
        <rFont val="Poppins"/>
        <color theme="1"/>
        <sz val="8.0"/>
      </rPr>
      <t xml:space="preserve"> (Moltoplicare X4)</t>
    </r>
  </si>
  <si>
    <t>Riso Soffiato</t>
  </si>
  <si>
    <t>Salmone</t>
  </si>
  <si>
    <t>Tofu (Tempeh/Affumicato/Basilico/Etc..)</t>
  </si>
  <si>
    <t>Uovo</t>
  </si>
  <si>
    <t>Verdura</t>
  </si>
  <si>
    <t>Yogurt Greco 0%</t>
  </si>
  <si>
    <t>Yogurt Greco 2%</t>
  </si>
  <si>
    <t>Yogurt Greco 5%</t>
  </si>
  <si>
    <t>Yogurt Intero</t>
  </si>
  <si>
    <t>Frutta Secca</t>
  </si>
  <si>
    <t>Cocco Essiccato</t>
  </si>
  <si>
    <t>Petto Di Pollo</t>
  </si>
  <si>
    <t>Per sostituire iil pollo puoi farlo con il pesce magro e moltiplicare la porzione di petto di pollo x 1,2</t>
  </si>
  <si>
    <t xml:space="preserve">Nome Atleta: </t>
  </si>
  <si>
    <t>Inizio Programma:</t>
  </si>
  <si>
    <t>Sequenza Allenamenti:</t>
  </si>
  <si>
    <t>1 - 2 - 3</t>
  </si>
  <si>
    <t>Titolo Del Programma:</t>
  </si>
  <si>
    <t>Stripping/super set</t>
  </si>
  <si>
    <t>Fine Programma:</t>
  </si>
  <si>
    <t>Durata Programma:</t>
  </si>
  <si>
    <t>6 Settimane</t>
  </si>
  <si>
    <t>Note Programma:</t>
  </si>
  <si>
    <t>Progressioni</t>
  </si>
  <si>
    <t>Mobilità/Stretching</t>
  </si>
  <si>
    <t>Video</t>
  </si>
  <si>
    <t>Serie</t>
  </si>
  <si>
    <t>Ripetizioni</t>
  </si>
  <si>
    <t>Recupero</t>
  </si>
  <si>
    <t>Note Esercizio</t>
  </si>
  <si>
    <t>Note Aggiuntive</t>
  </si>
  <si>
    <t>Carico E Note Cliente</t>
  </si>
  <si>
    <t>Immagine / Video</t>
  </si>
  <si>
    <t>3 serie da 40"</t>
  </si>
  <si>
    <t>Superman</t>
  </si>
  <si>
    <t>Wand bastone exercise</t>
  </si>
  <si>
    <t>N</t>
  </si>
  <si>
    <t>Esercizio</t>
  </si>
  <si>
    <t>Note Extra</t>
  </si>
  <si>
    <t>SOM</t>
  </si>
  <si>
    <t>Note Progressione</t>
  </si>
  <si>
    <t>1</t>
  </si>
  <si>
    <t>Sezione Split</t>
  </si>
  <si>
    <t>Vecchia Split</t>
  </si>
  <si>
    <t>Nuova Split</t>
  </si>
  <si>
    <t>Media Coefficienti D'Intensità</t>
  </si>
  <si>
    <t>Spinta Verticale</t>
  </si>
  <si>
    <t>Tirata Verticale</t>
  </si>
  <si>
    <t>Accosciata</t>
  </si>
  <si>
    <t>Spinta Orizzontale</t>
  </si>
  <si>
    <t>Tirata Orizzontale</t>
  </si>
  <si>
    <t>Estensione D'Anca</t>
  </si>
  <si>
    <t>Bicipiti</t>
  </si>
  <si>
    <t>Media</t>
  </si>
  <si>
    <t>Tricipiti</t>
  </si>
  <si>
    <t>Core</t>
  </si>
  <si>
    <t>Calcolo Tempo Della Seduta</t>
  </si>
  <si>
    <t>Vecchi Esercizi</t>
  </si>
  <si>
    <t>Nuovi Esercizi</t>
  </si>
  <si>
    <t>Calcolo Volume Allenante</t>
  </si>
  <si>
    <t>Medie</t>
  </si>
  <si>
    <t>Lat machine prona</t>
  </si>
  <si>
    <t xml:space="preserve">Leg Press orizzontale </t>
  </si>
  <si>
    <t>shoulder press</t>
  </si>
  <si>
    <t>Pulley Unilaterale Con Maniglia</t>
  </si>
  <si>
    <t xml:space="preserve">Affondi Sul Posto </t>
  </si>
  <si>
    <t>Alzate laterali singolo cavo basso</t>
  </si>
  <si>
    <t>T-Bar</t>
  </si>
  <si>
    <t>Leg Extension</t>
  </si>
  <si>
    <t>Trazioni assistite</t>
  </si>
  <si>
    <t>alzate laterali</t>
  </si>
  <si>
    <t>Panca piana</t>
  </si>
  <si>
    <t>Leg_curls</t>
  </si>
  <si>
    <t>Lento_avanti_manubri</t>
  </si>
  <si>
    <t>Pec Fly Machine</t>
  </si>
  <si>
    <t>Curls_Bilaciere_Z</t>
  </si>
  <si>
    <t>French press manubri</t>
  </si>
  <si>
    <t>Chest Press</t>
  </si>
  <si>
    <t>Push down corda</t>
  </si>
  <si>
    <t>Kick Back Con Manubrio</t>
  </si>
  <si>
    <t>Reverse Crunch</t>
  </si>
  <si>
    <t>Plank</t>
  </si>
  <si>
    <t>Glutei</t>
  </si>
  <si>
    <t>Polpacci</t>
  </si>
  <si>
    <t>Linea</t>
  </si>
  <si>
    <t>TUT</t>
  </si>
  <si>
    <t>Mobility</t>
  </si>
  <si>
    <t>S1</t>
  </si>
  <si>
    <t>R1</t>
  </si>
  <si>
    <t>S2</t>
  </si>
  <si>
    <t>R2</t>
  </si>
  <si>
    <t>S3</t>
  </si>
  <si>
    <t>R3</t>
  </si>
  <si>
    <t>S4</t>
  </si>
  <si>
    <t>R4</t>
  </si>
  <si>
    <t>S5</t>
  </si>
  <si>
    <t>R5</t>
  </si>
  <si>
    <t>S6</t>
  </si>
  <si>
    <t>R6</t>
  </si>
  <si>
    <t>S7</t>
  </si>
  <si>
    <t>R7</t>
  </si>
  <si>
    <t>S8</t>
  </si>
  <si>
    <t>R8</t>
  </si>
  <si>
    <t>Cambio Esercizio</t>
  </si>
  <si>
    <t>Coeffi</t>
  </si>
  <si>
    <t>4x5 + 3x6 e incrmento carico</t>
  </si>
  <si>
    <t xml:space="preserve">Segui Il Recupero Scritto Nella Cella Qui A Destra </t>
  </si>
  <si>
    <t>Fase  Tecnica 2</t>
  </si>
  <si>
    <t>4x8 meccanico lineare</t>
  </si>
  <si>
    <t>Jumpset: esegui questo esercizio, recupera 30", esegui esercizio sotto, recupera 30", e riparti allo stesso modo</t>
  </si>
  <si>
    <t>4x10 meccanico lineare</t>
  </si>
  <si>
    <t>3x10 lineare meccanico</t>
  </si>
  <si>
    <t>Senza recuperare esegui esercizio sotto, poi recupera quanto scritto  nella colonna recupero</t>
  </si>
  <si>
    <t>Strippingx3 6-8 reps</t>
  </si>
  <si>
    <t>2 x Max</t>
  </si>
  <si>
    <t>3x8 +max test 10rm</t>
  </si>
  <si>
    <t>LAVORO A TEMPO 40"</t>
  </si>
  <si>
    <t>3x8 lineare meccanico</t>
  </si>
  <si>
    <t>Carbo</t>
  </si>
  <si>
    <t>Prote</t>
  </si>
  <si>
    <t>MACRONUTRIENTI RAGGIUNTI</t>
  </si>
  <si>
    <t>Giorno</t>
  </si>
  <si>
    <t>Macronutrienti Target</t>
  </si>
  <si>
    <t>GIORNO DI ALLENAMENTO</t>
  </si>
  <si>
    <t>Qtà</t>
  </si>
  <si>
    <t>Nome Pasto</t>
  </si>
  <si>
    <t>%</t>
  </si>
  <si>
    <t>Colazione</t>
  </si>
  <si>
    <t>Pranzo</t>
  </si>
  <si>
    <t>Cena</t>
  </si>
  <si>
    <t>Somma</t>
  </si>
  <si>
    <t>Macronutrienti Totali</t>
  </si>
  <si>
    <t>Situazione partenza:</t>
  </si>
  <si>
    <t>Giorni</t>
  </si>
  <si>
    <t>Media Kcals</t>
  </si>
  <si>
    <t>Week 1</t>
  </si>
  <si>
    <t>Week 4</t>
  </si>
  <si>
    <t>Week 7</t>
  </si>
  <si>
    <t xml:space="preserve">Macronutrienti </t>
  </si>
  <si>
    <t>Giorni Di Allenamento</t>
  </si>
  <si>
    <t>Giorni Di Riposo</t>
  </si>
  <si>
    <t>Week 2</t>
  </si>
  <si>
    <t>Macros Per Kg Massa Magra</t>
  </si>
  <si>
    <t>Week 3</t>
  </si>
  <si>
    <t>Macros Per Kg Peso Corporeo</t>
  </si>
  <si>
    <t>Medie Macros</t>
  </si>
  <si>
    <t>Week 5</t>
  </si>
  <si>
    <t>Velocità Metabolica MM</t>
  </si>
  <si>
    <t>Week 6</t>
  </si>
  <si>
    <t>Velocità Metabolica KG</t>
  </si>
  <si>
    <t>Week 8</t>
  </si>
  <si>
    <t>Obiettivo Di Arrivo</t>
  </si>
  <si>
    <t>ON</t>
  </si>
  <si>
    <t>OFF</t>
  </si>
  <si>
    <t>NOTE AGGIUNTIVE PER PROSSIMO PROGRAMMA</t>
  </si>
  <si>
    <t>Linea Di Lavoro</t>
  </si>
  <si>
    <t>Gruppo Muscolare</t>
  </si>
  <si>
    <t>Pettorali</t>
  </si>
  <si>
    <t>Centro Schiena</t>
  </si>
  <si>
    <t>Dorsali</t>
  </si>
  <si>
    <t>Quadricipiti</t>
  </si>
  <si>
    <t>Femorali</t>
  </si>
  <si>
    <t>Addome</t>
  </si>
  <si>
    <t>Immagine Esercizio</t>
  </si>
  <si>
    <t>Descrizione</t>
  </si>
  <si>
    <t>Video Di Rifermiento</t>
  </si>
  <si>
    <t>Cadenza</t>
  </si>
  <si>
    <t>Nome
Progressione</t>
  </si>
  <si>
    <t>Stimolo</t>
  </si>
  <si>
    <t>Serie
Settimana 1</t>
  </si>
  <si>
    <t>Ripetizioni
Settimana 1</t>
  </si>
  <si>
    <t>Serie
Settimana 2</t>
  </si>
  <si>
    <t>Ripetizioni
Settimana 2</t>
  </si>
  <si>
    <t>Serie
Settimana 3</t>
  </si>
  <si>
    <t>Ripetizioni
Settimana 3</t>
  </si>
  <si>
    <t>Serie
Settimana 4</t>
  </si>
  <si>
    <t>Ripetizioni
Settimana 4</t>
  </si>
  <si>
    <t>Serie
Settimana 5</t>
  </si>
  <si>
    <t>Ripetizioni
Settimana 5</t>
  </si>
  <si>
    <t>Serie
Settimana 6</t>
  </si>
  <si>
    <t>Ripetizioni
Settimana 6</t>
  </si>
  <si>
    <t>Serie
Settimana 7</t>
  </si>
  <si>
    <t>Ripetizioni
Settimana 7</t>
  </si>
  <si>
    <t>Serie
Settimana 8</t>
  </si>
  <si>
    <t>Ripetizioni
Settimana 8</t>
  </si>
  <si>
    <t>Tempo  Cambio Esercizio</t>
  </si>
  <si>
    <t>Esercizi Mobilità / Stretching</t>
  </si>
  <si>
    <t>Immagine/Video</t>
  </si>
  <si>
    <t>Nome  Progressione</t>
  </si>
  <si>
    <t>Sequenza  Allenamenti</t>
  </si>
  <si>
    <t>Fermo 2 secondi</t>
  </si>
  <si>
    <t>https://youtu.be/kWrRwATrqpc?t=46</t>
  </si>
  <si>
    <t>3" in discesa, 1" di fermo in basso, esplosivo in salita</t>
  </si>
  <si>
    <t>Neurale Lineare</t>
  </si>
  <si>
    <t>Neu</t>
  </si>
  <si>
    <t>Parti con un peso assolutamente gestibile, incrementa il carico ogni settimana del minimo possibile, esempio: 1,25kg per parte</t>
  </si>
  <si>
    <t>Cat Cow</t>
  </si>
  <si>
    <t>tieni la schiena in un certo modo</t>
  </si>
  <si>
    <t>2 sets 30"</t>
  </si>
  <si>
    <t>Reps Week 2</t>
  </si>
  <si>
    <t>30"</t>
  </si>
  <si>
    <t>1 - 2 - 1</t>
  </si>
  <si>
    <t>Military</t>
  </si>
  <si>
    <t>Rematore Con Bilanciere</t>
  </si>
  <si>
    <t>Trazioni</t>
  </si>
  <si>
    <t>Squat</t>
  </si>
  <si>
    <t>Stacco_Regular</t>
  </si>
  <si>
    <t>Curl_manubri</t>
  </si>
  <si>
    <t>Hip thrust</t>
  </si>
  <si>
    <t>Polpacci Al Multipower</t>
  </si>
  <si>
    <t>Petto alto, scapole unite, spalle lontane dalle orecchie</t>
  </si>
  <si>
    <t>https://youtu.be/p5t8CHHS8wA?t=95</t>
  </si>
  <si>
    <t>2" in discesa, 1" di fermo in basso, esplosivo in salita</t>
  </si>
  <si>
    <t>Meccanico Volume 10RM</t>
  </si>
  <si>
    <t>Mec</t>
  </si>
  <si>
    <t>Test 10RM + 2 x 8</t>
  </si>
  <si>
    <t>Tieni lo stesso carico della programmazione precedente fino alla settimana 5. Aumenta solo se, a parità di tecnica e velocità esecutiva, le ultime ripetizioni dell'ultima serie risultano molto facili. ATTENZIONE: in settimana 5 dovrai aumentare il carico, quindi regolati</t>
  </si>
  <si>
    <t>Sfinge</t>
  </si>
  <si>
    <t>2 sets x 15 rep</t>
  </si>
  <si>
    <t>2</t>
  </si>
  <si>
    <t>15</t>
  </si>
  <si>
    <t>2 - 1 - 2</t>
  </si>
  <si>
    <t>Panca inclinata</t>
  </si>
  <si>
    <t>Rematore Con Manubrio Deadstop</t>
  </si>
  <si>
    <t>Front Squat</t>
  </si>
  <si>
    <t>Stacco_Sumo</t>
  </si>
  <si>
    <t>Curls_panca_scoot</t>
  </si>
  <si>
    <t>French press bilanciere_Z</t>
  </si>
  <si>
    <t>Hip Thrust mono</t>
  </si>
  <si>
    <t>Crunch A Terra</t>
  </si>
  <si>
    <t>Polpacci Al Macchinario Seduto</t>
  </si>
  <si>
    <t>https://youtu.be/a9NN66CWTnM?t=96</t>
  </si>
  <si>
    <t>1" in discesa, 1" di fermo in basso, esplosivo in salita</t>
  </si>
  <si>
    <t>Jumpset: esegui questo esercizio, recupera 1.30', esegui esercizio sotto, recupera 1,30', e riparti allo stesso modo</t>
  </si>
  <si>
    <t>Meccanico 12RM</t>
  </si>
  <si>
    <t>Test 12RM + 2 x 10</t>
  </si>
  <si>
    <t>11 - 10 - 10</t>
  </si>
  <si>
    <t>11 - 11 - 10</t>
  </si>
  <si>
    <t>12 - 11 - 11</t>
  </si>
  <si>
    <t>Nel corso delle settimane aumenta le reps</t>
  </si>
  <si>
    <t>Stretching Femorali</t>
  </si>
  <si>
    <t>Ciao</t>
  </si>
  <si>
    <t>3 sets x 12 rep</t>
  </si>
  <si>
    <t>3</t>
  </si>
  <si>
    <t>12</t>
  </si>
  <si>
    <t>Floor press bilanciere</t>
  </si>
  <si>
    <t>Pendlay Row Con Bilanciere</t>
  </si>
  <si>
    <t>Trazioni supine</t>
  </si>
  <si>
    <t>Stacco_RDL bilanciere</t>
  </si>
  <si>
    <t>Curls_panca_45°</t>
  </si>
  <si>
    <t>French press panca_40°</t>
  </si>
  <si>
    <t>Step up cavo basso</t>
  </si>
  <si>
    <t>Dragon Flag</t>
  </si>
  <si>
    <t>Polpacci Al Macchinario in Piedi</t>
  </si>
  <si>
    <t>https://youtu.be/WvtcPhPZLAs?t=3</t>
  </si>
  <si>
    <t>Tira esplosivo, 1" di fermo in basso, 3" in salita</t>
  </si>
  <si>
    <t>Jumpset: esegui questo esercizio, recupera 1.15', esegui esercizio sotto, recupera 1,15', e riparti allo stesso modo</t>
  </si>
  <si>
    <t>Metabolico 15RM</t>
  </si>
  <si>
    <t>Met</t>
  </si>
  <si>
    <t>15 - 8</t>
  </si>
  <si>
    <t>Stretching Quadricipiti</t>
  </si>
  <si>
    <t>40"</t>
  </si>
  <si>
    <t>1 - 2 - 3 - 1</t>
  </si>
  <si>
    <t>Floor_press_manubri</t>
  </si>
  <si>
    <t>Alzate_laterali seduto</t>
  </si>
  <si>
    <t>Seal Row Con Bilanciere</t>
  </si>
  <si>
    <t>Trazioni Alla Sbarra Presa Neutra</t>
  </si>
  <si>
    <t xml:space="preserve">Leg Press 45° Piedi Bassi </t>
  </si>
  <si>
    <t>Stacchi_gambe_semi_tese bilanciere</t>
  </si>
  <si>
    <t>Dead_Curls</t>
  </si>
  <si>
    <t>Calcio_dell'asino al multy</t>
  </si>
  <si>
    <t>Dragon Flag Mono</t>
  </si>
  <si>
    <t>Polpacci Su Step</t>
  </si>
  <si>
    <t>https://youtu.be/x_gIAp5HQ0Y?t=18</t>
  </si>
  <si>
    <t>Tira esplosivo, 1" di fermo in basso, 2" in salita</t>
  </si>
  <si>
    <t>Jumpset: esegui questo esercizio, recupera 1', esegui esercizio sotto, recupera 1', e riparti allo stesso modo</t>
  </si>
  <si>
    <t>Meccanico Rep Range  12RM 4 sets</t>
  </si>
  <si>
    <t>12 - 8</t>
  </si>
  <si>
    <t>Streching Tricipite</t>
  </si>
  <si>
    <t>2 - 3 - 1 - 2</t>
  </si>
  <si>
    <t>Distensioni manubri su_piana</t>
  </si>
  <si>
    <t>Alzate_frontali</t>
  </si>
  <si>
    <t>Rematore Con Manubrio</t>
  </si>
  <si>
    <t>Lat machine presa neutra</t>
  </si>
  <si>
    <t>Hack Squat Machine</t>
  </si>
  <si>
    <t>Tricipiti cavo basso dietro la testa</t>
  </si>
  <si>
    <t>Step_Up</t>
  </si>
  <si>
    <t>Side Plank</t>
  </si>
  <si>
    <t>Polpacci Alla Leg Press</t>
  </si>
  <si>
    <t>https://youtu.be/n75xKtO7ppU?t=134</t>
  </si>
  <si>
    <t>Tira esplosivo, 1" di fermo in basso, 1" in salita</t>
  </si>
  <si>
    <t>Jumpset: esegui questo esercizio, recupera 45", esegui esercizio sotto, recupera 45", e riparti allo stesso modo</t>
  </si>
  <si>
    <t>Meccanico Rep Range 12RM 3 sets</t>
  </si>
  <si>
    <t>Gatto cane</t>
  </si>
  <si>
    <t>3 - 1 - 2 - 3</t>
  </si>
  <si>
    <t>Distensione_manubri_su_inclinata</t>
  </si>
  <si>
    <t>Alzate laterali_su_panca_inclinata_45°</t>
  </si>
  <si>
    <t>Rematore Con Manubri Su Panca 30°</t>
  </si>
  <si>
    <t>Lat machine supina</t>
  </si>
  <si>
    <t>Squat Al Multipower</t>
  </si>
  <si>
    <t>Leg_curls_talloni_incastrati</t>
  </si>
  <si>
    <t>Curls_manubri_schiena_al_muro</t>
  </si>
  <si>
    <t>Tricipiti_Pullover</t>
  </si>
  <si>
    <t>Clam_Shell</t>
  </si>
  <si>
    <t>Leg Raises</t>
  </si>
  <si>
    <t>Petto alto, scapole unite, spalle lontane dalle orecchie, quando il gomito tocca e inizi la chiusura sforzati di non chiudere il petto e non accelerare</t>
  </si>
  <si>
    <t>https://youtu.be/-iF3oyvq3Q8?t=9</t>
  </si>
  <si>
    <t>Tira esplosivo, 1" di fermo in alto, 3" in salita</t>
  </si>
  <si>
    <t>H - M - L</t>
  </si>
  <si>
    <t>Max</t>
  </si>
  <si>
    <t>Anche</t>
  </si>
  <si>
    <t>1 - 2 - 3 - 4</t>
  </si>
  <si>
    <t>Croci_manubri_sdraiato_a_terra</t>
  </si>
  <si>
    <t>Tirate_al_petto</t>
  </si>
  <si>
    <t>Rematore Al Cavo Basso Mono Braccio</t>
  </si>
  <si>
    <t>Vertical traction</t>
  </si>
  <si>
    <t xml:space="preserve">Squat al multi focus quadricipite </t>
  </si>
  <si>
    <t>Leg_curls_trx</t>
  </si>
  <si>
    <t>Curls_martello_in_piedi</t>
  </si>
  <si>
    <t>Dips_stretti</t>
  </si>
  <si>
    <t>Affondi bulgari 2manubri</t>
  </si>
  <si>
    <t>Crunch Su Fitball</t>
  </si>
  <si>
    <t>Petto alto, scapole unite, spalle lontane dalle orecchie, quando inizi la chiusura sforzati di non chiudere il petto e non accelerare</t>
  </si>
  <si>
    <t>https://youtu.be/bDaIL_zKbGs?t=48</t>
  </si>
  <si>
    <t>Tira esplosivo, 1" di fermo in alto, 2" in salita</t>
  </si>
  <si>
    <t>Prova Note Extra</t>
  </si>
  <si>
    <t>Neurale Volume</t>
  </si>
  <si>
    <t>Test 10RM + 2 x 5</t>
  </si>
  <si>
    <t>1 - 2 - 3 - 4 - 1</t>
  </si>
  <si>
    <t>Croci_manubri_su_panca_inclinata</t>
  </si>
  <si>
    <t>W_press manubri</t>
  </si>
  <si>
    <t>Pulley Con Triangolo</t>
  </si>
  <si>
    <t>Lat triangolo</t>
  </si>
  <si>
    <t>Stacco_mono_gamba</t>
  </si>
  <si>
    <t>Curls_martello_panca</t>
  </si>
  <si>
    <t>Tricipiti_mono_braccio_cavo_alto</t>
  </si>
  <si>
    <t>Passo_del_granchio</t>
  </si>
  <si>
    <t>AB Roll</t>
  </si>
  <si>
    <t>SPALLE BASSE,scapole addotte e petto in fuori. Range del movimento completo.</t>
  </si>
  <si>
    <t>https://youtu.be/oB-Z9oW6fgY?t=2</t>
  </si>
  <si>
    <t>Tira esplosivo, 1" di fermo in alto, 1" in salita</t>
  </si>
  <si>
    <t>Intensificazione Neurale Volume</t>
  </si>
  <si>
    <t>Test 1 RM</t>
  </si>
  <si>
    <t>Ponte glutei</t>
  </si>
  <si>
    <t>Tieni i piedi formando un angolo di 90gradi</t>
  </si>
  <si>
    <t>2 - 3 - 4 - 1 - 2</t>
  </si>
  <si>
    <t>croci ai cavi su panca</t>
  </si>
  <si>
    <t>Military_al_multypower</t>
  </si>
  <si>
    <t>Pulley Con Barra Lat Machine Presa Prona</t>
  </si>
  <si>
    <t>Lat mono braccio</t>
  </si>
  <si>
    <t>Affondi al multi</t>
  </si>
  <si>
    <t>Stacco_americano</t>
  </si>
  <si>
    <t>Curls_martello_panca_inlinata_45°</t>
  </si>
  <si>
    <t>California_Press</t>
  </si>
  <si>
    <t>slanci laterali cavo basso</t>
  </si>
  <si>
    <t>https://youtu.be/eozdVDA78K0?t=111</t>
  </si>
  <si>
    <t>Esplosivo</t>
  </si>
  <si>
    <t>Adattamento Neurale</t>
  </si>
  <si>
    <t>How to foam roller</t>
  </si>
  <si>
    <t>3 - 4 - 1 - 2 - 3</t>
  </si>
  <si>
    <t>Croci_manubri panca piana</t>
  </si>
  <si>
    <t>alzate laterali cavi basso</t>
  </si>
  <si>
    <t>Pulley Con Barra Lat Machine Presa Supina</t>
  </si>
  <si>
    <t>Pull down corda</t>
  </si>
  <si>
    <t>Squat Bulgaro</t>
  </si>
  <si>
    <t>Stacco_da_rialzi</t>
  </si>
  <si>
    <t>Spider_curls</t>
  </si>
  <si>
    <t>Tata_press</t>
  </si>
  <si>
    <t>abduttori</t>
  </si>
  <si>
    <t>Circuito TRX</t>
  </si>
  <si>
    <t>Il petto non deve mai chiudersi, le scapole devono essere sempre depresse</t>
  </si>
  <si>
    <t>https://www.youtube.com/shorts/xOzBZdNcwLQ?t=4&amp;feature=share</t>
  </si>
  <si>
    <t xml:space="preserve">Tira esplosivo, non fermarti in alto, scendi in 2" </t>
  </si>
  <si>
    <t>Adattamento Meccanico</t>
  </si>
  <si>
    <t>Tensione Continua</t>
  </si>
  <si>
    <t>4 - 1 - 2 - 3 - 4</t>
  </si>
  <si>
    <t>Croci ai cavi</t>
  </si>
  <si>
    <t>alzate laterali cavi bassi incrociati su panca</t>
  </si>
  <si>
    <t>Pull down sbarra</t>
  </si>
  <si>
    <t>Jefferson_Culs</t>
  </si>
  <si>
    <t>curl cavo basso</t>
  </si>
  <si>
    <t>French press 1manubrio</t>
  </si>
  <si>
    <t>Pull_Trought</t>
  </si>
  <si>
    <t>Mountain Climber</t>
  </si>
  <si>
    <t>https://youtu.be/Ju7VJfuPI4s?t=13</t>
  </si>
  <si>
    <t>Sali esplosivo, fermo 1" in alto, scendi in 2"</t>
  </si>
  <si>
    <t>Adattamento Metabolico</t>
  </si>
  <si>
    <t>Scendi controllato e sali veloce</t>
  </si>
  <si>
    <t>Scivolamenti a parete</t>
  </si>
  <si>
    <t>1 - 2 - 3 - 4 - 5</t>
  </si>
  <si>
    <t>croci ai cavi bassi</t>
  </si>
  <si>
    <t>combo spalle ai cavi bassi</t>
  </si>
  <si>
    <t>Rematore Con kettlebell</t>
  </si>
  <si>
    <t xml:space="preserve">Pullower manubrio </t>
  </si>
  <si>
    <t>Sissy Squat In Ginocchio</t>
  </si>
  <si>
    <t>Ghd</t>
  </si>
  <si>
    <t xml:space="preserve">curl doppio bicipite </t>
  </si>
  <si>
    <t>Kick_back corda al cavo</t>
  </si>
  <si>
    <t>Kick back cavo basso altezza ginocchio</t>
  </si>
  <si>
    <t>L-Sit</t>
  </si>
  <si>
    <t>movimento fluido, non compensare con il peso del corpo</t>
  </si>
  <si>
    <t>https://youtu.be/Iwe6AmxVf7o?t=63</t>
  </si>
  <si>
    <t>Scendi esplosivo, fermo 1" in basso, sali in 2"</t>
  </si>
  <si>
    <t>Neurale Principiante</t>
  </si>
  <si>
    <t>4 - 6</t>
  </si>
  <si>
    <t>Superman a terra</t>
  </si>
  <si>
    <t>1 - 2 - 3 - 4 - 5 - 1</t>
  </si>
  <si>
    <t>Cross_over_ai_cavi</t>
  </si>
  <si>
    <t>Australian Pull-Up Al Multipower</t>
  </si>
  <si>
    <t>Pullover bilanciere</t>
  </si>
  <si>
    <t>Sissy Squat In Piedi Mano In Appoggio</t>
  </si>
  <si>
    <t>Hamstring_Destroyers</t>
  </si>
  <si>
    <t>combo bicipiti ai cavi</t>
  </si>
  <si>
    <t>Hypersetensioni_cifosi</t>
  </si>
  <si>
    <t>Plank Al TRX</t>
  </si>
  <si>
    <t>pieno le spalle lontane dalle orecchie e le scapole depresse</t>
  </si>
  <si>
    <t>https://youtu.be/yN6Q1UI_xkE?t=88</t>
  </si>
  <si>
    <t>Tira esplosivo, 1" di fermo in contrazione, rilascia in 2"</t>
  </si>
  <si>
    <t>Fase Tecnica 1</t>
  </si>
  <si>
    <t>6 con 1" di fermo</t>
  </si>
  <si>
    <t>6 con 2" di fermo</t>
  </si>
  <si>
    <t>7 con 1" di fermo</t>
  </si>
  <si>
    <t>7 con 2" di fermo</t>
  </si>
  <si>
    <t>8 con 1" di fermo</t>
  </si>
  <si>
    <t>Test 8RM con 2" di fermo</t>
  </si>
  <si>
    <t>Partendo da test iniziale, nel corso delle settimane aumenta la fase tecnica rispettando i secondi in cui devi devi stare ferma</t>
  </si>
  <si>
    <t>2 - 3 - 4 - 5 - 6 - 1</t>
  </si>
  <si>
    <t>Dips_inclinato_in_avanti</t>
  </si>
  <si>
    <t>Croci_inverse_manubri</t>
  </si>
  <si>
    <t>Stretchers</t>
  </si>
  <si>
    <t>Goblet Squat</t>
  </si>
  <si>
    <t>Leg_Curs_Fitbal</t>
  </si>
  <si>
    <t>Bicipiti sdraiati al cavo alto</t>
  </si>
  <si>
    <t>Push down su panca</t>
  </si>
  <si>
    <t>Hyperstension_reverse al multi</t>
  </si>
  <si>
    <t>Side Plank Al TRX</t>
  </si>
  <si>
    <t>sforzati di non anteporre troppo le spalle</t>
  </si>
  <si>
    <t>https://youtu.be/afhV-OIVxC8?t=104</t>
  </si>
  <si>
    <t>2 x 6 con 1-2" di fermo | 1 x Max senza fermo</t>
  </si>
  <si>
    <t>2 x 7 con 1-2" di fermo | 1 x Max senza fermo</t>
  </si>
  <si>
    <t>2 x 8 con 1-2" di fermo | 1 x Max senza fermo</t>
  </si>
  <si>
    <t>3 - 4 - 5 - 6 - 1 - 2</t>
  </si>
  <si>
    <t>Squez_Press</t>
  </si>
  <si>
    <t>Face_Pull</t>
  </si>
  <si>
    <t>T-Bar Presa Larga</t>
  </si>
  <si>
    <t>Air squat</t>
  </si>
  <si>
    <t>Hyperstension</t>
  </si>
  <si>
    <t>curl cavo basso con appoggio su panca</t>
  </si>
  <si>
    <t>Diamond Push Up</t>
  </si>
  <si>
    <t>Fire_hydrant_con_loop_band</t>
  </si>
  <si>
    <t>Crunch Al Cavo Con Corda</t>
  </si>
  <si>
    <t>scapole fisse in depressione, mani altezza capezzoli lontane dal corpo 2 spanne</t>
  </si>
  <si>
    <t>https://www.youtube.com/watch?v=_l3ySVKYVJ8</t>
  </si>
  <si>
    <t>Tira esplosivo, non fermarti in alto, discesa 2"</t>
  </si>
  <si>
    <t>Fase Tecnica 3</t>
  </si>
  <si>
    <t>1 x 7 con 1-2" di fermo | 2 x 8 in tensione continua</t>
  </si>
  <si>
    <t>1 x 8 con 1-2" di fermo | 2 x 8 in tensione continua</t>
  </si>
  <si>
    <t xml:space="preserve">1 x 9 con 1-2" di fermo | 1 x 9 in tensione continua | 1 x Max </t>
  </si>
  <si>
    <t>Test 8RM in tensione continua</t>
  </si>
  <si>
    <t>4 - 5 - 6 - 1 - 2 - 3</t>
  </si>
  <si>
    <t>Push_Up</t>
  </si>
  <si>
    <t>Push_Press_Ktb</t>
  </si>
  <si>
    <t>Rematore con kett alternato</t>
  </si>
  <si>
    <t>Lat mono</t>
  </si>
  <si>
    <t>Squat jump esplosivo</t>
  </si>
  <si>
    <t>stacchi rumeni manubri</t>
  </si>
  <si>
    <t>curl ai cavi bassi su panca</t>
  </si>
  <si>
    <t>Panca Piana Presa Stretta</t>
  </si>
  <si>
    <t>Frog_Reverse_Hyper</t>
  </si>
  <si>
    <t>Front Lever</t>
  </si>
  <si>
    <t>Tieni le spalle basse e gomiti più basse delle spalle.</t>
  </si>
  <si>
    <t>https://youtube.com/shorts/JDgW0W4ZJ3Y?si=MCzwjEH6PKFfOJ2m</t>
  </si>
  <si>
    <t>Statita in contrazione di picco</t>
  </si>
  <si>
    <t>Fase Tecnica 4</t>
  </si>
  <si>
    <t>6 + 1 con lockout</t>
  </si>
  <si>
    <t>6 + 2 con lockout</t>
  </si>
  <si>
    <t>6 + 3 con lockout</t>
  </si>
  <si>
    <t>8 + 2 con lockout</t>
  </si>
  <si>
    <t>5 - 6 - 1 - 2 - 3 - 4</t>
  </si>
  <si>
    <t>Arnold_Press</t>
  </si>
  <si>
    <t>Pulley mono al cavo</t>
  </si>
  <si>
    <t>Combo dorso ai cavi</t>
  </si>
  <si>
    <t>Squat bulgaro con elastico</t>
  </si>
  <si>
    <t>stacco b stance per femorali</t>
  </si>
  <si>
    <t>Curls_trx</t>
  </si>
  <si>
    <t>French Press Con Manubri Insieme Su Panca 30°</t>
  </si>
  <si>
    <t>Affondi_indietro_incrociati</t>
  </si>
  <si>
    <t>https://youtu.be/ArMbAy4emuA?si=RkDFc7HWUgGyTqcY</t>
  </si>
  <si>
    <t>1'' discesa,1'' di fermo, 1'' salita</t>
  </si>
  <si>
    <t>Fase Tecnica 5</t>
  </si>
  <si>
    <t>4 + 4 + ... 3</t>
  </si>
  <si>
    <t>4 + 4 + ... 2</t>
  </si>
  <si>
    <t>6 - 1 - 2 - 3 - 4 - 5</t>
  </si>
  <si>
    <t>Chest Press inclinata</t>
  </si>
  <si>
    <t>Band_Pull</t>
  </si>
  <si>
    <t>Pulley upper back</t>
  </si>
  <si>
    <t xml:space="preserve">Pullover dorso </t>
  </si>
  <si>
    <t>Belt squat</t>
  </si>
  <si>
    <t>Stacco da terra cin kettlebell</t>
  </si>
  <si>
    <t>Curl Con Manubri Seduto A Terra Con Deadstop</t>
  </si>
  <si>
    <t>Crossover Ai Cavi Incrociati</t>
  </si>
  <si>
    <t>Frog_Pump</t>
  </si>
  <si>
    <t>https://youtu.be/wqzbO3NopEU?si=EzHphkjWRyDwkwV-</t>
  </si>
  <si>
    <t>1''-1''-1''</t>
  </si>
  <si>
    <t>Tecnico Ripartenza 1</t>
  </si>
  <si>
    <t>1 - 2 - 3 - 4 - 5 - 6</t>
  </si>
  <si>
    <t>Spinte Al Multipower Panca Piona</t>
  </si>
  <si>
    <t>Alzate_alla_Nubret_gomito_flesso</t>
  </si>
  <si>
    <t>Seal Row Con Manubri</t>
  </si>
  <si>
    <t>Trazioni gironda</t>
  </si>
  <si>
    <t xml:space="preserve">Affondi in avanzamento </t>
  </si>
  <si>
    <t>Stacco Da Terra Con Kettlebell</t>
  </si>
  <si>
    <t>Curl Con Manubri Seduto Su Step Con Deadstop</t>
  </si>
  <si>
    <t>Pushdown Con Cavo Singolo</t>
  </si>
  <si>
    <t>hyper reverse elastico</t>
  </si>
  <si>
    <t>https://youtu.be/tcEf_zsTTCI?si=U8V5xsk5dMKUGOpR</t>
  </si>
  <si>
    <t>2''-1''-2''</t>
  </si>
  <si>
    <t>Top Set / Back Off Pesante</t>
  </si>
  <si>
    <t>1 x 5 - 7 | 1 x 8 - 10</t>
  </si>
  <si>
    <t>6 - 8</t>
  </si>
  <si>
    <t>Spinte Al Multipower panca inclinata</t>
  </si>
  <si>
    <t>Six_Way</t>
  </si>
  <si>
    <t>Pulley Con Doppia Maniglia</t>
  </si>
  <si>
    <t>Trazioni statica</t>
  </si>
  <si>
    <t>Affondi indietro</t>
  </si>
  <si>
    <t>Stacco Con manubrio con banda elastica</t>
  </si>
  <si>
    <t>Curl Con Bilanciere Con Deadstop</t>
  </si>
  <si>
    <t>French Press Con Bilanciere EZ Su Panca 30°</t>
  </si>
  <si>
    <t>hyper reverse al multipower</t>
  </si>
  <si>
    <t>https://youtube.com/shorts/gBign3oT58U?si=WUhmZe0EBxGtL2dV</t>
  </si>
  <si>
    <t>2''-0''-2''</t>
  </si>
  <si>
    <t>Croci Con Manubri A Terra</t>
  </si>
  <si>
    <t>Rematore cavo basso sbarra</t>
  </si>
  <si>
    <t>Lat Machine Con Trazy Bar</t>
  </si>
  <si>
    <t>Box Squat</t>
  </si>
  <si>
    <t>affondo con elastico al piede</t>
  </si>
  <si>
    <t>https://youtube.com/shorts/fgXSA2-o0NM?si=pvR0fWGv74w3rcIF</t>
  </si>
  <si>
    <t>RELOAD 5  RM</t>
  </si>
  <si>
    <t>TEST 5RM</t>
  </si>
  <si>
    <t>5 con 80% 5RM</t>
  </si>
  <si>
    <t>5 con 85% 5RM</t>
  </si>
  <si>
    <t>5 con 90% 5RM</t>
  </si>
  <si>
    <t>5 con 95% 5RM</t>
  </si>
  <si>
    <t>5 con 100% 5RM</t>
  </si>
  <si>
    <t xml:space="preserve"> 3 con 105% 5RM</t>
  </si>
  <si>
    <t>2 con 110% 5RM</t>
  </si>
  <si>
    <t>La prima settimana trova un carico con cui sei in grado di eseguire 5 ripetizioni ( ma non 6 ) tecnicamente ottime,  nelle settimane a seguire basa le % sul carico trovato in settimana 1</t>
  </si>
  <si>
    <t>Landmine_Press</t>
  </si>
  <si>
    <t>Pullover Con Manubrio Ed Elastico Dal Cavo Basso</t>
  </si>
  <si>
    <t>Step Up Focus Quadricipite</t>
  </si>
  <si>
    <t>affondi al multipower</t>
  </si>
  <si>
    <t>https://youtu.be/nRSyQgOr134?si=sF9M-A243SFEMEz2</t>
  </si>
  <si>
    <t>ONDE 2,3,5 con 5RM</t>
  </si>
  <si>
    <t>2,3,5,2,3,5,2,3,5 CON 85% 5RM</t>
  </si>
  <si>
    <t>2,3,5,2,3,5,2,3,5 CON 90% 5RM</t>
  </si>
  <si>
    <t>2,3,5,2,3,5,2,3,5 CON 92,5% 5RM</t>
  </si>
  <si>
    <t>2,3,5,2,3,5,2,3,5 CON 95% 5RM</t>
  </si>
  <si>
    <t>2,3,5,2,3,5,2,3,5 CON 100% 5RM</t>
  </si>
  <si>
    <t>La prima settimana trova un carico con cui sei in grado di eseguire 5 ripetizioni ( ma non 6 ) tecnicamente ottime,  nelle settimane a seguire basa le % sul carico trovato in settimana 1.</t>
  </si>
  <si>
    <t>Spinte Al Multipower Panca Declinata</t>
  </si>
  <si>
    <t>Military Press Dai Pin In Piedi</t>
  </si>
  <si>
    <t>Scapular Lat Machine Presa Prona</t>
  </si>
  <si>
    <t>Leg Press 45° Piedi Metà Pedana</t>
  </si>
  <si>
    <t>Sumo_Squat_landmine</t>
  </si>
  <si>
    <t>https://youtube.com/shorts/lMx1AX_55pk?si=HQNYhNkToKOHfyS2</t>
  </si>
  <si>
    <t>TEXAS METHOD GIORNO VOLUME</t>
  </si>
  <si>
    <t>5 con 82,5% 5RM</t>
  </si>
  <si>
    <t>Esegui 5 serie da 5 ripetizioni con la % indicata, quest'ultima è basata sul test 5rm effettuato nell'allenamento precedente</t>
  </si>
  <si>
    <t>Push-Up Al Multipower</t>
  </si>
  <si>
    <t>Civa Press</t>
  </si>
  <si>
    <t>Lat Machine Presa Prona In Contrazione Statica</t>
  </si>
  <si>
    <t>Leg Press Piana Piedi Metà Pedana</t>
  </si>
  <si>
    <t>slanci cavo basso per il grande-medio gluteo</t>
  </si>
  <si>
    <t>https://youtube.com/shorts/aftP4kKvavs?si=nYCFNbIrba2KYQXN</t>
  </si>
  <si>
    <t>TEXAS METHOD GIORNO LEGGERO</t>
  </si>
  <si>
    <t>5 con 72,5% 5RM</t>
  </si>
  <si>
    <t>5 con 75% 5RM</t>
  </si>
  <si>
    <t>5 con 77,5% 5RM</t>
  </si>
  <si>
    <t>Esegui 3 serie da 5 ripetizioni con la % indicata, quest'ultima è basata sul test 5rm effettuato nell'allenamento precedente</t>
  </si>
  <si>
    <t>Floor press kettbell</t>
  </si>
  <si>
    <t>Alzate Posteriori In Statica</t>
  </si>
  <si>
    <t>Leg Press 45° Piede Basso Monopodalico</t>
  </si>
  <si>
    <t>slanci glutei al cavo basso</t>
  </si>
  <si>
    <t>https://youtube.com/shorts/wVWDgnNFMNI?si=MzON3lm1U8WDIT38</t>
  </si>
  <si>
    <t>TEXAS METHOD GIORNO TEST</t>
  </si>
  <si>
    <t>Ogni settimana cerca di battere il carico usato la settimana precedente mantenendo sempre una tecnica corretta. effettua un ramping a 5 ripetizioni fino ad arrivare ad un carico che senti pesante ma gestibile per le ripetizioni indicate</t>
  </si>
  <si>
    <t>Croci Dai Cavi Bassi</t>
  </si>
  <si>
    <t>Alzate Laterali Da Terra Con Deadstop</t>
  </si>
  <si>
    <t>Affondi con elastico</t>
  </si>
  <si>
    <t>squat cavo basso</t>
  </si>
  <si>
    <t>https://youtube.com/shorts/fUoZBoeGmJg?si=0gP45d2M4A-AnqiF</t>
  </si>
  <si>
    <t>GLZC the rippler tier 2RM Parte 1</t>
  </si>
  <si>
    <t>TEST 2RM</t>
  </si>
  <si>
    <t>3X4 + 1XMAX con 80% 2RM</t>
  </si>
  <si>
    <t>3X3 + 1XMAX con 85% 2RM</t>
  </si>
  <si>
    <t>4X2 + 1XMAX con 90% 2RM</t>
  </si>
  <si>
    <t>2X4 + 1XMAX con 82,5% 2RM</t>
  </si>
  <si>
    <t>3X3 + 1XMAX con 87,5% 2RM</t>
  </si>
  <si>
    <t>La prima settimana trova un carico con cui sei in grado di eseguire 2 ripetizioni tecnicamente ottime, nelle settimane a seguire basa le % sul carico trovato in settimana 1. avrai da eseguire una serie x max rep ogni settimana, ricerca un ottimo effort in questa serie</t>
  </si>
  <si>
    <t>Croci Dai Cavi Bassi Seduto Su Panca 75°</t>
  </si>
  <si>
    <t>Alzate Laterali In Statica 10cm Da Terra</t>
  </si>
  <si>
    <t>Bulgarian Split Squat Al Multipower</t>
  </si>
  <si>
    <t>stacco mono con elastico</t>
  </si>
  <si>
    <t>GLZC the rippler tier 2RM Parte 2</t>
  </si>
  <si>
    <t>4X2 + 1XMAX con 92,5% 2RM</t>
  </si>
  <si>
    <t>2X4 + 1XMAX con 85% 2RM</t>
  </si>
  <si>
    <t>2X2 +1XMAX con 95% 2RM</t>
  </si>
  <si>
    <t>continua lavoro precedente. avrai da eseguire una serie x max rep ogni settimana, ricerca un ottimo effort in questa serie</t>
  </si>
  <si>
    <t>Croci Dai Cavi Altezza Spalla</t>
  </si>
  <si>
    <t>Military Press Al Multipower In Isometria</t>
  </si>
  <si>
    <t>Hack Squat Al Multipower</t>
  </si>
  <si>
    <t>Calcio_dell'asino al multy2</t>
  </si>
  <si>
    <t>GLZC the rippler tier 5RM Parte 1</t>
  </si>
  <si>
    <t>6 con 80% 5RM</t>
  </si>
  <si>
    <t>5X4 + 1XMAX con 90% 5RM</t>
  </si>
  <si>
    <t>6 con 82,5% 5RM</t>
  </si>
  <si>
    <t>5 con 87,5% 5RM</t>
  </si>
  <si>
    <t>La prima settimana trova un carico con cui sei in grado di eseguire 5 ripetizioni tecnicamente ottime, nelle settimane a seguire basa le % sul carico trovato in settimana 1. avrai da eseguire una serie x max rep ogni 3 settimane, ricerca un ottimo effort in questa serie</t>
  </si>
  <si>
    <t>Military Press Su Panca 75° In Contrazione Statica</t>
  </si>
  <si>
    <t>Leg press mono piede alto</t>
  </si>
  <si>
    <t>Sumo squat manubrio</t>
  </si>
  <si>
    <t>GLZC the rippler tier 5RM Parte 2</t>
  </si>
  <si>
    <t>4X4 + 1XMAX con 92,5% 5RM</t>
  </si>
  <si>
    <t>6 con 85% 5RM</t>
  </si>
  <si>
    <t>3X4 +1XMAX con 95% 5RM</t>
  </si>
  <si>
    <t>2X4 +1XMAX con 100% 5RM</t>
  </si>
  <si>
    <t>Continua lavoro precedente. avrai da eseguire una serie x max rep ogni 3 settimane, ricerca un ottimo effort in questa serie</t>
  </si>
  <si>
    <t>Circuiti YTWL</t>
  </si>
  <si>
    <t>Squat bulgaro 1manubrio</t>
  </si>
  <si>
    <t>Reverse hack squat</t>
  </si>
  <si>
    <t>ONDE 80% - 90% Parte 1</t>
  </si>
  <si>
    <t>4 con 80% 1RM</t>
  </si>
  <si>
    <t>3 con 85% 1RM</t>
  </si>
  <si>
    <t>2 con 90% 1RM</t>
  </si>
  <si>
    <t>4 con 82,5% 1RM</t>
  </si>
  <si>
    <t>3 con 87,5% 1RM</t>
  </si>
  <si>
    <t>2 con 92,5% 1RM</t>
  </si>
  <si>
    <t>Basa le % su test 1RM ( massimo carico con cui sei in grado di eseguire 1 ripetizione tecnicamente ottima ). Se è da tanto tempo che non esegui un test massimale prenditi una settimana per testarlo ad inizio programma</t>
  </si>
  <si>
    <t>Croci Dai Cavi Altezza Spalla Seduto Su Panca 75°</t>
  </si>
  <si>
    <t>Alzate posteriori cavo basso</t>
  </si>
  <si>
    <t>Affondi su rialzo</t>
  </si>
  <si>
    <t>ONDE 80% - 90% Parte 2</t>
  </si>
  <si>
    <t>4 con 85% 1RM</t>
  </si>
  <si>
    <t>1 con 95% 1RM</t>
  </si>
  <si>
    <t>1 con 97,5% 1RM</t>
  </si>
  <si>
    <t>1 con 100% 1RM</t>
  </si>
  <si>
    <t>TEST 1RM</t>
  </si>
  <si>
    <t>Prosegui lavoro precedente, l'ultima settimana esegui test massimale 1RM</t>
  </si>
  <si>
    <t>Y Raises</t>
  </si>
  <si>
    <t>Squat con manubri</t>
  </si>
  <si>
    <t>6 stesso carico settitmana 1</t>
  </si>
  <si>
    <t>5 aumenta il carico</t>
  </si>
  <si>
    <t>6 stesso carico settitmana 3</t>
  </si>
  <si>
    <t>6 stesso carico settitmana 5</t>
  </si>
  <si>
    <t>trova un carico pesante ma gestibile per 4x5, la settimana a seguire con lo stesso carico arriva a chiudere 3z6, poi la settimana dopo aumenta il carico e ripeti il ragionamento</t>
  </si>
  <si>
    <t>Wall ball</t>
  </si>
  <si>
    <t>4x6 + 5x5 e incrmento carico</t>
  </si>
  <si>
    <t>ogni due settimane ricerca un incremento di carico</t>
  </si>
  <si>
    <t>Ramping 30" + SET SYSTEM 30-40"</t>
  </si>
  <si>
    <t>Ramping 30"-40" + 3x30" con 1' di recupero</t>
  </si>
  <si>
    <t>RAMPING= cerca il massimo carico con cui riesci a mantenere la  contrazione per un tempo compreso tra i 30"-40". per farlo inzia con un peso molto gestibile e trattienilo per 40", recupera 1'30" e ripeti la serie con un incremento di carico. continua così finche non raggiungi il cdiemnto con un tempo al di sotto dei 40".. a questo punto esegui altre 3 serie da 30" con l'ultimo carico trovato e 1' di recupero tra le serie , la ulitma di queste 3 serie sarà quasi sicuramente al di sotto dei 30"</t>
  </si>
  <si>
    <t>INCREMENTO CARICHO 5X5</t>
  </si>
  <si>
    <t>Ricerca un incremento di carico nelle settimane</t>
  </si>
  <si>
    <t>JUGGERNAUT Parte 1</t>
  </si>
  <si>
    <t>10 con 60%  1RM</t>
  </si>
  <si>
    <t>2X10+1XMAX con 67,5% 1RM</t>
  </si>
  <si>
    <t>1X5 + 1XMAX con 70% 1RM</t>
  </si>
  <si>
    <t>4X8 + 1XMAX con 65% 1RM</t>
  </si>
  <si>
    <t>2X8 + 1XMAX con 72,5% 1RM</t>
  </si>
  <si>
    <t>1X5 + 1XMAX con 80% 1RM</t>
  </si>
  <si>
    <t xml:space="preserve">Basa le % su test 1RM ( massimo carico con cui sei in grado di eseguire 1 ripetizione tecnicamente ottima ). Se è da tanto tempo che non esegui un test massimale prenditi una settimana per testarlo ad inizio programma. </t>
  </si>
  <si>
    <t>Ciao questa è una prova</t>
  </si>
  <si>
    <t>JUGGERNAUT Parte 2</t>
  </si>
  <si>
    <t>4x6+1XMAX con 70% 1RM</t>
  </si>
  <si>
    <t>3X5+1XMAX con 77,5% 1RM</t>
  </si>
  <si>
    <t>6X3 + 1XMAX con 75% 1RM</t>
  </si>
  <si>
    <t>4X3+1XMAX con 82,5% 1RM</t>
  </si>
  <si>
    <t>1X5+1XMAX con 85% 1RM</t>
  </si>
  <si>
    <t>Prosegui lavoro precedente, Le serie max rep sono sempre da intendersi come max rep tecnico</t>
  </si>
  <si>
    <t>STRENGHT WAVE</t>
  </si>
  <si>
    <t>1X5 70% + 1X4 75% +1X3 80% + 1X2 85% + 1X1 87%</t>
  </si>
  <si>
    <t>1X5 70% +  1X4 75% +1X3 80% +1X2 85% + 1X1 87%  + 1X1 90%</t>
  </si>
  <si>
    <t>1X5 70% + 1X4 75% +1X3 80% + 1X2 85% + 1X1 87%  + 1X1 90%  + 1X1 92,5%</t>
  </si>
  <si>
    <t>1X5 70% + 1X4 75% +1X3 80% + 1X2 85% + 1X1 87%  + 1X1 90%</t>
  </si>
  <si>
    <t>1X5 70% +  1X4 75% + 1X3 80% + 1X2 85% + 1X1 87%  + 1X1 90%  + 1X1 95%</t>
  </si>
  <si>
    <t>1X5 70% +  1X4 75% +1X3 80% + 1X2 85% + 1X1 87%  + 1X1 90%  + 1X1 95%</t>
  </si>
  <si>
    <t xml:space="preserve">LADDER 1RM Basa le % su test 1RM ( massimo carico con cui sei in grado di eseguire 1 ripetizione tecnicamente ottima ). Se è da tanto tempo che non esegui un test massimale prenditi una settimana per testarlo ad inizio programma. </t>
  </si>
  <si>
    <t>AVVITAMENTO A VOLUME COSTANTE E INTENSITA' IN AUMENTO</t>
  </si>
  <si>
    <t>4X5 70%</t>
  </si>
  <si>
    <t>2X5 70% + 3X3 77% + 1X1 82%</t>
  </si>
  <si>
    <t>2X5 70% +  2X3 77% + 2X1 82%</t>
  </si>
  <si>
    <t>4X5 73%</t>
  </si>
  <si>
    <t>2X5 73% +  3X3 80% + 1X1 85%</t>
  </si>
  <si>
    <t>2X5 73% +  2X3 80% + 2X1 85%</t>
  </si>
  <si>
    <t>Nelle settimane ricerchiamo un aumento di carico mantenendo fisso il volume. Basa le % su test 1RM</t>
  </si>
  <si>
    <t>AVVITAMENTO A VOLUME COSTANTE E INTENSITA' IN AUMENTO CON LADDER</t>
  </si>
  <si>
    <t>1X5 67% + 1X4 72% + 1X3 77% + 1X2 82% + 1X1 87%</t>
  </si>
  <si>
    <t>1X4 67% + 1X4 72% +1X3 77% + 1X2 82% + 1X2 87%</t>
  </si>
  <si>
    <t>1X4 67% + 1X3 72% + 1X3 77% + 1X3 82% + 1X2 87%</t>
  </si>
  <si>
    <t>1X3 67% +  1X3 72% + 1X3 77% + 1X3 82% + 1X3 87%</t>
  </si>
  <si>
    <t>1X2 67% +  1X3 72% + 1X3 77% +1X3 82% + 1X4 87%</t>
  </si>
  <si>
    <t>1X2 67% +  1X2 72% + 1X3 77% + 1X4 82% + 1X4 87%</t>
  </si>
  <si>
    <t>1X1 67% + 1X2 72% +1X3 77% + 1X4 82% + 1X5 87%</t>
  </si>
  <si>
    <t>1X1 70% + 1X2 75% + 1X3 77% + 1X4 82% + 1X5 87%</t>
  </si>
  <si>
    <t>DA INTENSITA' A VOLUME MAX 6 REP</t>
  </si>
  <si>
    <t>10X1 87%</t>
  </si>
  <si>
    <t>5X1 87% +  3X2 82%</t>
  </si>
  <si>
    <t>3X1 87% +  3X2 82% + 2X3 77%</t>
  </si>
  <si>
    <t>2X1 87% + 3X2 82% + 2X5 77%</t>
  </si>
  <si>
    <t>1X1 87% +  3X2 82% + 2X5 77%</t>
  </si>
  <si>
    <t>3X2 82% +  2X5 77% + 1X6 75%</t>
  </si>
  <si>
    <t xml:space="preserve">Nelle settimane ricerchiamo un aumento del volume abbasando i carichi. Basa le % su test 1RM </t>
  </si>
  <si>
    <t>DA INTENSITA' A VOLUME MAX 10 REP</t>
  </si>
  <si>
    <t>10X1 85%</t>
  </si>
  <si>
    <t>4X1 85% +  4X3 80%</t>
  </si>
  <si>
    <t>2X1 85% + 2X3 80% +2X5 75%</t>
  </si>
  <si>
    <t>2X3 80% + 2X5 75% + 2X8 70%</t>
  </si>
  <si>
    <t>2X3 80% + 2X6 75% + 2X9 70%</t>
  </si>
  <si>
    <t>2X3 80% + 2X7 75% +2X10 70%</t>
  </si>
  <si>
    <t>DA INTENSITA' A VOLUME MAX 10 REP CON LADDER</t>
  </si>
  <si>
    <t>3-2-3-2-3-2 85%</t>
  </si>
  <si>
    <t>2-3 85% +  4-3-4-3 80%</t>
  </si>
  <si>
    <t>2-3 85% + 4-3 80% +  5-4 78%</t>
  </si>
  <si>
    <t>1X2  85% + 4-3 80% + 5-4 78% + 1X6 75%</t>
  </si>
  <si>
    <t>1X2  85% +  1X3 80% + 1X4 78% + 1X5 75% + 6-7 72,5%</t>
  </si>
  <si>
    <t>1X3  85% +  1X4 80% + 1X5 78% + 1X6 75% + 1X7 72,5% +1X8 70%</t>
  </si>
  <si>
    <t>SCHMITZ SYYSTEM</t>
  </si>
  <si>
    <t>10-7 + 3X5 CON STESSO PESO 1X7</t>
  </si>
  <si>
    <t>10-7-5 + 3X3 CON STESSO PESO 1X5</t>
  </si>
  <si>
    <t>10-7-5-3 + 3X2 CON STESSO PESO 1X3</t>
  </si>
  <si>
    <t>10-5-4-3-2-1</t>
  </si>
  <si>
    <t>10-5-3-2-2-2-2</t>
  </si>
  <si>
    <t>10-5-3-2-1-1-1</t>
  </si>
  <si>
    <t>Esegui un piramidale, al diminuire delle ripetizioni incrementa il carico, poi dove indicato esegui le serie richieste con l'ultimo carico usato, nelle ultime settimane lavorerai a ripetizioni molto basse, ricerca un carico quasi massimale</t>
  </si>
  <si>
    <t>MAV 5 A MAV 3 ONDE 3 WEEKS</t>
  </si>
  <si>
    <t>MAV 5 + 4X3</t>
  </si>
  <si>
    <t>MAV 4 + 5X2</t>
  </si>
  <si>
    <t>MAV 5 POI CONTINUA FINO A TROVARE MAV 3</t>
  </si>
  <si>
    <t>MAV 5 + 3X3</t>
  </si>
  <si>
    <t>MAV 4 + 4X2</t>
  </si>
  <si>
    <t>MAV= Massima alzata veloce, trova un carico pesante ma gestibile per le ripetizioni indicate ( tutte le rep devono essere belle veloci, solo l'ultima ripetizione può rallentare un pochino). in settimana 3 e 6 dopo aver trovato MAV 5 inizia il MAV 3 , sali graduale di peso effettuando serie da 3 ripetizioni fino al raggiungimento di un carico pesante ma gestibile</t>
  </si>
  <si>
    <t>MAV + WOKOUT SET DA MAV 6 A MAV 1</t>
  </si>
  <si>
    <t>MAV 6 + 80% 4X8</t>
  </si>
  <si>
    <t>MAV 5 + 90% 4X6</t>
  </si>
  <si>
    <t>MAV 4 + 90% 5X5</t>
  </si>
  <si>
    <t>MAV 3 + 90% 4X4</t>
  </si>
  <si>
    <t>MAV 2 + 80% 5X5</t>
  </si>
  <si>
    <t>MAV 1 + 80% 5X5</t>
  </si>
  <si>
    <t>MAV= Massima alzata veloce, trova un carico pesante ma gestibile per le ripetizioni indicate ( tutte le rep devono essere belle veloci, solo l'ultima ripetizione può rallentare un pochino).Poi esegui il back off con la % indicata</t>
  </si>
  <si>
    <t>MAV + WOKOUT SET ONDE 3 WEEKS</t>
  </si>
  <si>
    <t>MAV + WOKOUT SET ONDE 4 WEEKS GIORNO 1</t>
  </si>
  <si>
    <t>MAV 6 + 3X4 STESSO PESO</t>
  </si>
  <si>
    <t>MAV 5 + 3X3 STESSO PESO</t>
  </si>
  <si>
    <t>MAV 4 + 80% 3X4</t>
  </si>
  <si>
    <t>MAV 3 + 70% 3X5</t>
  </si>
  <si>
    <t>MAV + WOKOUT SET ONDE 4 WEEKS GIORNO 2</t>
  </si>
  <si>
    <t>5X3 STESSO PESO MAV 6</t>
  </si>
  <si>
    <t>5X3 STESSO PESO MAV 5</t>
  </si>
  <si>
    <t>5X3 STESSO PESO MAV 4</t>
  </si>
  <si>
    <t>5X3 STESSO PESO MAV 3</t>
  </si>
  <si>
    <t>usa carico trovato nel giorno 1 per eseguire il lavoro richiesto</t>
  </si>
  <si>
    <t>MAV 5 + SVILUPPO VOLUME GIORNO 1</t>
  </si>
  <si>
    <t>trova MAV 5</t>
  </si>
  <si>
    <t>MAV= Massima alzata veloce, trova un carico pesante ma gestibile per le ripetizioni indicate ( tutte le rep devono essere belle veloci, solo l'ultima ripetizione può rallentare un pochino).</t>
  </si>
  <si>
    <t>Gomiti sotto al bilanciere, petto aperto, spinta verticale</t>
  </si>
  <si>
    <t>https://youtu.be/1U6AOac5cOw?t=243</t>
  </si>
  <si>
    <t>MAV 5 + SVILUPPO VOLUME GIORNO 2</t>
  </si>
  <si>
    <t>4 - 6 - 8 - 4 - 6 - 8 con 80% MAV 5</t>
  </si>
  <si>
    <t>Panca leggermente inclinata, gomito basso e avanti, petto in alto, scapole unite, spalle lontane dalle orecchie</t>
  </si>
  <si>
    <t>https://youtube.com/shorts/KXb9tWal0Fc?si=tX86DvAeERWYhSXy</t>
  </si>
  <si>
    <t>MAV 3 E MAV 1 + SVILUPPO VOLUME GIORNO 1</t>
  </si>
  <si>
    <t>trova MAV 3</t>
  </si>
  <si>
    <t>TROVA MAV 1</t>
  </si>
  <si>
    <t>spalle basse , immagina di spingere verso il basso man mano che sollevi i manubri</t>
  </si>
  <si>
    <t>https://www.youtube.com/shorts/w8Aa6DTKbFc?t=5&amp;feature=share</t>
  </si>
  <si>
    <t>MAV 3 E MAV 1 + SVILUPPO VOLUME GIORNO 2</t>
  </si>
  <si>
    <t>2 - 3 - 5 - 2 - 3 - 5 80% MAV 3</t>
  </si>
  <si>
    <t>1 - 2 - 3 - 1 - 2 - 3 80% MAV 1</t>
  </si>
  <si>
    <t>non pensare a salire, pensa ad allungarti con l'omero leggermente avanti rispetto al busto</t>
  </si>
  <si>
    <t>https://youtube.com/shorts/LI8d38Tnkr4?si=2U29JSxIATHXykwl</t>
  </si>
  <si>
    <t xml:space="preserve">JUGGERNAUT ORIGINALE 8 WEEKS PARTE 1 </t>
  </si>
  <si>
    <t>4X10+1XMAX 60%</t>
  </si>
  <si>
    <t>1X5 55% + 1X5 62,5% + 2X10+1XMAX 67,5%</t>
  </si>
  <si>
    <t>1X5 50% + 1X3 60% + 1X1 70% + 1XMAX 75%</t>
  </si>
  <si>
    <t>1x5 40% + 1x5 50% + 1x5 60%</t>
  </si>
  <si>
    <t>4X8+1XMAX 65%</t>
  </si>
  <si>
    <t>1X3 60% + 1X3 67,5% + 2X8+1XMAX 72,5%</t>
  </si>
  <si>
    <t>1X5 50% + 1X3 60% + 1X2 70% + 1X1 75% + 1xmax 80%</t>
  </si>
  <si>
    <t>1x5 45% + 1x5 55% + 1x5 65%</t>
  </si>
  <si>
    <t>Basa le 90% 1RM ( massimo carico con cui sei in grado di eseguire 1 ripetizione tecnicamente ottima ). Se è da tanto tempo che non esegui un test massimale prenditi una settimana per testarlo ad inizio programma</t>
  </si>
  <si>
    <t>pensa a abbassare le spalle mentre Sali</t>
  </si>
  <si>
    <t>https://youtu.be/d15r-mHJ1Ck?t=25</t>
  </si>
  <si>
    <t>JUGGERNAUT ORIGINALE 8 WEEKS PARTE 2</t>
  </si>
  <si>
    <t>5x5+1XMAX 70%</t>
  </si>
  <si>
    <t>1X2 65% + 1X2 72,5% + 3x5+1XMAX 77,5%</t>
  </si>
  <si>
    <t>1X5 50% + 1X3 60% + 1X2 70% + 1X1 75% + 1x1 80% + 1xmax 85%</t>
  </si>
  <si>
    <t>1x5 50% + 1x5 60% + 1x5 70%</t>
  </si>
  <si>
    <t>6x3+1XMAX 75%</t>
  </si>
  <si>
    <t>1X1 70% + 1X1 77,5% + 4x3+1XMAX 82,5%</t>
  </si>
  <si>
    <t>1X5 50% + 1X3 60% + 1X2 70% + 1X1 75% + 1x1 80% + 1x1 85% + 1xmax 90%</t>
  </si>
  <si>
    <t>1x5 55% + 1x5 65% + 1x5 75%</t>
  </si>
  <si>
    <t>allunga la scapola, porta la spalla lontano dall'orecchio, il movimento parte lento</t>
  </si>
  <si>
    <t>https://youtu.be/rqvv5G15mcU?t=525</t>
  </si>
  <si>
    <t xml:space="preserve">LADDER 70% TO 95% PARTE 1 </t>
  </si>
  <si>
    <t>5X5 70%</t>
  </si>
  <si>
    <t>4X5 70% + 1X4 75%</t>
  </si>
  <si>
    <t>3X5 70% + 1X4 75% + 1X3 80%</t>
  </si>
  <si>
    <t>2X5 70% + 1X4 75% + 1X3 80% + 1X2 85%</t>
  </si>
  <si>
    <t>1X5 70% + 1X4 75% + 1X3 80% + 1X2 85% + 1X1 90%</t>
  </si>
  <si>
    <t>5X5 73%</t>
  </si>
  <si>
    <t>Basa le 1RM ( massimo carico con cui sei in grado di eseguire 1 ripetizione tecnicamente ottima ). Se è da tanto tempo che non esegui un test massimale prenditi una settimana per testarlo ad inizio programma</t>
  </si>
  <si>
    <t>non pensare a salire, ma pensa a spingere i gomiti verso l'esterno restando verticale</t>
  </si>
  <si>
    <t>https://youtu.be/Oj7EwqbN378?t=15</t>
  </si>
  <si>
    <t>LADDER 70% TO 95% PARTE 2</t>
  </si>
  <si>
    <t>4X5 73% + 1X4 78%</t>
  </si>
  <si>
    <t>3X5 73% + 1X4 78% + 1X3 81%</t>
  </si>
  <si>
    <t>2X5 73% + 1X4 78% + 1X3 81% + 1X2 88%</t>
  </si>
  <si>
    <t>1X5 73% + 1X4 78% + 1X3 81% + 1X2 88% + 1X1 93%</t>
  </si>
  <si>
    <t>1X5 73% + 1X4 78% + 1X3 85% + 1X2 90% + 1X1 95%</t>
  </si>
  <si>
    <t xml:space="preserve">Basa le 1RM ( massimo carico con cui sei in grado di eseguire 1 ripetizione tecnicamente ottima ). L'ultima settimana esegui test 1rm </t>
  </si>
  <si>
    <t>petto leggermente aperto verso l'alto, pensa a  salire senza muovere le spalle</t>
  </si>
  <si>
    <t>https://youtu.be/mbVxpj0c-vY?t=2</t>
  </si>
  <si>
    <t>RAMPING + BACK OFF 80%</t>
  </si>
  <si>
    <t>Ramping 3 reps + 80% carico 5 x 3</t>
  </si>
  <si>
    <t>Ramping 3 reps + 80% carico 4 x 4</t>
  </si>
  <si>
    <t>Ramping 3 reps + 80% carico 2,3,4,2,3,4</t>
  </si>
  <si>
    <t>Ramping 2 reps + 80% carico 5 x 3</t>
  </si>
  <si>
    <t>Ramping 2 reps + 80% carico 4 x 4</t>
  </si>
  <si>
    <t>Ramping 2 reps + 80% carico 2,3,4,2,3,4</t>
  </si>
  <si>
    <t>Ramping 1 reps + 80% carico 4 x 3</t>
  </si>
  <si>
    <t>Ramping 1 reps + 80% carico 2,3,4,2,3</t>
  </si>
  <si>
    <t>Esegui il ramping con back off indicato. nel ramping sali con il carico fino a trovare un peso pesante ma che gestisci bene, poi scarica ed esegui il back off</t>
  </si>
  <si>
    <t>panca leggermente inclinata, petto aperto, gomiti sotto perpendicolari, scapole unite e depresse, spalle lontane dalle orecchie</t>
  </si>
  <si>
    <t>https://youtu.be/sTZ9znW09rs?t=56</t>
  </si>
  <si>
    <t>RAMPING DA 2 A 5 REP CON BACK OFF AUTOREGOLATO</t>
  </si>
  <si>
    <t>Ramping 2 reps + 80% carico fai 12 reps divise come vuoi nelle serie</t>
  </si>
  <si>
    <t>Ramping 3 reps + 80% carico 12 reps</t>
  </si>
  <si>
    <t>Ramping 3 reps + 80% carico 14 reps</t>
  </si>
  <si>
    <t>Ramping 4 reps + 80% carico 12 rps</t>
  </si>
  <si>
    <t>Ramping 2 reps + 80% carico 16 reps</t>
  </si>
  <si>
    <t>Ramping 4 reps + 80% carico 16 reps</t>
  </si>
  <si>
    <t>Ramping 5 reps + 80% carico 12 reps</t>
  </si>
  <si>
    <t>Ramping 5 reps + 80% carico 14 reps</t>
  </si>
  <si>
    <t>Nelle settimane salirà il numero di reps da effettuare nel ramping, sali con il carico fino a trovare un peso pesante ma gestibile per le ripetizioni richieste, poi esegui back off autoregolato, arriva a completare le ripetizioni richieste dividendole nelle serie in cui ti senti</t>
  </si>
  <si>
    <t>https://youtu.be/iKZIdEoJgGE?t=158</t>
  </si>
  <si>
    <t>RAMPING 1,2,3 + ONDA E MAX REP</t>
  </si>
  <si>
    <t>1-2-3 85% +         1-2-3 87,5% .. FINO A FALLIRE UNA DELLE SERIE + 1XMAX REP 65%</t>
  </si>
  <si>
    <t>2-3-2-3-2-3-2-3 85% + 1X MAX REP 67,5%</t>
  </si>
  <si>
    <t>1-2-3 85% +         1-2-3 87,5% .. FINO A FALLIRE UNA DELLE SERIE + 1XMAX REP 70%</t>
  </si>
  <si>
    <t>2-3-2-3-2-3-2-3 85% + 1X MAX REP 72,5%</t>
  </si>
  <si>
    <t>8X3 75% REC 1'</t>
  </si>
  <si>
    <t>Nelle settimane 1,3,5 esegui 3 serie al 85% facendo 1,2, e 3 reps. poi sali con il carico e ripeti lo schema, quando non sei più in grado di completare una delle serie hai finito!!! nelle settimane 2 e 4 esegui il lavoro richiesto al 85% + max rep con il carico indicato</t>
  </si>
  <si>
    <t>panca inclinata</t>
  </si>
  <si>
    <t>https://www.youtube.com/shorts/0bHdLPk11A4?t=3&amp;feature=share</t>
  </si>
  <si>
    <t>MILLER INTENSIVE 97/95%</t>
  </si>
  <si>
    <t>3 singole
60'' rest x 3serie</t>
  </si>
  <si>
    <t>3 singole
50'' rest x 3serie</t>
  </si>
  <si>
    <t>3 singole
40'' rest x 3serie</t>
  </si>
  <si>
    <t>4 singole
60'' rest x 2serie</t>
  </si>
  <si>
    <t>4 singole
60'' rest x 3serie</t>
  </si>
  <si>
    <t>4 singole
50'' rest x 2serie</t>
  </si>
  <si>
    <t>Usa un carico compreso tra 87% e 95% 1rm per eseguire il lavoro richiesto. rispetta i tempi di recupero tra le singole. A fine serie recupera anche 3'</t>
  </si>
  <si>
    <t>spalle lontane dalle orecchie</t>
  </si>
  <si>
    <t>https://www.youtube.com/shorts/ExEafcOkapI?t=3&amp;feature=share</t>
  </si>
  <si>
    <t>MILLER EXTENSIVE 85/92%</t>
  </si>
  <si>
    <t>5 singole
45'' rest x 3serie</t>
  </si>
  <si>
    <t>6 singole
45'' rest x 3serie</t>
  </si>
  <si>
    <t>7 singole
45'' rest x 3serie</t>
  </si>
  <si>
    <t>5 singole
30'' rest x 3serie</t>
  </si>
  <si>
    <t>6 singole
30'' rest x 3serie</t>
  </si>
  <si>
    <t>7 singole 
30'' rest x 3serie</t>
  </si>
  <si>
    <t>Usa un carico compreso tra 85% e 92% 1rm per eseguire il lavoro richiesto. rispetta i tempi di recupero tra le singole. A fine serie recupera anche 3 minuti</t>
  </si>
  <si>
    <t>il trapezio superiore non si deve contrarre nei primi gradi, pensa ad allungare il braccio e non a farlo salire</t>
  </si>
  <si>
    <t>https://youtu.be/E7wdeE4s9PI?si=APAcOqzjJQq9fcjG</t>
  </si>
  <si>
    <t>ROP 907 MODIFICATO A CLUSTER</t>
  </si>
  <si>
    <t>TEST 8RM</t>
  </si>
  <si>
    <t>2,4,6 X 3 REC 30"/1'30"</t>
  </si>
  <si>
    <t>3,5,7 X 1 + 2,4,6 X 2 REC 30"/1'30"</t>
  </si>
  <si>
    <t>3,5,7 X 2 + 2,4,6 X 1 REC 30"/1'30"</t>
  </si>
  <si>
    <t>3,5,7 X 3 REC 30"/1'30"</t>
  </si>
  <si>
    <t>4,6,8 X 1 + 3,5,7 X2 REC 30"/1'30"</t>
  </si>
  <si>
    <t>4,6,8 X 2 + 3,5,7 X 1 REC 30"/1'30"</t>
  </si>
  <si>
    <t>4,6,8 X 1 + 3,5,7 X 1 + 2,4,6 X 1 REC 30"/1'30"</t>
  </si>
  <si>
    <t>Con carico 8rm esegui il lavoro richiest, le ripetizioni aumentano in modo decisamente preponderante, se devi sporcare eccessivamente la tecnica per eseguire lo schema fermati e non progredire fino a che non sarai pronto</t>
  </si>
  <si>
    <t>le scapole devono stare ferme, se vuoi lavorare il centro schiena devi muovere le scapole, se vuoi lavorare i deltoidi posteriori scapole ferme e piccola gobba, pensa ad allungarti</t>
  </si>
  <si>
    <t>https://youtu.be/DBh5rRbZGyU?t=70</t>
  </si>
  <si>
    <t>0NDE 80%/95%</t>
  </si>
  <si>
    <t>5X4 con  80% 1RM</t>
  </si>
  <si>
    <t>6X3 con 85% 1RM</t>
  </si>
  <si>
    <t>8X2 con 90% 1RM</t>
  </si>
  <si>
    <t>5X4 con  82,5% 1RM</t>
  </si>
  <si>
    <t>6X3 con 87,5% 1RM</t>
  </si>
  <si>
    <t>8X2 con 92,5% 1RM</t>
  </si>
  <si>
    <t>10X1 con 95% 1RM</t>
  </si>
  <si>
    <t>8X1 con 97,5% 1RM</t>
  </si>
  <si>
    <t>ONDE 80% 85%, , all'aumentare del carico mantieni una corretta tecnica</t>
  </si>
  <si>
    <t>gomiti alti quanto le orecchie, pensa a spingere il gomito lateralmente e non indietro</t>
  </si>
  <si>
    <t>https://youtu.be/0Po47vvj9g4?si=gJlrthoJdw6aLCpY</t>
  </si>
  <si>
    <t>HML % PARTE 1</t>
  </si>
  <si>
    <t>8x2 con 85% 1RM</t>
  </si>
  <si>
    <t>6X3 con 80% 1RM</t>
  </si>
  <si>
    <t>3X5 con 75%1RM</t>
  </si>
  <si>
    <t>1X1 con 90% 1RM</t>
  </si>
  <si>
    <t>7X3 con 80% 1RM</t>
  </si>
  <si>
    <t>La prima settimana trova massimo carico con cui sei in grado di eseguire 1 ripetizione tecnicamente ottima, nelle settimane a seguire basa le % sul carico trovato in settimana 1</t>
  </si>
  <si>
    <t>carica bene con un mezzo squat, esplosivo</t>
  </si>
  <si>
    <t>https://www.youtube.com/watch?v=CCqru4q9RK0</t>
  </si>
  <si>
    <t>HML % PARTE 2</t>
  </si>
  <si>
    <t>4X5 con 75% 1RM</t>
  </si>
  <si>
    <t>2X1 con 90% 1RM</t>
  </si>
  <si>
    <t>6X4 con 80% 1RM</t>
  </si>
  <si>
    <t>5X5 con 75% 1RM</t>
  </si>
  <si>
    <t>3X1 con 90% 1RM</t>
  </si>
  <si>
    <t>10X1 con 90% 1RM</t>
  </si>
  <si>
    <t>continua lavoro precedente, basa le % sul carico trovato nella settimana 1 dello scorso programma</t>
  </si>
  <si>
    <t>movimento fluido, pensa, non andare troppo indietro con i gomiti nella seconda parte del movimento</t>
  </si>
  <si>
    <t>https://youtu.be/jZNBZ61NeeY?si=r3UTKI2yoSERoPZX</t>
  </si>
  <si>
    <t>NTC ACCUMULO 1 GIORNO 1</t>
  </si>
  <si>
    <t>1X1 82,5/87,5% + 5X3 75/80%</t>
  </si>
  <si>
    <t>1X1 82,5/87,5% + 5X4 75/80%</t>
  </si>
  <si>
    <t>1X1 82,5/87,5% + 5X5 75/80%</t>
  </si>
  <si>
    <t>1X1 82,5/87,5% + 5X6 75/80%</t>
  </si>
  <si>
    <t>2X5 70%</t>
  </si>
  <si>
    <t>Scaldati bene prima di eseguire la singola pesante, poi esegui il lavoro con la % richiesta. avrai un range di % da tenere in modo da autogestirti nelle settimane a seconda delle sensazioni</t>
  </si>
  <si>
    <t>gomiti leggermente piegati, strappa l'elastico lateralmente e vagli incontro con il petto. Per andare incontro con il petto devi sforzarti di avvicinare e deprimere le scapole</t>
  </si>
  <si>
    <t>https://www.youtube.com/watch?v=okRUV0bdXAU</t>
  </si>
  <si>
    <t>NTC ACCUMULO 1 GIORNO 2</t>
  </si>
  <si>
    <t>3X5 70/75%</t>
  </si>
  <si>
    <t>3X6 70/75%</t>
  </si>
  <si>
    <t>3X7 70/75%</t>
  </si>
  <si>
    <t>3X8 70/75%</t>
  </si>
  <si>
    <t>MAX REP 80%</t>
  </si>
  <si>
    <t xml:space="preserve"> avrai un range di % da tenere in modo da autogestirti nelle settimane a seconda delle sensazioni</t>
  </si>
  <si>
    <t>pensa a fare un cerchio con il gomito, non muovere troppo la spalla</t>
  </si>
  <si>
    <t>https://youtu.be/yUtKO_5Hu1Y?t=331</t>
  </si>
  <si>
    <t>NTC ACCUMULO 2 GIORNO 1</t>
  </si>
  <si>
    <t>1X1 82,5/87,5% + 4X3 75/80%</t>
  </si>
  <si>
    <t>1X1 85/90% + 4X4 75/80%</t>
  </si>
  <si>
    <t>1X1 85/90% + 4X5 75/80%</t>
  </si>
  <si>
    <t>1X1 87,5/92,5% + 4X6 75/80%</t>
  </si>
  <si>
    <t>2X5 72,5%</t>
  </si>
  <si>
    <t>non compensare con il movimento del tronco</t>
  </si>
  <si>
    <t>https://youtu.be/zC79y28G7kg?t=4</t>
  </si>
  <si>
    <t>NTC ACCUMULO 2 GIORNO 2</t>
  </si>
  <si>
    <t>3X4 72,5/77,5%</t>
  </si>
  <si>
    <t>3X5 72,5/77,5%</t>
  </si>
  <si>
    <t>3X6 72,5/77,5%</t>
  </si>
  <si>
    <t>3X7 72,5/77,5%</t>
  </si>
  <si>
    <t>MAX REP 85%</t>
  </si>
  <si>
    <t>spalle basse, petto in fuori.</t>
  </si>
  <si>
    <t>https://youtu.be/iaIGgpHj-xs?t=33</t>
  </si>
  <si>
    <t>NTC INTENSIFICAZIONE 1 GIORNO 1</t>
  </si>
  <si>
    <t>1X1 82,5% + 3X3 75/80%</t>
  </si>
  <si>
    <t>1X1 85% + 3X3 77,5/82,5%</t>
  </si>
  <si>
    <t>1X1 87,5% + 3X3 80/85%</t>
  </si>
  <si>
    <t>1X1 90% + 3X3 82,5/87,5%</t>
  </si>
  <si>
    <t>petto aperto, spalla ruotata indietro</t>
  </si>
  <si>
    <t>https://youtu.be/otfoiGhf-QQ?t=130</t>
  </si>
  <si>
    <t>NTC INTENSIFICAZIONE 1 GIORNO 2</t>
  </si>
  <si>
    <t>1X1 82,5% +3X1 80/85%</t>
  </si>
  <si>
    <t>1X1 85% +3X1 80/85%</t>
  </si>
  <si>
    <t>1X1 87,5% +3X1 82,5/87,5%</t>
  </si>
  <si>
    <t>1X1 90% +3X1 82,5/87,5%</t>
  </si>
  <si>
    <t>MAX REP 90%</t>
  </si>
  <si>
    <t>https://youtu.be/ekoX9rqkq38?si=lStvOziCiXnNQ0e4</t>
  </si>
  <si>
    <t>5,4,3,2,1 STEP CYCLE GIORNO 1</t>
  </si>
  <si>
    <t>TEST 6RM</t>
  </si>
  <si>
    <t>5,4,3,2,2</t>
  </si>
  <si>
    <t>5,4,4,3,2</t>
  </si>
  <si>
    <t>5,5,4,3,3</t>
  </si>
  <si>
    <t>5,5,5,4,3</t>
  </si>
  <si>
    <t>5,5,5,5,4</t>
  </si>
  <si>
    <t>La prima settimana trova un carico con cui sei in grado di eseguire 6 ripetizioni tecnicamente ottime, poi sviluppa il lavoro richiesto nelle settimane a parità di carico</t>
  </si>
  <si>
    <t>https://youtu.be/vW_ImuOwtCI?si=9FDjArLDgrM_wEZc</t>
  </si>
  <si>
    <t>5,4,3,2,1 STEP CYCLE GIORNO 2</t>
  </si>
  <si>
    <t>5,4,3,2,1</t>
  </si>
  <si>
    <t>5,4,3,3,2</t>
  </si>
  <si>
    <t>5,5,4,3,2</t>
  </si>
  <si>
    <t>5,5,4,4,3</t>
  </si>
  <si>
    <t>5,5,5,4,4</t>
  </si>
  <si>
    <t>5,5,5,5,5</t>
  </si>
  <si>
    <t>carico 6rm trovato la settimana 1 del giorno 1</t>
  </si>
  <si>
    <t>LINEAR LADDER</t>
  </si>
  <si>
    <t>2,3,5,2,3,5,2,3,5 65%1RM</t>
  </si>
  <si>
    <t>2,3,5,2,3,5,2,3,5 70%1RM</t>
  </si>
  <si>
    <t>2,3,5,2,3,5,2,3,5 75%1RM</t>
  </si>
  <si>
    <t>2,3,5,2,3,5,2,3,5 80%1RM</t>
  </si>
  <si>
    <t>2,3,5,2,3,4 85%1RM</t>
  </si>
  <si>
    <t>2,3,2,3,2,2 90%1RM</t>
  </si>
  <si>
    <t>2,2,2 95% 1RM</t>
  </si>
  <si>
    <t>INIZIA ESEGUENDO 3 SCALATE DA 2,3,5 - CONTINUA AD AUMENTARE NELLE SETTIMANE FINO ACHE NON FALLISCI UNA DELLE SERIE DA 5 REP - DALLA SETTIMANA SUCCESSIVA ESEGUI SOLO LE SERIE DA 2,3 - VAI AVANTI FINO AL FALLIMENTO DELLE SERIE DA 3 RIPETIZIONI - QUANDO FALLISCI LE SERIE DA 3 REP LA SETTIMANA SUCCESSIVA ESEGUI 3 DOPPIE - LA SETTIMANA SUCCESSIVA ESEGUI TEST 1RM - NELLE SETTIMANE SUCCESSIVE AL TEST 1RM RITORNA A ESEGUIRE LE SCALATE 2,3,5 DAL CARICO DELLA SETTIMANA PRIMA DI FALLIRE LE SERIE DA 5 REP - CONTINUA COSI FINO A CHE NON AVRAI TESTATO I MASSIMALI SU TUTTE LE ALZATE A TE SEGNATE</t>
  </si>
  <si>
    <t>CICLO EV GIORNO 1</t>
  </si>
  <si>
    <t>2,3,5,2,3 90%5RM</t>
  </si>
  <si>
    <t>2,3,5,2,3,5 90%5RM</t>
  </si>
  <si>
    <t>2,3,5,2,3,5,2,3 90%5RM</t>
  </si>
  <si>
    <t>3X3 90%RM +1X1 105%5RM</t>
  </si>
  <si>
    <t>CARICO DI RIFERIMENTO 5RM , tutte le ripetizioni devono essere belle pulite e veloci</t>
  </si>
  <si>
    <t>CICLO EV GIORNO 2</t>
  </si>
  <si>
    <t>2,3,5 90%5RM + 1X1 105%5RM</t>
  </si>
  <si>
    <t>2,3,5 90%5RM + 1X1 105%5RM + 2,3 90%5RM</t>
  </si>
  <si>
    <t>2,3,5 90%5RM + 1X1 105%5RM + 2,3,5 90%5RM + 1X1 105%5RM</t>
  </si>
  <si>
    <t>2X2 90% 5RM + 1X1 105% 5RM</t>
  </si>
  <si>
    <t>CICLO EV GIORNO 3</t>
  </si>
  <si>
    <t>2,3,5,2,3,5,2,3,5 90%5RM</t>
  </si>
  <si>
    <t>RAMPING WORKOUT SET + SEDUTA TECNICA GIORNO 1</t>
  </si>
  <si>
    <t>1X1 90% + 3X5 80%</t>
  </si>
  <si>
    <t>1X1 92,5% + 5X3 85%</t>
  </si>
  <si>
    <t>1X1 95% + 5X3 85%</t>
  </si>
  <si>
    <t>1X1 97,5% + 5X3 90%</t>
  </si>
  <si>
    <t>1X1 92,5% + 3X5 85%</t>
  </si>
  <si>
    <t>RAMPING WORKOUT SET + SEDUTA TECNICA GIORNO 2</t>
  </si>
  <si>
    <t>2X8 65%</t>
  </si>
  <si>
    <t>8X3 60%</t>
  </si>
  <si>
    <t>2X8 70%</t>
  </si>
  <si>
    <t>GIORNO TECNICO, lavora bene sulle sensazioni durante l'alzata</t>
  </si>
  <si>
    <t>https://youtu.be/5jPAdCcunbs?si=I8raGF7uORz5Uf6b</t>
  </si>
  <si>
    <t>RENDERE FACILE 85% PARTE 1 GIORNO 1</t>
  </si>
  <si>
    <t>5,4,3,3,3</t>
  </si>
  <si>
    <t>5,4,4,3,3</t>
  </si>
  <si>
    <t>5,4,4,4,3</t>
  </si>
  <si>
    <t xml:space="preserve">Usa carico 85% del mav 1 </t>
  </si>
  <si>
    <t>https://youtube.com/shorts/9hI-RFziBz8?si=q_a5JuYBVXcKhFlS</t>
  </si>
  <si>
    <t>RENDERE FACILE 85% PARTE 1 GIORNO 2</t>
  </si>
  <si>
    <t>4,6,8,4</t>
  </si>
  <si>
    <t>4,6,8,4,6</t>
  </si>
  <si>
    <t>4,6,8,4,6,8</t>
  </si>
  <si>
    <t>usa carico 70% del mav 1</t>
  </si>
  <si>
    <t>RENDERE FACILE 85% PARTE 2 GIORNO 1</t>
  </si>
  <si>
    <t>5,4,4,4,4</t>
  </si>
  <si>
    <t>5,5,4,4,4</t>
  </si>
  <si>
    <t>RENDERE FACILE 85% PARTE 2 GIORNO 2</t>
  </si>
  <si>
    <t>5,6,8,5,6,8</t>
  </si>
  <si>
    <t>6,6,8,6,6,8</t>
  </si>
  <si>
    <t>6,7,8,6,7,8</t>
  </si>
  <si>
    <t>RAM 5 E 3+ LAVORO AL 90% GIORNO RAMPING</t>
  </si>
  <si>
    <t>RAM 5 + BACK OFF 1X8</t>
  </si>
  <si>
    <t>RAM 3 +            2X5 -15%RAM 3</t>
  </si>
  <si>
    <t>RAMPING= cerca il massimo carico con cui sei in grado di eseguire le ripetizioni richieste, poi scarica del necessario per eseguire il back off</t>
  </si>
  <si>
    <t>RAM 5 E 3+ LAVORO AL 90% GIORNO VOLUME</t>
  </si>
  <si>
    <t>5X5 90% 5RM</t>
  </si>
  <si>
    <t>2-3-5-2-3-5 90% RAM 3</t>
  </si>
  <si>
    <t>basa le % su carico trovato nel giorno 1</t>
  </si>
  <si>
    <t>AIF SQUAT PROGRAM 2GG GIORNO 1 PARTE 1</t>
  </si>
  <si>
    <t>6x4 70%</t>
  </si>
  <si>
    <t>5x5 70%</t>
  </si>
  <si>
    <t>6x4 75%</t>
  </si>
  <si>
    <t>5x5 75%</t>
  </si>
  <si>
    <t>7x3 80%</t>
  </si>
  <si>
    <t>6x4 80%</t>
  </si>
  <si>
    <t>Cerchiamo di aumentare il volume tenendo fisso il carico per poi aumentarlo e ripetere l'accumulo di volume, basa le % su 1RM</t>
  </si>
  <si>
    <t>AIF SQUAT PROGRAM 2GG GIORNO 2 PARTE 1</t>
  </si>
  <si>
    <t>D4"F4"S4" RAM 4 + 4X4</t>
  </si>
  <si>
    <t>D4"F4"S4" RAM 3 + 5X3 -5%</t>
  </si>
  <si>
    <t>D4"F4"S4" RAM 2 + 5X3 -10%</t>
  </si>
  <si>
    <t>D4"F4"S4" RAM 1</t>
  </si>
  <si>
    <t>D3"F2"S1" RAM 3 + 5X3 -5%</t>
  </si>
  <si>
    <t>D3"F2"S1" RAM 2 + 5X3 -10%</t>
  </si>
  <si>
    <t>Esegui il ramping a tempo lento, rispetta i tempi sotto tensione, il ramping finisce quando trovi un carico pesante ma che riesci a tenere i fermi e le salite e discese lente</t>
  </si>
  <si>
    <t>AIF SQUAT PROGRAM 2GG GIORNO 1 PARTE 2</t>
  </si>
  <si>
    <t>5x5 80%</t>
  </si>
  <si>
    <t>7x2 85%</t>
  </si>
  <si>
    <t>6x3 85%</t>
  </si>
  <si>
    <t>5x4 85%</t>
  </si>
  <si>
    <t>5X3 85%</t>
  </si>
  <si>
    <t>4X2 75%</t>
  </si>
  <si>
    <t>AIF SQUAT PROGRAM 2GG GIORNO 2 PARTE 2</t>
  </si>
  <si>
    <t>D3"F2"S1" RAM 1</t>
  </si>
  <si>
    <t>RAM 3 + 5X3 -5%</t>
  </si>
  <si>
    <t>RAM 2 + 5X3 -10%</t>
  </si>
  <si>
    <t>RAM 1</t>
  </si>
  <si>
    <t>MAV 1 FACILE</t>
  </si>
  <si>
    <t>da sett 2 esegui i ramping a tempo normale, rimani sempre con un paio di rep di margine, nell'ultimo test 1RM tira tutto quello che hai</t>
  </si>
  <si>
    <t>IMPARARE LO SQUAT GIORNO 1</t>
  </si>
  <si>
    <t>trova 15rm</t>
  </si>
  <si>
    <t>5x5 D3"S3" 15RM</t>
  </si>
  <si>
    <t>5x5 D3"S3" 15RM+3%</t>
  </si>
  <si>
    <t>5x5 D3"S3" 15RM+6%</t>
  </si>
  <si>
    <t>5x5 D3"S3" 15RM+9%</t>
  </si>
  <si>
    <t>3X5 F3" IN BUCA 15RM+12%</t>
  </si>
  <si>
    <t>3X5 F3" IN BUCA 15RM+15%</t>
  </si>
  <si>
    <t>3X5 F3" IN BUCA 15RM+18%</t>
  </si>
  <si>
    <t>Nella prima settimana trova massimo carico con cui esegui 15 ripetizioni perfette, poi sviluppa il alvoro richiesto, aumenterai del 3% il carico ogni settimana. Rispetta i tempi segnati</t>
  </si>
  <si>
    <t>IMPARARE LO SQUAT GIORNO 2</t>
  </si>
  <si>
    <t>5x10-15</t>
  </si>
  <si>
    <t>5X12-8</t>
  </si>
  <si>
    <t>esegui 5 serie rimanendo nel range rep indicato, tutte le ripetizioni devono essere belle fluide e pulite</t>
  </si>
  <si>
    <t>AIF SQUAT PROGRAM MOD 3GG GIORNO 1 PARTE 1</t>
  </si>
  <si>
    <t>6x6 60%</t>
  </si>
  <si>
    <t>6x6 65%</t>
  </si>
  <si>
    <t>6x6 70%</t>
  </si>
  <si>
    <t>6x6 75%</t>
  </si>
  <si>
    <t>8x2 80%</t>
  </si>
  <si>
    <t>Nelle prime settimane lavoriamo su un incremento di carico per poi andare a volumizzare, basa le % su 1RM</t>
  </si>
  <si>
    <t>AIF SQUAT PROGRAM MOD 3GG GIORNO 2 PARTE 1</t>
  </si>
  <si>
    <t>D3"F2"S1" RAM 4 + 4X4</t>
  </si>
  <si>
    <t>AIF SQUAT PROGRAM MOD 3GG GIORNO 3 PARTE 1</t>
  </si>
  <si>
    <t>4x3 65%</t>
  </si>
  <si>
    <t>4x4 65%</t>
  </si>
  <si>
    <t>4x3 70%</t>
  </si>
  <si>
    <t>4x4 70%</t>
  </si>
  <si>
    <t>AIF SQUAT PROGRAM MOD 3GG GIORNO 1 PARTE 2</t>
  </si>
  <si>
    <t>8x1 85%</t>
  </si>
  <si>
    <t>cerchiamo di volumizzare per poi aumentare il carico e ripetere</t>
  </si>
  <si>
    <t>AIF SQUAT PROGRAM MOD 3GG GIORNO 2 PARTE 2</t>
  </si>
  <si>
    <t>RAM 4 + 4X4</t>
  </si>
  <si>
    <t>da sett 3 esegui i ramping a tempo normale, rimani sempre con un paio di rep di margine, nell'ultimo test 1RM tira tutto quello che hai</t>
  </si>
  <si>
    <t>AIF SQUAT PROGRAM MOD 3GG GIORNO 3 PARTE 2</t>
  </si>
  <si>
    <t>4x4  70%</t>
  </si>
  <si>
    <t>PANCA PIANA 8RM GIORNO 1</t>
  </si>
  <si>
    <t>5x5 8RM</t>
  </si>
  <si>
    <t>5x5 8RM + 2,5%</t>
  </si>
  <si>
    <t>5x5 8RM + 5%</t>
  </si>
  <si>
    <t>5x5 8RM + 7,5%</t>
  </si>
  <si>
    <t>4X4 8RM + 10%</t>
  </si>
  <si>
    <t>3X3 8RM + 12,5%</t>
  </si>
  <si>
    <t>Ogni settimana aumenta il carico come indicato solo se riesci a mantenere una tecnica corretta</t>
  </si>
  <si>
    <t>PANCA PIANA 8RM GIORNO 2</t>
  </si>
  <si>
    <t>6X4 8RM + 2,5%</t>
  </si>
  <si>
    <t>6X4 8RM + 5%</t>
  </si>
  <si>
    <t>6X4 8RM + 7,5%</t>
  </si>
  <si>
    <t>6X4 8RM + 10%</t>
  </si>
  <si>
    <t>5X3 8RM + 12,5%</t>
  </si>
  <si>
    <t>PANCA PIANA 10RM GIORNO 1</t>
  </si>
  <si>
    <t>5X5 + 2XMAX con 10RM</t>
  </si>
  <si>
    <t>5X5 + 2XMAX con 10RM + 2,5%</t>
  </si>
  <si>
    <t>5,5,5,5,5,6,6</t>
  </si>
  <si>
    <t>4X6 10RM + 7,5%</t>
  </si>
  <si>
    <t>2X5 + 3X4 10RM+10%</t>
  </si>
  <si>
    <t>3X3 10RM + 12,5%</t>
  </si>
  <si>
    <t>Ogni settimana aumenta il carico come indicato solo se riesci a mantenere una tecnica corretta, dove hai max rep tieni sempre una corretta tecnica esecutiva in TUTTE le ripetizioni</t>
  </si>
  <si>
    <t>Tieni le scapole depresse</t>
  </si>
  <si>
    <t>https://youtube.com/shorts/e1uZqJYuY9o?si=TkU2P5hMO0fVFqie</t>
  </si>
  <si>
    <t>PANCA PIANA 10RM GIORNO 2</t>
  </si>
  <si>
    <t>6X4 10RM+10%</t>
  </si>
  <si>
    <t>2X4 + 3X3 10RM+12,5%</t>
  </si>
  <si>
    <t>https://youtube.com/shorts/MVZsW-BqcM4?si=HiL41eIYE7TmKKoB</t>
  </si>
  <si>
    <t>PANCA PIANA 15RM GIORNO 1</t>
  </si>
  <si>
    <t>4X10 15RM</t>
  </si>
  <si>
    <t>4X9 15RM+5%</t>
  </si>
  <si>
    <t>4X8 15RM + 10%</t>
  </si>
  <si>
    <t>4X7 15RM + 12,5%</t>
  </si>
  <si>
    <t>3X6 15RM+15%</t>
  </si>
  <si>
    <t>3X5 15RM + 17,5%</t>
  </si>
  <si>
    <t>PANCA PIANA 15RM GIORNO 2</t>
  </si>
  <si>
    <t>5X10 90% GIORNO 1</t>
  </si>
  <si>
    <t>5X9 90% GIORNO 1</t>
  </si>
  <si>
    <t>5X8 90% GIORNO 1</t>
  </si>
  <si>
    <t>5X7 90% GIORNO 1</t>
  </si>
  <si>
    <t>4X6 90% GIORNO 1</t>
  </si>
  <si>
    <t>3X4 15RM + 17,5%</t>
  </si>
  <si>
    <t>Usa 90% del carico usato nel giorno 1</t>
  </si>
  <si>
    <t>Gomito vicino al fianco e spalla lontana dalle orecchie, pensa a spingere qualcosa con il gomi</t>
  </si>
  <si>
    <t>https://youtube.com/shorts/Pb0xsnCmi68?si=dEv40DuwX_s9wV08</t>
  </si>
  <si>
    <t>PANCA PIANA 3 SEDUTE HML GIORNO 1</t>
  </si>
  <si>
    <t>5X8 65%</t>
  </si>
  <si>
    <t>4X7 70%</t>
  </si>
  <si>
    <t>3X6 75%</t>
  </si>
  <si>
    <t>2X6 75%</t>
  </si>
  <si>
    <t>5X8 70%</t>
  </si>
  <si>
    <t>4X7 75%</t>
  </si>
  <si>
    <t>3X6 80%</t>
  </si>
  <si>
    <t>Basa le % su 1RM</t>
  </si>
  <si>
    <t>Gomito vicino al fianco e spalla lontana dalle orecchie, pensa a spingere qualcosa con il gomito</t>
  </si>
  <si>
    <t>https://youtu.be/1e-Ks7gpp44?si=5FnuGxfD6ehY0RnK</t>
  </si>
  <si>
    <t>PANCA PIANA 3 SEDUTE HML GIORNO 2</t>
  </si>
  <si>
    <t>5X3 70% F3"</t>
  </si>
  <si>
    <t>4X3 75% F3"</t>
  </si>
  <si>
    <t>3X2 80% F3"</t>
  </si>
  <si>
    <t>3X1 85% F3"</t>
  </si>
  <si>
    <t>3X3 80% F3"</t>
  </si>
  <si>
    <t>3X3 85% F3"</t>
  </si>
  <si>
    <t>3X1 90%</t>
  </si>
  <si>
    <t>fermo 3" al petto per eseguire il lavoro richiesto</t>
  </si>
  <si>
    <t>https://youtube.com/shorts/L7xie7lhwaQ?si=79QGLaja_Sg0I3eU</t>
  </si>
  <si>
    <t>PANCA PIANA 3 SEDUTE HML GIORNO 3</t>
  </si>
  <si>
    <t>4X4 80%</t>
  </si>
  <si>
    <t>4X3 85%</t>
  </si>
  <si>
    <t>4X2 90%</t>
  </si>
  <si>
    <t>3X2 80%</t>
  </si>
  <si>
    <t>4X4 85%</t>
  </si>
  <si>
    <t>4X3 90%</t>
  </si>
  <si>
    <t>4X2 95%</t>
  </si>
  <si>
    <t>giorno pesante, basa le % su 1RM</t>
  </si>
  <si>
    <t>https://youtube.com/shorts/xMLhJhrM_U8?si=CTiIb7-ZOPvIHCm2</t>
  </si>
  <si>
    <t>PROGRAMMAZIONE A DENTE DI SEGA PARTE 1</t>
  </si>
  <si>
    <t>8X4 75%</t>
  </si>
  <si>
    <t>6X6 75%</t>
  </si>
  <si>
    <t>8X3 80%</t>
  </si>
  <si>
    <t>6X4 80%</t>
  </si>
  <si>
    <t>4X2 85%</t>
  </si>
  <si>
    <t>https://youtube.com/shorts/oTwnZCPB5T0?si=4gvkNS7iQ5xyu85r</t>
  </si>
  <si>
    <t>PROGRAMMAZIONE A DENTE DI SEGA PARTE 2</t>
  </si>
  <si>
    <t>3X3 90%</t>
  </si>
  <si>
    <t>3X1 95%</t>
  </si>
  <si>
    <t>2X2 95%</t>
  </si>
  <si>
    <t>Basa le % su 1RM , ultima settimana esegui test 1RM</t>
  </si>
  <si>
    <t>https://www.youtube.com/shorts/m4ZoO8PG7iU?t=1&amp;feature=share</t>
  </si>
  <si>
    <t>PANCA PIANA CON RAMPING F3" + WORKOUT SET GIORNO 1 PARTE 1</t>
  </si>
  <si>
    <t>FERMO 3" 1@8 + 5X4 66%</t>
  </si>
  <si>
    <t>FERMO 3" 1@8 + 4X7 58%</t>
  </si>
  <si>
    <t>FERMO 3" 1@8 + 5X4 69%</t>
  </si>
  <si>
    <t>FERMO 3" 1@8 + 4X7 61%</t>
  </si>
  <si>
    <t>FERMO 3" 2X1 85% + 3X4 72,5%</t>
  </si>
  <si>
    <t>FERMO 3" 1@8 + 4X4 72%</t>
  </si>
  <si>
    <t>Esegui il ramping a 1 rep con fermo 3", poi scarica del necessario per eseguire il lavoro richiesto</t>
  </si>
  <si>
    <t>https://youtu.be/R2ZLBDOl-HI?si=y3FoIrenQDxrNs5W</t>
  </si>
  <si>
    <t>PANCA PIANA CON RAMPING F3" + WORKOUT SET GIORNO 2 PARTE 1</t>
  </si>
  <si>
    <t>6X2 75%</t>
  </si>
  <si>
    <t>6X3 70%</t>
  </si>
  <si>
    <t>3X5 65%</t>
  </si>
  <si>
    <t>6X2 80%</t>
  </si>
  <si>
    <t>https://youtube.com/shorts/SSQ05LuRMlA?si=yia5BmW9CWb48WH-</t>
  </si>
  <si>
    <t>PANCA PIANA CON RAMPING F3" + WORKOUT SET GIORNO 1 PARTE 2</t>
  </si>
  <si>
    <t>FERMO 3" 1@8 + 3X8 64%</t>
  </si>
  <si>
    <t>FERMO 5" 1@8 + 4X4 75%</t>
  </si>
  <si>
    <t>FERMO 5" 1@8 + 3X8 67%</t>
  </si>
  <si>
    <t>FERMO 3" 1@8 + 4X4 78%</t>
  </si>
  <si>
    <t>FERMO 3" 1@8 + 2X8 70%</t>
  </si>
  <si>
    <t>Esegui il ramping a 1 rep con fermo 3"/5", poi scarica del necessario per eseguire il lavoro richiesto</t>
  </si>
  <si>
    <t>https://youtu.be/muBn1fSBXkk?si=1PAlmxkjY5v7p0_m</t>
  </si>
  <si>
    <t>PANCA PIANA CON RAMPING F3" + WORKOUT SET GIORNO 2 PARTE 2</t>
  </si>
  <si>
    <t>4X4 70%</t>
  </si>
  <si>
    <t>https://youtu.be/bHO0A4ZF_Zg?si=LznEOc9XR49dJ16_</t>
  </si>
  <si>
    <t>EMOM 5RM 25 MINUTI</t>
  </si>
  <si>
    <t>Trova 5rm</t>
  </si>
  <si>
    <t>25' EMOM 1 REP CON 5RM</t>
  </si>
  <si>
    <t>EMOM 25' DIVISO IN 15' DA 2 REP E 10' DA 1 REP CON 5RM</t>
  </si>
  <si>
    <t>EMOM 25' DIVISO IN 7' DA 3 REP- 8' DA 2 REP E 10' DA 1 REP CON 5RM</t>
  </si>
  <si>
    <t>ESEGUI IL LAVORO RICHIESTO IN EMOM= fai partire il cronometro e all'inizio di ogni minuto esegui le rep richieste poi recupera il resto del minuto</t>
  </si>
  <si>
    <t>https://youtube.com/shorts/X5B63oEe8jI?si=ws1jgJtjiptP2vVZ</t>
  </si>
  <si>
    <t>EMOM 20 SINGOLE</t>
  </si>
  <si>
    <t>5X1 70%          5X1 75%          5X1 80%          5X1 85%</t>
  </si>
  <si>
    <t>5X1 75%          5X1 80%          5X1 85%          5X1 90%</t>
  </si>
  <si>
    <t>5X1 80%          5X1 85%          5X1 90%          5X1 95%</t>
  </si>
  <si>
    <t>5X1 85%          5X1 90%          5X1 95%          5X1 100%</t>
  </si>
  <si>
    <t>https://youtube.com/shorts/RRqrg3qFHjg?si=cjK33lQYfqLZ2fUr</t>
  </si>
  <si>
    <t>EMOM PER FORZA MASSIMALE PARTE 1</t>
  </si>
  <si>
    <t>15X1 75%</t>
  </si>
  <si>
    <t>5X2 + 10X1 75%</t>
  </si>
  <si>
    <t>5X3 + 5X2 + 5X1 75%</t>
  </si>
  <si>
    <t>15X1 80%</t>
  </si>
  <si>
    <t>5X2 + 10X1 80%</t>
  </si>
  <si>
    <t>5X3 + 5X2 + 5X1 80%</t>
  </si>
  <si>
    <t>https://youtu.be/gDObkgXM8oQ?si=_iRDquLq3itnUn_6</t>
  </si>
  <si>
    <t>EMOM PER FORZA MASSIMALE PARTE 2</t>
  </si>
  <si>
    <t>15X1 85%</t>
  </si>
  <si>
    <t>5X2 + 10X1 85%</t>
  </si>
  <si>
    <t>5X3 + 5X2 + 5X1 85%</t>
  </si>
  <si>
    <t>15X1 90%</t>
  </si>
  <si>
    <t>10X1 92,5%</t>
  </si>
  <si>
    <t>https://youtube.com/shorts/hSXBrtWq42c?si=kW4oyEaksjAcIrj1</t>
  </si>
  <si>
    <t>EMOM CON AVVITAMENTO PARTE 1</t>
  </si>
  <si>
    <t>EMOM CON AVVITAMENTO PARTE 2</t>
  </si>
  <si>
    <t>https://youtube.com/shorts/kXEKwIzgA_M?si=LU73iDHHfUIjMsNl</t>
  </si>
  <si>
    <t>EMOM 65% TO 90% PARTE 1</t>
  </si>
  <si>
    <t>10X4 65%</t>
  </si>
  <si>
    <t>4X3 75% + 6X4 65%</t>
  </si>
  <si>
    <t>4X2 85% + 4X3 75% + 4X4 65%</t>
  </si>
  <si>
    <t>3X1 90% + 3X2 85% + 3X3 75% + 3X3 65%</t>
  </si>
  <si>
    <t>4X3 80% + 5X4 65%</t>
  </si>
  <si>
    <t>2X2 90% + 2X2 85% + 4X3 80% + 4X4 65%</t>
  </si>
  <si>
    <t>https://youtube.com/shorts/2kAeNxxGVNE?si=uGb4nr2LeIApfvjw</t>
  </si>
  <si>
    <t>EMOM 65% TO 90% PARTE 2</t>
  </si>
  <si>
    <t>3X1 92,5% + 3X2 85% + 3X3 80% + 3X4 65%</t>
  </si>
  <si>
    <t>4X1 92,5% + 4X2 85% + 4X3 80%</t>
  </si>
  <si>
    <t>4X2 90% + 4X3 80% + 4X4 70%</t>
  </si>
  <si>
    <t>3X1 95% + 3X2 85% + 3X3 80% +  3X3 70%</t>
  </si>
  <si>
    <t>4X1 95% + 4X2 85% + 4X3 80%</t>
  </si>
  <si>
    <t>10X1 90%</t>
  </si>
  <si>
    <t>Gomito vicino al fianco e spalla lontana dalle orecchie, pensa a spingere qualcosa con il gomito.</t>
  </si>
  <si>
    <t>https://youtu.be/hp2tR4O_NG8?si=4BAqN5GR4WkQZtr6</t>
  </si>
  <si>
    <t>PREPARAZIONE A TEST 3 RM PT 1</t>
  </si>
  <si>
    <t>7 - 5 - 3</t>
  </si>
  <si>
    <t>7 - 5 - 3 - 7</t>
  </si>
  <si>
    <t>7 - 5 - 3 - 7 - 5 - 3</t>
  </si>
  <si>
    <t>5 - 3 - 2 - 5 - 3 - 2</t>
  </si>
  <si>
    <t>5 - 3 - 2 - 5 - 3 - 2 - 5</t>
  </si>
  <si>
    <t>5 - 3 - 2 - 5 - 3 - 2 - 5 - 3 - 2</t>
  </si>
  <si>
    <t>Piramidale = aumenta il carico al diminuire delle ripetizioni, rimani sempre con 1/2 ripetizioni di margine. quando lo schema si ripete cerca di tenere lo stesso carico delle prime serie</t>
  </si>
  <si>
    <t>PREPARAZIONE A TEST 3 RM PT 2</t>
  </si>
  <si>
    <t>3 - 2 - 1 - 3 - 2 - 1 - 3 - 2 - 1</t>
  </si>
  <si>
    <t>3 - 2 - 1 - 3 - 2 - 1 - 3</t>
  </si>
  <si>
    <t>3 - 2 - 1 - 3 - 2 - 1</t>
  </si>
  <si>
    <t>3 - 2 - 1</t>
  </si>
  <si>
    <t>test 3 rm</t>
  </si>
  <si>
    <t>Piramidale = aumenta il carico al diminuire delle ripetizioni, rimani sempre con 1/2 ripetizioni di margine. quando lo schema si ripete cerca di tenere lo stesso carico delle prime serie. nell'ultima settimana esegui test 3 RM (trova massimo carico con cui sei in grado di eseguire 3 ripetizioni )</t>
  </si>
  <si>
    <t>PROGRESSIONE CARICO SHOCK</t>
  </si>
  <si>
    <t>in settimana 1 trova un carico pesante ma gestibile per il 4x6, poi incrementa il carico la settimana successiva per eseguire 6x2 e con quel carico arriva a completare un 4x4 in settimana 4. da settimana 5 lo schema si ripete, l'obbiettivo è usare un carico più alto rispetto alle settimane precedenti</t>
  </si>
  <si>
    <t>DA 3X5 A 5X6</t>
  </si>
  <si>
    <t>Cerca di tenere lo stesso carico all'aumentare del volume</t>
  </si>
  <si>
    <t>ONDE 4X6 A 6X4 3 WEEKS</t>
  </si>
  <si>
    <t>Aumenta il carico al diminuire delle ripetizioni,  nelle seconde 3 settimane l'obbiettivo è usare un carico più alto rispetto alle prime 3</t>
  </si>
  <si>
    <t>TECNICA + TEST 6RM PARTE 1</t>
  </si>
  <si>
    <t>Rimani tra le 4 e le 6 ripetizioni in ogni serie, per le prime 4 settimane esegui l'esercizio con salita e discesa in 5", a partire da settimana 5 esegui l'esercizio con discesa in 3", fermo 1" in basso e salita in 3"</t>
  </si>
  <si>
    <t>TECNICA + TEST 6RM PARTE 2</t>
  </si>
  <si>
    <t>TEST 6 RM</t>
  </si>
  <si>
    <t>Rimani tra le 4 e le 6 ripetizioni in ogni serie, per le prime 2 settimane esegui l'esercizio con discesa in 3", fermo 1" in basso e salita in 3", a partire da settimana 3 esegui l'esercizio con fermo 3" nel punto più basso. nell'utima settimana esegui test 6rm con fermo 1" in basso</t>
  </si>
  <si>
    <t>PIRAMIDALE + CARICO FISSO</t>
  </si>
  <si>
    <t>12,10,8,8</t>
  </si>
  <si>
    <t>10,8,6,6</t>
  </si>
  <si>
    <t>10,8,6,4,2</t>
  </si>
  <si>
    <t>Alterna settimane in cui esegui piramidale ( aumenta il carico al diminuire delle rep) e settimane in cui esegui le serie a rep fisse con carico alto in tutte</t>
  </si>
  <si>
    <t>PIRAMIDALE A SBALZI</t>
  </si>
  <si>
    <t>10,6,6,10</t>
  </si>
  <si>
    <t>10,6,6,6,10</t>
  </si>
  <si>
    <t>10,6,6,6,6,10</t>
  </si>
  <si>
    <t>12,8,8,12</t>
  </si>
  <si>
    <t>12,8,8,8,12</t>
  </si>
  <si>
    <t>12,8,8,8,8,12</t>
  </si>
  <si>
    <t>esegui la prima e ultima serie a cedimento sulle rep indicate poi usa un carico maggiore per quelle centrali da meno rep</t>
  </si>
  <si>
    <t>PIRAMIDALE PER PREPARAZIONE A TEST 5RM PARTE 1</t>
  </si>
  <si>
    <t>12,10,8,6</t>
  </si>
  <si>
    <t>12,10,8,6,4</t>
  </si>
  <si>
    <t>8,6,6,4,4</t>
  </si>
  <si>
    <t>Aumenta il carico al diminuire delle rep</t>
  </si>
  <si>
    <t>PIRAMIDALE PER PREPARAZIONE A TEST 5RM PARTE 2</t>
  </si>
  <si>
    <t>6,8,10,12</t>
  </si>
  <si>
    <t>6,6,8,10</t>
  </si>
  <si>
    <t>4,6,6,8</t>
  </si>
  <si>
    <t>4,6,4,6</t>
  </si>
  <si>
    <t>TEST 5 RM</t>
  </si>
  <si>
    <t>scaldati bene prima di eseguire la prima serie, che dovrà essere a carico maggiore rispetto alle altre, poi scarica e vai avanti</t>
  </si>
  <si>
    <t>PIRAMIDALE INVERSO + AUMENTO REP NELLE SETTIMANE</t>
  </si>
  <si>
    <t>8 - 6 - 4 - 4</t>
  </si>
  <si>
    <t>10 - 8 - 6 - 4</t>
  </si>
  <si>
    <t>12 -10 -8</t>
  </si>
  <si>
    <t>12 - 10 - 8 - 6</t>
  </si>
  <si>
    <t>12 - 10 - 8 - 8</t>
  </si>
  <si>
    <t>PIRAMIDALE A 6X8</t>
  </si>
  <si>
    <t>10,8,6,4,4</t>
  </si>
  <si>
    <t>10,8,6,4,4,10</t>
  </si>
  <si>
    <t>10,8,6,6,10</t>
  </si>
  <si>
    <t>8,8,8,8,8,8</t>
  </si>
  <si>
    <t>Aumenta il carico al diminuire delle rep, poi se hai un ultima serie a rep maggiori scarica del necessario per eseguirla</t>
  </si>
  <si>
    <t>ONDE 3 WEEKS 5X5&gt;5X7</t>
  </si>
  <si>
    <t>Cerca di tenere il carico all'aumentare delle ripetizioni per serie, nelle seconde 3 settimane cerca di usare un carico maggiore o di battere la performance rispetto alle prime 3</t>
  </si>
  <si>
    <t>ONDE 3 WEEKS 5X8&gt;5X10</t>
  </si>
  <si>
    <t>ONDE 3 WEEKS 6X8&gt;4X10</t>
  </si>
  <si>
    <t>ALTERNANZA 3X8/3X6</t>
  </si>
  <si>
    <t>aumenta il carico ogni 2 settimane</t>
  </si>
  <si>
    <t>ALTERNANZA 5X8/5X10</t>
  </si>
  <si>
    <t>ALTERNANAZA 3X12/3X10</t>
  </si>
  <si>
    <t>ALTERNANZA 4X8/6X6</t>
  </si>
  <si>
    <t>alterna settimane in cui usi un carico maggiore a settimane in cui usi un carico minore ma fai più rep</t>
  </si>
  <si>
    <t>ALTERNANAZA DA 4X6 A 4X10</t>
  </si>
  <si>
    <t>ALTERNANZA 4X6/3X8</t>
  </si>
  <si>
    <t>ALTERNANZA DA 4X8 A 5X10</t>
  </si>
  <si>
    <t>INCREMENTO CARICHI 3X8</t>
  </si>
  <si>
    <t>Ricerca un incremento di carico ogni settimana, nelle ultime settimane continua a ricercare un incremento di carico anche in una sola serie</t>
  </si>
  <si>
    <t>DA 3X8 A 6X8 + TEST 8RM FINALE</t>
  </si>
  <si>
    <t>tieni il carico all'aumentare del volume, nell'ultima settimana esegui test 8rm ( trova massimo carico con cui sei in grado di eseguire 8 ripetizioni ma non 9 )</t>
  </si>
  <si>
    <t>3x6&gt;8</t>
  </si>
  <si>
    <t>6&gt;8</t>
  </si>
  <si>
    <t>parti con un carico con cui esegui 3x6 e nelle settimane porta le rep a 8 in tutte le serie, se ci riesci aumenti i carichi dalla settimana successiva</t>
  </si>
  <si>
    <t>3x6&gt;8/4x6&gt;8</t>
  </si>
  <si>
    <t>3x8&gt;12</t>
  </si>
  <si>
    <t>8&gt;12</t>
  </si>
  <si>
    <t>parti con un carico con cui esegui 3x8 e nelle settimane porta le rep a 12 in tutte le serie, se ci riesci aumenti i carichi dalla settimana successiva</t>
  </si>
  <si>
    <t>3x8&gt;12/4x8&gt;12</t>
  </si>
  <si>
    <t>3X6 MAX REP</t>
  </si>
  <si>
    <t>3X6+1XMAX</t>
  </si>
  <si>
    <t>Ogni due settimane esegui una serie max rep, se superi le ripetizioni delle serie precedenti incrmenta i carchi dalla settimana successiva</t>
  </si>
  <si>
    <t>3x8 MAX REP</t>
  </si>
  <si>
    <t>3X8+1XMAX</t>
  </si>
  <si>
    <t>Pensa ai gomiti che devono andare in basso verso i fianchi, non ruotare la spalla in avanti, vai incontro con il petto</t>
  </si>
  <si>
    <t>https://youtu.be/TRuFVn7lZSw?t=78</t>
  </si>
  <si>
    <t>3X10 MAX REP</t>
  </si>
  <si>
    <t>2X10+1XMAX</t>
  </si>
  <si>
    <t>https://youtu.be/J2xdTIB-KRY?t=120</t>
  </si>
  <si>
    <t>3x8&gt;10</t>
  </si>
  <si>
    <t>8&gt;10</t>
  </si>
  <si>
    <t>parti con un carico con cui sei in grado di completare 3 serie da 8 ripetizioni, nelle settimane porta le ripetizioni a 10 per serie, quando ci risci incrementa i carichi la settimana successiva</t>
  </si>
  <si>
    <t>Pensa ai gomiti che devono andare in basso verso i fianchi, non ruotare la spalla in avanti, vai incontro con il petto, palmi rivoti verso di te</t>
  </si>
  <si>
    <t>https://youtu.be/mGtblFz-epY?t=10</t>
  </si>
  <si>
    <t>3x8&gt;10 / 4x8&gt;10</t>
  </si>
  <si>
    <t>Pensa ai gomiti che devono andare in basso verso i fianchi, non ruotare la spalla in avanti, vai incontro con il petto, palmi che si guardano</t>
  </si>
  <si>
    <t>https://youtu.be/jR_ezoho7DA?t=3</t>
  </si>
  <si>
    <t>PROGRESSIONE CEDIMENTO 3x8</t>
  </si>
  <si>
    <t>ricerchiamo una progressione sul cedimento: in settimana 1 tutte le serie devono essere eseguite a buffer 1, in settimana 2 l'ultima serie deve essere eseguita a cedimento, in settimana 3 le ultime 2 serie devono essere eseguite a cedimento, in settimana 4 tutte le serie devono essere eseguite a cediemento, in settimana 5 e 6 esegui tutte le serie a cedimento e sull'ultima serie esegui anche mezze rep a cedimento</t>
  </si>
  <si>
    <t>Per ogni cm di sbarra che scende il petto deve andare incontro, la spalla ruota indietro, la sbarra arriva alla bocca, pensa a spingere qualcosa sotto i gomiti, la presa non + larga ma ampiezza spalle o poco più</t>
  </si>
  <si>
    <t>https://youtu.be/i7nNgVZZOrM?t=128</t>
  </si>
  <si>
    <t>PROGRESSIONE CEDIMENTO 3x10</t>
  </si>
  <si>
    <t>https://www.youtube.com/watch?v=Wkd6G0vo3HU</t>
  </si>
  <si>
    <t>3x10&gt;15</t>
  </si>
  <si>
    <t>10&gt;15</t>
  </si>
  <si>
    <t>parti con un carico con cui esegui 3x10 e nelle settimane porta le rep a 15 in tutte le serie, se ci riesci aumenti i carichi dalla settimana successiva</t>
  </si>
  <si>
    <t>Abbassa le spalle prima di partire e apri il petto, pensa a schiacciare 2 matite sotto le ascelle</t>
  </si>
  <si>
    <t>https://youtu.be/imY_2i9N6rk?t=10</t>
  </si>
  <si>
    <t>3x10&gt;15/4x10&gt;15</t>
  </si>
  <si>
    <t>spalle basse lontano dalle orecchie pensa a spingere qualcosa sotto i gomiti, vai incontro con il petto</t>
  </si>
  <si>
    <t>https://youtu.be/qb7yLl9Zm0Q?t=57</t>
  </si>
  <si>
    <t>3x12&gt;15</t>
  </si>
  <si>
    <t>12&gt;15</t>
  </si>
  <si>
    <t>parti con un carico con cui esegui 3x12 e nelle settimane porta le rep a 15 in tutte le serie, se ci riesci aumenti i carichi dalla settimana successiva</t>
  </si>
  <si>
    <t>fai anche una piccola flessione del tronco laterale, pensa a fare un cerchio con il gomito, non ruotare mai la spalla in avanti, ma petto sempre in alto</t>
  </si>
  <si>
    <t>https://youtu.be/0BT533ueEdI?t=45</t>
  </si>
  <si>
    <t>3x12&gt;15/4x12&gt;15</t>
  </si>
  <si>
    <t>importantissimo aprire il petto e non ruotare la spalla in avanti, ma indietro, non tenere la presa troppo salda o il gomito teso perché altrimenti scarichi sul tricipite</t>
  </si>
  <si>
    <t>https://youtu.be/i768uvOFuPE?t=13</t>
  </si>
  <si>
    <t>3x15 max rep</t>
  </si>
  <si>
    <t>2x15+1xmax</t>
  </si>
  <si>
    <t>https://youtu.be/IfgUF3RbutE?t=61</t>
  </si>
  <si>
    <t>3x15&gt;20</t>
  </si>
  <si>
    <t>15&gt;20</t>
  </si>
  <si>
    <t>parti con un carico con cui esegui 3x15 e nelle settimane porta le rep a 20 in tutte le serie, se ci riesci aumenti i carichi dalla settimana successiva</t>
  </si>
  <si>
    <t>Gomiti piegati, impenna il petto pensa a spingere qualcosa con i gomiti</t>
  </si>
  <si>
    <t>https://youtu.be/_TtbFoJfdw4?t=10</t>
  </si>
  <si>
    <t>2x12+1xmax</t>
  </si>
  <si>
    <t>ogni settimana esegui 2 serie da 12 ripetizioni, poi con lo stesso carico esegui una serie max rep. se nella serie max rep superi le 12 ripetizioni la settimana successiva incrementa il carico</t>
  </si>
  <si>
    <t>https://youtu.be/xLqf-9SyyXc?t=44</t>
  </si>
  <si>
    <t>inserimento max rep PARTE 1</t>
  </si>
  <si>
    <t>8 - 12</t>
  </si>
  <si>
    <t>3x 8 - 12 + 1xmax</t>
  </si>
  <si>
    <t>1x max + 2x 8 - 12 + 1xmax</t>
  </si>
  <si>
    <t>nelle rpime settimane rimani nel range rep richiesto poi dove indicato con lo stesso carico esegui una serie max rep, se superi le 12 rep in questa serie incrmenta il carico in quelle successive</t>
  </si>
  <si>
    <t>Allungati bene, fai partire il movimento allontanando le spalle dalle orecchie , porta il busto indietro e i gomiti avanti, strizza il centro della schiena, non ruotare la spalla in avanti</t>
  </si>
  <si>
    <t>https://www.youtube.com/shorts/bRzKQ_OS8UY?t=8&amp;feature=share</t>
  </si>
  <si>
    <t>inserimento max rep PARTE 2</t>
  </si>
  <si>
    <t xml:space="preserve">max </t>
  </si>
  <si>
    <t>max</t>
  </si>
  <si>
    <t>prosegui lavoro precedente effettuando sempre serie max rep, rimani nelle 10 - 15 rep a serie</t>
  </si>
  <si>
    <t>spalle basse, petto in fuori e gomiti che scendono perpendicolarmente</t>
  </si>
  <si>
    <t>https://www.youtube.com/shorts/Efvl1b-OMeU?t=3&amp;feature=share</t>
  </si>
  <si>
    <t>RAM 1 + 5X5 80%</t>
  </si>
  <si>
    <t>RAM 1 +5X5 80%</t>
  </si>
  <si>
    <t>Esegui ramping a 1 rep trovando un carico pesante ma gestibile per le ripetizioni indicate, poi scarica del 20% ed esegui 5 serie da 5 ripetizioni</t>
  </si>
  <si>
    <t>spalle lonte dalle orecchie, fletti leggermente il busto durante la fase di picco</t>
  </si>
  <si>
    <t>https://www.youtube.com/shorts/cHLS03J8sdA?t=2&amp;feature=share</t>
  </si>
  <si>
    <t>TOP SET 6 REP + BACK OFF</t>
  </si>
  <si>
    <t>TOP SET 6 REP + BACK 0FF 2X8-12</t>
  </si>
  <si>
    <t>esegui un top set con le ripetizioni indicate, trova un carico pesante ma gestibile per le ripetizioni indicate, poi scarica per eseguire il top set richiesto</t>
  </si>
  <si>
    <t>due esercizi in uno</t>
  </si>
  <si>
    <t>https://www.youtube.com/shorts/_DR3qzfCUbc?t=9&amp;feature=share</t>
  </si>
  <si>
    <t>TOP SET 5 REP + BACK OFF</t>
  </si>
  <si>
    <t>TOP SET 5 REP + BACK OFF 2X7-10</t>
  </si>
  <si>
    <t>gomiti flessi, solo primo arco di movimento.</t>
  </si>
  <si>
    <t>https://www.youtube.com/shorts/ajjFTJh3iIc?t=20&amp;feature=share</t>
  </si>
  <si>
    <t>PRINCIPIANTE PROGRESSIONE SU REP GIORNO 1</t>
  </si>
  <si>
    <t>TEST 10RM</t>
  </si>
  <si>
    <t>mantieni il carico all'aumentare delle rep, l'ultima settimana trova massimo carico con cui riesci a eseguire le ripetizioni del test in modo impeccabile</t>
  </si>
  <si>
    <t>pensa di salire andando a toccare con l'ombelico il busto è inclinato quasi a 90°</t>
  </si>
  <si>
    <t>https://youtu.be/58QkcGVA12A?t=1</t>
  </si>
  <si>
    <t>PRINCIPIANTE PROGRESSIONE SU REP GIORNO 2</t>
  </si>
  <si>
    <t>8 con carico trovato nel giorno 1</t>
  </si>
  <si>
    <t>carica bello pesante qui!! tieni il carico all'aumentare delle ripetizioni</t>
  </si>
  <si>
    <t xml:space="preserve">PRINCIPIANTE PROGRESSIONE SU REP </t>
  </si>
  <si>
    <t>1x8+1x10 + 2x6 con più carico</t>
  </si>
  <si>
    <t>6 - 8 con stesso peso del 2x6 eseguito in settimana 4</t>
  </si>
  <si>
    <t>PRINCIPIANTE PROGRESSIONE MISTA GIORNO 1</t>
  </si>
  <si>
    <t>8 incrementa il carico</t>
  </si>
  <si>
    <t>progresssione mista, tieni il carico all'aumentare delle ripetizioni, in settimana 3 aumenta il carico rispetto alle settimane precedenti. L'ultima settimana esegui il test trovando un carico con cui sei in grado di eseguire le ripetizioni richieste in maniera impeccabile</t>
  </si>
  <si>
    <t>PRINCIPIANTE PROGRESSIONE MISTA GIORNO 2</t>
  </si>
  <si>
    <t>4 incrementa il carico</t>
  </si>
  <si>
    <t xml:space="preserve">progresssione mista, tieni il carico all'aumentare delle ripetizioni, in settimana 3 aumenta il carico rispetto alle settimane precedenti. </t>
  </si>
  <si>
    <t>PRINCIPIANTE PROGRESSIONE MISTA</t>
  </si>
  <si>
    <t>6 incrementa il carico</t>
  </si>
  <si>
    <t>ogni due settimane ricerca un incremento di carico, la settimana dopo  cerca di eseguire con lo stesso carico il lavoro richiesto</t>
  </si>
  <si>
    <t>PRINCIPIANTE PROGRESSIONE MISTA VALUTATIVA GIORNO 1</t>
  </si>
  <si>
    <t>8 aumenta il carico</t>
  </si>
  <si>
    <t>incremente il carico dove indicato, esegui tutte le ripetizioni in maniera impeccabile</t>
  </si>
  <si>
    <t>PRINCIPIANTE PROGRESSIONE MISTA VALUTATIVA GIORNO 2</t>
  </si>
  <si>
    <t>l'ultima settimana esegui 2x2 cercando il massimo carico con cui sei in grado di eseguire lo schema richiesto</t>
  </si>
  <si>
    <t>LAVORO A TEMPO DA 35 SECONDI A 60" PARTE 1</t>
  </si>
  <si>
    <t>4X30/40"</t>
  </si>
  <si>
    <t>3x35"/50"</t>
  </si>
  <si>
    <t>4x35"/50"</t>
  </si>
  <si>
    <t>4x40"/50"</t>
  </si>
  <si>
    <t>3x45"/60"</t>
  </si>
  <si>
    <t>LAVORO A TEMPO, usa un carico che ti permetta di rimanere nel tempo richiesto arrivando a cedimento la prima serie nel range più alto, poi con lo stesso carico esegui le altre serie senza scendere sotto il range di tempo più basso</t>
  </si>
  <si>
    <t>LAVORO A TEMPO DA 35 SECONDI A 60" PARTE 2</t>
  </si>
  <si>
    <t>4x45"/60"</t>
  </si>
  <si>
    <t>4x50"/60"</t>
  </si>
  <si>
    <t>3x60" raggiungi in tutte le serie il tempo prestabilito anche effettuando dei cluster se necessario</t>
  </si>
  <si>
    <t>4x60" raggiungi in tutte le serie il tempo prestabilito anche effettuando dei cluster se necessario</t>
  </si>
  <si>
    <t>LAVORO A TEMPO, usa un carico che ti permetta di rimanere nel tempo richiesto arrivando a cedimento la prima serie nel range più alto, poi con lo stesso carico esegui le altre serie senza scendere sotto il range di tempo più basso. nelle ultime settimane raggiungi in tutte le serie i 60" anche eseguendo un cluster intra serie per il raggiungimento del tempo richiesto</t>
  </si>
  <si>
    <t>LAVORO A TEMPO DA 4x60" A 10X60"</t>
  </si>
  <si>
    <t>4x60" raggiungi in tutte le serie il tempo prestabilito</t>
  </si>
  <si>
    <t>5x60" raggiungi in tutte le serie il tempo prestabilito</t>
  </si>
  <si>
    <t>6x60" raggiungi in tutte le serie il tempo prestabilito</t>
  </si>
  <si>
    <t>7x60" raggiungi in tutte le serie il tempo prestabilito</t>
  </si>
  <si>
    <t>8x60" raggiungi in tutte le serie il tempo prestabilito</t>
  </si>
  <si>
    <t>9x60" raggiungi in tutte le serie il tempo prestabilito</t>
  </si>
  <si>
    <t>10x60" raggiungi in tutte le serie il tempo prestabilito</t>
  </si>
  <si>
    <t>LAVORO A TEMPO, in tutte le serie cerca di portare a termine i 60"</t>
  </si>
  <si>
    <t>LAVORO A TEMPO STABILIZZAZIONE 10X60"</t>
  </si>
  <si>
    <t>LAVORO A TEMPO, stabilizziamo i 10 set, ricerca il massimo carico sostenibile</t>
  </si>
  <si>
    <t>LAVORO A TEMPO DA 10X60" A 10'</t>
  </si>
  <si>
    <t>3X2'+4X1'</t>
  </si>
  <si>
    <t>1X3' + 2X2' + 3X1'</t>
  </si>
  <si>
    <t>1X4' + 2X2' + 1X1'</t>
  </si>
  <si>
    <t>1X5' + 2X2' + 1X1'</t>
  </si>
  <si>
    <t>1X7' + 3X1'</t>
  </si>
  <si>
    <t>2X5'</t>
  </si>
  <si>
    <t>1X10'</t>
  </si>
  <si>
    <t xml:space="preserve">LAVORO A TEMPO, nelle settimane cerchiamo di aumentare il tempo sotto tensione durante la serie </t>
  </si>
  <si>
    <t>LAVORO A TEMPO PESANTE</t>
  </si>
  <si>
    <t>4x20"</t>
  </si>
  <si>
    <t>4x25"</t>
  </si>
  <si>
    <t>4x30"</t>
  </si>
  <si>
    <t>5x20" ricerca un incremento di carico</t>
  </si>
  <si>
    <t>5x25"</t>
  </si>
  <si>
    <t>5x30"</t>
  </si>
  <si>
    <t>6x20"</t>
  </si>
  <si>
    <t>LAVORO A TEMPO, qui carica pesante, dove indicato incrementa il carico</t>
  </si>
  <si>
    <t>LAVORO A TEMPO ACCUMULO SET 60"</t>
  </si>
  <si>
    <t>3x60"</t>
  </si>
  <si>
    <t>4x60"</t>
  </si>
  <si>
    <t>5x60"</t>
  </si>
  <si>
    <t>4x40"</t>
  </si>
  <si>
    <t>LAVORO A TEMPO, accumulo set 60" , cerca di tenere lo stesso carico</t>
  </si>
  <si>
    <t>LAVORO A TEMPO 60"++</t>
  </si>
  <si>
    <t>5x…</t>
  </si>
  <si>
    <t>LAVORO A TEMPO, ogni settimana cerca di superare i secondi effettuati nella serie rispetto alla settimana precedente</t>
  </si>
  <si>
    <t>30/40"</t>
  </si>
  <si>
    <t>50"</t>
  </si>
  <si>
    <t>LAVORO A TEMPO, trova un carico che ti permetta di esprimere un buon effort in tutte le serie rimanendo nel range di tempo richiesto</t>
  </si>
  <si>
    <t>LAVORO A TEMPO 50"</t>
  </si>
  <si>
    <t>40/50"</t>
  </si>
  <si>
    <t>EMOM 6RM SINGOLE</t>
  </si>
  <si>
    <t>TEST 6RM + 8' EMOM 1 REP CON 6RM</t>
  </si>
  <si>
    <t>12' EMOM 1 REP CON 6RM</t>
  </si>
  <si>
    <t>OGNI 50" 1 REP CON 6RM</t>
  </si>
  <si>
    <t>OGNI 40" 1 REP CON 6RM</t>
  </si>
  <si>
    <t>OGNI 30" 1 REP CON 6RM</t>
  </si>
  <si>
    <t>EMO 8' 1 REP CON 6RM+10%</t>
  </si>
  <si>
    <t>EMOM 6' 1 REP CON 6RM + 5%</t>
  </si>
  <si>
    <t>La prima settimana trova carico 6RM ( massimo carico con cui esegui 6 ripetizioni perfette ma non 7 ), poi con questo carico svolgi il lavoro in EMOM= fai partire il cronometro e all'inizio di ogni minuto esegui le rep richieste poi recupera il resto del minuto</t>
  </si>
  <si>
    <t>EMOM 8RM SINGOLE</t>
  </si>
  <si>
    <t>TEST 8RM + EMO 12' CON 8RM</t>
  </si>
  <si>
    <t>MAX REP CON 8RM, FAI UNA REP A MINUTO FINO AD ARRIVARE A CEDIMENTO, NON MENO DI 20 SINGOLE, NON PIU' DI 28</t>
  </si>
  <si>
    <t>La prima settimana trova carico 8RM ( massimo carico con cui esegui 8 ripetizioni perfette ma non 9 ), poi con questo carico svolgi il lavoro in EMOM= fai partire il cronometro e all'inizio di ogni minuto esegui le rep richieste poi recupera il resto del minuto</t>
  </si>
  <si>
    <t>EMOM 12RM SINGOLE</t>
  </si>
  <si>
    <t>TEST 12RM + 10X1, UNA REP OGNI 30" CON 12RM</t>
  </si>
  <si>
    <t>20X1 UNA REP OGNI 30" CON 12RM</t>
  </si>
  <si>
    <t>22X1 UNA REP OGNI 30" CON 12RM</t>
  </si>
  <si>
    <t>24X1 UNA REP OGNI 30" CON 12RM</t>
  </si>
  <si>
    <t>26X1 UNA REP OGNI 30" CON 12RM</t>
  </si>
  <si>
    <t>28X1 UNA REP OGNI 30" CON 12RM</t>
  </si>
  <si>
    <t>10X2 2 REP OGNI 30" CON 12RM</t>
  </si>
  <si>
    <t>12X2 2 REP OGNI 30" CON 12RM</t>
  </si>
  <si>
    <t>La prima settimana trova carico 12RM ( massimo carico con cui esegui 12 ripetizioni perfette ma non 13 ), poi con questo carico svolgi il lavoro in EMOM= fai partire il cronometro e all'inizio di ogni minuto esegui le rep richieste poi recupera il resto del minuto</t>
  </si>
  <si>
    <t>EMOM 12RM DA 15X4 A 10X6</t>
  </si>
  <si>
    <t>TEST 12RM + EMOM 10' 4 REP A MINUTO CON 12 RM</t>
  </si>
  <si>
    <t>4 rep a minuto con 12RM</t>
  </si>
  <si>
    <t>5 rep a minuto con 12RM</t>
  </si>
  <si>
    <t>6 rep a minuto con 12RM</t>
  </si>
  <si>
    <t>EMOM DA 12RM A 8RM</t>
  </si>
  <si>
    <t>TEST 12RM + EMOM 8' 3 REP A MINUTO CON 12 RM</t>
  </si>
  <si>
    <t>3 rep a minuto con 12RM</t>
  </si>
  <si>
    <t>3 rep a minuto con 10RM</t>
  </si>
  <si>
    <t>3 rep a minuto con 8 RM</t>
  </si>
  <si>
    <t>La prima settimana trova carico 12RM ( massimo carico con cui esegui 12 ripetizioni perfette ma non 13 ), poi con questo carico svolgi il lavoro in EMOM= fai partire il cronometro e all'inizio di ogni minuto esegui le rep richieste poi recupera il resto del minuto. NELLE SETTIMANE IL CARICO AUMENTA !!!</t>
  </si>
  <si>
    <t>EMOM 12RM DA 10X3 A 12X4</t>
  </si>
  <si>
    <t>LAVORO A TEMPO 5'</t>
  </si>
  <si>
    <t>5'</t>
  </si>
  <si>
    <t>Arriva a totalizzare 5' di lavoro con il minor recupero possibile, nei 5' le pause sono escluse</t>
  </si>
  <si>
    <t>trazioni fase 1 ADATTAMENTO</t>
  </si>
  <si>
    <t>20 minuti</t>
  </si>
  <si>
    <t>15 minuti</t>
  </si>
  <si>
    <t>esegui 2 ripetizioni ogni 30"  per 20' totali di lavoro, quando vedi che non riesci più a mantenere le 2 ripetizioni scala a 1. obbiettivo nelle settimane è aumentare il numero di ripetizioni totali raggiunte nei 20'</t>
  </si>
  <si>
    <t>trazioni fase 2 RESISTENZA</t>
  </si>
  <si>
    <t>1 x max + ladder a scendere a partire da 3 rep in meno</t>
  </si>
  <si>
    <t>In questo caso lavoreremo sulla resistenza. Prima cosa da fare nell’allenamento è una serie in cui fate tutte le ripetizioni che riuscite. Esempio 9. Recuperate 3 minuti e partite con il programma che segue. Fate una prima serie con 3 ripetizioni in meno (quindi in questo caso 6). Recuperate 30″ e ne fate 1 in meno della serie precedente (quindi nel nostro esempio ne andrete a fare 5), continuate così fino ad arrivare ad 1 ripetizione. Al termine recuperate 3 minuti ed eseguite il lavoro precedente per un totale di 1 volte la prima settimana, 2 volte la seconda e terza settimana, 3 volte la quarta settimana, 2 volte la quinta settimana. Nell'ultima settimana esegui 1 serie max rep</t>
  </si>
  <si>
    <t xml:space="preserve">trazioni fase 3 FORZA </t>
  </si>
  <si>
    <t>TROVA 5 RM + 10' a colpi di 2 rep</t>
  </si>
  <si>
    <t>In questo mesociclo si lavorerà per migliorare la forza dei dorsali. Lavoriamo come il primo mesociclo ossia a colpi di 2 ripetizioni, ma in questo caso dovrete usare una zavorra. Di quanto deve essere la zavorra? Deve essere una zavorra che vi permette di completare un massimo di 5 ripetizioni. Quindi potete nel primo allenamento testarvi. Vi legate in vita un peso o usate delle cavigliere o un gubbino zavorrato e testate qual è la zavorra che vi permetta di completare le 5 trazioni. Scelto il carico, andate a fare la prima serie di 2 ripetizioni. Recuperate in questo caso 45″ e continuate così per 20 minuti. Obiettivo completare più ripetizioni possibili in 20 minuti di lavoro.  L’ultima settimana solamente 15 minuti di lavoro.</t>
  </si>
  <si>
    <t>Trazioni fase 4 RESISITENZA</t>
  </si>
  <si>
    <t>leggi note</t>
  </si>
  <si>
    <t>In questo mesociclo si lavorerà sulla resistenza. Lavoriamo a 5 ripetizioni. Dovrete fare una serie a 5 ripetizioni, pausa di 45″ secondi e fate altre 5 ripetizioni, continuate così fino a che le ripetizioni non diventeranno 2. A questo punto recuperate 3/5 minuti.  Ma la seconda sequenza avrà come numero di riferimento 4 trazioni e cambiate forma quando arrivate 1. L'ultima settimana esegui 1 sola sequanza</t>
  </si>
  <si>
    <t>MAX REP + SERIE CON 3 REP IN MENO</t>
  </si>
  <si>
    <t>1XMAX + 3XMAX -3</t>
  </si>
  <si>
    <t>Esegui la prima serie al massimo delle ripetizioni che riesci a eseguire, poi esegui 3 serie con 3 ripetizioni in meno rispetto al max</t>
  </si>
  <si>
    <t>MAX REP</t>
  </si>
  <si>
    <t>MAX</t>
  </si>
  <si>
    <t>esegui sempre max rep</t>
  </si>
  <si>
    <t>ADDOME MAX TEMPO DI TENUTA 3 SERIE</t>
  </si>
  <si>
    <t>nelle settimane aumenta il tempo di tenuta</t>
  </si>
  <si>
    <t>ADDOME MAX TEMPO DI TENUTA 4 SERIE</t>
  </si>
  <si>
    <t xml:space="preserve">6RM PROGRESSIONE CARICO </t>
  </si>
  <si>
    <t>3 con 6RM + 5%</t>
  </si>
  <si>
    <t>4 con 6RM + 5%</t>
  </si>
  <si>
    <t>La prima settimana esegui test 6rm ( trova massimo carico con cui esegui 6 ripetizioni ma non 7 ), nelle settimane seguenti a parità di carico arriva chiude 3x5, nelle ultime due settimane ricerca un incremento di carico</t>
  </si>
  <si>
    <t>https://youtu.be/kJQH55N3pjU?si=QaSj3q-fhwoxpNXU</t>
  </si>
  <si>
    <t>6RM VOLUME</t>
  </si>
  <si>
    <t>La prima settimana esegui test 6rm ( trova massimo carico con cui esegui 6 ripetizioni ma non 7 ), nelle settimane seguenti a parità di carico arriva chiudere li schemi proposti senza fallimenti di ripetizioni</t>
  </si>
  <si>
    <t>https://youtu.be/uYumuL_G_V0?si=3Jhajy-fC4boZqQP</t>
  </si>
  <si>
    <t>6RM SATURAZIONE PARTE 1</t>
  </si>
  <si>
    <t>TEST 6RM + 3,4,3</t>
  </si>
  <si>
    <t>3,4,3,4</t>
  </si>
  <si>
    <t>3,4,3,4,3</t>
  </si>
  <si>
    <t>3,4,3,4,3,4</t>
  </si>
  <si>
    <t>3,5,4,5,3</t>
  </si>
  <si>
    <t>3,5,4,5,3,5</t>
  </si>
  <si>
    <t>https://youtu.be/jjS-RdnU-0Y?si=mouAWCg5dGS5xQGL</t>
  </si>
  <si>
    <t>6RM SATURAZIONE PARTE 2</t>
  </si>
  <si>
    <t>6,4,4,max</t>
  </si>
  <si>
    <t>4,6,4,6,4</t>
  </si>
  <si>
    <t>4,6,4,6,4,6</t>
  </si>
  <si>
    <t>La prima settimana esegui test 6rm ( trova massimo carico con cui esegui 6 ripetizioni ma non 7 ), nelle settimane seguenti a parità di carico arriva chiudere li schemi proposti senza fallimenti di ripetizioni. l'ultima settimana la usiamo come test, riesegui di nuovo test 6rm cercando un carico maggiore</t>
  </si>
  <si>
    <t>https://youtube.com/shorts/ioxYH9LjZi4?si=sMDU95pxYJWGRxum</t>
  </si>
  <si>
    <t>6RM + BACK OFF AUTOREGOLATO</t>
  </si>
  <si>
    <t>RAM 6 + 18 ALZATE DIVISE COME VUOI</t>
  </si>
  <si>
    <t>RAM 6 + 24 ALZATE DIVISE COME VUOI</t>
  </si>
  <si>
    <t>RAM 6 + 20 ALZATE DIVISE COME VUOI</t>
  </si>
  <si>
    <t>esegui ramping a 6 ripetizioni arrivando ad un carico pesante ma gestibile per le ripetizioni indicate, poi esegui le alzate richieste con lo stesso carico dividendole in quante serie preferisci. ricerca sempre una esecuzione impeccabile</t>
  </si>
  <si>
    <t>https://youtube.com/shorts/mZ68k2AglyI?si=5OhNWSjmv_JlyisJ</t>
  </si>
  <si>
    <t>6 RM - 
30'' I tra clusters, 3' fine set</t>
  </si>
  <si>
    <t>TEST 6RM + 1 CLUSTER 4,2,2</t>
  </si>
  <si>
    <t>CON 6RM ESEGUI 2 CLUSTER 4,2,2,1</t>
  </si>
  <si>
    <t>CON 6RM ESEGUI 3 CLUSTER 4,2,2,1</t>
  </si>
  <si>
    <t>CON 6RM ESEGUI 3 CLUSTER 4,3,2,1</t>
  </si>
  <si>
    <t>CON 6RM ESEGUI 3 CLUSTER 4,3,2,2</t>
  </si>
  <si>
    <t>CON 6RM ESEGUI 3 CLUSTER 4,3,3,2</t>
  </si>
  <si>
    <t>CON 6RM ESEGUI 3 CLUSTER 5,3,3,2</t>
  </si>
  <si>
    <t>la prima settimana trova un carico con cui esegui 6 ripetizioni ma non 7 . nelle settimane seguenti esegui i cluster set con 30" di recupero tra le ripetizioni e poi recupera quanto ti serve per ripetere il cluster. Esempio in settimana 2: esegui 4 rep,recupera 30", esegui 2 rep, recupera 30", esegui 2 rep, recupera 30" ed esegui 1 ripetizione. poi recupera 2'30" e ripeti lo schema</t>
  </si>
  <si>
    <t>https://youtube.com/shorts/YYDK-QD5KWE?si=6ynA625iP9WAsTj1</t>
  </si>
  <si>
    <t>6RM LADDERE 30"/3' TRA I CLUSTER 4' A FINE SERIE</t>
  </si>
  <si>
    <t>CARICO 6RM ESEGUI 3 LADDER 1,2,3</t>
  </si>
  <si>
    <t>CARICO 6RM ESEGUI 4 LADDER 1,2,3</t>
  </si>
  <si>
    <t>CARICO 6RM ESEGUI 5 LADDER 1,2,3</t>
  </si>
  <si>
    <t>CARICO 6RM+5% ESEGUI 3 LADDER 1,2,3</t>
  </si>
  <si>
    <t>CARICO 6RM+5% ESEGUI 4 LADDER 1,2,3</t>
  </si>
  <si>
    <t>CARICO 6RM+5% ESEGUI 5 LADDER 1,2,3</t>
  </si>
  <si>
    <t>CARICO 6RM+5% ESEGUI 6 LADDER 1,2,3</t>
  </si>
  <si>
    <t>la prima settimana ricerca un carico con cui esegui 6 ripetizioni ma non 7. nelle settimane seguenti esegui i cluster richiesti recuperando dai 30" ai 3' tra le rep e anche 4' se necessario a fine serie. 1 CLUSTER E' COMPOSTO DA 1,2,3 RIPETIZIONI, QUINDI SE VEDI SCRITTO 3 CLUSTER LE SERIE TOTALI SARANNO 9, SE SONO 4 CLUSTER LE SERIE TOTALI SARANNO 12</t>
  </si>
  <si>
    <t>https://youtube.com/shorts/nzDVeku3Dj0?si=WnlKs3awbVYe2wXW</t>
  </si>
  <si>
    <t>GIRONDA REVIVAL PT 1</t>
  </si>
  <si>
    <t>TEST 6RM + 2X8 con -25% del carico</t>
  </si>
  <si>
    <t>1x10 50%6RM + 1X8 75%6RM + 1X6 100%6RM + 1X15 30/40%6RM</t>
  </si>
  <si>
    <t>TEST 6RM + 2X8 con -20% del carico</t>
  </si>
  <si>
    <t>Usa la % indicata basandoti su test 6rm la prima settimana ( massimo carico con cui esegui 6 ripetizioni ma non 7)</t>
  </si>
  <si>
    <t>https://youtu.be/YFqOICPUWPo?si=-mzHRLVIttZmd3YD</t>
  </si>
  <si>
    <t>GIRONDA REVIVAL PT 2</t>
  </si>
  <si>
    <t>1x10 50%6RM + 1X8 80%6RM + 1X6 100%6RM + 1X15 30/40%6RM</t>
  </si>
  <si>
    <t>2x8 80%6RM + 1X6 100%6RM + 1X12-15 40/50%6RM</t>
  </si>
  <si>
    <t>3x8 80%6RM + 1X6 100%6RM + 1X12-15 40/50%6RM</t>
  </si>
  <si>
    <t>4x8 80%6RM + 1X6 100%6RM</t>
  </si>
  <si>
    <t>https://youtu.be/fElXEc4zx7A?feature=shared</t>
  </si>
  <si>
    <t>GIRONDA REVIVAL PT 3 INTENSIFICAZIONE</t>
  </si>
  <si>
    <t>5x8 80% 6RM</t>
  </si>
  <si>
    <t>2X8 85% 6RM + 2X8 80% 6RM</t>
  </si>
  <si>
    <t>4x8 85% 6RM</t>
  </si>
  <si>
    <t>2X8 90%6RM + 1X8 85%6RM</t>
  </si>
  <si>
    <t>2X8 95%6RM</t>
  </si>
  <si>
    <t>https://youtube.com/shorts/2HUbzFjv28M?si=hlpCSI5V2OzkFNPi</t>
  </si>
  <si>
    <t>GIRONDA REVIVAL PT 3 8X8</t>
  </si>
  <si>
    <t>6x8 80% 6RM</t>
  </si>
  <si>
    <t>7x8 80% 6RM</t>
  </si>
  <si>
    <t>8x8 80% 6RM</t>
  </si>
  <si>
    <t>Usa la % indicata basandoti su test 6rm la prima settimana ( massimo carico con cui esegui 6 ripetizioni ma non 7). ricerca un aumento di serie senza fallimenti di ripetizioni</t>
  </si>
  <si>
    <t>https://youtu.be/4ZDm5EbiFI8?si=tb-oybrK_0WUV1tE</t>
  </si>
  <si>
    <t>7RM ACCUMULO REP</t>
  </si>
  <si>
    <t>test 7RM + 2X5</t>
  </si>
  <si>
    <t>2X6+2X5</t>
  </si>
  <si>
    <t>3X6+1X5</t>
  </si>
  <si>
    <t>3x6 + 1xmax</t>
  </si>
  <si>
    <t>TEST 7RM</t>
  </si>
  <si>
    <t>Con carico 7RM cerchiamo di aumentare di qualche rep nelle serie settimanalmente</t>
  </si>
  <si>
    <t>https://youtu.be/jj-cA3KAmqo?si=ylvlYe0RfqEjAG9_</t>
  </si>
  <si>
    <t>7RM ACCUMULO SET</t>
  </si>
  <si>
    <t>con carico 7RM ( massimo carico con cui esegui 7 ripetizioni ma non 8 ) ricerca un incremento di serie nelle settimane</t>
  </si>
  <si>
    <t>https://youtu.be/FTmbNjUu7CI?si=XAsVbeHZrkPQv9IT</t>
  </si>
  <si>
    <t>7RM ACCUMULO CON LADDER</t>
  </si>
  <si>
    <t>5,4,3,5</t>
  </si>
  <si>
    <t>5,4,3,5,3</t>
  </si>
  <si>
    <t>6,5,4,5</t>
  </si>
  <si>
    <t>6,5,4,5,4</t>
  </si>
  <si>
    <t>7,5,4,6</t>
  </si>
  <si>
    <t>https://youtu.be/45dZiT5tSD8?si=6Hu6IuhzLO8l6ClU</t>
  </si>
  <si>
    <t>7RM ACCUMULO REP LENTA</t>
  </si>
  <si>
    <t>6 - 5 - 4</t>
  </si>
  <si>
    <t>6 - 5 - 5</t>
  </si>
  <si>
    <t>6 - 6 - 5</t>
  </si>
  <si>
    <t>7 - 6 - 5</t>
  </si>
  <si>
    <t>7 - 6 - 6</t>
  </si>
  <si>
    <t>7 - 7 - 6</t>
  </si>
  <si>
    <t>https://youtu.be/iiKn5FiVUjI?si=2t21bF0Ggq-uHvXk</t>
  </si>
  <si>
    <t>8RM SET SYSTEM</t>
  </si>
  <si>
    <t>TEST 8RM + 3X6</t>
  </si>
  <si>
    <t>SET SYSTEM 8RM REC 60/90" RANGE 4-6REP</t>
  </si>
  <si>
    <t>CARICO 8RM, quando vedi scritto set system esegui il massimo numero di serie che riesci rimanendo nel range rep richiesto recuperando dai 60" ai 90". QUANDO VEDI SCRITTO SET SYSTEM NON LEGGERE LE SERIE DI FIANCO</t>
  </si>
  <si>
    <t>https://youtu.be/YGGq0AE5Uyc?si=wuOH5ViEH5LdipEr</t>
  </si>
  <si>
    <t>8RM VOLUMIZZAZIONE SET PT 1</t>
  </si>
  <si>
    <t>TEST 8RM + 2X6</t>
  </si>
  <si>
    <t>con carico 8rm ( massimo carico con cui esegui 8 ripetizioni ma non 9 ) ricerca un incremento di serie nelle settimane</t>
  </si>
  <si>
    <t>https://youtube.com/shorts/UqnIGOQTLW0?si=KWxPjauW8UCHdu-9</t>
  </si>
  <si>
    <t>8RM VOLUMIZZAZIONE SET PT 2</t>
  </si>
  <si>
    <t>con carico 8rm ( massimo carico con cui esegui 8 ripetizioni ma non 9 ) ricerca un incremento di serie nelle settimane per poi incrementare le ripetizioni</t>
  </si>
  <si>
    <t>https://youtube.com/shorts/UVvKQcwzCyU?si=5SPFsOaNtHgEN0kG</t>
  </si>
  <si>
    <t xml:space="preserve">8RM VOLUMIZZAZIONE REPS </t>
  </si>
  <si>
    <t>TEST 8RM + 4X4</t>
  </si>
  <si>
    <t>2X7+2X6</t>
  </si>
  <si>
    <t>con carico 8rm ( massimo carico con cui esegui 8 ripetizioni ma non 9 ) ricerca un incremento di ripetizioni nelle settimane</t>
  </si>
  <si>
    <t>https://youtube.com/shorts/BuVYDwILeKc?si=dt65C6wITVhO3Tyv</t>
  </si>
  <si>
    <t>8RM LADDER</t>
  </si>
  <si>
    <t>6,5,4,3,2</t>
  </si>
  <si>
    <t>6,5,4,4,4</t>
  </si>
  <si>
    <t>6,5,5,5,5</t>
  </si>
  <si>
    <t>6,6,6,5,5</t>
  </si>
  <si>
    <t>6 aumenta dove possibile</t>
  </si>
  <si>
    <t>con carico 8rm ( massimo carico con cui esegui 8 ripetizioni ma non 9 ) ricerca un incremento di ripetizioni nelle settimane per poi incrementare le serie. Nelle prime settimane gioca sui tempi di recupero per rendere le serie allenanti e sfidanti</t>
  </si>
  <si>
    <t>https://youtube.com/shorts/rRdWTuSsWkc?si=iVXlg1fFVpfzw359</t>
  </si>
  <si>
    <t>8RM VOLUMIZZAZIONE SU SET CON MAX REP</t>
  </si>
  <si>
    <t>7 - 6 - max</t>
  </si>
  <si>
    <t>7 - 6 - 5- max</t>
  </si>
  <si>
    <t>7 - 6 - 5 - 4 - max</t>
  </si>
  <si>
    <t>7 - 6 - 5 - 4 - 4 - max</t>
  </si>
  <si>
    <t>tutte le settimane esegui l'ultima serie max rep , se in questa superi le 8 ripetizioni dalla settimana successiva incrementa i carichi</t>
  </si>
  <si>
    <t>https://youtu.be/ktMbRDQ_7fc?si=hIdyDJ6dQLWxHXG2</t>
  </si>
  <si>
    <t>8RM PROGRESSIONE A SBALZI</t>
  </si>
  <si>
    <t>TEST 8RM + 2X5</t>
  </si>
  <si>
    <t>7,5,7,5</t>
  </si>
  <si>
    <t>8,5,8,5</t>
  </si>
  <si>
    <t>https://youtube.com/shorts/D5LZ-nSl7Z0?si=nR2kV16VXTaRcO2r</t>
  </si>
  <si>
    <t>8RM TEST FASULLO</t>
  </si>
  <si>
    <t>3X6 + 1XMAX</t>
  </si>
  <si>
    <t>ogni due settimane esegui una serie max rep, se in questa serie superi le 8 ripetizioni la settimana successiva aumenta il carico</t>
  </si>
  <si>
    <t>https://youtube.com/shorts/H6gpsuF35_4?si=oISL2ySHy3CVJtIQ</t>
  </si>
  <si>
    <t>8RM TEST FASULLO MOD 2</t>
  </si>
  <si>
    <t>3X7+1MAX</t>
  </si>
  <si>
    <t>2X8+1XMAX</t>
  </si>
  <si>
    <t>https://youtube.com/shorts/a5sJoCrASaE?si=vsVFwf9WZSaJ4O2e</t>
  </si>
  <si>
    <t>8RM AUMENTO SET POI REP PARTE 1</t>
  </si>
  <si>
    <t>Con carico 8RM ( massimo carico con cui esegui 8 ripetizioni ma non 9 ) cerca di aumentare le serie senza fallimenti per poi incrementare le ripetizioni</t>
  </si>
  <si>
    <t>https://youtube.com/shorts/XqqSAL0Aq7o?si=7g68SNM3zfEtbz18</t>
  </si>
  <si>
    <t>8RM AUMENTO SET POI REP PARTE 2</t>
  </si>
  <si>
    <t>https://www.youtube.com/shorts/VO8nqMX4T8A?t=4&amp;feature=share</t>
  </si>
  <si>
    <t>8RM CLUSTER PARTENZA DA 4+4+4</t>
  </si>
  <si>
    <t>8RM 2 CLUSTER 4,4,4</t>
  </si>
  <si>
    <t>8RM 2 CLUSTER 5,4,3</t>
  </si>
  <si>
    <t>8RM 2 CLUSTER 6,4,2</t>
  </si>
  <si>
    <t>8RM 2 CLUSTER 7,4</t>
  </si>
  <si>
    <t>8RM 2 CLUSTER 8,3</t>
  </si>
  <si>
    <t>la prima settimana trova un carico con cui esegui 8 ripetizioni ma non 9 . nelle settimane seguenti esegui i cluster set con 30" di recupero tra le ripetizioni e poi recupera quanto ti serve per ripetere il cluster. Esempio in settimana 2: esegui 5 rep,recupera 30", esegui 4 rep, recupera 30", esegui 3 rep. poi recupera 2'30" e ripeti lo schema</t>
  </si>
  <si>
    <t>https://youtube.com/shorts/OhxEyK0OkxM?si=hs704NgG0ZiZXu-C</t>
  </si>
  <si>
    <t>8RM CLUSTER CON MAX REP</t>
  </si>
  <si>
    <t>8RM 2 CLUSTER 5,4,MAX</t>
  </si>
  <si>
    <t>8RM 2 CLUSTER 6,4,MAX</t>
  </si>
  <si>
    <t>8RM 2 CLUSTER 7,4,MAX</t>
  </si>
  <si>
    <t>8RM 2 CLUSTER 8,3,MAX</t>
  </si>
  <si>
    <t>8RM 2 CLUSTER 8,8,MAX</t>
  </si>
  <si>
    <t>la prima settimana trova un carico con cui esegui 8 ripetizioni ma non 9 . nelle settimane seguenti esegui i cluster set con 30" di recupero tra le ripetizioni e poi recupera quanto ti serve per ripetere il cluster. Esempio in settimana 2: esegui 5 rep,recupera 30", esegui 4 rep, recupera 30", esegui max rep. poi recupera 2'30" e ripeti lo schema</t>
  </si>
  <si>
    <t>https://youtu.be/mG45EaBp2C4?si=p5gkgagauJaYNtO3</t>
  </si>
  <si>
    <t>8RM CLUSTER PARTENZA DA 5+3+2</t>
  </si>
  <si>
    <t>TEST 8RM + 2 CLUSTER 5,3,2</t>
  </si>
  <si>
    <t>8RM 3 CLUSTER 5,3,2</t>
  </si>
  <si>
    <t>8RM 3 CLUSTER 5,4,3</t>
  </si>
  <si>
    <t>8RM 3 CLUSTER 6,4,3</t>
  </si>
  <si>
    <t>8RM 3 CLUSTER 6,5,3</t>
  </si>
  <si>
    <t>8RM 3 CLUSTER 7,5</t>
  </si>
  <si>
    <t>la prima settimana trova un carico con cui esegui 8 ripetizioni ma non 9 . nelle settimane seguenti esegui i cluster set con 30" di recupero tra le ripetizioni e poi recupera quanto ti serve per ripetere il cluster. Esempio in settimana 2: esegui 5 rep,recupera 30", esegui 3 rep, recupera 30", esegui 2 rep. poi recupera 2'30" e ripeti lo schema PER 2 VOLTE</t>
  </si>
  <si>
    <t>https://youtube.com/shorts/gnTC4axt4BM?si=zfSgvlWfv2I9tyUo</t>
  </si>
  <si>
    <t>8RM 5 REP CLUSTER</t>
  </si>
  <si>
    <t>CLUSTER SET CON 8RM, ESEGUI 5 REP, RECUPERA 30", ESEGUI 5 REP, RECUPERA 30"… FINO A CHE NON RIESCI PIU' A CHIUDERE LE 5 REP</t>
  </si>
  <si>
    <t>CLUSTER SET CON 8RM, ESEGUI 5 REP, RECUPERA 30", ESEGUI 5 REP, RECUPERA 30"… FINO A CHE NON RIESCI PIU' A CHIUDERE LE 5 REP. POI RECUPERA E RIPETI PER QUANTE SERIE INDICATE</t>
  </si>
  <si>
    <t>https://youtube.com/shorts/JhJDKw-mVKY?si=XQcXIboY4zBritSK</t>
  </si>
  <si>
    <t>8RM GIRONDA REVIVAL PT 1</t>
  </si>
  <si>
    <t>TEST 8RM + 2X10 con -20% del carico</t>
  </si>
  <si>
    <t>1x12 60%8RM + 1X10 80%8RM + 1X8 100%8RM + 1X15 40/50%8RM</t>
  </si>
  <si>
    <t>TEST 8RM + 2X10 con -15% del carico</t>
  </si>
  <si>
    <t>Usa la % indicata basandoti su test 8rm la prima settimana ( massimo carico con cui esegui 8 ripetizioni ma non 9)</t>
  </si>
  <si>
    <t>https://youtube.com/shorts/5c9MvnWu1Q0?si=hA3SZiWcZ8-qPPky</t>
  </si>
  <si>
    <t>8RM GIRONDA REVIVAL PT 2</t>
  </si>
  <si>
    <t>1x12 60%8RM + 1X10 85%8RM + 1X8 100%8RM + 1X15 40/50%8RM</t>
  </si>
  <si>
    <t>2X10 85%8RM + 1X8 100%8RM + 1X12-15 50%8RM</t>
  </si>
  <si>
    <t>3X10 85%8RM + 1X8 100%8RM + 1X12-15 50%8RM</t>
  </si>
  <si>
    <t>4X10 85%8RM + 1X8 100%8RM</t>
  </si>
  <si>
    <t>https://youtube.com/shorts/ujSCMp1_-pI?si=3aY56I8RNtVLabyw</t>
  </si>
  <si>
    <t>8RM GIRONDA REVIVAL PT 3 INTENSIFICAZIONE</t>
  </si>
  <si>
    <t>5X10 85% 8RM</t>
  </si>
  <si>
    <t>2X10 90%8RM + 2X10 85%8RM</t>
  </si>
  <si>
    <t>4X10 90% 8RM</t>
  </si>
  <si>
    <t>2X10 95%8RM + 2X10 90% 8RM</t>
  </si>
  <si>
    <t>3X10 95% 8RM</t>
  </si>
  <si>
    <t>https://youtu.be/fpUD0mcFp_0?si=h-Nd1IKLTcTEzSOF</t>
  </si>
  <si>
    <t>8RM GIRONDA REVIVAL PT 3 VOLUME</t>
  </si>
  <si>
    <t>6X10 85% 8RM</t>
  </si>
  <si>
    <t>7X10 85% 8RM</t>
  </si>
  <si>
    <t>5X10 90% 8RM</t>
  </si>
  <si>
    <t>6X10 90% 8RM</t>
  </si>
  <si>
    <t>Usa la % indicata basandoti su test 8rm la prima settimana ( massimo carico con cui esegui 8 ripetizioni ma non 9). cerca un aumento di serie nelle settimane prima di aumentare il carico</t>
  </si>
  <si>
    <t>10RM SET SYSTEM</t>
  </si>
  <si>
    <t>10,8,8,8</t>
  </si>
  <si>
    <t>SET SYSTEM 10RM REC 60/90" RANGE 6-8REP</t>
  </si>
  <si>
    <t>8,8,8,8</t>
  </si>
  <si>
    <t>8,8,8,8,8</t>
  </si>
  <si>
    <t>CARICO 10RM, quando vedi scritto set system esegui il massimo numero di serie che riesci rimanendo nel range rep richiesto recuperando dai 60" ai 90". QUANDO VEDI SCRITTO SET SYSTEM NON LEGGERE LE SERIE DI FIANCO</t>
  </si>
  <si>
    <t>VOLUMIZZAZIONE SET 10RM PT 1</t>
  </si>
  <si>
    <t>TEST 10RM + 2X8</t>
  </si>
  <si>
    <t>Carico 10RM, Ricercca un aumento di serie nelle settimane fino ad arrivare a chiudere 6x8</t>
  </si>
  <si>
    <t>VOLUMIZZAZIONE SET 10RM PT 2</t>
  </si>
  <si>
    <t>TEST 10RM + 3X8</t>
  </si>
  <si>
    <t>Carico 10RM, Ricercca un aumento di serie nelle settimane fino ad arrivare a chiudere 6x8 per poi incrementare le ripetizioni</t>
  </si>
  <si>
    <t>VOLUMIZZAZIONE SET 10RM PER MULTIARTICOLARE PESANTE 6 REP</t>
  </si>
  <si>
    <t>TEST 10RM + 2X6</t>
  </si>
  <si>
    <t>Carico 10RM, Ricercca un aumento di serie nelle settimane</t>
  </si>
  <si>
    <t>VOLUMIZZAZIONE SET 10RM PER MULTIARTICOLARE PESANTE DA 5 A 6 REP</t>
  </si>
  <si>
    <t>TEST 10RM + 2X5</t>
  </si>
  <si>
    <t>Carico 10RM, Ricercca un aumento di serie nelle settimane per poi incrementare il numero di ripetizioni e ripetere</t>
  </si>
  <si>
    <t>VOLUMIZZAZIONE SET 10RM PER MULTIARTICOLARE PESANTE DA 6 A 7 REP</t>
  </si>
  <si>
    <t>VOLUMIZZAZIONE REP 10RM</t>
  </si>
  <si>
    <t>TEST 10RM + 4X6</t>
  </si>
  <si>
    <t>2X9+2X8</t>
  </si>
  <si>
    <t>2X10+2X9</t>
  </si>
  <si>
    <t>carico 10rm ( massimo carico con cui esegui 10 ripetizioni ma non 11 ) ricerca un aumento di ripetizioni nelle settimane</t>
  </si>
  <si>
    <t>10RM INTENSIFICAZIONE</t>
  </si>
  <si>
    <t>6 rep con 10rm</t>
  </si>
  <si>
    <t>8 rep con 10rm</t>
  </si>
  <si>
    <t>10 rep con 10rm</t>
  </si>
  <si>
    <t>8 rep con 8rm</t>
  </si>
  <si>
    <t>max con 10rm</t>
  </si>
  <si>
    <t>max con 8rm</t>
  </si>
  <si>
    <t xml:space="preserve">alterna nelle settimane carico 8rm e 10rm </t>
  </si>
  <si>
    <t>10RM DENSIFICAZIONE</t>
  </si>
  <si>
    <t>carico 10RM nelle settimane  passa da 1'30" di recupero abbassandolo di 15" tra una settimana e l'altra arrivando fino a soli 40" di recupero</t>
  </si>
  <si>
    <t>10RM TO 8 RM PT 1</t>
  </si>
  <si>
    <t>2x6+3x5</t>
  </si>
  <si>
    <t>4x6+1x5</t>
  </si>
  <si>
    <t>6 aumenta del 5%</t>
  </si>
  <si>
    <t>6 aumenta del 10%</t>
  </si>
  <si>
    <t>Carico 10rm, incrementa le serie e ripetizioni fino ad arrivare a 6x6 per poi incrementare il carico</t>
  </si>
  <si>
    <t>10RM TO 8 RM PT 2</t>
  </si>
  <si>
    <t>6 aumenta del 3%</t>
  </si>
  <si>
    <t>6 aumenta del 6%</t>
  </si>
  <si>
    <t>Carico 8rm, incrementa le serie e ripetizioni fino ad arrivare a 6x6 per poi incrementare il carico</t>
  </si>
  <si>
    <t>10 RM CON MAX REP 5 serie</t>
  </si>
  <si>
    <t>8-6-8-6-max</t>
  </si>
  <si>
    <t>8-7-8-7-max</t>
  </si>
  <si>
    <t>4x8+1xmax</t>
  </si>
  <si>
    <t>9-8-9-8-max</t>
  </si>
  <si>
    <t>4x9+1xmax</t>
  </si>
  <si>
    <t>CARICO 10RM, sfrutta le serie centrali per lavorare bene sulla tecnica e percezione muscolare, ogni settimana esegui una serie max rep , se superi le 10 ripetizioni in questa serie incrementa i carichi la settimana successiva</t>
  </si>
  <si>
    <t>DA 10 A 12 RM CON MAX REP</t>
  </si>
  <si>
    <t>MAX REP CON 10RM</t>
  </si>
  <si>
    <t>MAX REP CON 12RM</t>
  </si>
  <si>
    <t>alterna nelle settimane i carichi eseguendo sempre max rep, solo la prima serie deve essere dello stesso numero del rm indicato , se ne fai due aumenta il carico</t>
  </si>
  <si>
    <t>10RM E 6RM ALTERNANZA</t>
  </si>
  <si>
    <t>MAX REP CON 6RM</t>
  </si>
  <si>
    <t>alterna nelle settimane i carichi eseguendo sempre max rep, solo la prima serie deve essere dello stesso numero del rm indicato , se ne fai due aumenta il carico. quando hai 6RM carica bello pesante</t>
  </si>
  <si>
    <t>10RM CON MAX REP da 3 a 4 serie tirate</t>
  </si>
  <si>
    <t>TEST 10RM + 2X7</t>
  </si>
  <si>
    <t>9-8-MAX</t>
  </si>
  <si>
    <t>9-8-8-MAX</t>
  </si>
  <si>
    <t>CARICO 10RM, ogni settimana esegui max rep sull'ultima serie, se superi le 10 ripetizioni in questa serie aumenta il carico la settimana successiva</t>
  </si>
  <si>
    <t>10RM TEST FASULLO OPZIONE 1</t>
  </si>
  <si>
    <t>ogni due settimane esegui 1 serie max rep, se in questa serie superi le 10 ripetzioni incrementa i carichi la settimana successiva</t>
  </si>
  <si>
    <t>10RM TEST FASULLO OPZIONE 2</t>
  </si>
  <si>
    <t>3X9+1XMAX</t>
  </si>
  <si>
    <t>10RM AUMENTO SET POI REP PARTE 1</t>
  </si>
  <si>
    <t>Con carico 10RM cerca di aumentare le serie fino achiudere 5x8 per poi incrementare le ripetizioni</t>
  </si>
  <si>
    <t>Mani e braccia sono catene, pensa solo a sfondare in modo energico il pavimento e a raddrizzarti con il bilanciere in mano. Il sedere non deve essere troppo basso</t>
  </si>
  <si>
    <t>https://youtu.be/Upk0hRL3bUU?t=305</t>
  </si>
  <si>
    <t>10RM AUMENTO SET POI REP PARTE 2</t>
  </si>
  <si>
    <t>Con carico 10RM cerca di aumentare le serie fino achiudere 5x10 per poi incrementare le ripetizioni</t>
  </si>
  <si>
    <t>allarga le gambe in un posizione comoda, pensa a spingere forte il piede a terra e focalizzati solo sulla spinta della gamba al suolo</t>
  </si>
  <si>
    <t>https://youtu.be/0lzEWlFW1sw?t=99</t>
  </si>
  <si>
    <t>10RM CLUSTER POST ACCUMULO</t>
  </si>
  <si>
    <t>10RM CLUSTER 8+4+MAX</t>
  </si>
  <si>
    <t>10RM CLUSTER 9+3+MAX</t>
  </si>
  <si>
    <t>10RM CLUSTER 10+3+MAX</t>
  </si>
  <si>
    <t>10RM CLUSTER 10+MAX</t>
  </si>
  <si>
    <t>10RM CLUSTER 10+5+3+MAX</t>
  </si>
  <si>
    <t>Con carico 10RM esegui i cluster richiesti effettuando una pausa di 30" tra le ripetizioni, poi recupera dai 2 ai 3' e ripeti per le serie indicate</t>
  </si>
  <si>
    <t>piega il ginocchio 1 cm, attenzione! Il ginocchio nel corso del movimento non si deve più piegare! Spingo il sedere indietro con la schiena inarcata, il busto va in avanti e il piede continua a spingere a terra</t>
  </si>
  <si>
    <t>https://youtu.be/K69NvwHavos?t=81</t>
  </si>
  <si>
    <t>10RM AUTOREGOLATO VERSIONE 1</t>
  </si>
  <si>
    <t>25 REP CON 10RM RANGE 9-6 REP</t>
  </si>
  <si>
    <t>30 REP CON 10RM RANGE 9-6 REP</t>
  </si>
  <si>
    <t>35 REP CON 10RM RANGE 9-6 REP</t>
  </si>
  <si>
    <t>38 REP CON 10RM RANGE 9-6 REP</t>
  </si>
  <si>
    <t>40 REP CON 10RM RANGE 10-6 REP</t>
  </si>
  <si>
    <t>43 REP CON 10RM RANGE 10-6 REP</t>
  </si>
  <si>
    <t>46 REP CON 10RM RANGE 10-6 REP</t>
  </si>
  <si>
    <t>10RM AUTOREGOLATO,  esegui le ripetizioni indicate , dividile in quante serie vuoi, l'importante è che rimani nel range rep richiesto. NON LEGGERE LE SERIE, LEGGI SOLO LE RIPETIZIONI</t>
  </si>
  <si>
    <t>Come in uno stacco regular ma partendo con il sedere più alto, la schiena deve stare sempre in neutro e non fare una gobba</t>
  </si>
  <si>
    <t>https://www.youtube.com/shorts/-J_H3niX2vU?t=4&amp;feature=share</t>
  </si>
  <si>
    <t>10RM AUTOREGOLATO VERSIONE 2</t>
  </si>
  <si>
    <t>Pensa a 2 punti (pube e sterno) unisci questi due punti più che puoi con un filo. Mentre fai il movimento e pieghi il ginocchio questi 2 punti non devono mai allontanarsi</t>
  </si>
  <si>
    <t>https://youtu.be/1zevKZn_n1E?t=60</t>
  </si>
  <si>
    <t>10RM 5X5 CLUSTER SET</t>
  </si>
  <si>
    <t>TEST 10RM + 5X5 CON PAUSA 20/30" TRA LE REP</t>
  </si>
  <si>
    <t>1X 5X5 CON PAUSA 20/30" TRA LE REP</t>
  </si>
  <si>
    <t>2X 5X5 CON PAUSA 20/30" TRA LE REP</t>
  </si>
  <si>
    <t>3X 5X5 CON PAUSA 20/30" TRA LE REP</t>
  </si>
  <si>
    <t>1X 5X5 CON PAUSA 20/30" TRA LE REP + CONCLUSO IL CLUSTER SENZA CAMBIARE CARICO FAI UNA SERIE SOLO MEZZE REP</t>
  </si>
  <si>
    <t>CARICO 10RM, esegui 5x5 con 20/30" di recupero tra le rep, poi recupera dai 2 ai 3' ed ripeti per le serie richieste. se chiudi tutti i 5x5 incrementa il carico !!</t>
  </si>
  <si>
    <t>Chiappe dure e retroversione</t>
  </si>
  <si>
    <t>https://youtu.be/fObV5d0GM9A?t=1</t>
  </si>
  <si>
    <t>10RM MUSCLE ROUND parte 1</t>
  </si>
  <si>
    <t>TEST 10RM+4X6</t>
  </si>
  <si>
    <t>1X 6X4 CON 20" REC TRA LE REP</t>
  </si>
  <si>
    <t>2X 6X4 CON 20" REC TRA LE REP</t>
  </si>
  <si>
    <t>3X 6X4 CON 20" REC TRA LE REP</t>
  </si>
  <si>
    <t>CARICO 10RM, esegui 6x4 con 20/30" di recupero tra le rep, poi recupera dai 2 ai 3' ed ripeti per le serie richieste. se chiudi tutti i 6x4 incrementa il carico !!</t>
  </si>
  <si>
    <t>pensa a tirare verso di te i talloni senza far scendere il sedere</t>
  </si>
  <si>
    <t>https://youtu.be/kIpCwuPbL8s?t=10</t>
  </si>
  <si>
    <t>10RM MUSCLE ROUND parte 2</t>
  </si>
  <si>
    <t>1X 6X4 CON 20" REC TRA LE REP + CONCLUSO IL MUSCLE ROUND FAI UNA SERIE SOLO MEZZE REP SENZA CAMBIARE IL CARICO ( OBBIETTIVO ALMENO 30 REPS )</t>
  </si>
  <si>
    <t>2X 6X4 CON 20" REC TRA LE REP + CONCLUSO IL MUSCLE ROUND FAI UNA SERIE SOLO MEZZE REP SENZA CAMBIARE IL CARICO ( OBBIETTIVO ALMENO 30 REPS )</t>
  </si>
  <si>
    <t>CARICO 10RM, esegui 6x4 con 20/30" di recupero tra le rep, poi recupera dai 2 ai 3' ed ripeti per le serie richieste. se chiudi tutti i 6x4 incrementa il carico !! dove indicato prosegui con mezze rep</t>
  </si>
  <si>
    <t>spalla, bacino ginocchio e caviglia formano un'unica linea che non si deve mai spezzare, la gamba di appoggio e leggermente piegata, penso a salire con il tallone della gamba dietro</t>
  </si>
  <si>
    <t>https://youtu.be/Me46qRJwydw?t=51</t>
  </si>
  <si>
    <t>10 RM MYO REPS</t>
  </si>
  <si>
    <t>2 x 8 + 6 MYO reps</t>
  </si>
  <si>
    <t>2 x 8 + 8 MYO reps</t>
  </si>
  <si>
    <t>2 x 8 + 10 MYO reps</t>
  </si>
  <si>
    <t>2 x 8 + 12 MYO reps</t>
  </si>
  <si>
    <t>1 x 8 + 16 MYO reps</t>
  </si>
  <si>
    <t>MYO REPS con 10RM. esegui una serie da 8 rep con il carico indicto poi con recuperi di 20/30" arriva a completare il numero di myo reps.</t>
  </si>
  <si>
    <t>https://www.youtube.com/watch?v=GoKjrvJi-Iw</t>
  </si>
  <si>
    <t>10 RM TARGET REPS parte 1</t>
  </si>
  <si>
    <t>test 10 RM + 1x30</t>
  </si>
  <si>
    <t>1X40 10RM</t>
  </si>
  <si>
    <t>1X50 10RM</t>
  </si>
  <si>
    <t>1X60 10RM</t>
  </si>
  <si>
    <t>1X65 10RM</t>
  </si>
  <si>
    <t>TARGET REPS 10RM, arriva a completare il numero di ripetizioni indicate nel minor tempo possibile con carico 10RM</t>
  </si>
  <si>
    <t>https://youtu.be/Wz_d4iHb3LA?t=18</t>
  </si>
  <si>
    <t>10 RM TARGET REPS parte 2</t>
  </si>
  <si>
    <t>1X70 10RM</t>
  </si>
  <si>
    <t>1X75 10RM</t>
  </si>
  <si>
    <t>1X80 10RM</t>
  </si>
  <si>
    <t>1X85 10RM</t>
  </si>
  <si>
    <t>1X90 10RM</t>
  </si>
  <si>
    <t>1X95 10RM</t>
  </si>
  <si>
    <t>Fai partire il movimento contraendo la catena posteriore</t>
  </si>
  <si>
    <t>https://youtu.be/nYS0R4c3qCA?t=50</t>
  </si>
  <si>
    <t>10RM H - M - L</t>
  </si>
  <si>
    <t>la prima settimana trova un carico 10RM, se ti esce più di una serie da 10 vuole dire che il carico è troppo basso. la settimana successiva a parità di carico esegui 4x8 , poi nella terza settimana usa sempre lo stesso carico per eseguire 6 serie da 6 ripetizioni ( se senti che è leggero gioca sui tempi di recupero per rendere la serie allenante). nelle settimane successive cerca di battere la performance delle settimane precedenti</t>
  </si>
  <si>
    <t>spingi energico con i talloni, corpo teso</t>
  </si>
  <si>
    <t>https://youtu.be/JwcarB_pa-4?t=51</t>
  </si>
  <si>
    <t>10RM 5X5 AUMENTO CARICO</t>
  </si>
  <si>
    <t>TEST 10RM + 3X5</t>
  </si>
  <si>
    <t>Parti con un peso con cui sei in grado di eseguire 10 ripetizioni tecnicamente ottime, da qui ogni settimana incrementi il carico usato per eseguire 5 serie da 5 di 1,25kg se il peso totale utilizzato è &lt;50kg, incrementi di 2,5kg se &lt;100kg, ed infine aumenti di 5kg se il carico utilizzato supera i 100kg. quando non sarai più in grado di eseguire le 5 serie da 5 per via dell'incremento di carico salti la successiva sessione per quell'esercizio e riparti con la progressione dalla settimana 3 in cui hai eseguito 2 incrementi di carico dal test 10 RM</t>
  </si>
  <si>
    <t>non inarcare la schiena, ma pensa a spingere i piedi contro la sbarra</t>
  </si>
  <si>
    <t>https://youtu.be/TIkgt4uAWa8?t=218</t>
  </si>
  <si>
    <t>12 RM SET SYSTEM</t>
  </si>
  <si>
    <t>test 12 RM + 3x10</t>
  </si>
  <si>
    <t>1 x SET SYSTEM   8-10 REC 60/90"</t>
  </si>
  <si>
    <t>1 x SET SYSTEM   6-10 REC 60/90"</t>
  </si>
  <si>
    <t>Con carico 12RM ( massimo carico con cui sei in grado di eseguire 12 ripetizioni ma non 13 ) esegui 1 SET SYSTEM= esegui il massimo numero di serie possibili rimanendo nel range rep richiesto e recuperando da 60" a 90" . NON LEGGERE LE SERIE</t>
  </si>
  <si>
    <t>Pensa a schiacciare con i piedi la palla e salire con il sedere</t>
  </si>
  <si>
    <t>https://youtu.be/dWDImaxt_0M?t=3</t>
  </si>
  <si>
    <t>VOLUMIZZAZIONE SET E POI REPS 12 RM PT1</t>
  </si>
  <si>
    <t>TEST 12RM + 2X 10</t>
  </si>
  <si>
    <t>Con carico 12RM ( massimo carico con cui sei in grado di eseguire 12 ripetizioni ma non 13 ) esegui il lavoro richiesto</t>
  </si>
  <si>
    <t>Spingere contro il cuscinetto e strizza forte i glutei</t>
  </si>
  <si>
    <t>https://youtu.be/_QLWS3DWdNg?t=24</t>
  </si>
  <si>
    <t>VOLUMIZZAZIONE SET E POI REPS 12 RM PT2</t>
  </si>
  <si>
    <t>TEST 12RM+2X10</t>
  </si>
  <si>
    <t>prosegui con 12RM</t>
  </si>
  <si>
    <t>ruota il sedere in alto cercando di mantenere la colonna neutra.</t>
  </si>
  <si>
    <t>https://www.youtube.com/shorts/f6gS2A0oED4?t=4&amp;feature=share</t>
  </si>
  <si>
    <t>VOLUMIZZAZIONE SET 12 RM CORTO</t>
  </si>
  <si>
    <t>https://www.youtube.com/shorts/7EF1BISa-Zg?t=2&amp;feature=share</t>
  </si>
  <si>
    <t>12 RM ROAD TO 8X8 PT 1</t>
  </si>
  <si>
    <t>test 12 RM + 3x8</t>
  </si>
  <si>
    <t>Con carico 12RM ( massimo carico con cui sei in grado di eseguire 12 ripetizioni ma non 13 ) esegui il lavoro richiesto arrivando l'ultima settimana a eseguire 7x8, cerca un aumento di serie solo se questo ti permette di rimanere con il carico trovato in settimana 1</t>
  </si>
  <si>
    <t>12 RM ROAD TO 8X8 PT 2</t>
  </si>
  <si>
    <t>arrivato a chiudere 8x8 con 12RM cerca di diminuire i recuperi portandoli anche al di sotto del minuto, esegui un calo di recupero graduale in modo da non dover calare eccessivamente il carico o le rep</t>
  </si>
  <si>
    <t>VOLUMIZZAZIONE REP 12RM 8 WEEKS</t>
  </si>
  <si>
    <t>2X11+2X10</t>
  </si>
  <si>
    <t>2X12+2X11</t>
  </si>
  <si>
    <t>VOLUMIZZAZIONE REP 12RM PT 1</t>
  </si>
  <si>
    <t>1X11+3X10</t>
  </si>
  <si>
    <t>3X11+1X10</t>
  </si>
  <si>
    <t>VOLUMIZZAZIONE REP 12RM PT 2</t>
  </si>
  <si>
    <t>1X12+3X11</t>
  </si>
  <si>
    <t>Alterna setitmane in cui esegui max rep con 12rm e max rep con 10rm</t>
  </si>
  <si>
    <t>12 RM MAX REP</t>
  </si>
  <si>
    <t>11-10-MAX</t>
  </si>
  <si>
    <t>11-10-10-MAX</t>
  </si>
  <si>
    <t>CARICO 12RM, esegui una serie max rep ogni settimana, se in questa serie superi le 12 rep incrementa i carichi la settimana successiva</t>
  </si>
  <si>
    <t>12RM TEST FASULLO OPZIONE 1</t>
  </si>
  <si>
    <t>3X10+1XMAX</t>
  </si>
  <si>
    <t>CARICO 12RM, ogni due settimane esegui una serie max rep, se in questa serie superi le 12 ripetizioni la settimana successiva incrementa il carico</t>
  </si>
  <si>
    <t>12RM TEST FASULLO OPZIONE 2</t>
  </si>
  <si>
    <t>3X11+1XMAX</t>
  </si>
  <si>
    <t>12RM DENSIFICAZIONE</t>
  </si>
  <si>
    <t>con 12RM cerca di diminuire i recuperi portandoli da 2' in settimana 1 a 1' in settimana 6, esegui un calo di recupero graduale in modo da non dover calare eccessivamente  le rep</t>
  </si>
  <si>
    <t>12RM AUMENTO SET POI REP 8 WEEKS</t>
  </si>
  <si>
    <t>12 RM POST ACCUMULO CON CLUSTER 6+6+6...</t>
  </si>
  <si>
    <t>2 x 6+6+6+… alterna le gambe con un recupero massimo di 30'' tra di loro fino a che non scendi al di sotto delle 6 reps per gamba. Carico 12 RM precedentemente usato</t>
  </si>
  <si>
    <t>2 x 7+5+5+…alterna le gambe con un recupero massimo di 30'' tra di loro fino a che non scendi al di sotto delle 5 reps per gamba. Carico 12 RM precedentemente usato</t>
  </si>
  <si>
    <t>2 x 8+4+4+… alterna le gambe con un recupero massimo di 30'' tra di loro fino a che non scendi al di sotto delle 5 reps per gamba. Carico 12 RM precedentemente usato</t>
  </si>
  <si>
    <t>3 x max (se vai di molto sopra le 12 alzate incrementa il carico)</t>
  </si>
  <si>
    <t>con un recupero massimo di 30'' tra le rep esegui il lavoro richiesto fino a scendere sotto il numero di rep indicato. Carico 12 RM precedentemente usato. L'ultima settimana esegui 3 serie max rep, se superi di tanto le 12 ripetizioni incrementa già il carico in questa seduta</t>
  </si>
  <si>
    <t>12RM AUMENTO SET POI REP</t>
  </si>
  <si>
    <t>12RM CLUSTER POST ACCUMULO</t>
  </si>
  <si>
    <t>cluster 12 rm 2x10+max</t>
  </si>
  <si>
    <t>cluster 12 rm 2x11+max</t>
  </si>
  <si>
    <t>cluster 12 rm 2x12+max</t>
  </si>
  <si>
    <t>cluster 12 rm 2x12+max+max</t>
  </si>
  <si>
    <t>CLUSTER SET 12RM. recupera massimo 20/30" tra le ripetizioni e poi recupera 2' a fine serie</t>
  </si>
  <si>
    <t>12RM CLUSTER POST ACCUMULO CON MAX REP</t>
  </si>
  <si>
    <t>cluster 12 rm 2x10+5+max</t>
  </si>
  <si>
    <t>cluster 12 rm 2x11+5+max</t>
  </si>
  <si>
    <t>12 RM -
20'' tra i clusters, 1'30'' fine set</t>
  </si>
  <si>
    <t>Test 12 RM+ 2X6-6-4</t>
  </si>
  <si>
    <t>cluster 12 rm 3x6-6-4</t>
  </si>
  <si>
    <t>cluster 12 rm 3x8-5-3</t>
  </si>
  <si>
    <t>cluster 12 rm 3x10-5-max</t>
  </si>
  <si>
    <t>cluster 12 rm 3x11-6-3</t>
  </si>
  <si>
    <t>cluster 12rm 2x12-8</t>
  </si>
  <si>
    <t>12RM CLUSTER SET 6+6+6</t>
  </si>
  <si>
    <t>TEST 12RM</t>
  </si>
  <si>
    <t>1 cluster 6+6+6… fino a scendere sotto le 6 rep, 30" di recupero tra le rep</t>
  </si>
  <si>
    <t>2 cluster 6+6+6… fino a scendere sotto le 6 rep, 30" di recupero tra le rep</t>
  </si>
  <si>
    <t>3 cluster 6+6+6… fino a scendere sotto le 6 rep, 30" di recupero tra le rep</t>
  </si>
  <si>
    <t>con un recupero massimo di 30'' tra le rep esegui il lavoro richiesto fino a scendere sotto il numero di rep indicato. Carico 12 RM precedentemente usato</t>
  </si>
  <si>
    <t>12 RM MYO REPS PT 1</t>
  </si>
  <si>
    <t>2 x 10 + 8 MYO reps</t>
  </si>
  <si>
    <t>2 x 10 + 10 MYO reps</t>
  </si>
  <si>
    <t>2 x 10 + 12 MYO reps</t>
  </si>
  <si>
    <t>2 x 11 + 8 MYO reps</t>
  </si>
  <si>
    <t>2 x 11 + 10 MYO reps</t>
  </si>
  <si>
    <t>MYO REPS 12RM, esegui il numero di myo reps segnato recuperando 20" massimo fino a completamento. ESEMPIO: esegui 10 ripetizioni, recupera 20", esegui le rep che riesci, recupera 20", esegui le rep che riesci... fino a completamento. poi recupera e ripeti per le serie indicate</t>
  </si>
  <si>
    <t>12 RM MYO REPS PT 2</t>
  </si>
  <si>
    <t>2 x 11 + 12 MYO reps</t>
  </si>
  <si>
    <t>2xmax+ 14 MYO REPS</t>
  </si>
  <si>
    <t>2xmax+ 18 MYO REPS</t>
  </si>
  <si>
    <t>2xmax+ 20 MYO REPS</t>
  </si>
  <si>
    <t>1Xmax + 30 MYO REPS</t>
  </si>
  <si>
    <t>1Xmax + 35 MYO REPS</t>
  </si>
  <si>
    <t>12 RM MYO REPS PT 3</t>
  </si>
  <si>
    <t>1Xmax + 40 MYO REPS</t>
  </si>
  <si>
    <t>1Xmax + 45 MYO REPS</t>
  </si>
  <si>
    <t>1Xmax + 50 MYO REPS</t>
  </si>
  <si>
    <t>1Xmax + 55 MYO REPS</t>
  </si>
  <si>
    <t>1Xmax + 60 MYO REPS</t>
  </si>
  <si>
    <t>con carico 12RM esegui una serie x max per poi andare a recuperare 20/30" ed esefuire le rep che riesci, poi recupera 20/30" ed esegui le rep che riesci... fino a completamento delle MYO REPS segnate</t>
  </si>
  <si>
    <t>12 RM TARGET REPS</t>
  </si>
  <si>
    <t>test 12 RM + 1x50</t>
  </si>
  <si>
    <t>1X60 12RM</t>
  </si>
  <si>
    <t>1X70 12RM</t>
  </si>
  <si>
    <t>1X80 12RM</t>
  </si>
  <si>
    <t>1X90 12RM</t>
  </si>
  <si>
    <t>1X100 12RM</t>
  </si>
  <si>
    <t>TARGET REPS 12RM, arriva a completare il numero di ripetizioni segnato nel minor tempo possibile con pause di massimo 40"</t>
  </si>
  <si>
    <t>VOLUMIZZAZIONE REPS 15 RM PT 1</t>
  </si>
  <si>
    <t>TEST 15 RM + 4X10</t>
  </si>
  <si>
    <t>2X14+2X13</t>
  </si>
  <si>
    <t>La prima settimana trova carico 15RM (massimo carico con cui sei in grado di eseguire 15 ripetizioni ma non 16 ), poi a parità di carico sviluppa il lavoro richiesto</t>
  </si>
  <si>
    <t>VOLUMIZZAZIONE REPS 15 RM PT 2</t>
  </si>
  <si>
    <t>2X15+2X14</t>
  </si>
  <si>
    <t>TEST 15 RM + 3X10</t>
  </si>
  <si>
    <t>prosegui con 15rm</t>
  </si>
  <si>
    <t>15 RM MANTIENI PESO</t>
  </si>
  <si>
    <t>4X15 CON 15RM, SE SCEDNI SOTTO LE 8 REP ABBASSA IL CARICO</t>
  </si>
  <si>
    <t>esegui 4 serie con carico 15 rm ( solo la prima può uscire da 15, altrimenti vuole dire che il carico è troppo basso ) , se scendi sotto le 8 ripetizioni abbassa il carico</t>
  </si>
  <si>
    <t>15 RM MANTIENI RIPETIZIONI</t>
  </si>
  <si>
    <t>PARTI CON 15 RM POI SCARICA DEL NECESSARIO PER FARE LE REP RICHIESTE</t>
  </si>
  <si>
    <t>cerca di eseguire 4x15 partendo con carico 15rm per poi abbassare nelle serie successive per mantenere il numero di ripetizioni segnato</t>
  </si>
  <si>
    <t>15 RM MAX REP</t>
  </si>
  <si>
    <t>TEST 15 RM + 2X10</t>
  </si>
  <si>
    <t>13-12-MAX</t>
  </si>
  <si>
    <t>13-12-12-MAX</t>
  </si>
  <si>
    <t>CARICO 15RM, esegui una serie x max ogni settimana, se in questa serie superi le 15 rep , incrementa i carichi la settimana successiva</t>
  </si>
  <si>
    <t>15 RM MYO REPS</t>
  </si>
  <si>
    <t>2 x 12 + 12 MYO reps</t>
  </si>
  <si>
    <t>3 x 12 + 12 MYO reps</t>
  </si>
  <si>
    <t>2 x 13 + 12 MYO reps</t>
  </si>
  <si>
    <t>3 x 13 + 12 MYO reps</t>
  </si>
  <si>
    <t>2 x 14 + 12 MYO reps</t>
  </si>
  <si>
    <t>3 x 14 + 12 MYO reps</t>
  </si>
  <si>
    <t>MYO REPS 15RM, esegui il numero di myo reps segnato recuperando 20" massimo fino a completamento. ESEMPIO: esegui 12 ripetizioni, recupera 20", esegui le rep che riesci, recupera 20", esegui le rep che riesci... fino a completamento. poi recupera e ripeti per le serie indicate</t>
  </si>
  <si>
    <t>15 RM AUTOREGOLATO</t>
  </si>
  <si>
    <t>TEST 15 RM + 15 REP</t>
  </si>
  <si>
    <t>40 REP CON 15RM RANGE 15-12 REP</t>
  </si>
  <si>
    <t>45 REP CON 15RM RANGE 15-12 REP</t>
  </si>
  <si>
    <t>50 REP CON 15RM RANGE 15-12 REP</t>
  </si>
  <si>
    <t>60 REP CON 15RM RANGE 15-12 REP</t>
  </si>
  <si>
    <t>TARGET REPS 15RM, arriva a completare il numero di ripetizioni segnato nel minor tempo possibile con pause di massimo 40"</t>
  </si>
  <si>
    <t>Chernishev bench modificato giorno pesante parte 1</t>
  </si>
  <si>
    <t>3-5-3 con 65% F3" + 3-5-3 con 72,5% F3" + 3-5-3 con 80% F3" + 1x1 90% con fermo normale</t>
  </si>
  <si>
    <t>3-5-3 con 72,5% F3" + 3-5-3 con 80% F3" + 1x1 90% con fermo normale</t>
  </si>
  <si>
    <t>2-3-2 con 65% F5" + 2-3-2 con 72,5% F5" + 2-3-2 con 80% F5" + 1X1 90% con fermo normale</t>
  </si>
  <si>
    <t>2-3-2 con 70% F3" + 2-3-2 con 77,5% F3" + 2-3-2 con 85% F3" + 1X1 95% con fermo normale</t>
  </si>
  <si>
    <t>2-3-2 con 77,5% F3" + 2-3-2 con 85% F3" + 1X1 95% con fermo normale</t>
  </si>
  <si>
    <t>3-5-3 con 65% F5" + 3-5-3 con 72,5% F5" + 3-5-3 con 80% F5" + 1x1 95% con fermo normale</t>
  </si>
  <si>
    <t>SEDUTA PESANTE_ F=fermo. Avrai da eseguire le serie con rep variabili con fermi lunghi ( dai 3 ai 5" ) , leggi di fianco ad ogni percentuale il fermo da eseguire. per ultima esegui una singola con carico tra il 90%/95%. NON DEVI MAI RIMANERE SOTTO E FALLIRE UNA SERIE, PIUTTOSTO FERMATI PRIMA. L'obbiettivo principale dopo il fermo lungo è cercare la massima accelerazione in spinta</t>
  </si>
  <si>
    <t>Chernishev bench modificato giorno leggero parte 1</t>
  </si>
  <si>
    <t>2-3-2 con 72,5% F5" + 1X1 90% con fermo normale</t>
  </si>
  <si>
    <t>1x3 65% F2" + 1X5 72,5% F2" + 1X3 80% F2" + 1X1 90% con fermo normale</t>
  </si>
  <si>
    <t>1x3 65% F5" + 1X5 72,5% F5" + 1X3 80% F5" + 1X1 90% con fermo normale</t>
  </si>
  <si>
    <t>3-5-3 con 72,5% F5" +1X1 95% con fermo normale</t>
  </si>
  <si>
    <t>1x2 65% F3" + 1x3 72,5% F3" + 1X2 80% F3" + 1X1 100% con fermo normale</t>
  </si>
  <si>
    <t>SEDUTA DI SUPPORTO_ F=fermo. Avrai da eseguire le serie con rep variabili con fermi lunghi ( dai 3 ai 5" ) , leggi di fianco ad ogni percentuale il fermo da eseguire. per ultima esegui una singola con carico tra il 90%/95%. NON DEVI MAI RIMANERE SOTTO E FALLIRE UNA SERIE, PIUTTOSTO FERMATI PRIMA. L'obbiettivo principale dopo il fermo lungo è cercare la massima accelerazione in spinta. LA SETTIMANA 3 ESEGUI IL FERMO DI SOLI 2" COME INDICATO</t>
  </si>
  <si>
    <t>Double Progression 1 - 8RM</t>
  </si>
  <si>
    <t>Test 8RM + 1 x 6</t>
  </si>
  <si>
    <t>8 - 7 - 7</t>
  </si>
  <si>
    <t>Double Progression 2 - 8RM</t>
  </si>
  <si>
    <t>8 - 8 - 7</t>
  </si>
  <si>
    <t>Double Progression 3 - 8RM</t>
  </si>
  <si>
    <t>Double Progression 1 - 12RM</t>
  </si>
  <si>
    <t>Test 12RM + 1 x 10</t>
  </si>
  <si>
    <t>Double Progression 2 - 12RM</t>
  </si>
  <si>
    <t>12 - 12 - 11</t>
  </si>
  <si>
    <t>Non portare il gomito indietro in nessuna fase del movimento</t>
  </si>
  <si>
    <t>https://youtu.be/o587se5EuB4?si=LO-bA_wQvk0-fDIR</t>
  </si>
  <si>
    <t>Double Progression 1 - 15RM</t>
  </si>
  <si>
    <t>Test 15RM + 1 x 12</t>
  </si>
  <si>
    <t>13 - 12 - 12</t>
  </si>
  <si>
    <t>13 - 13 - 12</t>
  </si>
  <si>
    <t>14 - 13 - 13</t>
  </si>
  <si>
    <t>14 - 14 - 13</t>
  </si>
  <si>
    <t>tieni il polso leggermente aperto e non arrivare in massima chiusura</t>
  </si>
  <si>
    <t>https://youtu.be/BVvv-4ahtfQ?t=44</t>
  </si>
  <si>
    <t>Double Progression 2 - 15RM</t>
  </si>
  <si>
    <t>15 - 14 - 14</t>
  </si>
  <si>
    <t xml:space="preserve">Non portare il gomito indietro in nessuna fase del movimento, </t>
  </si>
  <si>
    <t>https://youtu.be/0o5foceYAnA?t=94</t>
  </si>
  <si>
    <t>Double Progression 3 - 15RM</t>
  </si>
  <si>
    <t>parti con il gomito leggermente piegato</t>
  </si>
  <si>
    <t>https://youtu.be/vDFf_AAqp4U?t=402</t>
  </si>
  <si>
    <t>Triple Progression 8 RM Reps</t>
  </si>
  <si>
    <t>Aumenta o 1 ripetizione o il carico</t>
  </si>
  <si>
    <t>https://youtube.com/shorts/rkR9IsOsvKw?si=aOJRkDJ3Y3XLrkFz</t>
  </si>
  <si>
    <t>Triple Progression 8 RM Volume</t>
  </si>
  <si>
    <t>tieni il polso leggermente aperto e non arrivare in massima chiusura, anche la spalla si muove non solo l'avambraccio</t>
  </si>
  <si>
    <t>https://youtu.be/HV1QCXZ-bHQ?si=F2Nr_PcA4nJrOuw3</t>
  </si>
  <si>
    <t>Triple Progression 8 RM Volume +</t>
  </si>
  <si>
    <t>non arrivare in massima chiusura, anche la spalla si muove non solo l'avambraccio</t>
  </si>
  <si>
    <t>https://youtube.com/shorts/gaXWshT3uvA?si=UpqFfUOB_LVq-dv_</t>
  </si>
  <si>
    <t>Triple Progression 8 RM 2 Sets</t>
  </si>
  <si>
    <t>8, aumenta il carico</t>
  </si>
  <si>
    <t>https://youtu.be/0pQa6QIYSpU?si=tJ2hS7xma7-aDfjv</t>
  </si>
  <si>
    <t>https://youtube.com/shorts/3VSkccwATII?si=mytTrlkfunxTFSXI</t>
  </si>
  <si>
    <t>immagina di fare un grosso cerchio e portare il peso alla fronte</t>
  </si>
  <si>
    <t>https://youtu.be/nvufDW-MSQk?si=iQFz8DNtuLVxIvVN</t>
  </si>
  <si>
    <t>Triple Progression 8 RM 1 Set</t>
  </si>
  <si>
    <t>8 Ripetizioni + Cluster sets 3 Rep con 20" di pausa</t>
  </si>
  <si>
    <t>8 Ripetizioni + Cluster sets 3 Rep con 20" di pausa + Statica In Allungamento</t>
  </si>
  <si>
    <t>https://youtube.com/shorts/Ha8cZ_5Ccew?si=6Rgt1yrHGeFgunIs</t>
  </si>
  <si>
    <t>Triple Progression 10 RM Reps</t>
  </si>
  <si>
    <t>Test 10RM + 1 x 8</t>
  </si>
  <si>
    <t>fletti l'avambraccio sul braccio</t>
  </si>
  <si>
    <t>https://youtu.be/ezgB_InT4SE?t=24</t>
  </si>
  <si>
    <t>Triple Progression 10 RM Volume</t>
  </si>
  <si>
    <t>Super serie</t>
  </si>
  <si>
    <t>https://www.youtube.com/shorts/gEnrM26Oazw?t=5&amp;feature=share</t>
  </si>
  <si>
    <t>Triple Progression 10 RM Volume +</t>
  </si>
  <si>
    <t>spalle basse e scapola stabile. Il cavo deve stare alto.</t>
  </si>
  <si>
    <t>https://www.youtube.com/shorts/FlATwecAC6o?t=1&amp;feature=share</t>
  </si>
  <si>
    <t>Triple Progression 10 RM 2 Sets</t>
  </si>
  <si>
    <t>https://www.youtube.com/shorts/bxKroTcZSBI?t=2&amp;feature=share</t>
  </si>
  <si>
    <t>prova a muovere il tronco per massimizzare l'accorciamento</t>
  </si>
  <si>
    <t>https://www.youtube.com/shorts/OwmkGnt9vZw?t=13&amp;feature=share</t>
  </si>
  <si>
    <t>Corpo teso e contratto</t>
  </si>
  <si>
    <t>https://youtu.be/xG57S0fgXAk?t=16</t>
  </si>
  <si>
    <t>Triple Progression 10 RM 1 Set</t>
  </si>
  <si>
    <t>10 Ripetizioni + Cluster sets 3 Rep con 20" di pausa</t>
  </si>
  <si>
    <t>10 Ripetizioni + Cluster sets 3 Rep con 20" di pausa + Statica In Allungamento</t>
  </si>
  <si>
    <t>Top Set / Back Off</t>
  </si>
  <si>
    <t>1 x 6 - 8 / 1 x 10 - 12</t>
  </si>
  <si>
    <t xml:space="preserve">Esegui la prima serie in un range di ripetizioni che va da 6 a 8, cerca di migliorarti ad ogni sessione. Ogni volta che fai più di 8 ripetizioni, la volta seguente aumenti il carico </t>
  </si>
  <si>
    <t>Prova Progressione Per Icarus</t>
  </si>
  <si>
    <t>8 + ripetizioni parziali alla seconda serie</t>
  </si>
  <si>
    <t>Nell'ultima serie fai delle parziali in allungamento</t>
  </si>
  <si>
    <t>https://youtube.com/shorts/xvKysHWTOVo?si=Rrga_bDs52GOJEx3</t>
  </si>
  <si>
    <t xml:space="preserve">Fai tre serie da 8 per l'intero programma </t>
  </si>
  <si>
    <t>fai 3 serie da 10 per l'intero programma</t>
  </si>
  <si>
    <t>3x15 metabolico lineare</t>
  </si>
  <si>
    <t>Mantieni le 15 reps per l intero programma</t>
  </si>
  <si>
    <t>3x8+max</t>
  </si>
  <si>
    <t xml:space="preserve">Se nell' ultima serie fai piu' di 10 reps la volta successiva aumenta il carico </t>
  </si>
  <si>
    <t>6+6+6</t>
  </si>
  <si>
    <t>Quando si giunge all'esaurimento muscolare con un carico di 6-8 rm si scarica il peso e senza riposo provi a fare altre 6ripetizioni, scarica nuovamente il peso e prova a chiudere altre 6reps.</t>
  </si>
  <si>
    <t>Serie interrotte 2serie</t>
  </si>
  <si>
    <t>5-20"-5</t>
  </si>
  <si>
    <t>Utilizza un carico per poter fare tra le 7 e le 9 reps, esegui 5 reps riposa 20 secondi ed esegui altre 5 reps, riposa altri 20 secondi e continua finché non riuscirai a chiudere le 5 reps.</t>
  </si>
  <si>
    <t>Pesante leggero 8/30</t>
  </si>
  <si>
    <t>8-30</t>
  </si>
  <si>
    <t>Fai 8reps dimezza subito il carico e prova a fare tra le 20-30 reps</t>
  </si>
  <si>
    <t>Rep range 8-10 con test 10rm</t>
  </si>
  <si>
    <t>8 - 10</t>
  </si>
  <si>
    <t>1test 10 rm</t>
  </si>
  <si>
    <t>6-6-max</t>
  </si>
  <si>
    <t>8-max</t>
  </si>
  <si>
    <t>8-max-max</t>
  </si>
  <si>
    <t>Rep range iniziale 8-10. Alla terza settimana trova il tuo 10 rm</t>
  </si>
  <si>
    <t>3x12 metabolico lineare</t>
  </si>
  <si>
    <t>Fai tre serie da 12 per l'intero programma</t>
  </si>
  <si>
    <t xml:space="preserve">Fai 4serie da 8 per l'intero programma </t>
  </si>
  <si>
    <t>Fai 4serie da 10 per l'intero programma</t>
  </si>
  <si>
    <t>Quando scendi pensa a frenare allungando il tricipite</t>
  </si>
  <si>
    <t>https://youtu.be/32pO8q816Xc?t=9</t>
  </si>
  <si>
    <t>https://youtu.be/R8G1fMKRweo?t=38</t>
  </si>
  <si>
    <t>https://youtu.be/qz-reTc8D2k?t=3</t>
  </si>
  <si>
    <t>Pensa a ruotare l'omero verso l'esterno e e a raddrizzare completamente il braccio, il petto rimane sempre aperto</t>
  </si>
  <si>
    <t>https://youtu.be/VdzuANfjZSo?t=9</t>
  </si>
  <si>
    <t>https://youtu.be/Jh8nqVEjs2c?t=13</t>
  </si>
  <si>
    <t>https://youtu.be/Q5eSNwolBNA?t=12</t>
  </si>
  <si>
    <t>petto aperto gomiti vicino ai fianchi</t>
  </si>
  <si>
    <t>https://youtu.be/WJfbGEBfANo?t=83</t>
  </si>
  <si>
    <t>rimani leggermente di alto, tieni il petto aperto non ruotare la spalla in avanti</t>
  </si>
  <si>
    <t>https://youtu.be/Zl46Cxc4DDs?t=40</t>
  </si>
  <si>
    <t>dividi bene il movimento in 2, stai sul tricipite</t>
  </si>
  <si>
    <t>https://youtu.be/vW3kbiiJxjE?t=2</t>
  </si>
  <si>
    <t>gomiti laterali, allunga bene il tricipite</t>
  </si>
  <si>
    <t>https://youtu.be/cZJ-4Ll3uAo?t=20</t>
  </si>
  <si>
    <t>https://youtu.be/h4ABE8jzIUk?t=12</t>
  </si>
  <si>
    <t>la spalla non deve ruotare in avanti</t>
  </si>
  <si>
    <t>https://youtu.be/n1wFHU8Pkfc?t=13</t>
  </si>
  <si>
    <t>https://youtube.com/shorts/sckxZFJfC_c?si=c9R8kDKvtZmYklJA</t>
  </si>
  <si>
    <t>https://youtube.com/shorts/OAIM-P15eME?si=hyS1BMPm0iATzUZR</t>
  </si>
  <si>
    <t>https://youtu.be/XtU2VQVuLYs?si=veOGXwlIA_S2sUTu</t>
  </si>
  <si>
    <t>https://youtu.be/_xn463KgeeM?si=ox04ZrHQQxlUE7jV</t>
  </si>
  <si>
    <t>https://youtube.com/shorts/G763WVScSJk?si=0Mxk6csU4s42wGei</t>
  </si>
  <si>
    <t>https://youtube.com/shorts/uID8NFK1p5Y?si=_kWZFaNWd4EBfVp9</t>
  </si>
  <si>
    <t>https://youtube.com/shorts/TA9-6zYBGkI?si=caDkBQRudqlzdx-G</t>
  </si>
  <si>
    <t>https://youtube.com/shorts/x0NIE7Z9DNU?si=jo10gNd_aOcM7Fbq</t>
  </si>
  <si>
    <t>https://youtube.com/shorts/gTFl9KvwjiQ?si=V9CBQrDh2w_H-6Gg</t>
  </si>
  <si>
    <t>https://youtu.be/qCObDXTe4KY?t=56</t>
  </si>
  <si>
    <t>https://youtube.com/shorts/wWeemciHQIo?si=QwFTJmQtdtpqOJmj</t>
  </si>
  <si>
    <t>https://youtu.be/eb01XfWituw?t=6</t>
  </si>
  <si>
    <t>https://youtube.com/shorts/hmyKV9tUkHc?si=QXJwYuO2wqm63cex</t>
  </si>
  <si>
    <t>https://youtube.com/shorts/XoxHNiqtVPM?si=cPie9ww3gLBrPbI3</t>
  </si>
  <si>
    <t>https://youtube.com/shorts/Erg0ejRXgU4?si=VLU773Q6YpJ3e0w8</t>
  </si>
  <si>
    <t>https://youtube.com/shorts/PmO5roysaL8?si=cciRL2vAJ9zs-Bx2</t>
  </si>
  <si>
    <t>https://www.youtube.com/shorts/Qsr4503j2sE?t=1&amp;feature=share</t>
  </si>
  <si>
    <t>https://www.youtube.com/shorts/We3CWJV9WAk?t=5&amp;feature=share</t>
  </si>
  <si>
    <t>https://youtu.be/DbSF7ipBh5Y?t=207</t>
  </si>
  <si>
    <t>https://youtube.com/shorts/9LQCl1518OA?si=YKXxN0LJDVG2H4Px</t>
  </si>
  <si>
    <t>https://youtu.be/YGUOyLf6BUg?si=kVrzTHg2TPXttS0v</t>
  </si>
  <si>
    <t>https://youtube.com/shorts/YKp-G8axwTE?si=C2LAzBVZFqQX2fM2</t>
  </si>
  <si>
    <t>https://youtu.be/C9aaG2owII0?t=9</t>
  </si>
  <si>
    <t>https://youtu.be/zH8QN413Vuo?t=2</t>
  </si>
  <si>
    <t>https://youtu.be/PXl-wktgYTg?t=3</t>
  </si>
  <si>
    <t>https://youtu.be/MQ62r2V7Lw8?t=23</t>
  </si>
  <si>
    <t>https://youtu.be/dL7eR4LXPhA?t=12</t>
  </si>
  <si>
    <t>https://youtu.be/9ZpdfodCcWc?t=38</t>
  </si>
  <si>
    <t>https://www.youtube.com/shorts/TbM5b5zF7sk?t=3&amp;feature=share</t>
  </si>
  <si>
    <t>https://youtu.be/iXzoSG4_pyQ?t=13</t>
  </si>
  <si>
    <t>https://www.youtube.com/shorts/0Vcd8mhbX-Q?t=13&amp;feature=share</t>
  </si>
  <si>
    <t>https://youtube.com/shorts/0hvMnGqFbE4?si=lgkHFgsPByzuDnda</t>
  </si>
  <si>
    <t>https://www.youtube.com/shorts/WSYc7xSIodY?t=4&amp;feature=share</t>
  </si>
  <si>
    <t>https://www.youtube.com/shorts/0hiw2ZW5_cU?t=2&amp;feature=share</t>
  </si>
  <si>
    <t>Non portare le ginocchia verso l'interno</t>
  </si>
  <si>
    <t>https://youtube.com/shorts/LEDTTIwoypg?si=99IuqLvcbWy8y9Cz</t>
  </si>
  <si>
    <t>https://youtu.be/eVexZxVN6kc?si=bA5-8gmRtbLLumaW</t>
  </si>
  <si>
    <t>Immagina di unire i due punti pube e sterno</t>
  </si>
  <si>
    <t>https://youtu.be/EPiXN2bkLoQ?si=JSt1Gs2PWN3dLczc</t>
  </si>
  <si>
    <t>https://youtube.com/shorts/hORWhGQdLIg?si=sQ0qWv89OMizCtwt</t>
  </si>
  <si>
    <t>https://youtube.com/shorts/5xIHT4QspeY?si=11elCeA47ZQiW6CT</t>
  </si>
  <si>
    <t>https://youtube.com/shorts/BPPX1GY5d7s?si=GgyGxkVWtbHZ_jkR</t>
  </si>
  <si>
    <t>https://youtu.be/_R389Jk0tIo?si=XGnxLxdnH5zxiBWE</t>
  </si>
  <si>
    <t>https://youtu.be/q0JVBRHoLz4?si=sQWRWbGzzIq6b0_E</t>
  </si>
  <si>
    <t>https://youtube.com/shorts/7wr3SHGA_QY?si=BPCyCUT70mVHu63I</t>
  </si>
  <si>
    <t>https://youtu.be/zCsW9L2qi-0?si=O-Q97YUfBy2oVZKe</t>
  </si>
  <si>
    <t>https://youtube.com/shorts/esYVzdEfs04?si=ccEdKGEQJypgC_f4</t>
  </si>
  <si>
    <t>https://youtu.be/kLh-uczlPLg?si=OfTpbco5vfPBE04g</t>
  </si>
  <si>
    <t>https://youtube.com/shorts/zSuVjt67j7k?si=UYfoGdza1YhzjLPw</t>
  </si>
  <si>
    <t>https://youtube.com/shorts/dyzhj05r3xg?si=M1ILww6PtjQlfuXg</t>
  </si>
  <si>
    <t>https://youtube.com/shorts/rAgeohF4g_k?si=wMv5aic7T9QoDqCO</t>
  </si>
  <si>
    <t>https://youtube.com/shorts/xfkMr3cGMxY?si=-RbUfajicvwYiSNk</t>
  </si>
  <si>
    <t>METTI QUA LINK POI</t>
  </si>
  <si>
    <t>MAURO</t>
  </si>
  <si>
    <t>CARLO</t>
  </si>
  <si>
    <t>Programma 1</t>
  </si>
  <si>
    <t>Matrici Programma 1 Vecchi Esercizi</t>
  </si>
</sst>
</file>

<file path=xl/styles.xml><?xml version="1.0" encoding="utf-8"?>
<styleSheet xmlns="http://schemas.openxmlformats.org/spreadsheetml/2006/main" xmlns:x14ac="http://schemas.microsoft.com/office/spreadsheetml/2009/9/ac" xmlns:mc="http://schemas.openxmlformats.org/markup-compatibility/2006">
  <numFmts count="34">
    <numFmt numFmtId="164" formatCode="dd/mm/yy"/>
    <numFmt numFmtId="165" formatCode="0&quot;cm&quot;"/>
    <numFmt numFmtId="166" formatCode="0.00&quot;kg&quot;"/>
    <numFmt numFmtId="167" formatCode="0 &quot;anni&quot;"/>
    <numFmt numFmtId="168" formatCode="0&quot;kg&quot;"/>
    <numFmt numFmtId="169" formatCode="0.000"/>
    <numFmt numFmtId="170" formatCode="&quot;Programma&quot; 0"/>
    <numFmt numFmtId="171" formatCode="d/m/yy"/>
    <numFmt numFmtId="172" formatCode="&quot;Settimana&quot; 0 "/>
    <numFmt numFmtId="173" formatCode="0.0&quot;pt&quot;"/>
    <numFmt numFmtId="174" formatCode="d/m/yyyy"/>
    <numFmt numFmtId="175" formatCode="0&quot;%&quot;"/>
    <numFmt numFmtId="176" formatCode="0&quot;kcals&quot;"/>
    <numFmt numFmtId="177" formatCode="dd/MM/yyyy"/>
    <numFmt numFmtId="178" formatCode="0&quot;pt&quot;"/>
    <numFmt numFmtId="179" formatCode="&quot;Check Programma&quot; 0"/>
    <numFmt numFmtId="180" formatCode="&quot;Check&quot; 0"/>
    <numFmt numFmtId="181" formatCode="0 &quot;kcals&quot;"/>
    <numFmt numFmtId="182" formatCode="0.0&quot;g&quot;"/>
    <numFmt numFmtId="183" formatCode="&quot;Settimana&quot; 0"/>
    <numFmt numFmtId="184" formatCode="&quot;P&quot;0"/>
    <numFmt numFmtId="185" formatCode="&quot;Allenamento&quot; 0"/>
    <numFmt numFmtId="186" formatCode="#,##0.0"/>
    <numFmt numFmtId="187" formatCode="0&quot;s&quot;"/>
    <numFmt numFmtId="188" formatCode="&quot;P&quot; 0"/>
    <numFmt numFmtId="189" formatCode="&quot;Week&quot; 0"/>
    <numFmt numFmtId="190" formatCode="0 &quot;min&quot;"/>
    <numFmt numFmtId="191" formatCode="0&quot;g&quot;"/>
    <numFmt numFmtId="192" formatCode="&quot;Piano Alimentare&quot; 0"/>
    <numFmt numFmtId="193" formatCode="0 &quot;gr&quot;"/>
    <numFmt numFmtId="194" formatCode="0.00&quot;g&quot;"/>
    <numFmt numFmtId="195" formatCode="&quot;Sets Week&quot; 0"/>
    <numFmt numFmtId="196" formatCode="&quot;Reps Week&quot; 0"/>
    <numFmt numFmtId="197" formatCode="d,m,yy"/>
  </numFmts>
  <fonts count="95">
    <font>
      <sz val="11.0"/>
      <color theme="1"/>
      <name val="Calibri"/>
      <scheme val="minor"/>
    </font>
    <font>
      <sz val="9.0"/>
      <color theme="1"/>
      <name val="Poppins"/>
    </font>
    <font/>
    <font>
      <sz val="15.0"/>
      <color rgb="FF000000"/>
      <name val="Poppins"/>
    </font>
    <font>
      <sz val="8.0"/>
      <color rgb="FFFFFFFF"/>
      <name val="Poppins"/>
    </font>
    <font>
      <sz val="8.0"/>
      <color theme="1"/>
      <name val="Poppins"/>
    </font>
    <font>
      <b/>
      <sz val="8.0"/>
      <color theme="1"/>
      <name val="Poppins"/>
    </font>
    <font>
      <i/>
      <sz val="8.0"/>
      <color theme="1"/>
      <name val="Poppins"/>
    </font>
    <font>
      <i/>
      <sz val="9.0"/>
      <color rgb="FFFFFFFF"/>
      <name val="Poppins"/>
    </font>
    <font>
      <b/>
      <sz val="9.0"/>
      <color rgb="FF000000"/>
      <name val="Poppins"/>
    </font>
    <font>
      <sz val="11.0"/>
      <color theme="1"/>
      <name val="Calibri"/>
    </font>
    <font>
      <b/>
      <sz val="9.0"/>
      <color theme="1"/>
      <name val="Poppins"/>
    </font>
    <font>
      <sz val="9.0"/>
      <color theme="1"/>
      <name val="Calibri"/>
    </font>
    <font>
      <sz val="9.0"/>
      <color rgb="FF000000"/>
      <name val="Poppins"/>
    </font>
    <font>
      <sz val="15.0"/>
      <color rgb="FFFFFFFF"/>
      <name val="Poppins"/>
    </font>
    <font>
      <sz val="20.0"/>
      <color rgb="FF000000"/>
      <name val="Poppins"/>
    </font>
    <font>
      <color theme="1"/>
      <name val="Poppins"/>
    </font>
    <font>
      <b/>
      <sz val="9.0"/>
      <color rgb="FFFFFFFF"/>
      <name val="Poppins"/>
    </font>
    <font>
      <sz val="20.0"/>
      <color theme="1"/>
      <name val="Poppins"/>
    </font>
    <font>
      <sz val="9.0"/>
      <color rgb="FFFFFFFF"/>
      <name val="Poppins"/>
    </font>
    <font>
      <sz val="9.0"/>
      <color theme="0"/>
      <name val="Poppins"/>
    </font>
    <font>
      <color theme="1"/>
      <name val="Calibri"/>
    </font>
    <font>
      <sz val="10.0"/>
      <color rgb="FF000000"/>
      <name val="Poppins"/>
    </font>
    <font>
      <sz val="10.0"/>
      <color theme="1"/>
      <name val="Poppins"/>
    </font>
    <font>
      <sz val="10.0"/>
      <color rgb="FFFFFFFF"/>
      <name val="Poppins"/>
    </font>
    <font>
      <sz val="11.0"/>
      <color theme="1"/>
      <name val="Poppins"/>
    </font>
    <font>
      <b/>
      <sz val="10.0"/>
      <color rgb="FF000000"/>
      <name val="Poppins"/>
    </font>
    <font>
      <sz val="8.0"/>
      <color rgb="FF000000"/>
      <name val="Poppins"/>
    </font>
    <font>
      <color rgb="FF000000"/>
      <name val="Calibri"/>
    </font>
    <font>
      <sz val="11.0"/>
      <color rgb="FF000000"/>
      <name val="Calibri"/>
    </font>
    <font>
      <i/>
      <sz val="11.0"/>
      <color rgb="FF000000"/>
      <name val="Calibri"/>
    </font>
    <font>
      <i/>
      <sz val="9.0"/>
      <color rgb="FF000000"/>
      <name val="Poppins"/>
    </font>
    <font>
      <i/>
      <color rgb="FF000000"/>
      <name val="Calibri"/>
    </font>
    <font>
      <i/>
      <sz val="8.0"/>
      <color rgb="FF000000"/>
      <name val="Poppins"/>
    </font>
    <font>
      <b/>
      <i/>
      <sz val="8.0"/>
      <color rgb="FF000000"/>
      <name val="Poppins"/>
    </font>
    <font>
      <b/>
      <i/>
      <sz val="9.0"/>
      <color rgb="FF000000"/>
      <name val="Poppins"/>
    </font>
    <font>
      <i/>
      <sz val="9.0"/>
      <color theme="1"/>
      <name val="Poppins"/>
    </font>
    <font>
      <i/>
      <sz val="9.0"/>
      <color rgb="FF000000"/>
      <name val="Calibri"/>
    </font>
    <font>
      <i/>
      <sz val="8.0"/>
      <color rgb="FF000000"/>
      <name val="Calibri"/>
    </font>
    <font>
      <i/>
      <color theme="1"/>
      <name val="Calibri"/>
    </font>
    <font>
      <i/>
      <sz val="11.0"/>
      <color theme="1"/>
      <name val="Calibri"/>
    </font>
    <font>
      <b/>
      <sz val="8.0"/>
      <color rgb="FF000000"/>
      <name val="Poppins"/>
    </font>
    <font>
      <b/>
      <i/>
      <sz val="9.0"/>
      <color rgb="FFFFFFFF"/>
      <name val="Poppins"/>
    </font>
    <font>
      <u/>
      <sz val="5.0"/>
      <color rgb="FF4A86E8"/>
      <name val="Poppins"/>
    </font>
    <font>
      <u/>
      <sz val="5.0"/>
      <color rgb="FF4A86E8"/>
      <name val="Poppins"/>
    </font>
    <font>
      <u/>
      <sz val="5.0"/>
      <color rgb="FF4A86E8"/>
      <name val="Poppins"/>
    </font>
    <font>
      <u/>
      <sz val="11.0"/>
      <color theme="1"/>
      <name val="Calibri"/>
    </font>
    <font>
      <u/>
      <sz val="5.0"/>
      <color rgb="FF4A86E8"/>
      <name val="Poppins"/>
    </font>
    <font>
      <u/>
      <sz val="11.0"/>
      <color theme="1"/>
      <name val="Calibri"/>
    </font>
    <font>
      <u/>
      <sz val="5.0"/>
      <color rgb="FF4A86E8"/>
      <name val="Poppins"/>
    </font>
    <font>
      <u/>
      <sz val="5.0"/>
      <color rgb="FF4A86E8"/>
      <name val="Poppins"/>
    </font>
    <font>
      <sz val="5.0"/>
      <color rgb="FF4A86E8"/>
      <name val="Poppins"/>
    </font>
    <font>
      <b/>
      <i/>
      <sz val="9.0"/>
      <color rgb="FF7F7F7F"/>
      <name val="Poppins"/>
    </font>
    <font>
      <i/>
      <sz val="9.0"/>
      <color rgb="FF7F7F7F"/>
      <name val="Poppins"/>
    </font>
    <font>
      <b/>
      <sz val="8.0"/>
      <color rgb="FFFFFFFF"/>
      <name val="Poppins"/>
    </font>
    <font>
      <b/>
      <i/>
      <sz val="8.0"/>
      <color theme="1"/>
      <name val="Poppins"/>
    </font>
    <font>
      <b/>
      <i/>
      <sz val="8.0"/>
      <color rgb="FFFFFFFF"/>
      <name val="Poppins"/>
    </font>
    <font>
      <sz val="8.0"/>
      <color rgb="FF5A3286"/>
      <name val="Poppins"/>
    </font>
    <font>
      <sz val="8.0"/>
      <color rgb="FF473821"/>
      <name val="Poppins"/>
    </font>
    <font>
      <sz val="8.0"/>
      <color rgb="FFB10202"/>
      <name val="Poppins"/>
    </font>
    <font>
      <sz val="8.0"/>
      <color rgb="FF11734B"/>
      <name val="Poppins"/>
    </font>
    <font>
      <sz val="8.0"/>
      <color rgb="FFBFE0F6"/>
      <name val="Poppins"/>
    </font>
    <font>
      <sz val="8.0"/>
      <color rgb="FFD4EDBC"/>
      <name val="Poppins"/>
    </font>
    <font>
      <sz val="8.0"/>
      <color rgb="FFE5CFF2"/>
      <name val="Poppins"/>
    </font>
    <font>
      <sz val="8.0"/>
      <color rgb="FFE5E5E5"/>
      <name val="Poppins"/>
    </font>
    <font>
      <b/>
      <i/>
      <sz val="15.0"/>
      <color rgb="FF000000"/>
      <name val="Poppins"/>
    </font>
    <font>
      <u/>
      <sz val="8.0"/>
      <color theme="1"/>
      <name val="Poppins"/>
    </font>
    <font>
      <sz val="15.0"/>
      <color theme="1"/>
      <name val="Poppins"/>
    </font>
    <font>
      <sz val="12.0"/>
      <color theme="1"/>
      <name val="Poppins"/>
    </font>
    <font>
      <sz val="12.0"/>
      <color rgb="FFFFFFFF"/>
      <name val="Poppins"/>
    </font>
    <font>
      <b/>
      <sz val="15.0"/>
      <color rgb="FFFFFFFF"/>
      <name val="Poppins"/>
    </font>
    <font>
      <sz val="8.0"/>
      <color theme="1"/>
      <name val="Calibri"/>
    </font>
    <font>
      <u/>
      <sz val="11.0"/>
      <color rgb="FF4472C4"/>
      <name val="Calibri"/>
    </font>
    <font>
      <sz val="8.0"/>
      <color theme="1"/>
      <name val="Arial"/>
    </font>
    <font>
      <b/>
      <sz val="11.0"/>
      <color theme="1"/>
      <name val="Calibri"/>
    </font>
    <font>
      <u/>
      <sz val="11.0"/>
      <color rgb="FF4472C4"/>
      <name val="Calibri"/>
    </font>
    <font>
      <b/>
      <u/>
      <sz val="8.0"/>
      <color rgb="FF0563C1"/>
      <name val="Poppins"/>
    </font>
    <font>
      <b/>
      <u/>
      <sz val="8.0"/>
      <color rgb="FF0000FF"/>
      <name val="Poppins"/>
    </font>
    <font>
      <b/>
      <sz val="8.0"/>
      <color theme="1"/>
      <name val="Arial"/>
    </font>
    <font>
      <u/>
      <sz val="11.0"/>
      <color rgb="FF0563C1"/>
      <name val="Calibri"/>
    </font>
    <font>
      <u/>
      <sz val="11.0"/>
      <color rgb="FF0563C1"/>
      <name val="Calibri"/>
    </font>
    <font>
      <color theme="1"/>
      <name val="Arial"/>
    </font>
    <font>
      <u/>
      <sz val="8.0"/>
      <color rgb="FF0000FF"/>
      <name val="Poppins"/>
    </font>
    <font>
      <u/>
      <sz val="8.0"/>
      <color rgb="FF0000FF"/>
      <name val="Poppins"/>
    </font>
    <font>
      <b/>
      <sz val="12.0"/>
      <color theme="1"/>
      <name val="Calibri"/>
    </font>
    <font>
      <u/>
      <sz val="11.0"/>
      <color rgb="FF0563C1"/>
      <name val="Calibri"/>
    </font>
    <font>
      <u/>
      <sz val="11.0"/>
      <color rgb="FF0563C1"/>
      <name val="Calibri"/>
    </font>
    <font>
      <u/>
      <sz val="11.0"/>
      <color rgb="FF4472C4"/>
      <name val="Calibri"/>
    </font>
    <font>
      <u/>
      <sz val="8.0"/>
      <color theme="1"/>
      <name val="Poppins"/>
    </font>
    <font>
      <u/>
      <sz val="11.0"/>
      <color rgb="FF4472C4"/>
      <name val="Calibri"/>
    </font>
    <font>
      <u/>
      <sz val="11.0"/>
      <color rgb="FF0000FF"/>
      <name val="Calibri"/>
    </font>
    <font>
      <u/>
      <sz val="8.0"/>
      <color rgb="FF0000FF"/>
      <name val="Poppins"/>
    </font>
    <font>
      <u/>
      <sz val="8.0"/>
      <color rgb="FF0000FF"/>
      <name val="Poppins"/>
    </font>
    <font>
      <u/>
      <sz val="8.0"/>
      <color theme="1"/>
      <name val="Poppins"/>
    </font>
    <font>
      <u/>
      <sz val="8.0"/>
      <color rgb="FF0563C1"/>
      <name val="Poppins"/>
    </font>
  </fonts>
  <fills count="42">
    <fill>
      <patternFill patternType="none"/>
    </fill>
    <fill>
      <patternFill patternType="lightGray"/>
    </fill>
    <fill>
      <patternFill patternType="solid">
        <fgColor rgb="FFFFFFFF"/>
        <bgColor rgb="FFFFFFFF"/>
      </patternFill>
    </fill>
    <fill>
      <patternFill patternType="solid">
        <fgColor rgb="FFDFF8EB"/>
        <bgColor rgb="FFDFF8EB"/>
      </patternFill>
    </fill>
    <fill>
      <patternFill patternType="solid">
        <fgColor rgb="FF364156"/>
        <bgColor rgb="FF364156"/>
      </patternFill>
    </fill>
    <fill>
      <patternFill patternType="solid">
        <fgColor rgb="FFEEF7FF"/>
        <bgColor rgb="FFEEF7FF"/>
      </patternFill>
    </fill>
    <fill>
      <patternFill patternType="solid">
        <fgColor theme="0"/>
        <bgColor theme="0"/>
      </patternFill>
    </fill>
    <fill>
      <patternFill patternType="solid">
        <fgColor rgb="FF214E34"/>
        <bgColor rgb="FF214E34"/>
      </patternFill>
    </fill>
    <fill>
      <patternFill patternType="solid">
        <fgColor rgb="FFF3F3F3"/>
        <bgColor rgb="FFF3F3F3"/>
      </patternFill>
    </fill>
    <fill>
      <patternFill patternType="solid">
        <fgColor rgb="FF011638"/>
        <bgColor rgb="FF011638"/>
      </patternFill>
    </fill>
    <fill>
      <patternFill patternType="solid">
        <fgColor rgb="FFFFF2CC"/>
        <bgColor rgb="FFFFF2CC"/>
      </patternFill>
    </fill>
    <fill>
      <patternFill patternType="solid">
        <fgColor rgb="FFEFEFEF"/>
        <bgColor rgb="FFEFEFEF"/>
      </patternFill>
    </fill>
    <fill>
      <patternFill patternType="solid">
        <fgColor rgb="FFFFE599"/>
        <bgColor rgb="FFFFE599"/>
      </patternFill>
    </fill>
    <fill>
      <patternFill patternType="solid">
        <fgColor rgb="FFFF312E"/>
        <bgColor rgb="FFFF312E"/>
      </patternFill>
    </fill>
    <fill>
      <patternFill patternType="solid">
        <fgColor rgb="FFFFF300"/>
        <bgColor rgb="FFFFF300"/>
      </patternFill>
    </fill>
    <fill>
      <patternFill patternType="solid">
        <fgColor rgb="FF00FF00"/>
        <bgColor rgb="FF00FF00"/>
      </patternFill>
    </fill>
    <fill>
      <patternFill patternType="solid">
        <fgColor rgb="FF0B5394"/>
        <bgColor rgb="FF0B5394"/>
      </patternFill>
    </fill>
    <fill>
      <patternFill patternType="solid">
        <fgColor rgb="FFFF9900"/>
        <bgColor rgb="FFFF9900"/>
      </patternFill>
    </fill>
    <fill>
      <patternFill patternType="solid">
        <fgColor rgb="FFE6CFF2"/>
        <bgColor rgb="FFE6CFF2"/>
      </patternFill>
    </fill>
    <fill>
      <patternFill patternType="solid">
        <fgColor rgb="FFFFE5A0"/>
        <bgColor rgb="FFFFE5A0"/>
      </patternFill>
    </fill>
    <fill>
      <patternFill patternType="solid">
        <fgColor rgb="FFFFCFC9"/>
        <bgColor rgb="FFFFCFC9"/>
      </patternFill>
    </fill>
    <fill>
      <patternFill patternType="solid">
        <fgColor rgb="FFD4EDBC"/>
        <bgColor rgb="FFD4EDBC"/>
      </patternFill>
    </fill>
    <fill>
      <patternFill patternType="solid">
        <fgColor rgb="FFF39004"/>
        <bgColor rgb="FFF39004"/>
      </patternFill>
    </fill>
    <fill>
      <patternFill patternType="solid">
        <fgColor rgb="FF1EB6DA"/>
        <bgColor rgb="FF1EB6DA"/>
      </patternFill>
    </fill>
    <fill>
      <patternFill patternType="solid">
        <fgColor rgb="FF11734B"/>
        <bgColor rgb="FF11734B"/>
      </patternFill>
    </fill>
    <fill>
      <patternFill patternType="solid">
        <fgColor rgb="FF5A3286"/>
        <bgColor rgb="FF5A3286"/>
      </patternFill>
    </fill>
    <fill>
      <patternFill patternType="solid">
        <fgColor rgb="FF3D3D3D"/>
        <bgColor rgb="FF3D3D3D"/>
      </patternFill>
    </fill>
    <fill>
      <patternFill patternType="solid">
        <fgColor rgb="FFD2F1DA"/>
        <bgColor rgb="FFD2F1DA"/>
      </patternFill>
    </fill>
    <fill>
      <patternFill patternType="solid">
        <fgColor rgb="FFD9EAD3"/>
        <bgColor rgb="FFD9EAD3"/>
      </patternFill>
    </fill>
    <fill>
      <patternFill patternType="solid">
        <fgColor rgb="FFD9D9D9"/>
        <bgColor rgb="FFD9D9D9"/>
      </patternFill>
    </fill>
    <fill>
      <patternFill patternType="solid">
        <fgColor rgb="FFF4CCCC"/>
        <bgColor rgb="FFF4CCCC"/>
      </patternFill>
    </fill>
    <fill>
      <patternFill patternType="solid">
        <fgColor rgb="FF46BDC6"/>
        <bgColor rgb="FF46BDC6"/>
      </patternFill>
    </fill>
    <fill>
      <patternFill patternType="solid">
        <fgColor rgb="FF34A853"/>
        <bgColor rgb="FF34A853"/>
      </patternFill>
    </fill>
    <fill>
      <patternFill patternType="solid">
        <fgColor rgb="FF9900FF"/>
        <bgColor rgb="FF9900FF"/>
      </patternFill>
    </fill>
    <fill>
      <patternFill patternType="solid">
        <fgColor rgb="FFFF00FF"/>
        <bgColor rgb="FFFF00FF"/>
      </patternFill>
    </fill>
    <fill>
      <patternFill patternType="solid">
        <fgColor rgb="FF000000"/>
        <bgColor rgb="FF000000"/>
      </patternFill>
    </fill>
    <fill>
      <patternFill patternType="solid">
        <fgColor rgb="FF783F04"/>
        <bgColor rgb="FF783F04"/>
      </patternFill>
    </fill>
    <fill>
      <patternFill patternType="solid">
        <fgColor rgb="FFB6D7A8"/>
        <bgColor rgb="FFB6D7A8"/>
      </patternFill>
    </fill>
    <fill>
      <patternFill patternType="solid">
        <fgColor rgb="FFD8D8D8"/>
        <bgColor rgb="FFD8D8D8"/>
      </patternFill>
    </fill>
    <fill>
      <patternFill patternType="solid">
        <fgColor rgb="FF00B0F0"/>
        <bgColor rgb="FF00B0F0"/>
      </patternFill>
    </fill>
    <fill>
      <patternFill patternType="solid">
        <fgColor rgb="FF6AA84F"/>
        <bgColor rgb="FF6AA84F"/>
      </patternFill>
    </fill>
    <fill>
      <patternFill patternType="solid">
        <fgColor rgb="FFEA9999"/>
        <bgColor rgb="FFEA9999"/>
      </patternFill>
    </fill>
  </fills>
  <borders count="26">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right style="thin">
        <color rgb="FF000000"/>
      </right>
    </border>
    <border>
      <right style="thin">
        <color rgb="FF000000"/>
      </right>
      <top style="thin">
        <color rgb="FF000000"/>
      </top>
    </border>
    <border>
      <left style="thin">
        <color rgb="FF000000"/>
      </left>
    </border>
    <border>
      <right style="medium">
        <color theme="4"/>
      </right>
      <top style="thin">
        <color rgb="FF000000"/>
      </top>
    </border>
    <border>
      <right style="thin">
        <color rgb="FFFF0000"/>
      </right>
      <top style="thin">
        <color rgb="FF000000"/>
      </top>
    </border>
    <border>
      <right style="medium">
        <color theme="4"/>
      </right>
    </border>
    <border>
      <right style="thin">
        <color rgb="FFFF0000"/>
      </right>
    </border>
    <border>
      <left style="medium">
        <color rgb="FF4472C4"/>
      </left>
    </border>
  </borders>
  <cellStyleXfs count="1">
    <xf borderId="0" fillId="0" fontId="0" numFmtId="0" applyAlignment="1" applyFont="1"/>
  </cellStyleXfs>
  <cellXfs count="8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1" numFmtId="0" xfId="0" applyAlignment="1" applyFont="1">
      <alignment horizontal="center" shrinkToFit="0" vertical="center" wrapText="1"/>
    </xf>
    <xf borderId="0" fillId="0" fontId="1" numFmtId="0" xfId="0" applyAlignment="1" applyFont="1">
      <alignment horizontal="center" vertical="center"/>
    </xf>
    <xf borderId="9" fillId="3" fontId="3" numFmtId="0" xfId="0" applyAlignment="1" applyBorder="1" applyFill="1" applyFont="1">
      <alignment horizontal="center" shrinkToFit="0" vertical="center" wrapText="1"/>
    </xf>
    <xf borderId="10" fillId="0" fontId="2" numFmtId="0" xfId="0" applyBorder="1" applyFont="1"/>
    <xf borderId="11" fillId="0" fontId="2" numFmtId="0" xfId="0" applyBorder="1" applyFont="1"/>
    <xf borderId="12" fillId="0" fontId="1" numFmtId="0" xfId="0" applyAlignment="1" applyBorder="1" applyFont="1">
      <alignment horizontal="center" shrinkToFit="0" vertical="center" wrapText="1"/>
    </xf>
    <xf borderId="12" fillId="0" fontId="1" numFmtId="0" xfId="0" applyAlignment="1" applyBorder="1" applyFont="1">
      <alignment horizontal="center" vertical="center"/>
    </xf>
    <xf borderId="10" fillId="4" fontId="4" numFmtId="0" xfId="0" applyAlignment="1" applyBorder="1" applyFill="1" applyFont="1">
      <alignment horizontal="right" shrinkToFit="0" vertical="center" wrapText="1"/>
    </xf>
    <xf borderId="10" fillId="0" fontId="5" numFmtId="0" xfId="0" applyAlignment="1" applyBorder="1" applyFont="1">
      <alignment horizontal="center" readingOrder="0" vertical="center"/>
    </xf>
    <xf borderId="10" fillId="0" fontId="6" numFmtId="0" xfId="0" applyAlignment="1" applyBorder="1" applyFont="1">
      <alignment horizontal="right" shrinkToFit="0" vertical="center" wrapText="1"/>
    </xf>
    <xf borderId="10" fillId="0" fontId="5" numFmtId="0" xfId="0" applyAlignment="1" applyBorder="1" applyFont="1">
      <alignment horizontal="center" vertical="center"/>
    </xf>
    <xf borderId="10" fillId="0" fontId="1" numFmtId="0" xfId="0" applyAlignment="1" applyBorder="1" applyFont="1">
      <alignment horizontal="center" vertical="center"/>
    </xf>
    <xf borderId="10" fillId="0" fontId="5" numFmtId="164" xfId="0" applyAlignment="1" applyBorder="1" applyFont="1" applyNumberFormat="1">
      <alignment horizontal="center" vertical="center"/>
    </xf>
    <xf borderId="10" fillId="0" fontId="1" numFmtId="164" xfId="0" applyAlignment="1" applyBorder="1" applyFont="1" applyNumberFormat="1">
      <alignment horizontal="center" vertical="center"/>
    </xf>
    <xf borderId="13" fillId="0" fontId="1" numFmtId="0" xfId="0" applyAlignment="1" applyBorder="1" applyFont="1">
      <alignment horizontal="center" shrinkToFit="0" vertical="center" wrapText="1"/>
    </xf>
    <xf borderId="13" fillId="0" fontId="1" numFmtId="0" xfId="0" applyAlignment="1" applyBorder="1" applyFont="1">
      <alignment horizontal="center" vertical="center"/>
    </xf>
    <xf borderId="9" fillId="5" fontId="3" numFmtId="0" xfId="0" applyAlignment="1" applyBorder="1" applyFill="1" applyFont="1">
      <alignment horizontal="center" shrinkToFit="0" vertical="center" wrapText="1"/>
    </xf>
    <xf borderId="12" fillId="4" fontId="4" numFmtId="0" xfId="0" applyAlignment="1" applyBorder="1" applyFont="1">
      <alignment horizontal="center" shrinkToFit="0" vertical="center" wrapText="1"/>
    </xf>
    <xf borderId="12" fillId="0" fontId="2" numFmtId="0" xfId="0" applyBorder="1" applyFont="1"/>
    <xf borderId="10" fillId="6" fontId="7"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5" numFmtId="0" xfId="0" applyAlignment="1" applyFont="1">
      <alignment horizontal="center" vertical="center"/>
    </xf>
    <xf borderId="14" fillId="3" fontId="3" numFmtId="0" xfId="0" applyAlignment="1" applyBorder="1" applyFont="1">
      <alignment horizontal="right" shrinkToFit="0" vertical="center" wrapText="1"/>
    </xf>
    <xf borderId="9" fillId="0" fontId="1" numFmtId="0" xfId="0" applyAlignment="1" applyBorder="1" applyFont="1">
      <alignment horizontal="center" vertical="center"/>
    </xf>
    <xf borderId="9" fillId="4" fontId="8" numFmtId="0" xfId="0" applyAlignment="1" applyBorder="1" applyFont="1">
      <alignment horizontal="center" shrinkToFit="0" vertical="center" wrapText="1"/>
    </xf>
    <xf borderId="12" fillId="4" fontId="4" numFmtId="0" xfId="0" applyAlignment="1" applyBorder="1" applyFont="1">
      <alignment horizontal="right" shrinkToFit="0" vertical="center" wrapText="1"/>
    </xf>
    <xf borderId="12" fillId="0" fontId="1" numFmtId="165" xfId="0" applyAlignment="1" applyBorder="1" applyFont="1" applyNumberFormat="1">
      <alignment horizontal="right" vertical="center"/>
    </xf>
    <xf borderId="12" fillId="0" fontId="1" numFmtId="166" xfId="0" applyAlignment="1" applyBorder="1" applyFont="1" applyNumberFormat="1">
      <alignment horizontal="right" vertical="center"/>
    </xf>
    <xf borderId="12" fillId="0" fontId="1" numFmtId="167" xfId="0" applyAlignment="1" applyBorder="1" applyFont="1" applyNumberFormat="1">
      <alignment horizontal="right" vertical="center"/>
    </xf>
    <xf borderId="10" fillId="4" fontId="4" numFmtId="0" xfId="0" applyAlignment="1" applyBorder="1" applyFont="1">
      <alignment horizontal="right" readingOrder="0" shrinkToFit="0" vertical="center" wrapText="1"/>
    </xf>
    <xf borderId="10" fillId="4" fontId="4" numFmtId="0" xfId="0" applyAlignment="1" applyBorder="1" applyFont="1">
      <alignment horizontal="center" readingOrder="0" shrinkToFit="0" vertical="center" wrapText="1"/>
    </xf>
    <xf borderId="14" fillId="3" fontId="9" numFmtId="0" xfId="0" applyAlignment="1" applyBorder="1" applyFont="1">
      <alignment horizontal="right" shrinkToFit="0" vertical="center" wrapText="1"/>
    </xf>
    <xf borderId="9" fillId="3" fontId="3" numFmtId="0" xfId="0" applyAlignment="1" applyBorder="1" applyFont="1">
      <alignment horizontal="center" readingOrder="0" shrinkToFit="0" vertical="center" wrapText="1"/>
    </xf>
    <xf borderId="12" fillId="4" fontId="4" numFmtId="0" xfId="0" applyAlignment="1" applyBorder="1" applyFont="1">
      <alignment horizontal="left" shrinkToFit="0" vertical="center" wrapText="1"/>
    </xf>
    <xf borderId="12" fillId="0" fontId="1" numFmtId="168" xfId="0" applyAlignment="1" applyBorder="1" applyFont="1" applyNumberFormat="1">
      <alignment horizontal="right" vertical="center"/>
    </xf>
    <xf borderId="0" fillId="0" fontId="1" numFmtId="0" xfId="0" applyAlignment="1" applyFont="1">
      <alignment horizontal="left" shrinkToFit="0" vertical="center" wrapText="1"/>
    </xf>
    <xf borderId="10" fillId="4" fontId="4" numFmtId="0" xfId="0" applyAlignment="1" applyBorder="1" applyFont="1">
      <alignment horizontal="left" shrinkToFit="0" vertical="center" wrapText="1"/>
    </xf>
    <xf borderId="10" fillId="0" fontId="5" numFmtId="169" xfId="0" applyAlignment="1" applyBorder="1" applyFont="1" applyNumberFormat="1">
      <alignment horizontal="center" vertical="center"/>
    </xf>
    <xf borderId="10" fillId="4" fontId="4" numFmtId="0" xfId="0" applyAlignment="1" applyBorder="1" applyFont="1">
      <alignment horizontal="left" readingOrder="0" shrinkToFit="0" vertical="center" wrapText="1"/>
    </xf>
    <xf borderId="0" fillId="0" fontId="10" numFmtId="0" xfId="0" applyAlignment="1" applyFont="1">
      <alignment shrinkToFit="0" wrapText="1"/>
    </xf>
    <xf borderId="0" fillId="0" fontId="10" numFmtId="0" xfId="0" applyFont="1"/>
    <xf borderId="0" fillId="0" fontId="11" numFmtId="0" xfId="0" applyAlignment="1" applyFont="1">
      <alignment horizontal="right"/>
    </xf>
    <xf borderId="0" fillId="0" fontId="12" numFmtId="0" xfId="0" applyAlignment="1" applyFont="1">
      <alignment horizontal="left"/>
    </xf>
    <xf borderId="0" fillId="3" fontId="13" numFmtId="0" xfId="0" applyAlignment="1" applyFont="1">
      <alignment horizontal="right" shrinkToFit="0" vertical="center" wrapText="1"/>
    </xf>
    <xf borderId="0" fillId="0" fontId="1" numFmtId="0" xfId="0" applyAlignment="1" applyFont="1">
      <alignment horizontal="right" vertical="center"/>
    </xf>
    <xf borderId="0" fillId="0" fontId="1" numFmtId="0" xfId="0" applyAlignment="1" applyFont="1">
      <alignment horizontal="right"/>
    </xf>
    <xf borderId="0" fillId="0" fontId="1" numFmtId="0" xfId="0" applyAlignment="1" applyFont="1">
      <alignment horizontal="left" vertical="center"/>
    </xf>
    <xf borderId="0" fillId="0" fontId="1" numFmtId="0" xfId="0" applyAlignment="1" applyFont="1">
      <alignment horizontal="right" shrinkToFit="0" vertical="center" wrapText="1"/>
    </xf>
    <xf borderId="0" fillId="7" fontId="13" numFmtId="0" xfId="0" applyAlignment="1" applyFill="1" applyFont="1">
      <alignment horizontal="right" shrinkToFit="0" vertical="center" wrapText="1"/>
    </xf>
    <xf borderId="0" fillId="0" fontId="10" numFmtId="0" xfId="0" applyAlignment="1" applyFont="1">
      <alignment vertical="bottom"/>
    </xf>
    <xf borderId="0" fillId="8" fontId="1" numFmtId="0" xfId="0" applyAlignment="1" applyFill="1" applyFont="1">
      <alignment horizontal="right" shrinkToFit="0" wrapText="1"/>
    </xf>
    <xf borderId="0" fillId="2" fontId="10" numFmtId="0" xfId="0" applyFont="1"/>
    <xf borderId="0" fillId="2" fontId="10" numFmtId="0" xfId="0" applyAlignment="1" applyFont="1">
      <alignment vertical="bottom"/>
    </xf>
    <xf borderId="0" fillId="4" fontId="4" numFmtId="0" xfId="0" applyAlignment="1" applyFont="1">
      <alignment horizontal="right" shrinkToFit="0" vertical="center" wrapText="1"/>
    </xf>
    <xf borderId="0" fillId="2" fontId="13" numFmtId="0" xfId="0" applyAlignment="1" applyFont="1">
      <alignment horizontal="right" shrinkToFit="0" vertical="center" wrapText="1"/>
    </xf>
    <xf borderId="0" fillId="8" fontId="13" numFmtId="0" xfId="0" applyAlignment="1" applyFont="1">
      <alignment horizontal="right" shrinkToFit="0" vertical="center" wrapText="1"/>
    </xf>
    <xf borderId="0" fillId="0" fontId="1" numFmtId="0" xfId="0" applyFont="1"/>
    <xf borderId="0" fillId="0" fontId="1" numFmtId="0" xfId="0" applyAlignment="1" applyFont="1">
      <alignment horizontal="left"/>
    </xf>
    <xf borderId="12" fillId="9" fontId="14" numFmtId="0" xfId="0" applyAlignment="1" applyBorder="1" applyFill="1" applyFont="1">
      <alignment horizontal="center" shrinkToFit="0" vertical="center" wrapText="1"/>
    </xf>
    <xf borderId="10" fillId="2" fontId="1" numFmtId="0" xfId="0" applyAlignment="1" applyBorder="1" applyFont="1">
      <alignment horizontal="center" shrinkToFit="0" vertical="center" wrapText="1"/>
    </xf>
    <xf borderId="10" fillId="2" fontId="11" numFmtId="0" xfId="0" applyAlignment="1" applyBorder="1" applyFont="1">
      <alignment horizontal="center" shrinkToFit="0" vertical="center" wrapText="1"/>
    </xf>
    <xf borderId="10" fillId="10" fontId="11" numFmtId="0" xfId="0" applyAlignment="1" applyBorder="1" applyFill="1" applyFont="1">
      <alignment horizontal="center" shrinkToFit="0" vertical="center" wrapText="1"/>
    </xf>
    <xf borderId="10" fillId="2" fontId="13" numFmtId="0" xfId="0" applyAlignment="1" applyBorder="1" applyFont="1">
      <alignment horizontal="center" shrinkToFit="0" vertical="center" wrapText="1"/>
    </xf>
    <xf borderId="10" fillId="10" fontId="9" numFmtId="0" xfId="0" applyAlignment="1" applyBorder="1" applyFont="1">
      <alignment horizontal="center" shrinkToFit="0" vertical="center" wrapText="1"/>
    </xf>
    <xf borderId="10" fillId="2" fontId="11" numFmtId="0" xfId="0" applyAlignment="1" applyBorder="1" applyFont="1">
      <alignment horizontal="center" shrinkToFit="0" vertical="center" wrapText="1"/>
    </xf>
    <xf borderId="10" fillId="10" fontId="11" numFmtId="0" xfId="0" applyAlignment="1" applyBorder="1" applyFont="1">
      <alignment horizontal="center" shrinkToFit="0" vertical="center" wrapText="1"/>
    </xf>
    <xf borderId="10" fillId="10" fontId="9" numFmtId="0" xfId="0" applyAlignment="1" applyBorder="1" applyFont="1">
      <alignment horizontal="center" shrinkToFit="0" vertical="center" wrapText="1"/>
    </xf>
    <xf borderId="0" fillId="8" fontId="15" numFmtId="0" xfId="0" applyAlignment="1" applyFont="1">
      <alignment horizontal="left" vertical="center"/>
    </xf>
    <xf borderId="0" fillId="2" fontId="15" numFmtId="0" xfId="0" applyAlignment="1" applyFont="1">
      <alignment horizontal="left" vertical="center"/>
    </xf>
    <xf borderId="0" fillId="0" fontId="16" numFmtId="0" xfId="0" applyAlignment="1" applyFont="1">
      <alignment vertical="center"/>
    </xf>
    <xf borderId="0" fillId="2" fontId="16" numFmtId="0" xfId="0" applyAlignment="1" applyFont="1">
      <alignment vertical="center"/>
    </xf>
    <xf borderId="0" fillId="3" fontId="3" numFmtId="170" xfId="0" applyAlignment="1" applyFont="1" applyNumberFormat="1">
      <alignment vertical="center"/>
    </xf>
    <xf borderId="0" fillId="3" fontId="3" numFmtId="0" xfId="0" applyAlignment="1" applyFont="1">
      <alignment horizontal="center" vertical="center"/>
    </xf>
    <xf borderId="0" fillId="2" fontId="3" numFmtId="0" xfId="0" applyAlignment="1" applyFont="1">
      <alignment vertical="center"/>
    </xf>
    <xf borderId="0" fillId="9" fontId="17" numFmtId="171" xfId="0" applyAlignment="1" applyFont="1" applyNumberFormat="1">
      <alignment horizontal="right" vertical="center"/>
    </xf>
    <xf borderId="0" fillId="9" fontId="17" numFmtId="0" xfId="0" applyAlignment="1" applyFont="1">
      <alignment horizontal="right" vertical="center"/>
    </xf>
    <xf borderId="0" fillId="2" fontId="1" numFmtId="0" xfId="0" applyAlignment="1" applyFont="1">
      <alignment vertical="center"/>
    </xf>
    <xf borderId="0" fillId="11" fontId="11" numFmtId="172" xfId="0" applyAlignment="1" applyFill="1" applyFont="1" applyNumberFormat="1">
      <alignment horizontal="right" vertical="center"/>
    </xf>
    <xf borderId="0" fillId="2" fontId="1" numFmtId="166" xfId="0" applyAlignment="1" applyFont="1" applyNumberFormat="1">
      <alignment horizontal="right"/>
    </xf>
    <xf borderId="0" fillId="2" fontId="1" numFmtId="166" xfId="0" applyFont="1" applyNumberFormat="1"/>
    <xf borderId="0" fillId="2" fontId="1" numFmtId="166" xfId="0" applyAlignment="1" applyFont="1" applyNumberFormat="1">
      <alignment horizontal="right" vertical="bottom"/>
    </xf>
    <xf borderId="0" fillId="0" fontId="11" numFmtId="172" xfId="0" applyAlignment="1" applyFont="1" applyNumberFormat="1">
      <alignment horizontal="right" vertical="center"/>
    </xf>
    <xf borderId="0" fillId="8" fontId="1" numFmtId="166" xfId="0" applyAlignment="1" applyFont="1" applyNumberFormat="1">
      <alignment horizontal="right"/>
    </xf>
    <xf borderId="0" fillId="8" fontId="1" numFmtId="166" xfId="0" applyFont="1" applyNumberFormat="1"/>
    <xf borderId="0" fillId="8" fontId="1" numFmtId="166" xfId="0" applyAlignment="1" applyFont="1" applyNumberFormat="1">
      <alignment horizontal="right" vertical="bottom"/>
    </xf>
    <xf borderId="0" fillId="3" fontId="11" numFmtId="0" xfId="0" applyAlignment="1" applyFont="1">
      <alignment vertical="center"/>
    </xf>
    <xf borderId="0" fillId="3" fontId="11" numFmtId="166" xfId="0" applyAlignment="1" applyFont="1" applyNumberFormat="1">
      <alignment vertical="center"/>
    </xf>
    <xf borderId="0" fillId="0" fontId="5" numFmtId="0" xfId="0" applyAlignment="1" applyFont="1">
      <alignment vertical="center"/>
    </xf>
    <xf borderId="0" fillId="8" fontId="18" numFmtId="0" xfId="0" applyAlignment="1" applyFont="1">
      <alignment horizontal="right" vertical="center"/>
    </xf>
    <xf borderId="0" fillId="5" fontId="9" numFmtId="0" xfId="0" applyAlignment="1" applyFont="1">
      <alignment horizontal="right" shrinkToFit="0" vertical="center" wrapText="1"/>
    </xf>
    <xf borderId="0" fillId="0" fontId="13" numFmtId="0" xfId="0" applyAlignment="1" applyFont="1">
      <alignment horizontal="right" vertical="center"/>
    </xf>
    <xf borderId="0" fillId="2" fontId="1" numFmtId="0" xfId="0" applyAlignment="1" applyFont="1">
      <alignment horizontal="right" vertical="center"/>
    </xf>
    <xf borderId="0" fillId="2" fontId="13" numFmtId="0" xfId="0" applyAlignment="1" applyFont="1">
      <alignment horizontal="right" vertical="center"/>
    </xf>
    <xf borderId="0" fillId="0" fontId="1" numFmtId="173" xfId="0" applyAlignment="1" applyFont="1" applyNumberFormat="1">
      <alignment horizontal="right" vertical="center"/>
    </xf>
    <xf borderId="0" fillId="8" fontId="1" numFmtId="174" xfId="0" applyAlignment="1" applyFont="1" applyNumberFormat="1">
      <alignment horizontal="right" vertical="center"/>
    </xf>
    <xf borderId="0" fillId="0" fontId="1" numFmtId="0" xfId="0" applyAlignment="1" applyFont="1">
      <alignment horizontal="right" vertical="center"/>
    </xf>
    <xf borderId="0" fillId="8" fontId="13" numFmtId="174" xfId="0" applyAlignment="1" applyFont="1" applyNumberFormat="1">
      <alignment horizontal="right" vertical="center"/>
    </xf>
    <xf borderId="0" fillId="8" fontId="1" numFmtId="173" xfId="0" applyAlignment="1" applyFont="1" applyNumberFormat="1">
      <alignment horizontal="right" vertical="center"/>
    </xf>
    <xf borderId="0" fillId="2" fontId="1" numFmtId="167" xfId="0" applyAlignment="1" applyFont="1" applyNumberFormat="1">
      <alignment horizontal="right" vertical="center"/>
    </xf>
    <xf borderId="0" fillId="8" fontId="1" numFmtId="165" xfId="0" applyAlignment="1" applyFont="1" applyNumberFormat="1">
      <alignment horizontal="right" vertical="center"/>
    </xf>
    <xf borderId="0" fillId="2" fontId="1" numFmtId="166" xfId="0" applyAlignment="1" applyFont="1" applyNumberFormat="1">
      <alignment horizontal="right" vertical="center"/>
    </xf>
    <xf borderId="0" fillId="8" fontId="1" numFmtId="168" xfId="0" applyAlignment="1" applyFont="1" applyNumberFormat="1">
      <alignment horizontal="right" vertical="center"/>
    </xf>
    <xf borderId="0" fillId="2" fontId="1" numFmtId="168" xfId="0" applyAlignment="1" applyFont="1" applyNumberFormat="1">
      <alignment horizontal="right" vertical="center"/>
    </xf>
    <xf borderId="0" fillId="8" fontId="1" numFmtId="175" xfId="0" applyAlignment="1" applyFont="1" applyNumberFormat="1">
      <alignment horizontal="right" vertical="center"/>
    </xf>
    <xf borderId="0" fillId="10" fontId="9" numFmtId="0" xfId="0" applyAlignment="1" applyFont="1">
      <alignment horizontal="right" vertical="center"/>
    </xf>
    <xf borderId="0" fillId="10" fontId="11" numFmtId="173" xfId="0" applyAlignment="1" applyFont="1" applyNumberFormat="1">
      <alignment horizontal="right" vertical="center"/>
    </xf>
    <xf borderId="0" fillId="2" fontId="1" numFmtId="169" xfId="0" applyAlignment="1" applyFont="1" applyNumberFormat="1">
      <alignment horizontal="right" vertical="center"/>
    </xf>
    <xf borderId="0" fillId="8" fontId="1" numFmtId="0" xfId="0" applyAlignment="1" applyFont="1">
      <alignment horizontal="right" vertical="center"/>
    </xf>
    <xf borderId="0" fillId="2" fontId="1" numFmtId="176" xfId="0" applyAlignment="1" applyFont="1" applyNumberFormat="1">
      <alignment horizontal="right" vertical="center"/>
    </xf>
    <xf borderId="0" fillId="8" fontId="1" numFmtId="176" xfId="0" applyAlignment="1" applyFont="1" applyNumberFormat="1">
      <alignment horizontal="right" vertical="center"/>
    </xf>
    <xf borderId="0" fillId="5" fontId="11" numFmtId="0" xfId="0" applyAlignment="1" applyFont="1">
      <alignment horizontal="right" vertical="center"/>
    </xf>
    <xf borderId="0" fillId="5" fontId="11" numFmtId="0" xfId="0" applyAlignment="1" applyFont="1">
      <alignment horizontal="right" shrinkToFit="0" vertical="center" wrapText="1"/>
    </xf>
    <xf borderId="0" fillId="2" fontId="19" numFmtId="0" xfId="0" applyAlignment="1" applyFont="1">
      <alignment horizontal="right" shrinkToFit="0" vertical="center" wrapText="1"/>
    </xf>
    <xf borderId="0" fillId="2" fontId="13" numFmtId="164" xfId="0" applyAlignment="1" applyFont="1" applyNumberFormat="1">
      <alignment horizontal="right" shrinkToFit="0" vertical="center" wrapText="1"/>
    </xf>
    <xf borderId="0" fillId="2" fontId="13" numFmtId="177" xfId="0" applyAlignment="1" applyFont="1" applyNumberFormat="1">
      <alignment horizontal="right" shrinkToFit="0" vertical="center" wrapText="1"/>
    </xf>
    <xf borderId="0" fillId="2" fontId="1" numFmtId="0" xfId="0" applyAlignment="1" applyFont="1">
      <alignment horizontal="right" vertical="center"/>
    </xf>
    <xf borderId="0" fillId="2" fontId="1" numFmtId="178" xfId="0" applyAlignment="1" applyFont="1" applyNumberFormat="1">
      <alignment horizontal="right" vertical="center"/>
    </xf>
    <xf borderId="0" fillId="0" fontId="1" numFmtId="178" xfId="0" applyAlignment="1" applyFont="1" applyNumberFormat="1">
      <alignment horizontal="right" vertical="center"/>
    </xf>
    <xf borderId="0" fillId="8" fontId="1" numFmtId="178" xfId="0" applyAlignment="1" applyFont="1" applyNumberFormat="1">
      <alignment horizontal="right" vertical="center"/>
    </xf>
    <xf borderId="0" fillId="10" fontId="20" numFmtId="0" xfId="0" applyAlignment="1" applyFont="1">
      <alignment horizontal="right" shrinkToFit="0" vertical="center" wrapText="1"/>
    </xf>
    <xf borderId="0" fillId="10" fontId="11" numFmtId="173" xfId="0" applyAlignment="1" applyFont="1" applyNumberFormat="1">
      <alignment horizontal="right" shrinkToFit="0" vertical="center" wrapText="1"/>
    </xf>
    <xf borderId="0" fillId="2" fontId="1" numFmtId="0" xfId="0" applyAlignment="1" applyFont="1">
      <alignment horizontal="right" shrinkToFit="0" vertical="center" wrapText="1"/>
    </xf>
    <xf borderId="0" fillId="8" fontId="1" numFmtId="174" xfId="0" applyAlignment="1" applyFont="1" applyNumberFormat="1">
      <alignment horizontal="right" vertical="center"/>
    </xf>
    <xf borderId="0" fillId="10" fontId="1" numFmtId="0" xfId="0" applyAlignment="1" applyFont="1">
      <alignment horizontal="right" vertical="center"/>
    </xf>
    <xf borderId="0" fillId="10" fontId="1" numFmtId="173" xfId="0" applyAlignment="1" applyFont="1" applyNumberFormat="1">
      <alignment horizontal="right" vertical="center"/>
    </xf>
    <xf borderId="0" fillId="10" fontId="11" numFmtId="165" xfId="0" applyAlignment="1" applyFont="1" applyNumberFormat="1">
      <alignment horizontal="right" vertical="center"/>
    </xf>
    <xf borderId="0" fillId="8" fontId="1" numFmtId="165" xfId="0" applyAlignment="1" applyFont="1" applyNumberFormat="1">
      <alignment horizontal="right" vertical="center"/>
    </xf>
    <xf borderId="0" fillId="2" fontId="13" numFmtId="174" xfId="0" applyAlignment="1" applyFont="1" applyNumberFormat="1">
      <alignment horizontal="right" vertical="center"/>
    </xf>
    <xf borderId="0" fillId="10" fontId="1" numFmtId="173" xfId="0" applyAlignment="1" applyFont="1" applyNumberFormat="1">
      <alignment horizontal="right" shrinkToFit="0" vertical="center" wrapText="1"/>
    </xf>
    <xf borderId="0" fillId="10" fontId="11" numFmtId="0" xfId="0" applyAlignment="1" applyFont="1">
      <alignment horizontal="right" vertical="center"/>
    </xf>
    <xf borderId="0" fillId="0" fontId="20" numFmtId="0" xfId="0" applyAlignment="1" applyFont="1">
      <alignment horizontal="right" shrinkToFit="0" vertical="center" wrapText="1"/>
    </xf>
    <xf borderId="9" fillId="8" fontId="15" numFmtId="0" xfId="0" applyAlignment="1" applyBorder="1" applyFont="1">
      <alignment horizontal="left" shrinkToFit="0" vertical="center" wrapText="1"/>
    </xf>
    <xf borderId="0" fillId="0" fontId="21" numFmtId="0" xfId="0" applyAlignment="1" applyFont="1">
      <alignment shrinkToFit="0" wrapText="1"/>
    </xf>
    <xf borderId="0" fillId="5" fontId="3" numFmtId="179" xfId="0" applyAlignment="1" applyFont="1" applyNumberFormat="1">
      <alignment horizontal="left" shrinkToFit="0" vertical="center" wrapText="1"/>
    </xf>
    <xf borderId="0" fillId="5" fontId="22" numFmtId="170" xfId="0" applyAlignment="1" applyFont="1" applyNumberFormat="1">
      <alignment vertical="center"/>
    </xf>
    <xf borderId="15" fillId="0" fontId="11" numFmtId="0" xfId="0" applyAlignment="1" applyBorder="1" applyFont="1">
      <alignment horizontal="center" shrinkToFit="0" vertical="center" wrapText="1"/>
    </xf>
    <xf borderId="16" fillId="0" fontId="2" numFmtId="0" xfId="0" applyBorder="1" applyFont="1"/>
    <xf borderId="14" fillId="12" fontId="13" numFmtId="0" xfId="0" applyAlignment="1" applyBorder="1" applyFill="1" applyFont="1">
      <alignment horizontal="left" shrinkToFit="0" vertical="center" wrapText="1"/>
    </xf>
    <xf borderId="9" fillId="13" fontId="19" numFmtId="0" xfId="0" applyAlignment="1" applyBorder="1" applyFill="1" applyFont="1">
      <alignment horizontal="center" shrinkToFit="0" vertical="center" wrapText="1"/>
    </xf>
    <xf borderId="9" fillId="14" fontId="13" numFmtId="0" xfId="0" applyAlignment="1" applyBorder="1" applyFill="1" applyFont="1">
      <alignment horizontal="center" shrinkToFit="0" vertical="center" wrapText="1"/>
    </xf>
    <xf borderId="9" fillId="15" fontId="1" numFmtId="0" xfId="0" applyAlignment="1" applyBorder="1" applyFill="1" applyFont="1">
      <alignment horizontal="center" shrinkToFit="0" vertical="center" wrapText="1"/>
    </xf>
    <xf borderId="0" fillId="0" fontId="16" numFmtId="0" xfId="0" applyAlignment="1" applyFont="1">
      <alignment shrinkToFit="0" wrapText="1"/>
    </xf>
    <xf borderId="0" fillId="0" fontId="23" numFmtId="0" xfId="0" applyFont="1"/>
    <xf borderId="0" fillId="0" fontId="16" numFmtId="0" xfId="0" applyFont="1"/>
    <xf borderId="12" fillId="9" fontId="24" numFmtId="170" xfId="0" applyAlignment="1" applyBorder="1" applyFont="1" applyNumberFormat="1">
      <alignment shrinkToFit="0" vertical="center" wrapText="1"/>
    </xf>
    <xf borderId="12" fillId="9" fontId="24" numFmtId="170" xfId="0" applyAlignment="1" applyBorder="1" applyFont="1" applyNumberFormat="1">
      <alignment horizontal="center" vertical="center"/>
    </xf>
    <xf borderId="10" fillId="5" fontId="1" numFmtId="0" xfId="0" applyAlignment="1" applyBorder="1" applyFont="1">
      <alignment horizontal="left" shrinkToFit="0" vertical="center" wrapText="1"/>
    </xf>
    <xf borderId="10" fillId="5" fontId="23" numFmtId="0" xfId="0" applyAlignment="1" applyBorder="1" applyFont="1">
      <alignment horizontal="center" shrinkToFit="0" vertical="center" wrapText="1"/>
    </xf>
    <xf borderId="10" fillId="5" fontId="16" numFmtId="0" xfId="0" applyBorder="1" applyFont="1"/>
    <xf borderId="13" fillId="10" fontId="9" numFmtId="170" xfId="0" applyAlignment="1" applyBorder="1" applyFont="1" applyNumberFormat="1">
      <alignment shrinkToFit="0" vertical="center" wrapText="1"/>
    </xf>
    <xf borderId="12" fillId="9" fontId="24" numFmtId="180" xfId="0" applyAlignment="1" applyBorder="1" applyFont="1" applyNumberFormat="1">
      <alignment shrinkToFit="0" vertical="center" wrapText="1"/>
    </xf>
    <xf borderId="0" fillId="0" fontId="23" numFmtId="0" xfId="0" applyAlignment="1" applyFont="1">
      <alignment shrinkToFit="0" wrapText="1"/>
    </xf>
    <xf borderId="9" fillId="10" fontId="9" numFmtId="0" xfId="0" applyAlignment="1" applyBorder="1" applyFont="1">
      <alignment horizontal="left" shrinkToFit="0" vertical="center" wrapText="1"/>
    </xf>
    <xf borderId="10" fillId="0" fontId="1" numFmtId="0" xfId="0" applyAlignment="1" applyBorder="1" applyFont="1">
      <alignment vertical="center"/>
    </xf>
    <xf borderId="0" fillId="0" fontId="25" numFmtId="0" xfId="0" applyAlignment="1" applyFont="1">
      <alignment horizontal="center" shrinkToFit="0" vertical="center" wrapText="1"/>
    </xf>
    <xf borderId="0" fillId="0" fontId="25" numFmtId="0" xfId="0" applyAlignment="1" applyFont="1">
      <alignment horizontal="center" vertical="center"/>
    </xf>
    <xf borderId="0" fillId="0" fontId="21" numFmtId="0" xfId="0" applyAlignment="1" applyFont="1">
      <alignment vertical="center"/>
    </xf>
    <xf borderId="0" fillId="0" fontId="21" numFmtId="49" xfId="0" applyAlignment="1" applyFont="1" applyNumberFormat="1">
      <alignment horizontal="right" shrinkToFit="0" vertical="center" wrapText="1"/>
    </xf>
    <xf borderId="0" fillId="3" fontId="26" numFmtId="0" xfId="0" applyAlignment="1" applyFont="1">
      <alignment vertical="center"/>
    </xf>
    <xf borderId="0" fillId="3" fontId="26" numFmtId="0" xfId="0" applyAlignment="1" applyFont="1">
      <alignment horizontal="center" vertical="center"/>
    </xf>
    <xf borderId="0" fillId="3" fontId="26" numFmtId="49" xfId="0" applyAlignment="1" applyFont="1" applyNumberFormat="1">
      <alignment horizontal="center" shrinkToFit="0" vertical="center" wrapText="1"/>
    </xf>
    <xf borderId="0" fillId="16" fontId="24" numFmtId="0" xfId="0" applyAlignment="1" applyFill="1" applyFont="1">
      <alignment vertical="center"/>
    </xf>
    <xf borderId="0" fillId="16" fontId="24" numFmtId="0" xfId="0" applyAlignment="1" applyFont="1">
      <alignment horizontal="right" vertical="center"/>
    </xf>
    <xf borderId="0" fillId="16" fontId="24" numFmtId="49" xfId="0" applyAlignment="1" applyFont="1" applyNumberFormat="1">
      <alignment horizontal="center" shrinkToFit="0" vertical="center" wrapText="1"/>
    </xf>
    <xf borderId="0" fillId="0" fontId="5" numFmtId="0" xfId="0" applyAlignment="1" applyFont="1">
      <alignment vertical="center"/>
    </xf>
    <xf borderId="0" fillId="0" fontId="6" numFmtId="181" xfId="0" applyAlignment="1" applyFont="1" applyNumberFormat="1">
      <alignment horizontal="right" vertical="center"/>
    </xf>
    <xf borderId="0" fillId="0" fontId="5" numFmtId="182" xfId="0" applyAlignment="1" applyFont="1" applyNumberFormat="1">
      <alignment vertical="center"/>
    </xf>
    <xf borderId="0" fillId="0" fontId="5" numFmtId="49" xfId="0" applyAlignment="1" applyFont="1" applyNumberFormat="1">
      <alignment horizontal="right" shrinkToFit="0" vertical="center" wrapText="1"/>
    </xf>
    <xf borderId="0" fillId="8" fontId="5" numFmtId="0" xfId="0" applyAlignment="1" applyFont="1">
      <alignment horizontal="left" vertical="center"/>
    </xf>
    <xf borderId="0" fillId="8" fontId="6" numFmtId="181" xfId="0" applyAlignment="1" applyFont="1" applyNumberFormat="1">
      <alignment horizontal="right" vertical="center"/>
    </xf>
    <xf borderId="0" fillId="8" fontId="5" numFmtId="49" xfId="0" applyAlignment="1" applyFont="1" applyNumberFormat="1">
      <alignment horizontal="right" shrinkToFit="0" vertical="center" wrapText="1"/>
    </xf>
    <xf borderId="0" fillId="0" fontId="5" numFmtId="182" xfId="0" applyAlignment="1" applyFont="1" applyNumberFormat="1">
      <alignment horizontal="right" vertical="center"/>
    </xf>
    <xf borderId="0" fillId="0" fontId="27" numFmtId="49" xfId="0" applyAlignment="1" applyFont="1" applyNumberFormat="1">
      <alignment horizontal="right" shrinkToFit="0" vertical="center" wrapText="1"/>
    </xf>
    <xf borderId="0" fillId="8" fontId="5" numFmtId="182" xfId="0" applyAlignment="1" applyFont="1" applyNumberFormat="1">
      <alignment vertical="center"/>
    </xf>
    <xf borderId="0" fillId="8" fontId="5" numFmtId="182" xfId="0" applyAlignment="1" applyFont="1" applyNumberFormat="1">
      <alignment horizontal="right" vertical="center"/>
    </xf>
    <xf borderId="0" fillId="0" fontId="21" numFmtId="0" xfId="0" applyAlignment="1" applyFont="1">
      <alignment vertical="center"/>
    </xf>
    <xf borderId="0" fillId="0" fontId="21" numFmtId="49" xfId="0" applyAlignment="1" applyFont="1" applyNumberFormat="1">
      <alignment horizontal="right" shrinkToFit="0" vertical="center" wrapText="1"/>
    </xf>
    <xf borderId="17" fillId="8" fontId="13" numFmtId="0" xfId="0" applyAlignment="1" applyBorder="1" applyFont="1">
      <alignment vertical="center"/>
    </xf>
    <xf borderId="0" fillId="2" fontId="28" numFmtId="183" xfId="0" applyAlignment="1" applyFont="1" applyNumberFormat="1">
      <alignment vertical="center"/>
    </xf>
    <xf borderId="9" fillId="8" fontId="3" numFmtId="183" xfId="0" applyAlignment="1" applyBorder="1" applyFont="1" applyNumberFormat="1">
      <alignment horizontal="center" vertical="center"/>
    </xf>
    <xf borderId="0" fillId="2" fontId="10" numFmtId="183" xfId="0" applyFont="1" applyNumberFormat="1"/>
    <xf borderId="0" fillId="2" fontId="28" numFmtId="0" xfId="0" applyAlignment="1" applyFont="1">
      <alignment vertical="center"/>
    </xf>
    <xf borderId="0" fillId="2" fontId="29" numFmtId="0" xfId="0" applyAlignment="1" applyFont="1">
      <alignment vertical="center"/>
    </xf>
    <xf borderId="9" fillId="9" fontId="19" numFmtId="170" xfId="0" applyAlignment="1" applyBorder="1" applyFont="1" applyNumberFormat="1">
      <alignment vertical="center"/>
    </xf>
    <xf borderId="0" fillId="2" fontId="21" numFmtId="184" xfId="0" applyAlignment="1" applyFont="1" applyNumberFormat="1">
      <alignment vertical="center"/>
    </xf>
    <xf borderId="17" fillId="9" fontId="19" numFmtId="184" xfId="0" applyAlignment="1" applyBorder="1" applyFont="1" applyNumberFormat="1">
      <alignment vertical="center"/>
    </xf>
    <xf borderId="13" fillId="9" fontId="19" numFmtId="184" xfId="0" applyAlignment="1" applyBorder="1" applyFont="1" applyNumberFormat="1">
      <alignment vertical="center"/>
    </xf>
    <xf borderId="13" fillId="9" fontId="19" numFmtId="184" xfId="0" applyAlignment="1" applyBorder="1" applyFont="1" applyNumberFormat="1">
      <alignment horizontal="center" vertical="center"/>
    </xf>
    <xf borderId="13" fillId="9" fontId="19" numFmtId="184" xfId="0" applyAlignment="1" applyBorder="1" applyFont="1" applyNumberFormat="1">
      <alignment horizontal="center" shrinkToFit="0" vertical="center" wrapText="1"/>
    </xf>
    <xf borderId="18" fillId="9" fontId="19" numFmtId="184" xfId="0" applyAlignment="1" applyBorder="1" applyFont="1" applyNumberFormat="1">
      <alignment vertical="center"/>
    </xf>
    <xf borderId="0" fillId="9" fontId="19" numFmtId="184" xfId="0" applyAlignment="1" applyFont="1" applyNumberFormat="1">
      <alignment vertical="center"/>
    </xf>
    <xf borderId="19" fillId="9" fontId="19" numFmtId="184" xfId="0" applyAlignment="1" applyBorder="1" applyFont="1" applyNumberFormat="1">
      <alignment vertical="center"/>
    </xf>
    <xf borderId="0" fillId="2" fontId="10" numFmtId="184" xfId="0" applyFont="1" applyNumberFormat="1"/>
    <xf borderId="13" fillId="9" fontId="19" numFmtId="184" xfId="0" applyAlignment="1" applyBorder="1" applyFont="1" applyNumberFormat="1">
      <alignment shrinkToFit="0" vertical="center" wrapText="1"/>
    </xf>
    <xf borderId="0" fillId="2" fontId="30" numFmtId="0" xfId="0" applyAlignment="1" applyFont="1">
      <alignment vertical="center"/>
    </xf>
    <xf borderId="0" fillId="2" fontId="31" numFmtId="0" xfId="0" applyAlignment="1" applyFont="1">
      <alignment horizontal="center" vertical="center"/>
    </xf>
    <xf borderId="0" fillId="2" fontId="32" numFmtId="0" xfId="0" applyAlignment="1" applyFont="1">
      <alignment vertical="center"/>
    </xf>
    <xf borderId="20" fillId="2" fontId="33" numFmtId="0" xfId="0" applyAlignment="1" applyBorder="1" applyFont="1">
      <alignment vertical="center"/>
    </xf>
    <xf borderId="0" fillId="2" fontId="33" numFmtId="0" xfId="0" applyAlignment="1" applyFont="1">
      <alignment vertical="center"/>
    </xf>
    <xf borderId="0" fillId="2" fontId="33" numFmtId="0" xfId="0" applyAlignment="1" applyFont="1">
      <alignment horizontal="center" vertical="center"/>
    </xf>
    <xf borderId="0" fillId="2" fontId="34" numFmtId="0" xfId="0" applyAlignment="1" applyFont="1">
      <alignment horizontal="center" vertical="center"/>
    </xf>
    <xf borderId="0" fillId="2" fontId="33" numFmtId="0" xfId="0" applyAlignment="1" applyFont="1">
      <alignment shrinkToFit="0" vertical="center" wrapText="1"/>
    </xf>
    <xf borderId="0" fillId="2" fontId="31" numFmtId="0" xfId="0" applyAlignment="1" applyFont="1">
      <alignment horizontal="center" shrinkToFit="0" vertical="center" wrapText="1"/>
    </xf>
    <xf borderId="0" fillId="2" fontId="33" numFmtId="0" xfId="0" applyAlignment="1" applyFont="1">
      <alignment horizontal="right" vertical="center"/>
    </xf>
    <xf borderId="18" fillId="0" fontId="2" numFmtId="0" xfId="0" applyBorder="1" applyFont="1"/>
    <xf borderId="20" fillId="2" fontId="34" numFmtId="0" xfId="0" applyAlignment="1" applyBorder="1" applyFont="1">
      <alignment horizontal="right" vertical="center"/>
    </xf>
    <xf borderId="0" fillId="2" fontId="35" numFmtId="0" xfId="0" applyAlignment="1" applyFont="1">
      <alignment horizontal="right" vertical="center"/>
    </xf>
    <xf borderId="0" fillId="2" fontId="21" numFmtId="0" xfId="0" applyAlignment="1" applyFont="1">
      <alignment horizontal="center"/>
    </xf>
    <xf borderId="0" fillId="2" fontId="31" numFmtId="177" xfId="0" applyAlignment="1" applyFont="1" applyNumberFormat="1">
      <alignment horizontal="center" readingOrder="0" shrinkToFit="0" vertical="center" wrapText="0"/>
    </xf>
    <xf borderId="0" fillId="2" fontId="35" numFmtId="0" xfId="0" applyAlignment="1" applyFont="1">
      <alignment horizontal="center" shrinkToFit="0" vertical="center" wrapText="1"/>
    </xf>
    <xf borderId="0" fillId="2" fontId="35" numFmtId="0" xfId="0" applyAlignment="1" applyFont="1">
      <alignment horizontal="left" vertical="center"/>
    </xf>
    <xf borderId="0" fillId="2" fontId="36" numFmtId="0" xfId="0" applyAlignment="1" applyFont="1">
      <alignment horizontal="center" readingOrder="0" shrinkToFit="0" vertical="center" wrapText="1"/>
    </xf>
    <xf borderId="0" fillId="2" fontId="36" numFmtId="0" xfId="0" applyAlignment="1" applyFont="1">
      <alignment horizontal="center" shrinkToFit="0" wrapText="1"/>
    </xf>
    <xf borderId="0" fillId="2" fontId="35" numFmtId="177" xfId="0" applyAlignment="1" applyFont="1" applyNumberFormat="1">
      <alignment horizontal="center" shrinkToFit="0" vertical="center" wrapText="0"/>
    </xf>
    <xf borderId="0" fillId="2" fontId="31" numFmtId="177" xfId="0" applyAlignment="1" applyFont="1" applyNumberFormat="1">
      <alignment horizontal="center" shrinkToFit="0" vertical="center" wrapText="1"/>
    </xf>
    <xf borderId="0" fillId="2" fontId="36" numFmtId="0" xfId="0" applyAlignment="1" applyFont="1">
      <alignment horizontal="center" shrinkToFit="0" vertical="center" wrapText="1"/>
    </xf>
    <xf borderId="0" fillId="2" fontId="31" numFmtId="0" xfId="0" applyAlignment="1" applyFont="1">
      <alignment vertical="center"/>
    </xf>
    <xf borderId="0" fillId="2" fontId="31" numFmtId="0" xfId="0" applyAlignment="1" applyFont="1">
      <alignment horizontal="center" readingOrder="0" vertical="center"/>
    </xf>
    <xf borderId="0" fillId="2" fontId="31" numFmtId="177" xfId="0" applyAlignment="1" applyFont="1" applyNumberFormat="1">
      <alignment horizontal="center" vertical="center"/>
    </xf>
    <xf borderId="0" fillId="2" fontId="1" numFmtId="0" xfId="0" applyAlignment="1" applyFont="1">
      <alignment horizontal="center" readingOrder="0" vertical="center"/>
    </xf>
    <xf borderId="0" fillId="2" fontId="37" numFmtId="0" xfId="0" applyAlignment="1" applyFont="1">
      <alignment horizontal="center" vertical="center"/>
    </xf>
    <xf borderId="0" fillId="2" fontId="35" numFmtId="177" xfId="0" applyAlignment="1" applyFont="1" applyNumberFormat="1">
      <alignment horizontal="center" vertical="center"/>
    </xf>
    <xf borderId="0" fillId="2" fontId="31" numFmtId="0" xfId="0" applyAlignment="1" applyFont="1">
      <alignment shrinkToFit="0" vertical="center" wrapText="1"/>
    </xf>
    <xf borderId="0" fillId="2" fontId="13" numFmtId="0" xfId="0" applyAlignment="1" applyFont="1">
      <alignment horizontal="left" shrinkToFit="0" vertical="center" wrapText="1"/>
    </xf>
    <xf borderId="20" fillId="2" fontId="38" numFmtId="0" xfId="0" applyAlignment="1" applyBorder="1" applyFont="1">
      <alignment vertical="center"/>
    </xf>
    <xf borderId="0" fillId="2" fontId="38" numFmtId="0" xfId="0" applyAlignment="1" applyFont="1">
      <alignment vertical="center"/>
    </xf>
    <xf borderId="0" fillId="2" fontId="38" numFmtId="0" xfId="0" applyAlignment="1" applyFont="1">
      <alignment horizontal="center" vertical="center"/>
    </xf>
    <xf borderId="14" fillId="3" fontId="35" numFmtId="185" xfId="0" applyAlignment="1" applyBorder="1" applyFont="1" applyNumberFormat="1">
      <alignment horizontal="right" vertical="center"/>
    </xf>
    <xf borderId="0" fillId="2" fontId="39" numFmtId="0" xfId="0" applyAlignment="1" applyFont="1">
      <alignment vertical="center"/>
    </xf>
    <xf borderId="20" fillId="3" fontId="30" numFmtId="0" xfId="0" applyAlignment="1" applyBorder="1" applyFont="1">
      <alignment vertical="center"/>
    </xf>
    <xf borderId="0" fillId="3" fontId="35" numFmtId="185" xfId="0" applyAlignment="1" applyFont="1" applyNumberFormat="1">
      <alignment horizontal="center" vertical="center"/>
    </xf>
    <xf borderId="0" fillId="3" fontId="35" numFmtId="186" xfId="0" applyAlignment="1" applyFont="1" applyNumberFormat="1">
      <alignment horizontal="center" vertical="center"/>
    </xf>
    <xf borderId="0" fillId="3" fontId="30" numFmtId="186" xfId="0" applyAlignment="1" applyFont="1" applyNumberFormat="1">
      <alignment horizontal="center" vertical="center"/>
    </xf>
    <xf borderId="0" fillId="3" fontId="30" numFmtId="186" xfId="0" applyAlignment="1" applyFont="1" applyNumberFormat="1">
      <alignment vertical="center"/>
    </xf>
    <xf borderId="0" fillId="3" fontId="35" numFmtId="186" xfId="0" applyAlignment="1" applyFont="1" applyNumberFormat="1">
      <alignment horizontal="center" shrinkToFit="0" vertical="center" wrapText="1"/>
    </xf>
    <xf borderId="18" fillId="3" fontId="35" numFmtId="186" xfId="0" applyAlignment="1" applyBorder="1" applyFont="1" applyNumberFormat="1">
      <alignment horizontal="center" vertical="center"/>
    </xf>
    <xf borderId="0" fillId="2" fontId="40" numFmtId="0" xfId="0" applyFont="1"/>
    <xf borderId="0" fillId="2" fontId="40" numFmtId="0" xfId="0" applyAlignment="1" applyFont="1">
      <alignment vertical="center"/>
    </xf>
    <xf borderId="14" fillId="2" fontId="41" numFmtId="0" xfId="0" applyAlignment="1" applyBorder="1" applyFont="1">
      <alignment horizontal="left" readingOrder="0" vertical="center"/>
    </xf>
    <xf borderId="15" fillId="2" fontId="41" numFmtId="0" xfId="0" applyAlignment="1" applyBorder="1" applyFont="1">
      <alignment horizontal="right" vertical="center"/>
    </xf>
    <xf borderId="12" fillId="2" fontId="13" numFmtId="0" xfId="0" applyAlignment="1" applyBorder="1" applyFont="1">
      <alignment horizontal="center" readingOrder="0" vertical="center"/>
    </xf>
    <xf borderId="12" fillId="2" fontId="27" numFmtId="186" xfId="0" applyAlignment="1" applyBorder="1" applyFont="1" applyNumberFormat="1">
      <alignment horizontal="center" vertical="center"/>
    </xf>
    <xf borderId="12" fillId="2" fontId="13" numFmtId="49" xfId="0" applyAlignment="1" applyBorder="1" applyFont="1" applyNumberFormat="1">
      <alignment horizontal="center" vertical="center"/>
    </xf>
    <xf borderId="12" fillId="2" fontId="13" numFmtId="0" xfId="0" applyAlignment="1" applyBorder="1" applyFont="1">
      <alignment horizontal="center" shrinkToFit="0" vertical="center" wrapText="1"/>
    </xf>
    <xf borderId="12" fillId="2" fontId="13" numFmtId="186" xfId="0" applyAlignment="1" applyBorder="1" applyFont="1" applyNumberFormat="1">
      <alignment horizontal="center" shrinkToFit="0" vertical="center" wrapText="1"/>
    </xf>
    <xf borderId="16" fillId="2" fontId="13" numFmtId="186" xfId="0" applyAlignment="1" applyBorder="1" applyFont="1" applyNumberFormat="1">
      <alignment horizontal="center" shrinkToFit="0" vertical="center" wrapText="1"/>
    </xf>
    <xf borderId="12" fillId="2" fontId="13" numFmtId="0" xfId="0" applyAlignment="1" applyBorder="1" applyFont="1">
      <alignment horizontal="center" vertical="center"/>
    </xf>
    <xf borderId="0" fillId="2" fontId="27" numFmtId="0" xfId="0" applyAlignment="1" applyFont="1">
      <alignment vertical="center"/>
    </xf>
    <xf borderId="14" fillId="8" fontId="41" numFmtId="0" xfId="0" applyAlignment="1" applyBorder="1" applyFont="1">
      <alignment horizontal="left" readingOrder="0" vertical="center"/>
    </xf>
    <xf borderId="9" fillId="8" fontId="9" numFmtId="0" xfId="0" applyAlignment="1" applyBorder="1" applyFont="1">
      <alignment horizontal="right" vertical="center"/>
    </xf>
    <xf borderId="12" fillId="8" fontId="13" numFmtId="0" xfId="0" applyAlignment="1" applyBorder="1" applyFont="1">
      <alignment horizontal="center" readingOrder="0" vertical="center"/>
    </xf>
    <xf borderId="10" fillId="8" fontId="27" numFmtId="186" xfId="0" applyAlignment="1" applyBorder="1" applyFont="1" applyNumberFormat="1">
      <alignment horizontal="center" vertical="center"/>
    </xf>
    <xf borderId="10" fillId="8" fontId="13" numFmtId="49" xfId="0" applyAlignment="1" applyBorder="1" applyFont="1" applyNumberFormat="1">
      <alignment horizontal="center" vertical="center"/>
    </xf>
    <xf borderId="10" fillId="8" fontId="13" numFmtId="0" xfId="0" applyAlignment="1" applyBorder="1" applyFont="1">
      <alignment horizontal="center" shrinkToFit="0" vertical="center" wrapText="1"/>
    </xf>
    <xf borderId="12" fillId="8" fontId="13" numFmtId="0" xfId="0" applyAlignment="1" applyBorder="1" applyFont="1">
      <alignment horizontal="center" shrinkToFit="0" vertical="center" wrapText="1"/>
    </xf>
    <xf borderId="10" fillId="8" fontId="13" numFmtId="186" xfId="0" applyAlignment="1" applyBorder="1" applyFont="1" applyNumberFormat="1">
      <alignment horizontal="center" shrinkToFit="0" vertical="center" wrapText="1"/>
    </xf>
    <xf borderId="11" fillId="8" fontId="13" numFmtId="186" xfId="0" applyAlignment="1" applyBorder="1" applyFont="1" applyNumberFormat="1">
      <alignment horizontal="center" shrinkToFit="0" vertical="center" wrapText="1"/>
    </xf>
    <xf borderId="10" fillId="8" fontId="13" numFmtId="0" xfId="0" applyAlignment="1" applyBorder="1" applyFont="1">
      <alignment horizontal="center" vertical="center"/>
    </xf>
    <xf borderId="12" fillId="8" fontId="13" numFmtId="0" xfId="0" applyAlignment="1" applyBorder="1" applyFont="1">
      <alignment horizontal="center" vertical="center"/>
    </xf>
    <xf borderId="12" fillId="8" fontId="27" numFmtId="186" xfId="0" applyAlignment="1" applyBorder="1" applyFont="1" applyNumberFormat="1">
      <alignment horizontal="center" vertical="center"/>
    </xf>
    <xf borderId="12" fillId="8" fontId="13" numFmtId="49" xfId="0" applyAlignment="1" applyBorder="1" applyFont="1" applyNumberFormat="1">
      <alignment horizontal="center" vertical="center"/>
    </xf>
    <xf borderId="12" fillId="8" fontId="13" numFmtId="186" xfId="0" applyAlignment="1" applyBorder="1" applyFont="1" applyNumberFormat="1">
      <alignment horizontal="center" shrinkToFit="0" vertical="center" wrapText="1"/>
    </xf>
    <xf borderId="16" fillId="8" fontId="13" numFmtId="186" xfId="0" applyAlignment="1" applyBorder="1" applyFont="1" applyNumberFormat="1">
      <alignment horizontal="center" shrinkToFit="0" vertical="center" wrapText="1"/>
    </xf>
    <xf borderId="0" fillId="0" fontId="13" numFmtId="0" xfId="0" applyAlignment="1" applyFont="1">
      <alignment vertical="center"/>
    </xf>
    <xf borderId="0" fillId="2" fontId="21" numFmtId="0" xfId="0" applyAlignment="1" applyFont="1">
      <alignment vertical="center"/>
    </xf>
    <xf borderId="0" fillId="0" fontId="10" numFmtId="0" xfId="0" applyAlignment="1" applyFont="1">
      <alignment vertical="center"/>
    </xf>
    <xf borderId="0" fillId="0" fontId="10" numFmtId="0" xfId="0" applyAlignment="1" applyFont="1">
      <alignment horizontal="center" vertical="center"/>
    </xf>
    <xf borderId="0" fillId="2" fontId="10" numFmtId="0" xfId="0" applyAlignment="1" applyFont="1">
      <alignment vertical="center"/>
    </xf>
    <xf borderId="0" fillId="0" fontId="13" numFmtId="0" xfId="0" applyAlignment="1" applyFont="1">
      <alignment shrinkToFit="0" vertical="center" wrapText="1"/>
    </xf>
    <xf borderId="0" fillId="2" fontId="21" numFmtId="0" xfId="0" applyAlignment="1" applyFont="1">
      <alignment shrinkToFit="0" vertical="center" wrapText="1"/>
    </xf>
    <xf borderId="0" fillId="5" fontId="29" numFmtId="0" xfId="0" applyAlignment="1" applyFont="1">
      <alignment shrinkToFit="0" vertical="center" wrapText="1"/>
    </xf>
    <xf borderId="0" fillId="5" fontId="35" numFmtId="185" xfId="0" applyAlignment="1" applyFont="1" applyNumberFormat="1">
      <alignment horizontal="right" shrinkToFit="0" vertical="center" wrapText="1"/>
    </xf>
    <xf borderId="0" fillId="0" fontId="10" numFmtId="186" xfId="0" applyAlignment="1" applyFont="1" applyNumberFormat="1">
      <alignment horizontal="center" shrinkToFit="0" vertical="center" wrapText="1"/>
    </xf>
    <xf borderId="0" fillId="0" fontId="10" numFmtId="186" xfId="0" applyAlignment="1" applyFont="1" applyNumberFormat="1">
      <alignment shrinkToFit="0" vertical="center" wrapText="1"/>
    </xf>
    <xf borderId="0" fillId="0" fontId="1" numFmtId="186" xfId="0" applyAlignment="1" applyFont="1" applyNumberFormat="1">
      <alignment horizontal="center" shrinkToFit="0" vertical="center" wrapText="1"/>
    </xf>
    <xf borderId="0" fillId="0" fontId="10" numFmtId="0" xfId="0" applyAlignment="1" applyFont="1">
      <alignment shrinkToFit="0" vertical="center" wrapText="1"/>
    </xf>
    <xf borderId="0" fillId="2" fontId="10" numFmtId="0" xfId="0" applyAlignment="1" applyFont="1">
      <alignment shrinkToFit="0" wrapText="1"/>
    </xf>
    <xf borderId="0" fillId="2" fontId="10" numFmtId="0" xfId="0" applyAlignment="1" applyFont="1">
      <alignment shrinkToFit="0" vertical="center" wrapText="1"/>
    </xf>
    <xf borderId="13" fillId="9" fontId="42" numFmtId="0" xfId="0" applyAlignment="1" applyBorder="1" applyFont="1">
      <alignment horizontal="right" shrinkToFit="0" vertical="center" wrapText="1"/>
    </xf>
    <xf borderId="13" fillId="9" fontId="42" numFmtId="0" xfId="0" applyAlignment="1" applyBorder="1" applyFont="1">
      <alignment horizontal="center" shrinkToFit="0" vertical="center" wrapText="1"/>
    </xf>
    <xf borderId="13" fillId="9" fontId="42" numFmtId="186" xfId="0" applyAlignment="1" applyBorder="1" applyFont="1" applyNumberFormat="1">
      <alignment horizontal="center" shrinkToFit="0" vertical="center" wrapText="1"/>
    </xf>
    <xf borderId="13" fillId="0" fontId="2" numFmtId="0" xfId="0" applyBorder="1" applyFont="1"/>
    <xf borderId="19" fillId="9" fontId="42" numFmtId="186" xfId="0" applyAlignment="1" applyBorder="1" applyFont="1" applyNumberFormat="1">
      <alignment horizontal="center" shrinkToFit="0" vertical="center" wrapText="1"/>
    </xf>
    <xf borderId="0" fillId="2" fontId="13" numFmtId="49" xfId="0" applyAlignment="1" applyFont="1" applyNumberFormat="1">
      <alignment shrinkToFit="0" vertical="center" wrapText="1"/>
    </xf>
    <xf borderId="0" fillId="2" fontId="28" numFmtId="49" xfId="0" applyAlignment="1" applyFont="1" applyNumberFormat="1">
      <alignment shrinkToFit="0" vertical="center" wrapText="1"/>
    </xf>
    <xf borderId="15" fillId="2" fontId="9" numFmtId="49" xfId="0" applyAlignment="1" applyBorder="1" applyFont="1" applyNumberFormat="1">
      <alignment horizontal="center" shrinkToFit="0" vertical="center" wrapText="1"/>
    </xf>
    <xf borderId="12" fillId="2" fontId="13" numFmtId="49" xfId="0" applyAlignment="1" applyBorder="1" applyFont="1" applyNumberFormat="1">
      <alignment horizontal="center" shrinkToFit="0" vertical="center" wrapText="1"/>
    </xf>
    <xf borderId="12" fillId="2" fontId="43" numFmtId="49" xfId="0" applyAlignment="1" applyBorder="1" applyFont="1" applyNumberFormat="1">
      <alignment horizontal="center" shrinkToFit="0" vertical="center" wrapText="1"/>
    </xf>
    <xf borderId="16" fillId="2" fontId="13" numFmtId="49" xfId="0" applyAlignment="1" applyBorder="1" applyFont="1" applyNumberFormat="1">
      <alignment horizontal="center" shrinkToFit="0" vertical="center" wrapText="1"/>
    </xf>
    <xf borderId="0" fillId="2" fontId="10" numFmtId="49" xfId="0" applyAlignment="1" applyFont="1" applyNumberFormat="1">
      <alignment shrinkToFit="0" wrapText="1"/>
    </xf>
    <xf borderId="12" fillId="2" fontId="44" numFmtId="49" xfId="0" applyAlignment="1" applyBorder="1" applyFont="1" applyNumberFormat="1">
      <alignment horizontal="center" shrinkToFit="0" wrapText="1"/>
    </xf>
    <xf borderId="0" fillId="2" fontId="29" numFmtId="49" xfId="0" applyAlignment="1" applyFont="1" applyNumberFormat="1">
      <alignment shrinkToFit="0" vertical="center" wrapText="1"/>
    </xf>
    <xf borderId="0" fillId="2" fontId="31" numFmtId="49" xfId="0" applyAlignment="1" applyFont="1" applyNumberFormat="1">
      <alignment horizontal="center" shrinkToFit="0" vertical="center" wrapText="1"/>
    </xf>
    <xf borderId="9" fillId="8" fontId="9" numFmtId="49" xfId="0" applyAlignment="1" applyBorder="1" applyFont="1" applyNumberFormat="1">
      <alignment horizontal="center" shrinkToFit="0" vertical="center" wrapText="1"/>
    </xf>
    <xf borderId="10" fillId="8" fontId="13" numFmtId="49" xfId="0" applyAlignment="1" applyBorder="1" applyFont="1" applyNumberFormat="1">
      <alignment horizontal="center" shrinkToFit="0" vertical="center" wrapText="1"/>
    </xf>
    <xf borderId="12" fillId="8" fontId="45" numFmtId="49" xfId="0" applyAlignment="1" applyBorder="1" applyFont="1" applyNumberFormat="1">
      <alignment horizontal="center" shrinkToFit="0" vertical="center" wrapText="1"/>
    </xf>
    <xf borderId="11" fillId="8" fontId="13" numFmtId="49" xfId="0" applyAlignment="1" applyBorder="1" applyFont="1" applyNumberFormat="1">
      <alignment horizontal="center" shrinkToFit="0" vertical="center" wrapText="1"/>
    </xf>
    <xf borderId="12" fillId="8" fontId="46" numFmtId="49" xfId="0" applyAlignment="1" applyBorder="1" applyFont="1" applyNumberFormat="1">
      <alignment shrinkToFit="0" wrapText="1"/>
    </xf>
    <xf borderId="9" fillId="2" fontId="9" numFmtId="49" xfId="0" applyAlignment="1" applyBorder="1" applyFont="1" applyNumberFormat="1">
      <alignment horizontal="center" shrinkToFit="0" vertical="center" wrapText="1"/>
    </xf>
    <xf borderId="10" fillId="17" fontId="13" numFmtId="49" xfId="0" applyAlignment="1" applyBorder="1" applyFill="1" applyFont="1" applyNumberFormat="1">
      <alignment horizontal="center" shrinkToFit="0" vertical="center" wrapText="1"/>
    </xf>
    <xf borderId="12" fillId="17" fontId="47" numFmtId="49" xfId="0" applyAlignment="1" applyBorder="1" applyFont="1" applyNumberFormat="1">
      <alignment horizontal="center" shrinkToFit="0" vertical="center" wrapText="1"/>
    </xf>
    <xf borderId="11" fillId="17" fontId="13" numFmtId="49" xfId="0" applyAlignment="1" applyBorder="1" applyFont="1" applyNumberFormat="1">
      <alignment horizontal="center" shrinkToFit="0" vertical="center" wrapText="1"/>
    </xf>
    <xf borderId="0" fillId="17" fontId="28" numFmtId="49" xfId="0" applyAlignment="1" applyFont="1" applyNumberFormat="1">
      <alignment shrinkToFit="0" vertical="center" wrapText="1"/>
    </xf>
    <xf borderId="9" fillId="17" fontId="9" numFmtId="49" xfId="0" applyAlignment="1" applyBorder="1" applyFont="1" applyNumberFormat="1">
      <alignment horizontal="center" shrinkToFit="0" vertical="center" wrapText="1"/>
    </xf>
    <xf borderId="0" fillId="17" fontId="10" numFmtId="49" xfId="0" applyAlignment="1" applyFont="1" applyNumberFormat="1">
      <alignment shrinkToFit="0" wrapText="1"/>
    </xf>
    <xf borderId="10" fillId="2" fontId="13" numFmtId="49" xfId="0" applyAlignment="1" applyBorder="1" applyFont="1" applyNumberFormat="1">
      <alignment horizontal="center" shrinkToFit="0" vertical="center" wrapText="1"/>
    </xf>
    <xf borderId="12" fillId="2" fontId="48" numFmtId="49" xfId="0" applyAlignment="1" applyBorder="1" applyFont="1" applyNumberFormat="1">
      <alignment shrinkToFit="0" wrapText="1"/>
    </xf>
    <xf borderId="11" fillId="2" fontId="13" numFmtId="49" xfId="0" applyAlignment="1" applyBorder="1" applyFont="1" applyNumberFormat="1">
      <alignment horizontal="center" shrinkToFit="0" vertical="center" wrapText="1"/>
    </xf>
    <xf borderId="10" fillId="0" fontId="13" numFmtId="49" xfId="0" applyAlignment="1" applyBorder="1" applyFont="1" applyNumberFormat="1">
      <alignment horizontal="center" shrinkToFit="0" vertical="center" wrapText="1"/>
    </xf>
    <xf borderId="12" fillId="0" fontId="49" numFmtId="49" xfId="0" applyAlignment="1" applyBorder="1" applyFont="1" applyNumberFormat="1">
      <alignment horizontal="center" shrinkToFit="0" vertical="center" wrapText="1"/>
    </xf>
    <xf borderId="11" fillId="0" fontId="13" numFmtId="49" xfId="0" applyAlignment="1" applyBorder="1" applyFont="1" applyNumberFormat="1">
      <alignment horizontal="center" shrinkToFit="0" vertical="center" wrapText="1"/>
    </xf>
    <xf borderId="0" fillId="0" fontId="28" numFmtId="49" xfId="0" applyAlignment="1" applyFont="1" applyNumberFormat="1">
      <alignment shrinkToFit="0" vertical="center" wrapText="1"/>
    </xf>
    <xf borderId="9" fillId="0" fontId="9" numFmtId="49" xfId="0" applyAlignment="1" applyBorder="1" applyFont="1" applyNumberFormat="1">
      <alignment horizontal="center" shrinkToFit="0" vertical="center" wrapText="1"/>
    </xf>
    <xf borderId="0" fillId="0" fontId="10" numFmtId="49" xfId="0" applyAlignment="1" applyFont="1" applyNumberFormat="1">
      <alignment shrinkToFit="0" wrapText="1"/>
    </xf>
    <xf borderId="10" fillId="15" fontId="13" numFmtId="49" xfId="0" applyAlignment="1" applyBorder="1" applyFont="1" applyNumberFormat="1">
      <alignment horizontal="center" shrinkToFit="0" vertical="center" wrapText="1"/>
    </xf>
    <xf borderId="12" fillId="15" fontId="50" numFmtId="49" xfId="0" applyAlignment="1" applyBorder="1" applyFont="1" applyNumberFormat="1">
      <alignment horizontal="center" shrinkToFit="0" vertical="center" wrapText="1"/>
    </xf>
    <xf borderId="11" fillId="15" fontId="13" numFmtId="49" xfId="0" applyAlignment="1" applyBorder="1" applyFont="1" applyNumberFormat="1">
      <alignment horizontal="center" shrinkToFit="0" vertical="center" wrapText="1"/>
    </xf>
    <xf borderId="0" fillId="15" fontId="28" numFmtId="49" xfId="0" applyAlignment="1" applyFont="1" applyNumberFormat="1">
      <alignment shrinkToFit="0" vertical="center" wrapText="1"/>
    </xf>
    <xf borderId="9" fillId="15" fontId="9" numFmtId="49" xfId="0" applyAlignment="1" applyBorder="1" applyFont="1" applyNumberFormat="1">
      <alignment horizontal="center" shrinkToFit="0" vertical="center" wrapText="1"/>
    </xf>
    <xf borderId="0" fillId="15" fontId="10" numFmtId="49" xfId="0" applyAlignment="1" applyFont="1" applyNumberFormat="1">
      <alignment shrinkToFit="0" wrapText="1"/>
    </xf>
    <xf borderId="12" fillId="8" fontId="51" numFmtId="49" xfId="0" applyAlignment="1" applyBorder="1" applyFont="1" applyNumberFormat="1">
      <alignment horizontal="center" shrinkToFit="0" vertical="center" wrapText="1"/>
    </xf>
    <xf borderId="12" fillId="8" fontId="10" numFmtId="49" xfId="0" applyAlignment="1" applyBorder="1" applyFont="1" applyNumberFormat="1">
      <alignment shrinkToFit="0" wrapText="1"/>
    </xf>
    <xf borderId="12" fillId="2" fontId="51" numFmtId="49" xfId="0" applyAlignment="1" applyBorder="1" applyFont="1" applyNumberFormat="1">
      <alignment horizontal="center" shrinkToFit="0" vertical="center" wrapText="1"/>
    </xf>
    <xf borderId="12" fillId="2" fontId="10" numFmtId="49" xfId="0" applyAlignment="1" applyBorder="1" applyFont="1" applyNumberFormat="1">
      <alignment shrinkToFit="0" wrapText="1"/>
    </xf>
    <xf borderId="0" fillId="2" fontId="13" numFmtId="0" xfId="0" applyAlignment="1" applyFont="1">
      <alignment shrinkToFit="0" vertical="center" wrapText="1"/>
    </xf>
    <xf borderId="0" fillId="2" fontId="52" numFmtId="0" xfId="0" applyAlignment="1" applyFont="1">
      <alignment horizontal="right" shrinkToFit="0" vertical="center" wrapText="1"/>
    </xf>
    <xf borderId="0" fillId="2" fontId="35" numFmtId="0" xfId="0" applyAlignment="1" applyFont="1">
      <alignment horizontal="left" shrinkToFit="0" vertical="center" wrapText="1"/>
    </xf>
    <xf borderId="0" fillId="2" fontId="1" numFmtId="0" xfId="0" applyAlignment="1" applyFont="1">
      <alignment horizontal="center" shrinkToFit="0" vertical="center" wrapText="1"/>
    </xf>
    <xf borderId="0" fillId="2" fontId="53" numFmtId="0" xfId="0" applyAlignment="1" applyFont="1">
      <alignment horizontal="center" shrinkToFit="0" vertical="center" wrapText="1"/>
    </xf>
    <xf borderId="0" fillId="2" fontId="53" numFmtId="0" xfId="0" applyAlignment="1" applyFont="1">
      <alignment horizontal="left" shrinkToFit="0" vertical="center" wrapText="1"/>
    </xf>
    <xf borderId="0" fillId="2" fontId="21" numFmtId="49" xfId="0" applyAlignment="1" applyFont="1" applyNumberFormat="1">
      <alignment shrinkToFit="0" vertical="center" wrapText="1"/>
    </xf>
    <xf borderId="0" fillId="0" fontId="52" numFmtId="0" xfId="0" applyAlignment="1" applyFont="1">
      <alignment horizontal="right" shrinkToFit="0" vertical="center" wrapText="1"/>
    </xf>
    <xf borderId="0" fillId="0" fontId="35" numFmtId="0" xfId="0" applyAlignment="1" applyFont="1">
      <alignment horizontal="left" shrinkToFit="0" vertical="center" wrapText="1"/>
    </xf>
    <xf borderId="0" fillId="0" fontId="53" numFmtId="0" xfId="0" applyAlignment="1" applyFont="1">
      <alignment horizontal="center" shrinkToFit="0" vertical="center" wrapText="1"/>
    </xf>
    <xf borderId="0" fillId="0" fontId="53" numFmtId="0" xfId="0" applyAlignment="1" applyFont="1">
      <alignment horizontal="left" shrinkToFit="0" vertical="center" wrapText="1"/>
    </xf>
    <xf borderId="0" fillId="2" fontId="10" numFmtId="49" xfId="0" applyAlignment="1" applyFont="1" applyNumberFormat="1">
      <alignment shrinkToFit="0" vertical="center" wrapText="1"/>
    </xf>
    <xf borderId="12" fillId="2" fontId="51" numFmtId="49" xfId="0" applyAlignment="1" applyBorder="1" applyFont="1" applyNumberFormat="1">
      <alignment horizontal="center" shrinkToFit="0" wrapText="1"/>
    </xf>
    <xf borderId="0" fillId="0" fontId="13" numFmtId="49" xfId="0" applyAlignment="1" applyFont="1" applyNumberFormat="1">
      <alignment shrinkToFit="0" vertical="center" wrapText="1"/>
    </xf>
    <xf borderId="0" fillId="2" fontId="21" numFmtId="0" xfId="0" applyFont="1"/>
    <xf borderId="0" fillId="0" fontId="52" numFmtId="0" xfId="0" applyAlignment="1" applyFont="1">
      <alignment horizontal="right" vertical="center"/>
    </xf>
    <xf borderId="0" fillId="0" fontId="35" numFmtId="0" xfId="0" applyAlignment="1" applyFont="1">
      <alignment horizontal="left" vertical="center"/>
    </xf>
    <xf borderId="0" fillId="0" fontId="53" numFmtId="0" xfId="0" applyAlignment="1" applyFont="1">
      <alignment horizontal="center" vertical="center"/>
    </xf>
    <xf borderId="0" fillId="2" fontId="21" numFmtId="49" xfId="0" applyFont="1" applyNumberFormat="1"/>
    <xf borderId="0" fillId="2" fontId="21" numFmtId="49" xfId="0" applyAlignment="1" applyFont="1" applyNumberFormat="1">
      <alignment shrinkToFit="0" wrapText="1"/>
    </xf>
    <xf borderId="0" fillId="2" fontId="21" numFmtId="187" xfId="0" applyFont="1" applyNumberFormat="1"/>
    <xf borderId="0" fillId="2" fontId="21" numFmtId="186" xfId="0" applyFont="1" applyNumberFormat="1"/>
    <xf borderId="0" fillId="2" fontId="1" numFmtId="49" xfId="0" applyAlignment="1" applyFont="1" applyNumberFormat="1">
      <alignment horizontal="center" shrinkToFit="0" wrapText="1"/>
    </xf>
    <xf borderId="0" fillId="8" fontId="15" numFmtId="0" xfId="0" applyAlignment="1" applyFont="1">
      <alignment horizontal="center" vertical="center"/>
    </xf>
    <xf borderId="0" fillId="8" fontId="15" numFmtId="188" xfId="0" applyAlignment="1" applyFont="1" applyNumberFormat="1">
      <alignment horizontal="center" vertical="center"/>
    </xf>
    <xf borderId="0" fillId="8" fontId="15" numFmtId="183" xfId="0" applyAlignment="1" applyFont="1" applyNumberFormat="1">
      <alignment horizontal="center" vertical="center"/>
    </xf>
    <xf borderId="0" fillId="3" fontId="15" numFmtId="0" xfId="0" applyAlignment="1" applyFont="1">
      <alignment horizontal="center" vertical="center"/>
    </xf>
    <xf borderId="0" fillId="3" fontId="15" numFmtId="170" xfId="0" applyAlignment="1" applyFont="1" applyNumberFormat="1">
      <alignment horizontal="center" vertical="center"/>
    </xf>
    <xf borderId="0" fillId="3" fontId="15" numFmtId="188" xfId="0" applyAlignment="1" applyFont="1" applyNumberFormat="1">
      <alignment horizontal="center" vertical="center"/>
    </xf>
    <xf borderId="0" fillId="3" fontId="15" numFmtId="183" xfId="0" applyAlignment="1" applyFont="1" applyNumberFormat="1">
      <alignment horizontal="center" vertical="center"/>
    </xf>
    <xf borderId="0" fillId="2" fontId="15" numFmtId="0" xfId="0" applyAlignment="1" applyFont="1">
      <alignment horizontal="center" vertical="center"/>
    </xf>
    <xf borderId="0" fillId="0" fontId="5" numFmtId="0" xfId="0" applyAlignment="1" applyFont="1">
      <alignment vertical="bottom"/>
    </xf>
    <xf borderId="0" fillId="0" fontId="5" numFmtId="183" xfId="0" applyAlignment="1" applyFont="1" applyNumberFormat="1">
      <alignment vertical="bottom"/>
    </xf>
    <xf borderId="0" fillId="2" fontId="5" numFmtId="0" xfId="0" applyAlignment="1" applyFont="1">
      <alignment vertical="bottom"/>
    </xf>
    <xf borderId="17" fillId="9" fontId="54" numFmtId="183" xfId="0" applyAlignment="1" applyBorder="1" applyFont="1" applyNumberFormat="1">
      <alignment horizontal="center" vertical="center"/>
    </xf>
    <xf borderId="19" fillId="0" fontId="2" numFmtId="0" xfId="0" applyBorder="1" applyFont="1"/>
    <xf borderId="13" fillId="9" fontId="54" numFmtId="183" xfId="0" applyAlignment="1" applyBorder="1" applyFont="1" applyNumberFormat="1">
      <alignment horizontal="center" vertical="center"/>
    </xf>
    <xf borderId="0" fillId="2" fontId="5" numFmtId="0" xfId="0" applyAlignment="1" applyFont="1">
      <alignment vertical="center"/>
    </xf>
    <xf borderId="9" fillId="9" fontId="54" numFmtId="0" xfId="0" applyAlignment="1" applyBorder="1" applyFont="1">
      <alignment horizontal="center" vertical="center"/>
    </xf>
    <xf borderId="20" fillId="7" fontId="4" numFmtId="0" xfId="0" applyAlignment="1" applyBorder="1" applyFont="1">
      <alignment vertical="center"/>
    </xf>
    <xf borderId="0" fillId="3" fontId="41" numFmtId="185" xfId="0" applyAlignment="1" applyFont="1" applyNumberFormat="1">
      <alignment horizontal="right" vertical="center"/>
    </xf>
    <xf borderId="18" fillId="3" fontId="41" numFmtId="185" xfId="0" applyAlignment="1" applyBorder="1" applyFont="1" applyNumberFormat="1">
      <alignment horizontal="right" vertical="center"/>
    </xf>
    <xf borderId="20" fillId="2" fontId="27" numFmtId="185" xfId="0" applyAlignment="1" applyBorder="1" applyFont="1" applyNumberFormat="1">
      <alignment horizontal="left" vertical="center"/>
    </xf>
    <xf borderId="0" fillId="2" fontId="55" numFmtId="0" xfId="0" applyAlignment="1" applyFont="1">
      <alignment vertical="center"/>
    </xf>
    <xf borderId="0" fillId="8" fontId="5" numFmtId="185" xfId="0" applyAlignment="1" applyFont="1" applyNumberFormat="1">
      <alignment vertical="center"/>
    </xf>
    <xf borderId="18" fillId="8" fontId="5" numFmtId="185" xfId="0" applyAlignment="1" applyBorder="1" applyFont="1" applyNumberFormat="1">
      <alignment vertical="center"/>
    </xf>
    <xf borderId="0" fillId="8" fontId="5" numFmtId="185" xfId="0" applyAlignment="1" applyFont="1" applyNumberFormat="1">
      <alignment horizontal="right" vertical="center"/>
    </xf>
    <xf borderId="18" fillId="8" fontId="5" numFmtId="185" xfId="0" applyAlignment="1" applyBorder="1" applyFont="1" applyNumberFormat="1">
      <alignment horizontal="right" vertical="center"/>
    </xf>
    <xf borderId="0" fillId="2" fontId="5" numFmtId="0" xfId="0" applyAlignment="1" applyFont="1">
      <alignment vertical="center"/>
    </xf>
    <xf borderId="20" fillId="8" fontId="27" numFmtId="185" xfId="0" applyAlignment="1" applyBorder="1" applyFont="1" applyNumberFormat="1">
      <alignment horizontal="left" vertical="center"/>
    </xf>
    <xf borderId="0" fillId="8" fontId="55" numFmtId="0" xfId="0" applyAlignment="1" applyFont="1">
      <alignment vertical="center"/>
    </xf>
    <xf borderId="20" fillId="7" fontId="56" numFmtId="0" xfId="0" applyAlignment="1" applyBorder="1" applyFont="1">
      <alignment horizontal="right" vertical="center"/>
    </xf>
    <xf borderId="20" fillId="18" fontId="57" numFmtId="0" xfId="0" applyBorder="1" applyFill="1" applyFont="1"/>
    <xf borderId="0" fillId="18" fontId="57" numFmtId="0" xfId="0" applyFont="1"/>
    <xf borderId="18" fillId="0" fontId="5" numFmtId="0" xfId="0" applyAlignment="1" applyBorder="1" applyFont="1">
      <alignment vertical="center"/>
    </xf>
    <xf borderId="20" fillId="19" fontId="58" numFmtId="0" xfId="0" applyBorder="1" applyFill="1" applyFont="1"/>
    <xf borderId="0" fillId="20" fontId="59" numFmtId="0" xfId="0" applyFill="1" applyFont="1"/>
    <xf borderId="0" fillId="18" fontId="57" numFmtId="0" xfId="0" applyFont="1"/>
    <xf borderId="0" fillId="0" fontId="5" numFmtId="0" xfId="0" applyAlignment="1" applyFont="1">
      <alignment readingOrder="0" vertical="center"/>
    </xf>
    <xf borderId="0" fillId="2" fontId="5" numFmtId="0" xfId="0" applyAlignment="1" applyFont="1">
      <alignment readingOrder="0" vertical="center"/>
    </xf>
    <xf borderId="18" fillId="2" fontId="5" numFmtId="0" xfId="0" applyAlignment="1" applyBorder="1" applyFont="1">
      <alignment readingOrder="0" vertical="center"/>
    </xf>
    <xf borderId="20" fillId="21" fontId="60" numFmtId="0" xfId="0" applyBorder="1" applyFill="1" applyFont="1"/>
    <xf borderId="0" fillId="20" fontId="59" numFmtId="0" xfId="0" applyFont="1"/>
    <xf borderId="20" fillId="22" fontId="5" numFmtId="0" xfId="0" applyBorder="1" applyFill="1" applyFont="1"/>
    <xf borderId="20" fillId="22" fontId="5" numFmtId="0" xfId="0" applyBorder="1" applyFont="1"/>
    <xf borderId="0" fillId="21" fontId="60" numFmtId="0" xfId="0" applyFont="1"/>
    <xf borderId="0" fillId="19" fontId="58" numFmtId="0" xfId="0" applyFont="1"/>
    <xf borderId="18" fillId="0" fontId="5" numFmtId="0" xfId="0" applyAlignment="1" applyBorder="1" applyFont="1">
      <alignment readingOrder="0" vertical="center"/>
    </xf>
    <xf borderId="20" fillId="20" fontId="59" numFmtId="0" xfId="0" applyBorder="1" applyFont="1"/>
    <xf borderId="0" fillId="22" fontId="5" numFmtId="0" xfId="0" applyFont="1"/>
    <xf borderId="20" fillId="18" fontId="57" numFmtId="0" xfId="0" applyBorder="1" applyFont="1"/>
    <xf borderId="0" fillId="23" fontId="61" numFmtId="0" xfId="0" applyFill="1" applyFont="1"/>
    <xf borderId="15" fillId="8" fontId="27" numFmtId="185" xfId="0" applyAlignment="1" applyBorder="1" applyFont="1" applyNumberFormat="1">
      <alignment horizontal="left" vertical="center"/>
    </xf>
    <xf borderId="12" fillId="8" fontId="55" numFmtId="0" xfId="0" applyAlignment="1" applyBorder="1" applyFont="1">
      <alignment vertical="center"/>
    </xf>
    <xf borderId="20" fillId="23" fontId="61" numFmtId="0" xfId="0" applyBorder="1" applyFont="1"/>
    <xf borderId="0" fillId="24" fontId="62" numFmtId="0" xfId="0" applyFill="1" applyFont="1"/>
    <xf borderId="15" fillId="3" fontId="41" numFmtId="0" xfId="0" applyAlignment="1" applyBorder="1" applyFont="1">
      <alignment horizontal="center" vertical="center"/>
    </xf>
    <xf borderId="12" fillId="3" fontId="55" numFmtId="0" xfId="0" applyAlignment="1" applyBorder="1" applyFont="1">
      <alignment vertical="center"/>
    </xf>
    <xf borderId="20" fillId="19" fontId="58" numFmtId="0" xfId="0" applyBorder="1" applyFont="1"/>
    <xf borderId="0" fillId="25" fontId="63" numFmtId="0" xfId="0" applyFill="1" applyFont="1"/>
    <xf borderId="20" fillId="25" fontId="63" numFmtId="0" xfId="0" applyBorder="1" applyFont="1"/>
    <xf borderId="0" fillId="26" fontId="64" numFmtId="0" xfId="0" applyAlignment="1" applyFill="1" applyFont="1">
      <alignment readingOrder="0"/>
    </xf>
    <xf borderId="20" fillId="24" fontId="62" numFmtId="0" xfId="0" applyBorder="1" applyFont="1"/>
    <xf borderId="0" fillId="26" fontId="64" numFmtId="0" xfId="0" applyFont="1"/>
    <xf borderId="20" fillId="3" fontId="41" numFmtId="0" xfId="0" applyAlignment="1" applyBorder="1" applyFont="1">
      <alignment vertical="center"/>
    </xf>
    <xf borderId="0" fillId="3" fontId="41" numFmtId="0" xfId="0" applyAlignment="1" applyFont="1">
      <alignment vertical="center"/>
    </xf>
    <xf borderId="0" fillId="3" fontId="41" numFmtId="189" xfId="0" applyAlignment="1" applyFont="1" applyNumberFormat="1">
      <alignment horizontal="right" vertical="center"/>
    </xf>
    <xf borderId="18" fillId="3" fontId="41" numFmtId="189" xfId="0" applyAlignment="1" applyBorder="1" applyFont="1" applyNumberFormat="1">
      <alignment horizontal="right" vertical="center"/>
    </xf>
    <xf borderId="20" fillId="2" fontId="5" numFmtId="185" xfId="0" applyAlignment="1" applyBorder="1" applyFont="1" applyNumberFormat="1">
      <alignment horizontal="right" vertical="center"/>
    </xf>
    <xf borderId="0" fillId="2" fontId="5" numFmtId="190" xfId="0" applyAlignment="1" applyFont="1" applyNumberFormat="1">
      <alignment horizontal="right" shrinkToFit="0" vertical="center" wrapText="0"/>
    </xf>
    <xf borderId="18" fillId="2" fontId="5" numFmtId="190" xfId="0" applyAlignment="1" applyBorder="1" applyFont="1" applyNumberFormat="1">
      <alignment horizontal="right" shrinkToFit="0" vertical="center" wrapText="0"/>
    </xf>
    <xf borderId="20" fillId="8" fontId="5" numFmtId="185" xfId="0" applyAlignment="1" applyBorder="1" applyFont="1" applyNumberFormat="1">
      <alignment horizontal="right" vertical="center"/>
    </xf>
    <xf borderId="0" fillId="8" fontId="5" numFmtId="190" xfId="0" applyAlignment="1" applyFont="1" applyNumberFormat="1">
      <alignment horizontal="right" shrinkToFit="0" vertical="center" wrapText="0"/>
    </xf>
    <xf borderId="18" fillId="8" fontId="5" numFmtId="190" xfId="0" applyAlignment="1" applyBorder="1" applyFont="1" applyNumberFormat="1">
      <alignment horizontal="right" shrinkToFit="0" vertical="center" wrapText="0"/>
    </xf>
    <xf borderId="15" fillId="7" fontId="56" numFmtId="0" xfId="0" applyAlignment="1" applyBorder="1" applyFont="1">
      <alignment horizontal="right" vertical="center"/>
    </xf>
    <xf borderId="12" fillId="0" fontId="5" numFmtId="0" xfId="0" applyAlignment="1" applyBorder="1" applyFont="1">
      <alignment vertical="center"/>
    </xf>
    <xf borderId="16" fillId="0" fontId="5" numFmtId="0" xfId="0" applyAlignment="1" applyBorder="1" applyFont="1">
      <alignment vertical="center"/>
    </xf>
    <xf borderId="15" fillId="8" fontId="5" numFmtId="185" xfId="0" applyAlignment="1" applyBorder="1" applyFont="1" applyNumberFormat="1">
      <alignment horizontal="right" vertical="center"/>
    </xf>
    <xf borderId="12" fillId="8" fontId="5" numFmtId="190" xfId="0" applyAlignment="1" applyBorder="1" applyFont="1" applyNumberFormat="1">
      <alignment horizontal="right" shrinkToFit="0" vertical="center" wrapText="0"/>
    </xf>
    <xf borderId="16" fillId="8" fontId="5" numFmtId="190" xfId="0" applyAlignment="1" applyBorder="1" applyFont="1" applyNumberFormat="1">
      <alignment horizontal="right" shrinkToFit="0" vertical="center" wrapText="0"/>
    </xf>
    <xf borderId="20" fillId="3" fontId="41" numFmtId="185" xfId="0" applyAlignment="1" applyBorder="1" applyFont="1" applyNumberFormat="1">
      <alignment horizontal="right" vertical="center"/>
    </xf>
    <xf borderId="18" fillId="7" fontId="54" numFmtId="0" xfId="0" applyAlignment="1" applyBorder="1" applyFont="1">
      <alignment horizontal="right" vertical="center"/>
    </xf>
    <xf borderId="20" fillId="0" fontId="5" numFmtId="0" xfId="0" applyAlignment="1" applyBorder="1" applyFont="1">
      <alignment readingOrder="0" vertical="center"/>
    </xf>
    <xf borderId="20" fillId="10" fontId="5" numFmtId="0" xfId="0" applyAlignment="1" applyBorder="1" applyFont="1">
      <alignment vertical="center"/>
    </xf>
    <xf borderId="0" fillId="10" fontId="5" numFmtId="185" xfId="0" applyAlignment="1" applyFont="1" applyNumberFormat="1">
      <alignment horizontal="right" vertical="center"/>
    </xf>
    <xf borderId="0" fillId="0" fontId="27" numFmtId="0" xfId="0" applyAlignment="1" applyFont="1">
      <alignment horizontal="right" vertical="center"/>
    </xf>
    <xf borderId="18" fillId="7" fontId="4" numFmtId="0" xfId="0" applyAlignment="1" applyBorder="1" applyFont="1">
      <alignment vertical="center"/>
    </xf>
    <xf borderId="15" fillId="10" fontId="5" numFmtId="0" xfId="0" applyAlignment="1" applyBorder="1" applyFont="1">
      <alignment vertical="center"/>
    </xf>
    <xf borderId="12" fillId="10" fontId="5" numFmtId="185" xfId="0" applyAlignment="1" applyBorder="1" applyFont="1" applyNumberFormat="1">
      <alignment horizontal="right" vertical="center"/>
    </xf>
    <xf borderId="12" fillId="0" fontId="27" numFmtId="0" xfId="0" applyAlignment="1" applyBorder="1" applyFont="1">
      <alignment horizontal="right" vertical="center"/>
    </xf>
    <xf borderId="15" fillId="0" fontId="5" numFmtId="0" xfId="0" applyAlignment="1" applyBorder="1" applyFont="1">
      <alignment vertical="center"/>
    </xf>
    <xf borderId="0" fillId="0" fontId="5" numFmtId="185" xfId="0" applyAlignment="1" applyFont="1" applyNumberFormat="1">
      <alignment vertical="center"/>
    </xf>
    <xf borderId="0" fillId="0" fontId="5" numFmtId="186" xfId="0" applyAlignment="1" applyFont="1" applyNumberFormat="1">
      <alignment vertical="center"/>
    </xf>
    <xf borderId="0" fillId="5" fontId="5" numFmtId="0" xfId="0" applyAlignment="1" applyFont="1">
      <alignment vertical="center"/>
    </xf>
    <xf borderId="0" fillId="5" fontId="65" numFmtId="185" xfId="0" applyAlignment="1" applyFont="1" applyNumberFormat="1">
      <alignment horizontal="left" vertical="center"/>
    </xf>
    <xf borderId="0" fillId="5" fontId="5" numFmtId="186" xfId="0" applyAlignment="1" applyFont="1" applyNumberFormat="1">
      <alignment vertical="center"/>
    </xf>
    <xf borderId="12" fillId="9" fontId="56" numFmtId="185" xfId="0" applyAlignment="1" applyBorder="1" applyFont="1" applyNumberFormat="1">
      <alignment horizontal="right" vertical="center"/>
    </xf>
    <xf borderId="17" fillId="9" fontId="56" numFmtId="185" xfId="0" applyAlignment="1" applyBorder="1" applyFont="1" applyNumberFormat="1">
      <alignment horizontal="right" vertical="center"/>
    </xf>
    <xf borderId="13" fillId="9" fontId="56" numFmtId="185" xfId="0" applyAlignment="1" applyBorder="1" applyFont="1" applyNumberFormat="1">
      <alignment horizontal="right" vertical="center"/>
    </xf>
    <xf borderId="19" fillId="9" fontId="56" numFmtId="185" xfId="0" applyAlignment="1" applyBorder="1" applyFont="1" applyNumberFormat="1">
      <alignment horizontal="right" vertical="center"/>
    </xf>
    <xf borderId="0" fillId="7" fontId="4" numFmtId="0" xfId="0" applyAlignment="1" applyFont="1">
      <alignment vertical="center"/>
    </xf>
    <xf borderId="12" fillId="9" fontId="56" numFmtId="0" xfId="0" applyAlignment="1" applyBorder="1" applyFont="1">
      <alignment horizontal="right" vertical="center"/>
    </xf>
    <xf borderId="12" fillId="9" fontId="56" numFmtId="186" xfId="0" applyAlignment="1" applyBorder="1" applyFont="1" applyNumberFormat="1">
      <alignment horizontal="right" vertical="center"/>
    </xf>
    <xf borderId="12" fillId="9" fontId="4" numFmtId="186" xfId="0" applyAlignment="1" applyBorder="1" applyFont="1" applyNumberFormat="1">
      <alignment vertical="center"/>
    </xf>
    <xf borderId="12" fillId="9" fontId="56" numFmtId="186" xfId="0" applyAlignment="1" applyBorder="1" applyFont="1" applyNumberFormat="1">
      <alignment horizontal="center" vertical="center"/>
    </xf>
    <xf borderId="12" fillId="9" fontId="56" numFmtId="186" xfId="0" applyAlignment="1" applyBorder="1" applyFont="1" applyNumberFormat="1">
      <alignment vertical="center"/>
    </xf>
    <xf borderId="12" fillId="9" fontId="4" numFmtId="186" xfId="0" applyAlignment="1" applyBorder="1" applyFont="1" applyNumberFormat="1">
      <alignment horizontal="right" vertical="center"/>
    </xf>
    <xf borderId="20" fillId="2" fontId="5" numFmtId="49" xfId="0" applyAlignment="1" applyBorder="1" applyFont="1" applyNumberFormat="1">
      <alignment shrinkToFit="0" vertical="center" wrapText="1"/>
    </xf>
    <xf borderId="20" fillId="2" fontId="5" numFmtId="0" xfId="0" applyAlignment="1" applyBorder="1" applyFont="1">
      <alignment readingOrder="0" shrinkToFit="0" vertical="center" wrapText="1"/>
    </xf>
    <xf borderId="0" fillId="2" fontId="5" numFmtId="0" xfId="0" applyAlignment="1" applyFont="1">
      <alignment horizontal="right" readingOrder="0" shrinkToFit="0" vertical="center" wrapText="1"/>
    </xf>
    <xf borderId="18" fillId="2" fontId="5" numFmtId="0" xfId="0" applyAlignment="1" applyBorder="1" applyFont="1">
      <alignment horizontal="right" readingOrder="0" shrinkToFit="0" vertical="center" wrapText="1"/>
    </xf>
    <xf borderId="0" fillId="7" fontId="56" numFmtId="0" xfId="0" applyAlignment="1" applyFont="1">
      <alignment horizontal="right" shrinkToFit="0" vertical="center" wrapText="1"/>
    </xf>
    <xf borderId="10" fillId="2" fontId="5" numFmtId="0" xfId="0" applyAlignment="1" applyBorder="1" applyFont="1">
      <alignment shrinkToFit="0" vertical="center" wrapText="1"/>
    </xf>
    <xf borderId="10" fillId="2" fontId="66" numFmtId="49" xfId="0" applyAlignment="1" applyBorder="1" applyFont="1" applyNumberFormat="1">
      <alignment shrinkToFit="0" vertical="center" wrapText="1"/>
    </xf>
    <xf borderId="10" fillId="2" fontId="5" numFmtId="0" xfId="0" applyAlignment="1" applyBorder="1" applyFont="1">
      <alignment readingOrder="0" shrinkToFit="0" vertical="center" wrapText="1"/>
    </xf>
    <xf borderId="10" fillId="2" fontId="5" numFmtId="186" xfId="0" applyAlignment="1" applyBorder="1" applyFont="1" applyNumberFormat="1">
      <alignment readingOrder="0" shrinkToFit="0" vertical="center" wrapText="1"/>
    </xf>
    <xf borderId="10" fillId="2" fontId="5" numFmtId="186" xfId="0" applyAlignment="1" applyBorder="1" applyFont="1" applyNumberFormat="1">
      <alignment shrinkToFit="0" vertical="center" wrapText="1"/>
    </xf>
    <xf borderId="10" fillId="2" fontId="5" numFmtId="49" xfId="0" applyAlignment="1" applyBorder="1" applyFont="1" applyNumberFormat="1">
      <alignment shrinkToFit="0" vertical="center" wrapText="1"/>
    </xf>
    <xf borderId="10" fillId="2" fontId="5" numFmtId="0" xfId="0" applyAlignment="1" applyBorder="1" applyFont="1">
      <alignment horizontal="center" readingOrder="0" shrinkToFit="0" vertical="center" wrapText="1"/>
    </xf>
    <xf borderId="10" fillId="2" fontId="5" numFmtId="49" xfId="0" applyAlignment="1" applyBorder="1" applyFont="1" applyNumberFormat="1">
      <alignment horizontal="right" shrinkToFit="0" vertical="center" wrapText="1"/>
    </xf>
    <xf borderId="10" fillId="2" fontId="27" numFmtId="49" xfId="0" applyAlignment="1" applyBorder="1" applyFont="1" applyNumberFormat="1">
      <alignment horizontal="right" shrinkToFit="0" vertical="center" wrapText="1"/>
    </xf>
    <xf borderId="0" fillId="2" fontId="5" numFmtId="0" xfId="0" applyAlignment="1" applyFont="1">
      <alignment shrinkToFit="0" vertical="center" wrapText="1"/>
    </xf>
    <xf borderId="20" fillId="8" fontId="5" numFmtId="49" xfId="0" applyAlignment="1" applyBorder="1" applyFont="1" applyNumberFormat="1">
      <alignment shrinkToFit="0" vertical="center" wrapText="1"/>
    </xf>
    <xf borderId="20" fillId="8" fontId="5" numFmtId="0" xfId="0" applyAlignment="1" applyBorder="1" applyFont="1">
      <alignment readingOrder="0" shrinkToFit="0" vertical="center" wrapText="1"/>
    </xf>
    <xf borderId="0" fillId="8" fontId="5" numFmtId="0" xfId="0" applyAlignment="1" applyFont="1">
      <alignment horizontal="right" readingOrder="0" shrinkToFit="0" vertical="center" wrapText="1"/>
    </xf>
    <xf borderId="18" fillId="8" fontId="5" numFmtId="0" xfId="0" applyAlignment="1" applyBorder="1" applyFont="1">
      <alignment shrinkToFit="0" vertical="center" wrapText="1"/>
    </xf>
    <xf borderId="10" fillId="8" fontId="5" numFmtId="0" xfId="0" applyAlignment="1" applyBorder="1" applyFont="1">
      <alignment shrinkToFit="0" vertical="center" wrapText="1"/>
    </xf>
    <xf borderId="10" fillId="8" fontId="5" numFmtId="0" xfId="0" applyAlignment="1" applyBorder="1" applyFont="1">
      <alignment readingOrder="0" shrinkToFit="0" vertical="center" wrapText="1"/>
    </xf>
    <xf borderId="10" fillId="8" fontId="5" numFmtId="186" xfId="0" applyAlignment="1" applyBorder="1" applyFont="1" applyNumberFormat="1">
      <alignment shrinkToFit="0" vertical="center" wrapText="1"/>
    </xf>
    <xf borderId="10" fillId="8" fontId="5" numFmtId="0" xfId="0" applyAlignment="1" applyBorder="1" applyFont="1">
      <alignment horizontal="center" shrinkToFit="0" vertical="center" wrapText="1"/>
    </xf>
    <xf borderId="18" fillId="2" fontId="5" numFmtId="0" xfId="0" applyAlignment="1" applyBorder="1" applyFont="1">
      <alignment shrinkToFit="0" vertical="center" wrapText="1"/>
    </xf>
    <xf borderId="10" fillId="8" fontId="5" numFmtId="49" xfId="0" applyAlignment="1" applyBorder="1" applyFont="1" applyNumberFormat="1">
      <alignment horizontal="right" shrinkToFit="0" vertical="center" wrapText="1"/>
    </xf>
    <xf borderId="10" fillId="2" fontId="5" numFmtId="0" xfId="0" applyAlignment="1" applyBorder="1" applyFont="1">
      <alignment horizontal="center" shrinkToFit="0" vertical="center" wrapText="1"/>
    </xf>
    <xf borderId="0" fillId="8" fontId="5" numFmtId="0" xfId="0" applyAlignment="1" applyFont="1">
      <alignment horizontal="right" shrinkToFit="0" vertical="center" wrapText="1"/>
    </xf>
    <xf borderId="10" fillId="8" fontId="5" numFmtId="0" xfId="0" applyAlignment="1" applyBorder="1" applyFont="1">
      <alignment horizontal="center" readingOrder="0" shrinkToFit="0" vertical="center" wrapText="1"/>
    </xf>
    <xf borderId="0" fillId="2" fontId="5" numFmtId="0" xfId="0" applyAlignment="1" applyFont="1">
      <alignment horizontal="right" shrinkToFit="0" vertical="center" wrapText="1"/>
    </xf>
    <xf borderId="20" fillId="8" fontId="5" numFmtId="0" xfId="0" applyAlignment="1" applyBorder="1" applyFont="1">
      <alignment shrinkToFit="0" vertical="center" wrapText="1"/>
    </xf>
    <xf borderId="20" fillId="2" fontId="5" numFmtId="0" xfId="0" applyAlignment="1" applyBorder="1" applyFont="1">
      <alignment shrinkToFit="0" vertical="center" wrapText="1"/>
    </xf>
    <xf borderId="0" fillId="8" fontId="5" numFmtId="0" xfId="0" applyAlignment="1" applyFont="1">
      <alignment shrinkToFit="0" vertical="center" wrapText="1"/>
    </xf>
    <xf borderId="15" fillId="8" fontId="5" numFmtId="49" xfId="0" applyAlignment="1" applyBorder="1" applyFont="1" applyNumberFormat="1">
      <alignment shrinkToFit="0" vertical="center" wrapText="1"/>
    </xf>
    <xf borderId="15" fillId="8" fontId="5" numFmtId="0" xfId="0" applyAlignment="1" applyBorder="1" applyFont="1">
      <alignment shrinkToFit="0" vertical="center" wrapText="1"/>
    </xf>
    <xf borderId="12" fillId="8" fontId="5" numFmtId="0" xfId="0" applyAlignment="1" applyBorder="1" applyFont="1">
      <alignment shrinkToFit="0" vertical="center" wrapText="1"/>
    </xf>
    <xf borderId="16" fillId="8" fontId="5" numFmtId="0" xfId="0" applyAlignment="1" applyBorder="1" applyFont="1">
      <alignment shrinkToFit="0" vertical="center" wrapText="1"/>
    </xf>
    <xf borderId="18" fillId="2" fontId="5" numFmtId="0" xfId="0" applyAlignment="1" applyBorder="1" applyFont="1">
      <alignment horizontal="right" shrinkToFit="0" vertical="center" wrapText="1"/>
    </xf>
    <xf borderId="10" fillId="8" fontId="27" numFmtId="49" xfId="0" applyAlignment="1" applyBorder="1" applyFont="1" applyNumberFormat="1">
      <alignment horizontal="right" shrinkToFit="0" vertical="center" wrapText="1"/>
    </xf>
    <xf borderId="15" fillId="8" fontId="5" numFmtId="0" xfId="0" applyAlignment="1" applyBorder="1" applyFont="1">
      <alignment readingOrder="0" shrinkToFit="0" vertical="center" wrapText="1"/>
    </xf>
    <xf borderId="10" fillId="2" fontId="27" numFmtId="49" xfId="0" applyAlignment="1" applyBorder="1" applyFont="1" applyNumberFormat="1">
      <alignment horizontal="right" readingOrder="0" shrinkToFit="0" vertical="center" wrapText="1"/>
    </xf>
    <xf borderId="0" fillId="0" fontId="5" numFmtId="186" xfId="0" applyAlignment="1" applyFont="1" applyNumberFormat="1">
      <alignment vertical="bottom"/>
    </xf>
    <xf borderId="0" fillId="0" fontId="1" numFmtId="0" xfId="0" applyAlignment="1" applyFont="1">
      <alignment shrinkToFit="0" vertical="center" wrapText="1"/>
    </xf>
    <xf borderId="0" fillId="0" fontId="1" numFmtId="0" xfId="0" applyAlignment="1" applyFont="1">
      <alignment shrinkToFit="0" vertical="center" wrapText="0"/>
    </xf>
    <xf borderId="0" fillId="2" fontId="1" numFmtId="0" xfId="0" applyAlignment="1" applyFont="1">
      <alignment shrinkToFit="0" vertical="center" wrapText="1"/>
    </xf>
    <xf borderId="0" fillId="5" fontId="67" numFmtId="170" xfId="0" applyAlignment="1" applyFont="1" applyNumberFormat="1">
      <alignment horizontal="center" shrinkToFit="0" vertical="center" wrapText="1"/>
    </xf>
    <xf borderId="0" fillId="9" fontId="17" numFmtId="0" xfId="0" applyAlignment="1" applyFont="1">
      <alignment horizontal="center" shrinkToFit="0" vertical="center" wrapText="1"/>
    </xf>
    <xf borderId="0" fillId="2" fontId="17" numFmtId="0" xfId="0" applyAlignment="1" applyFont="1">
      <alignment horizontal="center" shrinkToFit="0" vertical="center" wrapText="1"/>
    </xf>
    <xf borderId="0" fillId="2" fontId="9" numFmtId="0" xfId="0" applyAlignment="1" applyFont="1">
      <alignment horizontal="center" shrinkToFit="0" vertical="center" wrapText="1"/>
    </xf>
    <xf borderId="0" fillId="3" fontId="1" numFmtId="0" xfId="0" applyAlignment="1" applyFont="1">
      <alignment horizontal="center" shrinkToFit="0" vertical="center" wrapText="1"/>
    </xf>
    <xf borderId="0" fillId="3" fontId="9" numFmtId="0" xfId="0" applyAlignment="1" applyFont="1">
      <alignment horizontal="center" shrinkToFit="0" vertical="center" wrapText="1"/>
    </xf>
    <xf borderId="0" fillId="2" fontId="11" numFmtId="191" xfId="0" applyAlignment="1" applyFont="1" applyNumberFormat="1">
      <alignment horizontal="center" shrinkToFit="0" vertical="center" wrapText="1"/>
    </xf>
    <xf borderId="0" fillId="0" fontId="11" numFmtId="0" xfId="0" applyAlignment="1" applyFont="1">
      <alignment horizontal="center" shrinkToFit="0" vertical="center" wrapText="1"/>
    </xf>
    <xf borderId="0" fillId="8" fontId="11" numFmtId="191" xfId="0" applyAlignment="1" applyFont="1" applyNumberFormat="1">
      <alignment horizontal="center" shrinkToFit="0" vertical="center" wrapText="1"/>
    </xf>
    <xf borderId="0" fillId="0" fontId="21" numFmtId="0" xfId="0" applyAlignment="1" applyFont="1">
      <alignment shrinkToFit="0" wrapText="0"/>
    </xf>
    <xf borderId="0" fillId="2" fontId="68" numFmtId="0" xfId="0" applyAlignment="1" applyFont="1">
      <alignment horizontal="center" shrinkToFit="0" vertical="center" wrapText="1"/>
    </xf>
    <xf borderId="0" fillId="2" fontId="6" numFmtId="0" xfId="0" applyAlignment="1" applyFont="1">
      <alignment shrinkToFit="0" vertical="center" wrapText="1"/>
    </xf>
    <xf borderId="0" fillId="2" fontId="6" numFmtId="0" xfId="0" applyAlignment="1" applyFont="1">
      <alignment shrinkToFit="0" vertical="center" wrapText="0"/>
    </xf>
    <xf borderId="0" fillId="3" fontId="1" numFmtId="0" xfId="0" applyAlignment="1" applyFont="1">
      <alignment shrinkToFit="0" vertical="center" wrapText="1"/>
    </xf>
    <xf borderId="0" fillId="3" fontId="21" numFmtId="0" xfId="0" applyFont="1"/>
    <xf borderId="0" fillId="9" fontId="69" numFmtId="0" xfId="0" applyAlignment="1" applyFont="1">
      <alignment horizontal="right" shrinkToFit="0" vertical="center" wrapText="1"/>
    </xf>
    <xf borderId="0" fillId="9" fontId="54" numFmtId="0" xfId="0" applyAlignment="1" applyFont="1">
      <alignment horizontal="right" shrinkToFit="0" vertical="center" wrapText="1"/>
    </xf>
    <xf borderId="0" fillId="9" fontId="17" numFmtId="0" xfId="0" applyAlignment="1" applyFont="1">
      <alignment horizontal="right" shrinkToFit="0" vertical="center" wrapText="1"/>
    </xf>
    <xf borderId="0" fillId="9" fontId="68" numFmtId="0" xfId="0" applyAlignment="1" applyFont="1">
      <alignment horizontal="center" shrinkToFit="0" vertical="center" wrapText="1"/>
    </xf>
    <xf borderId="0" fillId="10" fontId="3" numFmtId="192" xfId="0" applyAlignment="1" applyFont="1" applyNumberFormat="1">
      <alignment horizontal="center" shrinkToFit="0" vertical="center" wrapText="1"/>
    </xf>
    <xf borderId="0" fillId="8" fontId="68" numFmtId="0" xfId="0" applyAlignment="1" applyFont="1">
      <alignment horizontal="center" shrinkToFit="0" vertical="center" wrapText="1"/>
    </xf>
    <xf borderId="0" fillId="3" fontId="6" numFmtId="0" xfId="0" applyAlignment="1" applyFont="1">
      <alignment shrinkToFit="0" vertical="center" wrapText="1"/>
    </xf>
    <xf borderId="0" fillId="3" fontId="6" numFmtId="191" xfId="0" applyAlignment="1" applyFont="1" applyNumberFormat="1">
      <alignment shrinkToFit="0" vertical="center" wrapText="1"/>
    </xf>
    <xf borderId="0" fillId="3" fontId="6" numFmtId="0" xfId="0" applyAlignment="1" applyFont="1">
      <alignment shrinkToFit="0" vertical="center" wrapText="0"/>
    </xf>
    <xf borderId="0" fillId="2" fontId="11" numFmtId="0" xfId="0" applyAlignment="1" applyFont="1">
      <alignment horizontal="center" shrinkToFit="0" vertical="center" wrapText="1"/>
    </xf>
    <xf borderId="9" fillId="9" fontId="19" numFmtId="0" xfId="0" applyAlignment="1" applyBorder="1" applyFont="1">
      <alignment horizontal="center" shrinkToFit="0" vertical="center" wrapText="1"/>
    </xf>
    <xf borderId="10" fillId="9" fontId="19" numFmtId="0" xfId="0" applyAlignment="1" applyBorder="1" applyFont="1">
      <alignment horizontal="center" shrinkToFit="0" vertical="center" wrapText="1"/>
    </xf>
    <xf borderId="10" fillId="9" fontId="19" numFmtId="181" xfId="0" applyAlignment="1" applyBorder="1" applyFont="1" applyNumberFormat="1">
      <alignment horizontal="center" shrinkToFit="0" vertical="center" wrapText="1"/>
    </xf>
    <xf borderId="10" fillId="9" fontId="19" numFmtId="193" xfId="0" applyAlignment="1" applyBorder="1" applyFont="1" applyNumberFormat="1">
      <alignment horizontal="center" shrinkToFit="0" vertical="center" wrapText="1"/>
    </xf>
    <xf borderId="11" fillId="9" fontId="19" numFmtId="193" xfId="0" applyAlignment="1" applyBorder="1" applyFont="1" applyNumberFormat="1">
      <alignment horizontal="center" shrinkToFit="0" vertical="center" wrapText="1"/>
    </xf>
    <xf borderId="0" fillId="27" fontId="9" numFmtId="0" xfId="0" applyAlignment="1" applyFill="1" applyFont="1">
      <alignment horizontal="center" shrinkToFit="0" vertical="center" wrapText="1"/>
    </xf>
    <xf borderId="0" fillId="27" fontId="9" numFmtId="0" xfId="0" applyAlignment="1" applyFont="1">
      <alignment horizontal="right" shrinkToFit="0" vertical="center" wrapText="1"/>
    </xf>
    <xf borderId="0" fillId="27" fontId="9" numFmtId="0" xfId="0" applyAlignment="1" applyFont="1">
      <alignment shrinkToFit="0" vertical="center" wrapText="1"/>
    </xf>
    <xf borderId="0" fillId="27" fontId="9" numFmtId="181" xfId="0" applyAlignment="1" applyFont="1" applyNumberFormat="1">
      <alignment shrinkToFit="0" vertical="center" wrapText="1"/>
    </xf>
    <xf borderId="0" fillId="27" fontId="9" numFmtId="191" xfId="0" applyAlignment="1" applyFont="1" applyNumberFormat="1">
      <alignment shrinkToFit="0" vertical="center" wrapText="1"/>
    </xf>
    <xf borderId="0" fillId="27" fontId="9" numFmtId="191" xfId="0" applyAlignment="1" applyFont="1" applyNumberFormat="1">
      <alignment shrinkToFit="0" vertical="center" wrapText="0"/>
    </xf>
    <xf borderId="0" fillId="2" fontId="17" numFmtId="0" xfId="0" applyAlignment="1" applyFont="1">
      <alignment shrinkToFit="0" vertical="center" wrapText="1"/>
    </xf>
    <xf borderId="0" fillId="8" fontId="11" numFmtId="0" xfId="0" applyAlignment="1" applyFont="1">
      <alignment horizontal="center" shrinkToFit="0" vertical="center" wrapText="1"/>
    </xf>
    <xf borderId="0" fillId="2" fontId="5" numFmtId="0" xfId="0" applyAlignment="1" applyFont="1">
      <alignment shrinkToFit="0" vertical="center" wrapText="0"/>
    </xf>
    <xf borderId="0" fillId="2" fontId="6" numFmtId="191" xfId="0" applyAlignment="1" applyFont="1" applyNumberFormat="1">
      <alignment shrinkToFit="0" vertical="center" wrapText="0"/>
    </xf>
    <xf borderId="0" fillId="0" fontId="6" numFmtId="181" xfId="0" applyAlignment="1" applyFont="1" applyNumberFormat="1">
      <alignment shrinkToFit="0" vertical="center" wrapText="0"/>
    </xf>
    <xf borderId="0" fillId="0" fontId="21" numFmtId="0" xfId="0" applyAlignment="1" applyFont="1">
      <alignment shrinkToFit="0" vertical="center" wrapText="1"/>
    </xf>
    <xf borderId="0" fillId="9" fontId="19" numFmtId="0" xfId="0" applyAlignment="1" applyFont="1">
      <alignment shrinkToFit="0" vertical="center" wrapText="1"/>
    </xf>
    <xf borderId="0" fillId="9" fontId="17" numFmtId="0" xfId="0" applyAlignment="1" applyFont="1">
      <alignment shrinkToFit="0" vertical="center" wrapText="1"/>
    </xf>
    <xf borderId="0" fillId="9" fontId="17" numFmtId="0" xfId="0" applyAlignment="1" applyFont="1">
      <alignment horizontal="center" shrinkToFit="0" vertical="center" wrapText="1"/>
    </xf>
    <xf borderId="0" fillId="9" fontId="17" numFmtId="0" xfId="0" applyAlignment="1" applyFont="1">
      <alignment horizontal="center" shrinkToFit="0" vertical="center" wrapText="0"/>
    </xf>
    <xf borderId="0" fillId="9" fontId="1" numFmtId="0" xfId="0" applyAlignment="1" applyFont="1">
      <alignment horizontal="center" shrinkToFit="0" vertical="center" wrapText="1"/>
    </xf>
    <xf borderId="0" fillId="9" fontId="70" numFmtId="0" xfId="0" applyAlignment="1" applyFont="1">
      <alignment horizontal="center" shrinkToFit="0" vertical="center" wrapText="1"/>
    </xf>
    <xf borderId="0" fillId="2" fontId="19" numFmtId="0" xfId="0" applyAlignment="1" applyFont="1">
      <alignment horizontal="center" shrinkToFit="0" vertical="center" wrapText="1"/>
    </xf>
    <xf borderId="0" fillId="9" fontId="19" numFmtId="0" xfId="0" applyAlignment="1" applyFont="1">
      <alignment horizontal="center" shrinkToFit="0" vertical="center" wrapText="1"/>
    </xf>
    <xf borderId="0" fillId="9" fontId="19" numFmtId="181" xfId="0" applyAlignment="1" applyFont="1" applyNumberFormat="1">
      <alignment horizontal="center" shrinkToFit="0" vertical="center" wrapText="1"/>
    </xf>
    <xf borderId="0" fillId="9" fontId="19" numFmtId="193" xfId="0" applyAlignment="1" applyFont="1" applyNumberFormat="1">
      <alignment horizontal="center" shrinkToFit="0" vertical="center" wrapText="1"/>
    </xf>
    <xf borderId="0" fillId="8" fontId="5" numFmtId="0" xfId="0" applyAlignment="1" applyFont="1">
      <alignment horizontal="left" shrinkToFit="0" vertical="center" wrapText="1"/>
    </xf>
    <xf borderId="0" fillId="8" fontId="1" numFmtId="0" xfId="0" applyAlignment="1" applyFont="1">
      <alignment shrinkToFit="0" vertical="center" wrapText="1"/>
    </xf>
    <xf borderId="0" fillId="8" fontId="6" numFmtId="191" xfId="0" applyAlignment="1" applyFont="1" applyNumberFormat="1">
      <alignment shrinkToFit="0" vertical="center" wrapText="1"/>
    </xf>
    <xf borderId="0" fillId="8" fontId="5" numFmtId="181" xfId="0" applyAlignment="1" applyFont="1" applyNumberFormat="1">
      <alignment shrinkToFit="0" vertical="center" wrapText="1"/>
    </xf>
    <xf borderId="0" fillId="8" fontId="5" numFmtId="191" xfId="0" applyAlignment="1" applyFont="1" applyNumberFormat="1">
      <alignment shrinkToFit="0" vertical="center" wrapText="1"/>
    </xf>
    <xf borderId="0" fillId="8" fontId="5" numFmtId="191" xfId="0" applyAlignment="1" applyFont="1" applyNumberFormat="1">
      <alignment shrinkToFit="0" vertical="center" wrapText="0"/>
    </xf>
    <xf borderId="0" fillId="3" fontId="11" numFmtId="0" xfId="0" applyAlignment="1" applyFont="1">
      <alignment horizontal="center" shrinkToFit="0" vertical="center" wrapText="1"/>
    </xf>
    <xf borderId="0" fillId="2" fontId="5" numFmtId="0" xfId="0" applyAlignment="1" applyFont="1">
      <alignment shrinkToFit="0" vertical="center" wrapText="0"/>
    </xf>
    <xf borderId="0" fillId="2" fontId="6" numFmtId="9" xfId="0" applyAlignment="1" applyFont="1" applyNumberFormat="1">
      <alignment shrinkToFit="0" vertical="center" wrapText="0"/>
    </xf>
    <xf borderId="0" fillId="2" fontId="5" numFmtId="191" xfId="0" applyAlignment="1" applyFont="1" applyNumberFormat="1">
      <alignment shrinkToFit="0" vertical="center" wrapText="0"/>
    </xf>
    <xf borderId="0" fillId="2" fontId="1" numFmtId="0" xfId="0" applyAlignment="1" applyFont="1">
      <alignment shrinkToFit="0" vertical="center" wrapText="1"/>
    </xf>
    <xf borderId="0" fillId="2" fontId="5" numFmtId="181" xfId="0" applyAlignment="1" applyFont="1" applyNumberFormat="1">
      <alignment shrinkToFit="0" vertical="center" wrapText="1"/>
    </xf>
    <xf borderId="0" fillId="2" fontId="5" numFmtId="191" xfId="0" applyAlignment="1" applyFont="1" applyNumberFormat="1">
      <alignment shrinkToFit="0" vertical="center" wrapText="1"/>
    </xf>
    <xf borderId="0" fillId="2" fontId="1" numFmtId="0" xfId="0" applyAlignment="1" applyFont="1">
      <alignment horizontal="center" shrinkToFit="0" vertical="center" wrapText="1"/>
    </xf>
    <xf borderId="0" fillId="2" fontId="11" numFmtId="191" xfId="0" applyAlignment="1" applyFont="1" applyNumberFormat="1">
      <alignment horizontal="center" shrinkToFit="0" vertical="center" wrapText="1"/>
    </xf>
    <xf borderId="0" fillId="2" fontId="1" numFmtId="191" xfId="0" applyAlignment="1" applyFont="1" applyNumberFormat="1">
      <alignment horizontal="center" shrinkToFit="0" vertical="center" wrapText="1"/>
    </xf>
    <xf borderId="0" fillId="2" fontId="11" numFmtId="0" xfId="0" applyAlignment="1" applyFont="1">
      <alignment horizontal="center" shrinkToFit="0" vertical="center" wrapText="1"/>
    </xf>
    <xf borderId="0" fillId="8" fontId="5" numFmtId="0" xfId="0" applyAlignment="1" applyFont="1">
      <alignment shrinkToFit="0" vertical="center" wrapText="0"/>
    </xf>
    <xf borderId="0" fillId="8" fontId="6" numFmtId="9" xfId="0" applyAlignment="1" applyFont="1" applyNumberFormat="1">
      <alignment shrinkToFit="0" vertical="center" wrapText="0"/>
    </xf>
    <xf borderId="0" fillId="0" fontId="19" numFmtId="0" xfId="0" applyAlignment="1" applyFont="1">
      <alignment shrinkToFit="0" vertical="center" wrapText="1"/>
    </xf>
    <xf borderId="0" fillId="2" fontId="11" numFmtId="0" xfId="0" applyAlignment="1" applyFont="1">
      <alignment shrinkToFit="0" vertical="center" wrapText="0"/>
    </xf>
    <xf borderId="0" fillId="0" fontId="6" numFmtId="9" xfId="0" applyAlignment="1" applyFont="1" applyNumberFormat="1">
      <alignment shrinkToFit="0" vertical="center" wrapText="0"/>
    </xf>
    <xf borderId="0" fillId="28" fontId="6" numFmtId="191" xfId="0" applyAlignment="1" applyFill="1" applyFont="1" applyNumberFormat="1">
      <alignment shrinkToFit="0" vertical="center" wrapText="0"/>
    </xf>
    <xf borderId="0" fillId="27" fontId="1" numFmtId="0" xfId="0" applyAlignment="1" applyFont="1">
      <alignment shrinkToFit="0" vertical="center" wrapText="1"/>
    </xf>
    <xf borderId="0" fillId="27" fontId="6" numFmtId="0" xfId="0" applyAlignment="1" applyFont="1">
      <alignment shrinkToFit="0" vertical="center" wrapText="1"/>
    </xf>
    <xf borderId="0" fillId="27" fontId="6" numFmtId="181" xfId="0" applyAlignment="1" applyFont="1" applyNumberFormat="1">
      <alignment shrinkToFit="0" vertical="center" wrapText="1"/>
    </xf>
    <xf borderId="0" fillId="27" fontId="6" numFmtId="191" xfId="0" applyAlignment="1" applyFont="1" applyNumberFormat="1">
      <alignment shrinkToFit="0" vertical="center" wrapText="1"/>
    </xf>
    <xf borderId="0" fillId="27" fontId="6" numFmtId="191" xfId="0" applyAlignment="1" applyFont="1" applyNumberFormat="1">
      <alignment shrinkToFit="0" vertical="center" wrapText="0"/>
    </xf>
    <xf borderId="0" fillId="2" fontId="1" numFmtId="191" xfId="0" applyAlignment="1" applyFont="1" applyNumberFormat="1">
      <alignment shrinkToFit="0" vertical="center" wrapText="1"/>
    </xf>
    <xf borderId="0" fillId="2" fontId="5" numFmtId="0" xfId="0" applyFont="1"/>
    <xf borderId="0" fillId="2" fontId="5" numFmtId="0" xfId="0" applyAlignment="1" applyFont="1">
      <alignment shrinkToFit="0" wrapText="0"/>
    </xf>
    <xf borderId="0" fillId="0" fontId="17" numFmtId="0" xfId="0" applyAlignment="1" applyFont="1">
      <alignment shrinkToFit="0" vertical="center" wrapText="1"/>
    </xf>
    <xf borderId="0" fillId="0" fontId="13" numFmtId="0" xfId="0" applyFont="1"/>
    <xf borderId="0" fillId="9" fontId="19" numFmtId="0" xfId="0" applyAlignment="1" applyFont="1">
      <alignment shrinkToFit="0" vertical="center" wrapText="1"/>
    </xf>
    <xf borderId="0" fillId="9" fontId="17" numFmtId="0" xfId="0" applyAlignment="1" applyFont="1">
      <alignment shrinkToFit="0" vertical="center" wrapText="1"/>
    </xf>
    <xf borderId="0" fillId="8" fontId="6" numFmtId="191" xfId="0" applyAlignment="1" applyFont="1" applyNumberFormat="1">
      <alignment horizontal="left" shrinkToFit="0" vertical="center" wrapText="1"/>
    </xf>
    <xf borderId="0" fillId="8" fontId="5" numFmtId="181" xfId="0" applyAlignment="1" applyFont="1" applyNumberFormat="1">
      <alignment shrinkToFit="0" vertical="center" wrapText="1"/>
    </xf>
    <xf borderId="0" fillId="8" fontId="5" numFmtId="191" xfId="0" applyAlignment="1" applyFont="1" applyNumberFormat="1">
      <alignment shrinkToFit="0" vertical="center" wrapText="1"/>
    </xf>
    <xf borderId="0" fillId="2" fontId="5" numFmtId="181" xfId="0" applyAlignment="1" applyFont="1" applyNumberFormat="1">
      <alignment shrinkToFit="0" vertical="center" wrapText="1"/>
    </xf>
    <xf borderId="0" fillId="2" fontId="5" numFmtId="191" xfId="0" applyAlignment="1" applyFont="1" applyNumberFormat="1">
      <alignment shrinkToFit="0" vertical="center" wrapText="1"/>
    </xf>
    <xf borderId="0" fillId="0" fontId="1" numFmtId="0" xfId="0" applyAlignment="1" applyFont="1">
      <alignment horizontal="center" readingOrder="0" shrinkToFit="0" vertical="center" wrapText="1"/>
    </xf>
    <xf borderId="0" fillId="0" fontId="1" numFmtId="191" xfId="0" applyAlignment="1" applyFont="1" applyNumberFormat="1">
      <alignment horizontal="center" shrinkToFit="0" vertical="center" wrapText="1"/>
    </xf>
    <xf borderId="0" fillId="0" fontId="1" numFmtId="0" xfId="0" applyAlignment="1" applyFont="1">
      <alignment horizontal="center" shrinkToFit="0" vertical="center" wrapText="1"/>
    </xf>
    <xf borderId="0" fillId="27" fontId="1" numFmtId="0" xfId="0" applyAlignment="1" applyFont="1">
      <alignment shrinkToFit="0" vertical="center" wrapText="1"/>
    </xf>
    <xf borderId="0" fillId="27" fontId="6" numFmtId="0" xfId="0" applyAlignment="1" applyFont="1">
      <alignment shrinkToFit="0" vertical="center" wrapText="1"/>
    </xf>
    <xf borderId="0" fillId="9" fontId="5" numFmtId="0" xfId="0" applyFont="1"/>
    <xf borderId="0" fillId="9" fontId="5" numFmtId="0" xfId="0" applyAlignment="1" applyFont="1">
      <alignment shrinkToFit="0" wrapText="0"/>
    </xf>
    <xf borderId="0" fillId="2" fontId="67" numFmtId="0" xfId="0" applyAlignment="1" applyFont="1">
      <alignment horizontal="center" shrinkToFit="0" vertical="center" wrapText="1"/>
    </xf>
    <xf borderId="0" fillId="8" fontId="1" numFmtId="0" xfId="0" applyAlignment="1" applyFont="1">
      <alignment horizontal="center" shrinkToFit="0" vertical="center" wrapText="1"/>
    </xf>
    <xf borderId="0" fillId="28" fontId="6" numFmtId="0" xfId="0" applyAlignment="1" applyFont="1">
      <alignment shrinkToFit="0" vertical="center" wrapText="0"/>
    </xf>
    <xf borderId="0" fillId="2" fontId="5" numFmtId="0" xfId="0" applyFont="1"/>
    <xf borderId="0" fillId="2" fontId="71" numFmtId="0" xfId="0" applyFont="1"/>
    <xf borderId="0" fillId="2" fontId="71" numFmtId="0" xfId="0" applyAlignment="1" applyFont="1">
      <alignment shrinkToFit="0" wrapText="0"/>
    </xf>
    <xf borderId="0" fillId="2" fontId="71" numFmtId="0" xfId="0" applyFont="1"/>
    <xf borderId="0" fillId="3" fontId="27" numFmtId="0" xfId="0" applyAlignment="1" applyFont="1">
      <alignment horizontal="right" vertical="center"/>
    </xf>
    <xf borderId="0" fillId="2" fontId="27" numFmtId="0" xfId="0" applyAlignment="1" applyFont="1">
      <alignment horizontal="right" vertical="center"/>
    </xf>
    <xf borderId="0" fillId="3" fontId="10" numFmtId="0" xfId="0" applyAlignment="1" applyFont="1">
      <alignment vertical="center"/>
    </xf>
    <xf borderId="0" fillId="9" fontId="54" numFmtId="0" xfId="0" applyAlignment="1" applyFont="1">
      <alignment horizontal="right" vertical="center"/>
    </xf>
    <xf borderId="0" fillId="9" fontId="54" numFmtId="0" xfId="0" applyAlignment="1" applyFont="1">
      <alignment vertical="center"/>
    </xf>
    <xf borderId="0" fillId="9" fontId="54" numFmtId="0" xfId="0" applyAlignment="1" applyFont="1">
      <alignment horizontal="center" vertical="center"/>
    </xf>
    <xf borderId="0" fillId="2" fontId="27" numFmtId="0" xfId="0" applyAlignment="1" applyFont="1">
      <alignment horizontal="right" vertical="center"/>
    </xf>
    <xf borderId="0" fillId="2" fontId="27" numFmtId="191" xfId="0" applyAlignment="1" applyFont="1" applyNumberFormat="1">
      <alignment horizontal="right" vertical="center"/>
    </xf>
    <xf borderId="0" fillId="3" fontId="13" numFmtId="176" xfId="0" applyAlignment="1" applyFont="1" applyNumberFormat="1">
      <alignment horizontal="center" vertical="center"/>
    </xf>
    <xf borderId="0" fillId="3" fontId="6" numFmtId="0" xfId="0" applyAlignment="1" applyFont="1">
      <alignment horizontal="center" vertical="center"/>
    </xf>
    <xf borderId="0" fillId="8" fontId="27" numFmtId="0" xfId="0" applyAlignment="1" applyFont="1">
      <alignment horizontal="right" vertical="center"/>
    </xf>
    <xf borderId="0" fillId="2" fontId="6" numFmtId="0" xfId="0" applyAlignment="1" applyFont="1">
      <alignment vertical="center"/>
    </xf>
    <xf borderId="0" fillId="2" fontId="6" numFmtId="191" xfId="0" applyAlignment="1" applyFont="1" applyNumberFormat="1">
      <alignment horizontal="center" vertical="center"/>
    </xf>
    <xf borderId="0" fillId="2" fontId="10" numFmtId="191" xfId="0" applyAlignment="1" applyFont="1" applyNumberFormat="1">
      <alignment vertical="center"/>
    </xf>
    <xf borderId="0" fillId="8" fontId="6" numFmtId="0" xfId="0" applyAlignment="1" applyFont="1">
      <alignment vertical="center"/>
    </xf>
    <xf borderId="0" fillId="8" fontId="6" numFmtId="191" xfId="0" applyAlignment="1" applyFont="1" applyNumberFormat="1">
      <alignment horizontal="center" vertical="center"/>
    </xf>
    <xf borderId="0" fillId="8" fontId="10" numFmtId="191" xfId="0" applyAlignment="1" applyFont="1" applyNumberFormat="1">
      <alignment vertical="center"/>
    </xf>
    <xf borderId="0" fillId="8" fontId="27" numFmtId="2" xfId="0" applyAlignment="1" applyFont="1" applyNumberFormat="1">
      <alignment horizontal="right" vertical="center"/>
    </xf>
    <xf borderId="0" fillId="8" fontId="27" numFmtId="182" xfId="0" applyAlignment="1" applyFont="1" applyNumberFormat="1">
      <alignment horizontal="right" vertical="center"/>
    </xf>
    <xf borderId="0" fillId="8" fontId="27" numFmtId="191" xfId="0" applyAlignment="1" applyFont="1" applyNumberFormat="1">
      <alignment horizontal="right" vertical="center"/>
    </xf>
    <xf borderId="0" fillId="8" fontId="27" numFmtId="194" xfId="0" applyAlignment="1" applyFont="1" applyNumberFormat="1">
      <alignment horizontal="right" vertical="center"/>
    </xf>
    <xf borderId="0" fillId="2" fontId="27" numFmtId="2" xfId="0" applyAlignment="1" applyFont="1" applyNumberFormat="1">
      <alignment horizontal="right" vertical="center"/>
    </xf>
    <xf borderId="0" fillId="2" fontId="27" numFmtId="182" xfId="0" applyAlignment="1" applyFont="1" applyNumberFormat="1">
      <alignment horizontal="right" vertical="center"/>
    </xf>
    <xf borderId="0" fillId="2" fontId="27" numFmtId="194" xfId="0" applyAlignment="1" applyFont="1" applyNumberFormat="1">
      <alignment horizontal="right" vertical="center"/>
    </xf>
    <xf borderId="0" fillId="2" fontId="27" numFmtId="194" xfId="0" applyAlignment="1" applyFont="1" applyNumberFormat="1">
      <alignment horizontal="right" vertical="center"/>
    </xf>
    <xf borderId="0" fillId="2" fontId="4" numFmtId="0" xfId="0" applyAlignment="1" applyFont="1">
      <alignment horizontal="right" vertical="center"/>
    </xf>
    <xf borderId="0" fillId="2" fontId="27" numFmtId="0" xfId="0" applyAlignment="1" applyFont="1">
      <alignment horizontal="center" vertical="center"/>
    </xf>
    <xf borderId="0" fillId="0" fontId="6" numFmtId="0" xfId="0" applyAlignment="1" applyFont="1">
      <alignment horizontal="right" shrinkToFit="0" vertical="center" wrapText="1"/>
    </xf>
    <xf borderId="21" fillId="2" fontId="6" numFmtId="49" xfId="0" applyAlignment="1" applyBorder="1" applyFont="1" applyNumberFormat="1">
      <alignment horizontal="right" shrinkToFit="0" vertical="center" wrapText="1"/>
    </xf>
    <xf borderId="17" fillId="2" fontId="41" numFmtId="0" xfId="0" applyAlignment="1" applyBorder="1" applyFont="1">
      <alignment horizontal="right" shrinkToFit="0" vertical="center" wrapText="1"/>
    </xf>
    <xf borderId="13" fillId="2" fontId="41" numFmtId="0" xfId="0" applyAlignment="1" applyBorder="1" applyFont="1">
      <alignment horizontal="right" shrinkToFit="0" vertical="center" wrapText="1"/>
    </xf>
    <xf borderId="22" fillId="2" fontId="41" numFmtId="0" xfId="0" applyAlignment="1" applyBorder="1" applyFont="1">
      <alignment horizontal="right" shrinkToFit="0" vertical="center" wrapText="1"/>
    </xf>
    <xf borderId="19" fillId="2" fontId="6" numFmtId="49" xfId="0" applyAlignment="1" applyBorder="1" applyFont="1" applyNumberFormat="1">
      <alignment horizontal="right" shrinkToFit="0" vertical="center" wrapText="1"/>
    </xf>
    <xf borderId="0" fillId="2" fontId="6" numFmtId="0" xfId="0" applyAlignment="1" applyFont="1">
      <alignment horizontal="right" shrinkToFit="0" vertical="center" wrapText="0"/>
    </xf>
    <xf borderId="0" fillId="2" fontId="6" numFmtId="49" xfId="0" applyAlignment="1" applyFont="1" applyNumberFormat="1">
      <alignment horizontal="right" shrinkToFit="0" vertical="center" wrapText="0"/>
    </xf>
    <xf borderId="0" fillId="2" fontId="6" numFmtId="49" xfId="0" applyAlignment="1" applyFont="1" applyNumberFormat="1">
      <alignment horizontal="right" shrinkToFit="0" vertical="center" wrapText="1"/>
    </xf>
    <xf borderId="0" fillId="2" fontId="5" numFmtId="49" xfId="0" applyAlignment="1" applyFont="1" applyNumberFormat="1">
      <alignment horizontal="center" shrinkToFit="0" vertical="center" wrapText="1"/>
    </xf>
    <xf borderId="0" fillId="2" fontId="6" numFmtId="0" xfId="0" applyAlignment="1" applyFont="1">
      <alignment horizontal="left" shrinkToFit="0" vertical="center" wrapText="0"/>
    </xf>
    <xf borderId="0" fillId="2" fontId="6" numFmtId="0" xfId="0" applyAlignment="1" applyFont="1">
      <alignment horizontal="right" shrinkToFit="0" vertical="center" wrapText="1"/>
    </xf>
    <xf borderId="0" fillId="2" fontId="6" numFmtId="195" xfId="0" applyAlignment="1" applyFont="1" applyNumberFormat="1">
      <alignment horizontal="right" shrinkToFit="0" vertical="center" wrapText="1"/>
    </xf>
    <xf borderId="0" fillId="2" fontId="6" numFmtId="196" xfId="0" applyAlignment="1" applyFont="1" applyNumberFormat="1">
      <alignment horizontal="right" shrinkToFit="0" vertical="center" wrapText="1"/>
    </xf>
    <xf borderId="0" fillId="2" fontId="6" numFmtId="196" xfId="0" applyAlignment="1" applyFont="1" applyNumberFormat="1">
      <alignment horizontal="right" shrinkToFit="0" vertical="center" wrapText="0"/>
    </xf>
    <xf borderId="0" fillId="2" fontId="71" numFmtId="196" xfId="0" applyAlignment="1" applyFont="1" applyNumberFormat="1">
      <alignment vertical="center"/>
    </xf>
    <xf borderId="0" fillId="2" fontId="6" numFmtId="196" xfId="0" applyAlignment="1" applyFont="1" applyNumberFormat="1">
      <alignment horizontal="left" shrinkToFit="0" vertical="center" wrapText="0"/>
    </xf>
    <xf borderId="0" fillId="2" fontId="6" numFmtId="196" xfId="0" applyAlignment="1" applyFont="1" applyNumberFormat="1">
      <alignment horizontal="left" shrinkToFit="0" vertical="center" wrapText="1"/>
    </xf>
    <xf borderId="0" fillId="2" fontId="6" numFmtId="49" xfId="0" applyAlignment="1" applyFont="1" applyNumberFormat="1">
      <alignment horizontal="left" shrinkToFit="0" vertical="center" wrapText="1"/>
    </xf>
    <xf borderId="0" fillId="27" fontId="41" numFmtId="49" xfId="0" applyAlignment="1" applyFont="1" applyNumberFormat="1">
      <alignment horizontal="center" shrinkToFit="0" vertical="center" wrapText="1"/>
    </xf>
    <xf borderId="0" fillId="29" fontId="41" numFmtId="49" xfId="0" applyAlignment="1" applyFill="1" applyFont="1" applyNumberFormat="1">
      <alignment horizontal="center" shrinkToFit="0" vertical="center" wrapText="1"/>
    </xf>
    <xf borderId="0" fillId="17" fontId="41" numFmtId="49" xfId="0" applyAlignment="1" applyFont="1" applyNumberFormat="1">
      <alignment horizontal="center" shrinkToFit="0" vertical="center" wrapText="1"/>
    </xf>
    <xf borderId="0" fillId="12" fontId="41" numFmtId="49" xfId="0" applyAlignment="1" applyFont="1" applyNumberFormat="1">
      <alignment horizontal="center" shrinkToFit="0" vertical="center" wrapText="1"/>
    </xf>
    <xf borderId="0" fillId="30" fontId="41" numFmtId="49" xfId="0" applyAlignment="1" applyFill="1" applyFont="1" applyNumberFormat="1">
      <alignment horizontal="center" shrinkToFit="0" vertical="center" wrapText="1"/>
    </xf>
    <xf borderId="0" fillId="31" fontId="54" numFmtId="49" xfId="0" applyAlignment="1" applyFill="1" applyFont="1" applyNumberFormat="1">
      <alignment horizontal="center" shrinkToFit="0" vertical="center" wrapText="1"/>
    </xf>
    <xf borderId="0" fillId="32" fontId="54" numFmtId="49" xfId="0" applyAlignment="1" applyFill="1" applyFont="1" applyNumberFormat="1">
      <alignment horizontal="center" shrinkToFit="0" vertical="center" wrapText="1"/>
    </xf>
    <xf borderId="0" fillId="33" fontId="54" numFmtId="49" xfId="0" applyAlignment="1" applyFill="1" applyFont="1" applyNumberFormat="1">
      <alignment horizontal="center" shrinkToFit="0" vertical="center" wrapText="1"/>
    </xf>
    <xf borderId="0" fillId="34" fontId="54" numFmtId="49" xfId="0" applyAlignment="1" applyFill="1" applyFont="1" applyNumberFormat="1">
      <alignment horizontal="center" shrinkToFit="0" vertical="center" wrapText="1"/>
    </xf>
    <xf borderId="0" fillId="35" fontId="54" numFmtId="49" xfId="0" applyAlignment="1" applyFill="1" applyFont="1" applyNumberFormat="1">
      <alignment horizontal="center" shrinkToFit="0" vertical="center" wrapText="1"/>
    </xf>
    <xf borderId="0" fillId="36" fontId="54" numFmtId="49" xfId="0" applyAlignment="1" applyFill="1" applyFont="1" applyNumberFormat="1">
      <alignment horizontal="center" shrinkToFit="0" vertical="center" wrapText="1"/>
    </xf>
    <xf borderId="0" fillId="0" fontId="6" numFmtId="196" xfId="0" applyAlignment="1" applyFont="1" applyNumberFormat="1">
      <alignment horizontal="right" shrinkToFit="0" vertical="center" wrapText="1"/>
    </xf>
    <xf borderId="0" fillId="27" fontId="5" numFmtId="0" xfId="0" applyAlignment="1" applyFont="1">
      <alignment horizontal="right" shrinkToFit="0" vertical="center" wrapText="1"/>
    </xf>
    <xf borderId="0" fillId="0" fontId="5" numFmtId="0" xfId="0" applyAlignment="1" applyFont="1">
      <alignment horizontal="right" vertical="center"/>
    </xf>
    <xf borderId="23" fillId="2" fontId="6" numFmtId="49" xfId="0" applyAlignment="1" applyBorder="1" applyFont="1" applyNumberFormat="1">
      <alignment horizontal="right" shrinkToFit="0" vertical="center" wrapText="1"/>
    </xf>
    <xf borderId="0" fillId="2" fontId="71" numFmtId="0" xfId="0" applyAlignment="1" applyFont="1">
      <alignment horizontal="center" vertical="center"/>
    </xf>
    <xf borderId="24" fillId="2" fontId="71" numFmtId="0" xfId="0" applyAlignment="1" applyBorder="1" applyFont="1">
      <alignment horizontal="center" vertical="center"/>
    </xf>
    <xf borderId="18" fillId="2" fontId="6" numFmtId="49" xfId="0" applyAlignment="1" applyBorder="1" applyFont="1" applyNumberFormat="1">
      <alignment horizontal="right" shrinkToFit="0" vertical="center" wrapText="1"/>
    </xf>
    <xf borderId="0" fillId="2" fontId="6" numFmtId="0" xfId="0" applyAlignment="1" applyFont="1">
      <alignment horizontal="center" shrinkToFit="0" vertical="center" wrapText="0"/>
    </xf>
    <xf borderId="25" fillId="2" fontId="10" numFmtId="49" xfId="0" applyAlignment="1" applyBorder="1" applyFont="1" applyNumberFormat="1">
      <alignment shrinkToFit="0" vertical="bottom" wrapText="1"/>
    </xf>
    <xf borderId="0" fillId="2" fontId="72" numFmtId="49" xfId="0" applyAlignment="1" applyFont="1" applyNumberFormat="1">
      <alignment shrinkToFit="0" vertical="bottom" wrapText="1"/>
    </xf>
    <xf borderId="0" fillId="2" fontId="6" numFmtId="49" xfId="0" applyAlignment="1" applyFont="1" applyNumberFormat="1">
      <alignment horizontal="left" shrinkToFit="0" vertical="center" wrapText="0"/>
    </xf>
    <xf borderId="0" fillId="2" fontId="5" numFmtId="0" xfId="0" applyAlignment="1" applyFont="1">
      <alignment horizontal="center" shrinkToFit="0" vertical="center" wrapText="1"/>
    </xf>
    <xf borderId="0" fillId="2" fontId="5" numFmtId="195" xfId="0" applyAlignment="1" applyFont="1" applyNumberFormat="1">
      <alignment horizontal="center" shrinkToFit="0" vertical="center" wrapText="0"/>
    </xf>
    <xf borderId="0" fillId="2" fontId="6" numFmtId="49" xfId="0" applyAlignment="1" applyFont="1" applyNumberFormat="1">
      <alignment horizontal="center" shrinkToFit="0" vertical="center" wrapText="1"/>
    </xf>
    <xf borderId="0" fillId="2" fontId="5" numFmtId="4" xfId="0" applyAlignment="1" applyFont="1" applyNumberFormat="1">
      <alignment horizontal="center" shrinkToFit="0" vertical="center" wrapText="1"/>
    </xf>
    <xf borderId="0" fillId="2" fontId="73" numFmtId="196" xfId="0" applyAlignment="1" applyFont="1" applyNumberFormat="1">
      <alignment horizontal="center" vertical="center"/>
    </xf>
    <xf borderId="0" fillId="2" fontId="73" numFmtId="196" xfId="0" applyAlignment="1" applyFont="1" applyNumberFormat="1">
      <alignment horizontal="left" vertical="center"/>
    </xf>
    <xf borderId="0" fillId="2" fontId="5" numFmtId="49" xfId="0" applyAlignment="1" applyFont="1" applyNumberFormat="1">
      <alignment horizontal="left" shrinkToFit="0" vertical="center" wrapText="1"/>
    </xf>
    <xf borderId="0" fillId="37" fontId="74" numFmtId="49" xfId="0" applyAlignment="1" applyFill="1" applyFont="1" applyNumberFormat="1">
      <alignment shrinkToFit="0" vertical="bottom" wrapText="1"/>
    </xf>
    <xf borderId="0" fillId="38" fontId="74" numFmtId="49" xfId="0" applyAlignment="1" applyFill="1" applyFont="1" applyNumberFormat="1">
      <alignment shrinkToFit="0" vertical="bottom" wrapText="1"/>
    </xf>
    <xf borderId="0" fillId="17" fontId="5" numFmtId="49" xfId="0" applyAlignment="1" applyFont="1" applyNumberFormat="1">
      <alignment horizontal="center" shrinkToFit="0" vertical="center" wrapText="1"/>
    </xf>
    <xf borderId="0" fillId="12" fontId="5" numFmtId="49" xfId="0" applyAlignment="1" applyFont="1" applyNumberFormat="1">
      <alignment horizontal="center" shrinkToFit="0" vertical="center" wrapText="1"/>
    </xf>
    <xf borderId="0" fillId="30" fontId="5" numFmtId="49" xfId="0" applyAlignment="1" applyFont="1" applyNumberFormat="1">
      <alignment horizontal="center" shrinkToFit="0" vertical="center" wrapText="1"/>
    </xf>
    <xf borderId="0" fillId="39" fontId="74" numFmtId="49" xfId="0" applyAlignment="1" applyFill="1" applyFont="1" applyNumberFormat="1">
      <alignment shrinkToFit="0" wrapText="1"/>
    </xf>
    <xf borderId="0" fillId="40" fontId="74" numFmtId="49" xfId="0" applyAlignment="1" applyFill="1" applyFont="1" applyNumberFormat="1">
      <alignment shrinkToFit="0" wrapText="1"/>
    </xf>
    <xf borderId="0" fillId="33" fontId="74" numFmtId="49" xfId="0" applyAlignment="1" applyFont="1" applyNumberFormat="1">
      <alignment shrinkToFit="0" wrapText="1"/>
    </xf>
    <xf borderId="0" fillId="34" fontId="74" numFmtId="49" xfId="0" applyAlignment="1" applyFont="1" applyNumberFormat="1">
      <alignment shrinkToFit="0" wrapText="1"/>
    </xf>
    <xf borderId="0" fillId="35" fontId="4" numFmtId="49" xfId="0" applyAlignment="1" applyFont="1" applyNumberFormat="1">
      <alignment horizontal="center" shrinkToFit="0" vertical="center" wrapText="1"/>
    </xf>
    <xf borderId="0" fillId="36" fontId="4" numFmtId="49" xfId="0" applyAlignment="1" applyFont="1" applyNumberFormat="1">
      <alignment horizontal="center" shrinkToFit="0" vertical="center" wrapText="1"/>
    </xf>
    <xf borderId="0" fillId="0" fontId="5" numFmtId="0" xfId="0" applyAlignment="1" applyFont="1">
      <alignment horizontal="right" shrinkToFit="0" vertical="center" wrapText="1"/>
    </xf>
    <xf borderId="0" fillId="8" fontId="5" numFmtId="0" xfId="0" applyAlignment="1" applyFont="1">
      <alignment vertical="center"/>
    </xf>
    <xf borderId="0" fillId="29" fontId="5" numFmtId="0" xfId="0" applyAlignment="1" applyFont="1">
      <alignment horizontal="right" shrinkToFit="0" vertical="center" wrapText="1"/>
    </xf>
    <xf borderId="23" fillId="8" fontId="6" numFmtId="49" xfId="0" applyAlignment="1" applyBorder="1" applyFont="1" applyNumberFormat="1">
      <alignment horizontal="right" shrinkToFit="0" vertical="center" wrapText="1"/>
    </xf>
    <xf borderId="0" fillId="8" fontId="71" numFmtId="0" xfId="0" applyAlignment="1" applyFont="1">
      <alignment horizontal="center" vertical="center"/>
    </xf>
    <xf borderId="24" fillId="8" fontId="71" numFmtId="0" xfId="0" applyAlignment="1" applyBorder="1" applyFont="1">
      <alignment horizontal="center" vertical="center"/>
    </xf>
    <xf borderId="18" fillId="8" fontId="6" numFmtId="49" xfId="0" applyAlignment="1" applyBorder="1" applyFont="1" applyNumberFormat="1">
      <alignment horizontal="right" shrinkToFit="0" vertical="center" wrapText="1"/>
    </xf>
    <xf borderId="0" fillId="8" fontId="6" numFmtId="0" xfId="0" applyAlignment="1" applyFont="1">
      <alignment horizontal="center" shrinkToFit="0" vertical="center" wrapText="0"/>
    </xf>
    <xf borderId="25" fillId="8" fontId="10" numFmtId="49" xfId="0" applyAlignment="1" applyBorder="1" applyFont="1" applyNumberFormat="1">
      <alignment shrinkToFit="0" vertical="bottom" wrapText="1"/>
    </xf>
    <xf borderId="0" fillId="8" fontId="75" numFmtId="49" xfId="0" applyAlignment="1" applyFont="1" applyNumberFormat="1">
      <alignment shrinkToFit="0" vertical="bottom" wrapText="1"/>
    </xf>
    <xf borderId="0" fillId="8" fontId="5" numFmtId="49" xfId="0" applyAlignment="1" applyFont="1" applyNumberFormat="1">
      <alignment horizontal="center" shrinkToFit="0" vertical="center" wrapText="1"/>
    </xf>
    <xf borderId="0" fillId="8" fontId="76" numFmtId="49" xfId="0" applyAlignment="1" applyFont="1" applyNumberFormat="1">
      <alignment horizontal="left" shrinkToFit="0" vertical="center" wrapText="0"/>
    </xf>
    <xf borderId="0" fillId="8" fontId="5" numFmtId="0" xfId="0" applyAlignment="1" applyFont="1">
      <alignment horizontal="center" shrinkToFit="0" vertical="center" wrapText="1"/>
    </xf>
    <xf borderId="0" fillId="8" fontId="73" numFmtId="0" xfId="0" applyAlignment="1" applyFont="1">
      <alignment horizontal="center" vertical="center"/>
    </xf>
    <xf borderId="0" fillId="8" fontId="5" numFmtId="0" xfId="0" applyAlignment="1" applyFont="1">
      <alignment horizontal="center" shrinkToFit="0" vertical="center" wrapText="0"/>
    </xf>
    <xf borderId="0" fillId="8" fontId="6" numFmtId="49" xfId="0" applyAlignment="1" applyFont="1" applyNumberFormat="1">
      <alignment horizontal="center" shrinkToFit="0" vertical="center" wrapText="1"/>
    </xf>
    <xf borderId="0" fillId="8" fontId="5" numFmtId="4" xfId="0" applyAlignment="1" applyFont="1" applyNumberFormat="1">
      <alignment horizontal="center" shrinkToFit="0" vertical="center" wrapText="1"/>
    </xf>
    <xf borderId="0" fillId="8" fontId="73" numFmtId="196" xfId="0" applyAlignment="1" applyFont="1" applyNumberFormat="1">
      <alignment horizontal="center" vertical="center"/>
    </xf>
    <xf borderId="0" fillId="8" fontId="6" numFmtId="0" xfId="0" applyAlignment="1" applyFont="1">
      <alignment horizontal="left" shrinkToFit="0" vertical="center" wrapText="0"/>
    </xf>
    <xf borderId="0" fillId="8" fontId="73" numFmtId="0" xfId="0" applyAlignment="1" applyFont="1">
      <alignment horizontal="left" vertical="center"/>
    </xf>
    <xf borderId="0" fillId="8" fontId="6" numFmtId="49" xfId="0" applyAlignment="1" applyFont="1" applyNumberFormat="1">
      <alignment horizontal="left" shrinkToFit="0" vertical="center" wrapText="1"/>
    </xf>
    <xf borderId="0" fillId="8" fontId="5" numFmtId="49" xfId="0" applyAlignment="1" applyFont="1" applyNumberFormat="1">
      <alignment horizontal="left" shrinkToFit="0" vertical="center" wrapText="1"/>
    </xf>
    <xf borderId="0" fillId="17" fontId="5" numFmtId="0" xfId="0" applyAlignment="1" applyFont="1">
      <alignment horizontal="right" shrinkToFit="0" vertical="center" wrapText="1"/>
    </xf>
    <xf borderId="0" fillId="2" fontId="77" numFmtId="49" xfId="0" applyAlignment="1" applyFont="1" applyNumberFormat="1">
      <alignment horizontal="left" shrinkToFit="0" vertical="center" wrapText="0"/>
    </xf>
    <xf borderId="0" fillId="2" fontId="73" numFmtId="0" xfId="0" applyAlignment="1" applyFont="1">
      <alignment horizontal="center" vertical="center"/>
    </xf>
    <xf borderId="0" fillId="2" fontId="73" numFmtId="0" xfId="0" applyAlignment="1" applyFont="1">
      <alignment horizontal="center" readingOrder="0" shrinkToFit="0" vertical="center" wrapText="0"/>
    </xf>
    <xf borderId="0" fillId="2" fontId="73" numFmtId="9" xfId="0" applyAlignment="1" applyFont="1" applyNumberFormat="1">
      <alignment horizontal="center" vertical="center"/>
    </xf>
    <xf borderId="0" fillId="2" fontId="6" numFmtId="9" xfId="0" applyAlignment="1" applyFont="1" applyNumberFormat="1">
      <alignment horizontal="left" shrinkToFit="0" vertical="center" wrapText="0"/>
    </xf>
    <xf borderId="0" fillId="2" fontId="73" numFmtId="9" xfId="0" applyAlignment="1" applyFont="1" applyNumberFormat="1">
      <alignment horizontal="left" vertical="center"/>
    </xf>
    <xf borderId="0" fillId="2" fontId="73" numFmtId="0" xfId="0" applyAlignment="1" applyFont="1">
      <alignment horizontal="left" vertical="center"/>
    </xf>
    <xf borderId="0" fillId="0" fontId="5" numFmtId="9" xfId="0" applyAlignment="1" applyFont="1" applyNumberFormat="1">
      <alignment horizontal="right" shrinkToFit="0" vertical="center" wrapText="1"/>
    </xf>
    <xf borderId="0" fillId="12" fontId="5" numFmtId="0" xfId="0" applyAlignment="1" applyFont="1">
      <alignment horizontal="right" shrinkToFit="0" vertical="center" wrapText="1"/>
    </xf>
    <xf borderId="0" fillId="8" fontId="6" numFmtId="49" xfId="0" applyAlignment="1" applyFont="1" applyNumberFormat="1">
      <alignment horizontal="left" shrinkToFit="0" vertical="center" wrapText="0"/>
    </xf>
    <xf borderId="0" fillId="8" fontId="73" numFmtId="9" xfId="0" applyAlignment="1" applyFont="1" applyNumberFormat="1">
      <alignment horizontal="center" shrinkToFit="0" vertical="center" wrapText="0"/>
    </xf>
    <xf borderId="0" fillId="8" fontId="73" numFmtId="9" xfId="0" applyAlignment="1" applyFont="1" applyNumberFormat="1">
      <alignment horizontal="center" vertical="center"/>
    </xf>
    <xf borderId="0" fillId="8" fontId="6" numFmtId="9" xfId="0" applyAlignment="1" applyFont="1" applyNumberFormat="1">
      <alignment horizontal="left" shrinkToFit="0" vertical="center" wrapText="0"/>
    </xf>
    <xf borderId="0" fillId="8" fontId="73" numFmtId="9" xfId="0" applyAlignment="1" applyFont="1" applyNumberFormat="1">
      <alignment horizontal="left" vertical="center"/>
    </xf>
    <xf borderId="0" fillId="8" fontId="78" numFmtId="49" xfId="0" applyAlignment="1" applyFont="1" applyNumberFormat="1">
      <alignment horizontal="left" vertical="center"/>
    </xf>
    <xf borderId="0" fillId="8" fontId="73" numFmtId="49" xfId="0" applyAlignment="1" applyFont="1" applyNumberFormat="1">
      <alignment horizontal="left" vertical="center"/>
    </xf>
    <xf borderId="0" fillId="41" fontId="5" numFmtId="0" xfId="0" applyAlignment="1" applyFill="1" applyFont="1">
      <alignment horizontal="right" shrinkToFit="0" vertical="center" wrapText="1"/>
    </xf>
    <xf borderId="0" fillId="2" fontId="79" numFmtId="49" xfId="0" applyAlignment="1" applyFont="1" applyNumberFormat="1">
      <alignment shrinkToFit="0" vertical="bottom" wrapText="1"/>
    </xf>
    <xf borderId="0" fillId="2" fontId="73" numFmtId="9" xfId="0" applyAlignment="1" applyFont="1" applyNumberFormat="1">
      <alignment horizontal="center" shrinkToFit="0" vertical="center" wrapText="0"/>
    </xf>
    <xf borderId="0" fillId="2" fontId="78" numFmtId="49" xfId="0" applyAlignment="1" applyFont="1" applyNumberFormat="1">
      <alignment horizontal="left" vertical="center"/>
    </xf>
    <xf borderId="0" fillId="2" fontId="73" numFmtId="49" xfId="0" applyAlignment="1" applyFont="1" applyNumberFormat="1">
      <alignment horizontal="left" vertical="center"/>
    </xf>
    <xf borderId="0" fillId="31" fontId="4" numFmtId="0" xfId="0" applyAlignment="1" applyFont="1">
      <alignment horizontal="right" shrinkToFit="0" vertical="center" wrapText="1"/>
    </xf>
    <xf borderId="0" fillId="8" fontId="80" numFmtId="49" xfId="0" applyAlignment="1" applyFont="1" applyNumberFormat="1">
      <alignment shrinkToFit="0" vertical="bottom" wrapText="1"/>
    </xf>
    <xf borderId="0" fillId="8" fontId="78" numFmtId="0" xfId="0" applyAlignment="1" applyFont="1">
      <alignment horizontal="left" shrinkToFit="0" vertical="center" wrapText="0"/>
    </xf>
    <xf borderId="0" fillId="36" fontId="5" numFmtId="49" xfId="0" applyAlignment="1" applyFont="1" applyNumberFormat="1">
      <alignment horizontal="center" vertical="center"/>
    </xf>
    <xf borderId="0" fillId="32" fontId="4" numFmtId="0" xfId="0" applyAlignment="1" applyFont="1">
      <alignment horizontal="right" shrinkToFit="0" vertical="center" wrapText="1"/>
    </xf>
    <xf borderId="0" fillId="2" fontId="78" numFmtId="0" xfId="0" applyAlignment="1" applyFont="1">
      <alignment horizontal="left" shrinkToFit="0" vertical="center" wrapText="0"/>
    </xf>
    <xf borderId="0" fillId="33" fontId="4" numFmtId="0" xfId="0" applyAlignment="1" applyFont="1">
      <alignment horizontal="right" shrinkToFit="0" vertical="center" wrapText="1"/>
    </xf>
    <xf borderId="0" fillId="34" fontId="4" numFmtId="0" xfId="0" applyAlignment="1" applyFont="1">
      <alignment horizontal="right" shrinkToFit="0" vertical="center" wrapText="1"/>
    </xf>
    <xf borderId="0" fillId="2" fontId="78" numFmtId="0" xfId="0" applyAlignment="1" applyFont="1">
      <alignment horizontal="left" readingOrder="0" shrinkToFit="0" vertical="center" wrapText="0"/>
    </xf>
    <xf borderId="0" fillId="2" fontId="73" numFmtId="0" xfId="0" applyAlignment="1" applyFont="1">
      <alignment horizontal="left" readingOrder="0" vertical="center"/>
    </xf>
    <xf borderId="0" fillId="35" fontId="4" numFmtId="0" xfId="0" applyAlignment="1" applyFont="1">
      <alignment horizontal="right" shrinkToFit="0" vertical="center" wrapText="1"/>
    </xf>
    <xf borderId="0" fillId="8" fontId="73" numFmtId="195" xfId="0" applyAlignment="1" applyFont="1" applyNumberFormat="1">
      <alignment horizontal="center" vertical="center"/>
    </xf>
    <xf borderId="0" fillId="8" fontId="73" numFmtId="195" xfId="0" applyAlignment="1" applyFont="1" applyNumberFormat="1">
      <alignment horizontal="center" shrinkToFit="0" vertical="center" wrapText="0"/>
    </xf>
    <xf borderId="0" fillId="8" fontId="78" numFmtId="0" xfId="0" applyAlignment="1" applyFont="1">
      <alignment horizontal="left" readingOrder="0" shrinkToFit="0" vertical="center" wrapText="0"/>
    </xf>
    <xf borderId="0" fillId="36" fontId="4" numFmtId="0" xfId="0" applyAlignment="1" applyFont="1">
      <alignment horizontal="right" shrinkToFit="0" vertical="center" wrapText="1"/>
    </xf>
    <xf borderId="0" fillId="2" fontId="73" numFmtId="0" xfId="0" applyAlignment="1" applyFont="1">
      <alignment horizontal="center" shrinkToFit="0" vertical="center" wrapText="0"/>
    </xf>
    <xf borderId="0" fillId="8" fontId="81" numFmtId="0" xfId="0" applyAlignment="1" applyFont="1">
      <alignment vertical="center"/>
    </xf>
    <xf borderId="25" fillId="8" fontId="10" numFmtId="49" xfId="0" applyAlignment="1" applyBorder="1" applyFont="1" applyNumberFormat="1">
      <alignment vertical="bottom"/>
    </xf>
    <xf borderId="0" fillId="2" fontId="81" numFmtId="0" xfId="0" applyAlignment="1" applyFont="1">
      <alignment vertical="center"/>
    </xf>
    <xf borderId="0" fillId="33" fontId="4" numFmtId="49" xfId="0" applyAlignment="1" applyFont="1" applyNumberFormat="1">
      <alignment horizontal="center" shrinkToFit="0" vertical="center" wrapText="1"/>
    </xf>
    <xf borderId="0" fillId="8" fontId="73" numFmtId="0" xfId="0" applyAlignment="1" applyFont="1">
      <alignment horizontal="center" readingOrder="0" shrinkToFit="0" vertical="center" wrapText="0"/>
    </xf>
    <xf borderId="25" fillId="2" fontId="5" numFmtId="49" xfId="0" applyBorder="1" applyFont="1" applyNumberFormat="1"/>
    <xf borderId="0" fillId="2" fontId="82" numFmtId="49" xfId="0" applyAlignment="1" applyFont="1" applyNumberFormat="1">
      <alignment horizontal="left" shrinkToFit="0" vertical="center" wrapText="0"/>
    </xf>
    <xf borderId="0" fillId="2" fontId="73" numFmtId="49" xfId="0" applyAlignment="1" applyFont="1" applyNumberFormat="1">
      <alignment horizontal="center" vertical="center"/>
    </xf>
    <xf borderId="0" fillId="2" fontId="78" numFmtId="49" xfId="0" applyAlignment="1" applyFont="1" applyNumberFormat="1">
      <alignment horizontal="left" shrinkToFit="0" vertical="center" wrapText="0"/>
    </xf>
    <xf borderId="0" fillId="2" fontId="78" numFmtId="49" xfId="0" applyAlignment="1" applyFont="1" applyNumberFormat="1">
      <alignment horizontal="center" vertical="center"/>
    </xf>
    <xf borderId="0" fillId="2" fontId="73" numFmtId="4" xfId="0" applyAlignment="1" applyFont="1" applyNumberFormat="1">
      <alignment horizontal="center" vertical="center"/>
    </xf>
    <xf borderId="0" fillId="27" fontId="5" numFmtId="49" xfId="0" applyAlignment="1" applyFont="1" applyNumberFormat="1">
      <alignment horizontal="center" shrinkToFit="0" wrapText="1"/>
    </xf>
    <xf borderId="0" fillId="35" fontId="5" numFmtId="49" xfId="0" applyAlignment="1" applyFont="1" applyNumberFormat="1">
      <alignment horizontal="center" vertical="center"/>
    </xf>
    <xf borderId="0" fillId="8" fontId="5" numFmtId="49" xfId="0" applyAlignment="1" applyFont="1" applyNumberFormat="1">
      <alignment horizontal="left" shrinkToFit="0" vertical="center" wrapText="0"/>
    </xf>
    <xf borderId="0" fillId="8" fontId="83" numFmtId="49" xfId="0" applyAlignment="1" applyFont="1" applyNumberFormat="1">
      <alignment horizontal="left" shrinkToFit="0" vertical="center" wrapText="0"/>
    </xf>
    <xf borderId="0" fillId="8" fontId="73" numFmtId="49" xfId="0" applyAlignment="1" applyFont="1" applyNumberFormat="1">
      <alignment horizontal="center" readingOrder="0" vertical="center"/>
    </xf>
    <xf borderId="0" fillId="8" fontId="78" numFmtId="49" xfId="0" applyAlignment="1" applyFont="1" applyNumberFormat="1">
      <alignment horizontal="left" shrinkToFit="0" vertical="center" wrapText="0"/>
    </xf>
    <xf borderId="0" fillId="8" fontId="78" numFmtId="49" xfId="0" applyAlignment="1" applyFont="1" applyNumberFormat="1">
      <alignment horizontal="center" vertical="center"/>
    </xf>
    <xf borderId="0" fillId="8" fontId="73" numFmtId="4" xfId="0" applyAlignment="1" applyFont="1" applyNumberFormat="1">
      <alignment horizontal="center" vertical="center"/>
    </xf>
    <xf borderId="0" fillId="31" fontId="4" numFmtId="49" xfId="0" applyAlignment="1" applyFont="1" applyNumberFormat="1">
      <alignment horizontal="center" shrinkToFit="0" vertical="center" wrapText="1"/>
    </xf>
    <xf borderId="0" fillId="32" fontId="4" numFmtId="49" xfId="0" applyAlignment="1" applyFont="1" applyNumberFormat="1">
      <alignment horizontal="center" shrinkToFit="0" vertical="center" wrapText="1"/>
    </xf>
    <xf borderId="0" fillId="2" fontId="5" numFmtId="49" xfId="0" applyAlignment="1" applyFont="1" applyNumberFormat="1">
      <alignment horizontal="left" shrinkToFit="0" vertical="center" wrapText="0"/>
    </xf>
    <xf borderId="0" fillId="2" fontId="73" numFmtId="49" xfId="0" applyAlignment="1" applyFont="1" applyNumberFormat="1">
      <alignment horizontal="center" readingOrder="0" vertical="center"/>
    </xf>
    <xf borderId="0" fillId="8" fontId="73" numFmtId="0" xfId="0" applyAlignment="1" applyFont="1">
      <alignment horizontal="center" shrinkToFit="0" vertical="center" wrapText="0"/>
    </xf>
    <xf borderId="0" fillId="17" fontId="5" numFmtId="49" xfId="0" applyAlignment="1" applyFont="1" applyNumberFormat="1">
      <alignment horizontal="center" vertical="center"/>
    </xf>
    <xf borderId="0" fillId="32" fontId="5" numFmtId="49" xfId="0" applyAlignment="1" applyFont="1" applyNumberFormat="1">
      <alignment horizontal="center" vertical="center"/>
    </xf>
    <xf borderId="0" fillId="8" fontId="73" numFmtId="49" xfId="0" applyAlignment="1" applyFont="1" applyNumberFormat="1">
      <alignment horizontal="center" vertical="center"/>
    </xf>
    <xf borderId="0" fillId="8" fontId="5" numFmtId="1" xfId="0" applyAlignment="1" applyFont="1" applyNumberFormat="1">
      <alignment horizontal="center" shrinkToFit="0" vertical="center" wrapText="1"/>
    </xf>
    <xf borderId="0" fillId="33" fontId="5" numFmtId="49" xfId="0" applyAlignment="1" applyFont="1" applyNumberFormat="1">
      <alignment horizontal="center" vertical="center"/>
    </xf>
    <xf borderId="0" fillId="2" fontId="73" numFmtId="1" xfId="0" applyAlignment="1" applyFont="1" applyNumberFormat="1">
      <alignment horizontal="center" vertical="center"/>
    </xf>
    <xf borderId="0" fillId="2" fontId="5" numFmtId="0" xfId="0" applyAlignment="1" applyFont="1">
      <alignment horizontal="center" shrinkToFit="0" vertical="center" wrapText="0"/>
    </xf>
    <xf borderId="0" fillId="29" fontId="5" numFmtId="49" xfId="0" applyAlignment="1" applyFont="1" applyNumberFormat="1">
      <alignment horizontal="center" shrinkToFit="0" wrapText="1"/>
    </xf>
    <xf borderId="0" fillId="31" fontId="5" numFmtId="49" xfId="0" applyAlignment="1" applyFont="1" applyNumberFormat="1">
      <alignment horizontal="center" vertical="center"/>
    </xf>
    <xf borderId="0" fillId="8" fontId="73" numFmtId="1" xfId="0" applyAlignment="1" applyFont="1" applyNumberFormat="1">
      <alignment horizontal="center" vertical="center"/>
    </xf>
    <xf borderId="0" fillId="27" fontId="5" numFmtId="49" xfId="0" applyAlignment="1" applyFont="1" applyNumberFormat="1">
      <alignment horizontal="center" shrinkToFit="0" vertical="center" wrapText="1"/>
    </xf>
    <xf borderId="0" fillId="33" fontId="6" numFmtId="49" xfId="0" applyAlignment="1" applyFont="1" applyNumberFormat="1">
      <alignment horizontal="center" vertical="center"/>
    </xf>
    <xf borderId="0" fillId="34" fontId="74" numFmtId="49" xfId="0" applyAlignment="1" applyFont="1" applyNumberFormat="1">
      <alignment readingOrder="0" shrinkToFit="0" wrapText="1"/>
    </xf>
    <xf borderId="0" fillId="12" fontId="5" numFmtId="49" xfId="0" applyAlignment="1" applyFont="1" applyNumberFormat="1">
      <alignment horizontal="center" vertical="center"/>
    </xf>
    <xf borderId="0" fillId="30" fontId="5" numFmtId="49" xfId="0" applyAlignment="1" applyFont="1" applyNumberFormat="1">
      <alignment horizontal="center" vertical="center"/>
    </xf>
    <xf borderId="0" fillId="34" fontId="84" numFmtId="49" xfId="0" applyAlignment="1" applyFont="1" applyNumberFormat="1">
      <alignment horizontal="left" readingOrder="0" vertical="center"/>
    </xf>
    <xf borderId="0" fillId="29" fontId="5" numFmtId="49" xfId="0" applyAlignment="1" applyFont="1" applyNumberFormat="1">
      <alignment horizontal="center"/>
    </xf>
    <xf borderId="0" fillId="2" fontId="5" numFmtId="0" xfId="0" applyAlignment="1" applyFont="1">
      <alignment horizontal="center" vertical="center"/>
    </xf>
    <xf borderId="0" fillId="8" fontId="5" numFmtId="0" xfId="0" applyAlignment="1" applyFont="1">
      <alignment horizontal="center" vertical="center"/>
    </xf>
    <xf borderId="0" fillId="29" fontId="5" numFmtId="49" xfId="0" applyAlignment="1" applyFont="1" applyNumberFormat="1">
      <alignment horizontal="center" vertical="center"/>
    </xf>
    <xf borderId="0" fillId="30" fontId="5" numFmtId="49" xfId="0" applyAlignment="1" applyFont="1" applyNumberFormat="1">
      <alignment horizontal="center" readingOrder="0" vertical="center"/>
    </xf>
    <xf borderId="0" fillId="34" fontId="5" numFmtId="49" xfId="0" applyAlignment="1" applyFont="1" applyNumberFormat="1">
      <alignment horizontal="center" vertical="center"/>
    </xf>
    <xf borderId="0" fillId="27" fontId="5" numFmtId="49" xfId="0" applyAlignment="1" applyFont="1" applyNumberFormat="1">
      <alignment horizontal="center" vertical="center"/>
    </xf>
    <xf borderId="0" fillId="2" fontId="5" numFmtId="1" xfId="0" applyAlignment="1" applyFont="1" applyNumberFormat="1">
      <alignment horizontal="center" shrinkToFit="0" vertical="center" wrapText="1"/>
    </xf>
    <xf borderId="0" fillId="8" fontId="29" numFmtId="49" xfId="0" applyAlignment="1" applyFont="1" applyNumberFormat="1">
      <alignment shrinkToFit="0" vertical="bottom" wrapText="1"/>
    </xf>
    <xf borderId="25" fillId="2" fontId="10" numFmtId="49" xfId="0" applyAlignment="1" applyBorder="1" applyFont="1" applyNumberFormat="1">
      <alignment vertical="bottom"/>
    </xf>
    <xf borderId="0" fillId="27" fontId="5" numFmtId="0" xfId="0" applyAlignment="1" applyFont="1">
      <alignment horizontal="center" vertical="center"/>
    </xf>
    <xf borderId="0" fillId="29" fontId="5" numFmtId="0" xfId="0" applyAlignment="1" applyFont="1">
      <alignment horizontal="center" vertical="center"/>
    </xf>
    <xf borderId="0" fillId="17" fontId="5" numFmtId="0" xfId="0" applyAlignment="1" applyFont="1">
      <alignment horizontal="center" vertical="center"/>
    </xf>
    <xf borderId="0" fillId="12" fontId="5" numFmtId="0" xfId="0" applyAlignment="1" applyFont="1">
      <alignment horizontal="center" vertical="center"/>
    </xf>
    <xf borderId="0" fillId="30" fontId="5" numFmtId="0" xfId="0" applyAlignment="1" applyFont="1">
      <alignment horizontal="center" vertical="center"/>
    </xf>
    <xf borderId="0" fillId="31" fontId="5" numFmtId="0" xfId="0" applyAlignment="1" applyFont="1">
      <alignment horizontal="center" vertical="center"/>
    </xf>
    <xf borderId="0" fillId="32" fontId="5" numFmtId="0" xfId="0" applyAlignment="1" applyFont="1">
      <alignment horizontal="center" vertical="center"/>
    </xf>
    <xf borderId="0" fillId="33" fontId="5" numFmtId="0" xfId="0" applyAlignment="1" applyFont="1">
      <alignment horizontal="center" vertical="center"/>
    </xf>
    <xf borderId="0" fillId="34" fontId="5" numFmtId="0" xfId="0" applyAlignment="1" applyFont="1">
      <alignment horizontal="center" vertical="center"/>
    </xf>
    <xf borderId="0" fillId="35" fontId="5" numFmtId="0" xfId="0" applyAlignment="1" applyFont="1">
      <alignment horizontal="center" vertical="center"/>
    </xf>
    <xf borderId="0" fillId="36" fontId="5" numFmtId="0" xfId="0" applyAlignment="1" applyFont="1">
      <alignment horizontal="center" vertical="center"/>
    </xf>
    <xf borderId="0" fillId="2" fontId="29" numFmtId="49" xfId="0" applyAlignment="1" applyFont="1" applyNumberFormat="1">
      <alignment shrinkToFit="0" vertical="bottom" wrapText="1"/>
    </xf>
    <xf borderId="0" fillId="2" fontId="5" numFmtId="197" xfId="0" applyAlignment="1" applyFont="1" applyNumberFormat="1">
      <alignment horizontal="center" shrinkToFit="0" vertical="center" wrapText="1"/>
    </xf>
    <xf borderId="0" fillId="8" fontId="85" numFmtId="49" xfId="0" applyAlignment="1" applyFont="1" applyNumberFormat="1">
      <alignment shrinkToFit="0" wrapText="1"/>
    </xf>
    <xf borderId="0" fillId="2" fontId="86" numFmtId="49" xfId="0" applyAlignment="1" applyFont="1" applyNumberFormat="1">
      <alignment shrinkToFit="0" wrapText="1"/>
    </xf>
    <xf borderId="0" fillId="2" fontId="87" numFmtId="49" xfId="0" applyAlignment="1" applyFont="1" applyNumberFormat="1">
      <alignment shrinkToFit="0" wrapText="1"/>
    </xf>
    <xf borderId="0" fillId="8" fontId="5" numFmtId="1" xfId="0" applyAlignment="1" applyFont="1" applyNumberFormat="1">
      <alignment horizontal="center" shrinkToFit="0" vertical="center" wrapText="0"/>
    </xf>
    <xf borderId="0" fillId="2" fontId="88" numFmtId="49" xfId="0" applyAlignment="1" applyFont="1" applyNumberFormat="1">
      <alignment horizontal="left" readingOrder="0" shrinkToFit="0" vertical="center" wrapText="0"/>
    </xf>
    <xf borderId="0" fillId="8" fontId="89" numFmtId="49" xfId="0" applyAlignment="1" applyFont="1" applyNumberFormat="1">
      <alignment shrinkToFit="0" wrapText="1"/>
    </xf>
    <xf borderId="0" fillId="2" fontId="5" numFmtId="1" xfId="0" applyAlignment="1" applyFont="1" applyNumberFormat="1">
      <alignment horizontal="center" shrinkToFit="0" vertical="center" wrapText="0"/>
    </xf>
    <xf borderId="0" fillId="8" fontId="78" numFmtId="49" xfId="0" applyAlignment="1" applyFont="1" applyNumberFormat="1">
      <alignment horizontal="left" readingOrder="0" shrinkToFit="0" vertical="center" wrapText="0"/>
    </xf>
    <xf borderId="0" fillId="8" fontId="73" numFmtId="0" xfId="0" applyAlignment="1" applyFont="1">
      <alignment horizontal="center" readingOrder="0" vertical="center"/>
    </xf>
    <xf borderId="0" fillId="2" fontId="78" numFmtId="49" xfId="0" applyAlignment="1" applyFont="1" applyNumberFormat="1">
      <alignment horizontal="left" readingOrder="0" shrinkToFit="0" vertical="center" wrapText="0"/>
    </xf>
    <xf borderId="0" fillId="2" fontId="73" numFmtId="0" xfId="0" applyAlignment="1" applyFont="1">
      <alignment horizontal="center" readingOrder="0" vertical="center"/>
    </xf>
    <xf borderId="0" fillId="2" fontId="71" numFmtId="0" xfId="0" applyAlignment="1" applyFont="1">
      <alignment vertical="center"/>
    </xf>
    <xf borderId="24" fillId="2" fontId="71" numFmtId="0" xfId="0" applyAlignment="1" applyBorder="1" applyFont="1">
      <alignment vertical="center"/>
    </xf>
    <xf borderId="0" fillId="8" fontId="71" numFmtId="0" xfId="0" applyAlignment="1" applyFont="1">
      <alignment vertical="center"/>
    </xf>
    <xf borderId="24" fillId="8" fontId="71" numFmtId="0" xfId="0" applyAlignment="1" applyBorder="1" applyFont="1">
      <alignment vertical="center"/>
    </xf>
    <xf borderId="23" fillId="2" fontId="6" numFmtId="49" xfId="0" applyAlignment="1" applyBorder="1" applyFont="1" applyNumberFormat="1">
      <alignment horizontal="right" readingOrder="0" shrinkToFit="0" vertical="center" wrapText="1"/>
    </xf>
    <xf borderId="0" fillId="8" fontId="90" numFmtId="49" xfId="0" applyAlignment="1" applyFont="1" applyNumberFormat="1">
      <alignment readingOrder="0" shrinkToFit="0" wrapText="1"/>
    </xf>
    <xf borderId="0" fillId="8" fontId="91" numFmtId="49" xfId="0" applyAlignment="1" applyFont="1" applyNumberFormat="1">
      <alignment horizontal="left" readingOrder="0" shrinkToFit="0" vertical="center" wrapText="0"/>
    </xf>
    <xf borderId="0" fillId="2" fontId="5" numFmtId="49" xfId="0" applyAlignment="1" applyFont="1" applyNumberFormat="1">
      <alignment horizontal="left" readingOrder="0" shrinkToFit="0" vertical="center" wrapText="0"/>
    </xf>
    <xf borderId="0" fillId="2" fontId="92" numFmtId="49" xfId="0" applyAlignment="1" applyFont="1" applyNumberFormat="1">
      <alignment horizontal="left" readingOrder="0" shrinkToFit="0" vertical="center" wrapText="0"/>
    </xf>
    <xf borderId="0" fillId="8" fontId="93" numFmtId="49" xfId="0" applyAlignment="1" applyFont="1" applyNumberFormat="1">
      <alignment horizontal="left" readingOrder="0" shrinkToFit="0" vertical="center" wrapText="0"/>
    </xf>
    <xf borderId="18" fillId="8" fontId="5" numFmtId="0" xfId="0" applyAlignment="1" applyBorder="1" applyFont="1">
      <alignment horizontal="right" shrinkToFit="0" vertical="center" wrapText="1"/>
    </xf>
    <xf borderId="0" fillId="8" fontId="27" numFmtId="0" xfId="0" applyAlignment="1" applyFont="1">
      <alignment horizontal="center" shrinkToFit="0" vertical="center" wrapText="0"/>
    </xf>
    <xf borderId="0" fillId="2" fontId="27" numFmtId="0" xfId="0" applyAlignment="1" applyFont="1">
      <alignment horizontal="center" shrinkToFit="0" vertical="center" wrapText="0"/>
    </xf>
    <xf borderId="18" fillId="8" fontId="5" numFmtId="49" xfId="0" applyAlignment="1" applyBorder="1" applyFont="1" applyNumberFormat="1">
      <alignment horizontal="right" shrinkToFit="0" vertical="center" wrapText="1"/>
    </xf>
    <xf borderId="18" fillId="2" fontId="5" numFmtId="49" xfId="0" applyAlignment="1" applyBorder="1" applyFont="1" applyNumberFormat="1">
      <alignment horizontal="right" shrinkToFit="0" vertical="center" wrapText="1"/>
    </xf>
    <xf borderId="18" fillId="2" fontId="41" numFmtId="49" xfId="0" applyAlignment="1" applyBorder="1" applyFont="1" applyNumberFormat="1">
      <alignment horizontal="right" shrinkToFit="0" vertical="center" wrapText="1"/>
    </xf>
    <xf borderId="0" fillId="2" fontId="94" numFmtId="49" xfId="0" applyAlignment="1" applyFont="1" applyNumberFormat="1">
      <alignment horizontal="left" readingOrder="0" shrinkToFit="0" vertical="center" wrapText="0"/>
    </xf>
    <xf borderId="18" fillId="8" fontId="41" numFmtId="49" xfId="0" applyAlignment="1" applyBorder="1" applyFont="1" applyNumberFormat="1">
      <alignment horizontal="right" shrinkToFit="0" vertical="center" wrapText="1"/>
    </xf>
    <xf borderId="0" fillId="8" fontId="5" numFmtId="49" xfId="0" applyAlignment="1" applyFont="1" applyNumberFormat="1">
      <alignment horizontal="left" readingOrder="0" shrinkToFit="0" vertical="center" wrapText="0"/>
    </xf>
    <xf borderId="18" fillId="8" fontId="27" numFmtId="49" xfId="0" applyAlignment="1" applyBorder="1" applyFont="1" applyNumberFormat="1">
      <alignment horizontal="right" shrinkToFit="0" vertical="center" wrapText="1"/>
    </xf>
    <xf borderId="18" fillId="2" fontId="27" numFmtId="49" xfId="0" applyAlignment="1" applyBorder="1" applyFont="1" applyNumberFormat="1">
      <alignment horizontal="right" shrinkToFit="0" vertical="center" wrapText="1"/>
    </xf>
    <xf borderId="0" fillId="0" fontId="81" numFmtId="0" xfId="0" applyAlignment="1" applyFont="1">
      <alignment vertical="center"/>
    </xf>
    <xf borderId="0" fillId="8" fontId="27" numFmtId="49" xfId="0" applyAlignment="1" applyFont="1" applyNumberFormat="1">
      <alignment horizontal="right" shrinkToFit="0" vertical="center" wrapText="1"/>
    </xf>
    <xf borderId="0" fillId="2" fontId="27" numFmtId="0" xfId="0" applyAlignment="1" applyFont="1">
      <alignment horizontal="center" shrinkToFit="0" vertical="center" wrapText="1"/>
    </xf>
    <xf borderId="0" fillId="0" fontId="27" numFmtId="0" xfId="0" applyAlignment="1" applyFont="1">
      <alignment horizontal="right" shrinkToFit="0" vertical="center" wrapText="1"/>
    </xf>
    <xf borderId="0" fillId="2" fontId="27" numFmtId="49" xfId="0" applyAlignment="1" applyFont="1" applyNumberFormat="1">
      <alignment horizontal="right" shrinkToFit="0" vertical="center" wrapText="1"/>
    </xf>
    <xf borderId="18" fillId="2" fontId="27" numFmtId="0" xfId="0" applyAlignment="1" applyBorder="1" applyFont="1">
      <alignment horizontal="right" shrinkToFit="0" vertical="center" wrapText="1"/>
    </xf>
    <xf borderId="0" fillId="8" fontId="27" numFmtId="0" xfId="0" applyAlignment="1" applyFont="1">
      <alignment horizontal="center" shrinkToFit="0" vertical="center" wrapText="1"/>
    </xf>
    <xf borderId="0" fillId="8" fontId="27" numFmtId="0" xfId="0" applyAlignment="1" applyFont="1">
      <alignment horizontal="right" shrinkToFit="0" vertical="center" wrapText="1"/>
    </xf>
    <xf borderId="0" fillId="2" fontId="27" numFmtId="0" xfId="0" applyAlignment="1" applyFont="1">
      <alignment horizontal="right" shrinkToFit="0" vertical="center" wrapText="1"/>
    </xf>
    <xf borderId="0" fillId="8" fontId="15" numFmtId="170" xfId="0" applyAlignment="1" applyFont="1" applyNumberFormat="1">
      <alignment horizontal="center" vertical="center"/>
    </xf>
    <xf borderId="0" fillId="8" fontId="5" numFmtId="0" xfId="0" applyAlignment="1" applyFont="1">
      <alignment horizontal="right" vertical="bottom"/>
    </xf>
    <xf borderId="0" fillId="0" fontId="5" numFmtId="49" xfId="0" applyAlignment="1" applyFont="1" applyNumberFormat="1">
      <alignment horizontal="right" vertical="bottom"/>
    </xf>
    <xf borderId="0" fillId="0" fontId="5" numFmtId="0" xfId="0" applyAlignment="1" applyFont="1">
      <alignment horizontal="right" vertical="bottom"/>
    </xf>
    <xf borderId="0" fillId="5" fontId="15" numFmtId="170" xfId="0" applyAlignment="1" applyFont="1" applyNumberFormat="1">
      <alignment horizontal="center" vertical="center"/>
    </xf>
    <xf borderId="0" fillId="5" fontId="5" numFmtId="0" xfId="0" applyAlignment="1" applyFont="1">
      <alignment horizontal="right" vertical="bottom"/>
    </xf>
    <xf borderId="0" fillId="0" fontId="21" numFmtId="49" xfId="0" applyFont="1" applyNumberFormat="1"/>
    <xf borderId="0" fillId="5" fontId="18" numFmtId="49" xfId="0" applyAlignment="1" applyFont="1" applyNumberFormat="1">
      <alignment vertical="center"/>
    </xf>
    <xf borderId="0" fillId="5" fontId="10" numFmtId="0" xfId="0" applyAlignment="1" applyFont="1">
      <alignment vertical="center"/>
    </xf>
    <xf borderId="0" fillId="0" fontId="5" numFmtId="49" xfId="0" applyAlignment="1" applyFont="1" applyNumberFormat="1">
      <alignment horizontal="right" vertical="center"/>
    </xf>
    <xf borderId="0" fillId="0" fontId="10" numFmtId="49" xfId="0" applyAlignment="1" applyFont="1" applyNumberFormat="1">
      <alignment vertical="center"/>
    </xf>
  </cellXfs>
  <cellStyles count="1">
    <cellStyle xfId="0" name="Normal" builtinId="0"/>
  </cellStyles>
  <dxfs count="20">
    <dxf>
      <font>
        <color rgb="FF000000"/>
      </font>
      <fill>
        <patternFill patternType="solid">
          <fgColor rgb="FFFFE599"/>
          <bgColor rgb="FFFFE599"/>
        </patternFill>
      </fill>
      <border/>
    </dxf>
    <dxf>
      <font>
        <color rgb="FFFFFFFF"/>
      </font>
      <fill>
        <patternFill patternType="solid">
          <fgColor rgb="FF70AD47"/>
          <bgColor rgb="FF70AD47"/>
        </patternFill>
      </fill>
      <border/>
    </dxf>
    <dxf>
      <font>
        <color rgb="FFFFFFFF"/>
      </font>
      <fill>
        <patternFill patternType="solid">
          <fgColor rgb="FFEA9999"/>
          <bgColor rgb="FFEA9999"/>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00FF00"/>
          <bgColor rgb="FF00FF00"/>
        </patternFill>
      </fill>
      <border/>
    </dxf>
    <dxf>
      <font>
        <color rgb="FFFFFFFF"/>
      </font>
      <fill>
        <patternFill patternType="solid">
          <fgColor rgb="FFFF0000"/>
          <bgColor rgb="FFFF0000"/>
        </patternFill>
      </fill>
      <border/>
    </dxf>
    <dxf>
      <font>
        <color rgb="FF000000"/>
      </font>
      <fill>
        <patternFill patternType="solid">
          <fgColor rgb="FFFFFF00"/>
          <bgColor rgb="FFFFFF00"/>
        </patternFill>
      </fill>
      <border/>
    </dxf>
    <dxf>
      <font/>
      <fill>
        <patternFill patternType="solid">
          <fgColor rgb="FFFFFF00"/>
          <bgColor rgb="FFFFFF00"/>
        </patternFill>
      </fill>
      <border/>
    </dxf>
    <dxf>
      <font>
        <i/>
        <color rgb="FFFFFFFF"/>
      </font>
      <fill>
        <patternFill patternType="solid">
          <fgColor rgb="FFEA9999"/>
          <bgColor rgb="FFEA9999"/>
        </patternFill>
      </fill>
      <border/>
    </dxf>
    <dxf>
      <font>
        <color rgb="FF000000"/>
      </font>
      <fill>
        <patternFill patternType="solid">
          <fgColor rgb="FFB6D7A8"/>
          <bgColor rgb="FFB6D7A8"/>
        </patternFill>
      </fill>
      <border/>
    </dxf>
    <dxf>
      <font>
        <i/>
        <color rgb="FF000000"/>
      </font>
      <fill>
        <patternFill patternType="solid">
          <fgColor rgb="FFFFE599"/>
          <bgColor rgb="FFFFE599"/>
        </patternFill>
      </fill>
      <border/>
    </dxf>
    <dxf>
      <font>
        <i/>
        <color rgb="FF000000"/>
      </font>
      <fill>
        <patternFill patternType="solid">
          <fgColor rgb="FFB6D7A8"/>
          <bgColor rgb="FFB6D7A8"/>
        </patternFill>
      </fill>
      <border/>
    </dxf>
    <dxf>
      <font>
        <color rgb="FF000000"/>
      </font>
      <fill>
        <patternFill patternType="solid">
          <fgColor rgb="FFF4CCCC"/>
          <bgColor rgb="FFF4CCCC"/>
        </patternFill>
      </fill>
      <border/>
    </dxf>
    <dxf>
      <font/>
      <fill>
        <patternFill patternType="solid">
          <fgColor rgb="FFFFF2CC"/>
          <bgColor rgb="FFFFF2CC"/>
        </patternFill>
      </fill>
      <border/>
    </dxf>
    <dxf>
      <font/>
      <fill>
        <patternFill patternType="solid">
          <fgColor rgb="FFB7E1CD"/>
          <bgColor rgb="FFB7E1CD"/>
        </patternFill>
      </fill>
      <border/>
    </dxf>
    <dxf>
      <font/>
      <fill>
        <patternFill patternType="solid">
          <fgColor rgb="FFD9EAD3"/>
          <bgColor rgb="FFD9EAD3"/>
        </patternFill>
      </fill>
      <border/>
    </dxf>
    <dxf>
      <font/>
      <fill>
        <patternFill patternType="solid">
          <fgColor rgb="FFF4CCCC"/>
          <bgColor rgb="FFF4CCCC"/>
        </patternFill>
      </fill>
      <border/>
    </dxf>
    <dxf>
      <font>
        <color rgb="FFFFFFFF"/>
      </font>
      <fill>
        <patternFill patternType="solid">
          <fgColor rgb="FF46BDC6"/>
          <bgColor rgb="FF46BDC6"/>
        </patternFill>
      </fill>
      <border/>
    </dxf>
  </dxfs>
  <tableStyles count="85">
    <tableStyle count="3" pivot="0" name="Questionario-style">
      <tableStyleElement dxfId="4" type="headerRow"/>
      <tableStyleElement dxfId="5" type="firstRowStripe"/>
      <tableStyleElement dxfId="4" type="secondRowStripe"/>
    </tableStyle>
    <tableStyle count="3" pivot="0" name="Questionario-style 2">
      <tableStyleElement dxfId="4" type="headerRow"/>
      <tableStyleElement dxfId="5" type="firstRowStripe"/>
      <tableStyleElement dxfId="4" type="secondRowStripe"/>
    </tableStyle>
    <tableStyle count="3" pivot="0" name="Questionario-style 3">
      <tableStyleElement dxfId="4" type="headerRow"/>
      <tableStyleElement dxfId="5" type="firstRowStripe"/>
      <tableStyleElement dxfId="4" type="secondRowStripe"/>
    </tableStyle>
    <tableStyle count="3" pivot="0" name="Questionario-style 4">
      <tableStyleElement dxfId="4" type="headerRow"/>
      <tableStyleElement dxfId="5" type="firstRowStripe"/>
      <tableStyleElement dxfId="4" type="secondRowStripe"/>
    </tableStyle>
    <tableStyle count="3" pivot="0" name="Questionario-style 5">
      <tableStyleElement dxfId="4" type="headerRow"/>
      <tableStyleElement dxfId="5" type="firstRowStripe"/>
      <tableStyleElement dxfId="4" type="secondRowStripe"/>
    </tableStyle>
    <tableStyle count="3" pivot="0" name="Questionario-style 6">
      <tableStyleElement dxfId="5" type="headerRow"/>
      <tableStyleElement dxfId="4" type="firstRowStripe"/>
      <tableStyleElement dxfId="5" type="secondRowStripe"/>
    </tableStyle>
    <tableStyle count="3" pivot="0" name="Questionario-style 7">
      <tableStyleElement dxfId="4" type="headerRow"/>
      <tableStyleElement dxfId="5" type="firstRowStripe"/>
      <tableStyleElement dxfId="4" type="secondRowStripe"/>
    </tableStyle>
    <tableStyle count="3" pivot="0" name="Questionario-style 8">
      <tableStyleElement dxfId="4" type="headerRow"/>
      <tableStyleElement dxfId="5" type="firstRowStripe"/>
      <tableStyleElement dxfId="4" type="secondRowStripe"/>
    </tableStyle>
    <tableStyle count="3" pivot="0" name="Questionario-style 9">
      <tableStyleElement dxfId="4" type="headerRow"/>
      <tableStyleElement dxfId="5" type="firstRowStripe"/>
      <tableStyleElement dxfId="4" type="secondRowStripe"/>
    </tableStyle>
    <tableStyle count="3" pivot="0" name="Questionario-style 10">
      <tableStyleElement dxfId="4" type="headerRow"/>
      <tableStyleElement dxfId="5" type="firstRowStripe"/>
      <tableStyleElement dxfId="4" type="secondRowStripe"/>
    </tableStyle>
    <tableStyle count="3" pivot="0" name="Questionario-style 11">
      <tableStyleElement dxfId="4" type="headerRow"/>
      <tableStyleElement dxfId="5" type="firstRowStripe"/>
      <tableStyleElement dxfId="4" type="secondRowStripe"/>
    </tableStyle>
    <tableStyle count="3" pivot="0" name="Peso-style">
      <tableStyleElement dxfId="4" type="headerRow"/>
      <tableStyleElement dxfId="5" type="firstRowStripe"/>
      <tableStyleElement dxfId="4" type="secondRowStripe"/>
    </tableStyle>
    <tableStyle count="3" pivot="0" name="Pliche-style">
      <tableStyleElement dxfId="4" type="headerRow"/>
      <tableStyleElement dxfId="5" type="firstRowStripe"/>
      <tableStyleElement dxfId="4" type="secondRowStripe"/>
    </tableStyle>
    <tableStyle count="3" pivot="0" name="Pliche-style 2">
      <tableStyleElement dxfId="4" type="headerRow"/>
      <tableStyleElement dxfId="5" type="firstRowStripe"/>
      <tableStyleElement dxfId="4" type="secondRowStripe"/>
    </tableStyle>
    <tableStyle count="3" pivot="0" name="Alimenti-style">
      <tableStyleElement dxfId="4" type="headerRow"/>
      <tableStyleElement dxfId="4" type="firstRowStripe"/>
      <tableStyleElement dxfId="5" type="secondRowStripe"/>
    </tableStyle>
    <tableStyle count="3" pivot="0" name="Split-style">
      <tableStyleElement dxfId="4" type="headerRow"/>
      <tableStyleElement dxfId="5" type="firstRowStripe"/>
      <tableStyleElement dxfId="4" type="secondRowStripe"/>
    </tableStyle>
    <tableStyle count="3" pivot="0" name="Split-style 2">
      <tableStyleElement dxfId="4" type="headerRow"/>
      <tableStyleElement dxfId="5" type="firstRowStripe"/>
      <tableStyleElement dxfId="4" type="secondRowStripe"/>
    </tableStyle>
    <tableStyle count="3" pivot="0" name="Piano Alimentare-style">
      <tableStyleElement dxfId="4" type="headerRow"/>
      <tableStyleElement dxfId="5" type="firstRowStripe"/>
      <tableStyleElement dxfId="4" type="secondRowStripe"/>
    </tableStyle>
    <tableStyle count="3" pivot="0" name="Piano Alimentare-style 2">
      <tableStyleElement dxfId="4" type="headerRow"/>
      <tableStyleElement dxfId="5" type="firstRowStripe"/>
      <tableStyleElement dxfId="4" type="secondRowStripe"/>
    </tableStyle>
    <tableStyle count="3" pivot="0" name="Piano Alimentare-style 3">
      <tableStyleElement dxfId="4" type="headerRow"/>
      <tableStyleElement dxfId="4" type="firstRowStripe"/>
      <tableStyleElement dxfId="4" type="secondRowStripe"/>
    </tableStyle>
    <tableStyle count="3" pivot="0" name="Piano Alimentare-style 4">
      <tableStyleElement dxfId="4" type="headerRow"/>
      <tableStyleElement dxfId="5" type="firstRowStripe"/>
      <tableStyleElement dxfId="4" type="secondRowStripe"/>
    </tableStyle>
    <tableStyle count="3" pivot="0" name="Piano Alimentare-style 5">
      <tableStyleElement dxfId="4" type="headerRow"/>
      <tableStyleElement dxfId="5" type="firstRowStripe"/>
      <tableStyleElement dxfId="4" type="secondRowStripe"/>
    </tableStyle>
    <tableStyle count="3" pivot="0" name="Piano Alimentare-style 6">
      <tableStyleElement dxfId="4" type="headerRow"/>
      <tableStyleElement dxfId="5" type="firstRowStripe"/>
      <tableStyleElement dxfId="4" type="secondRowStripe"/>
    </tableStyle>
    <tableStyle count="2" pivot="0" name="Piano Alimentare-style 7">
      <tableStyleElement dxfId="4" type="firstRowStripe"/>
      <tableStyleElement dxfId="5" type="secondRowStripe"/>
    </tableStyle>
    <tableStyle count="3" pivot="0" name="Piano Alimentare-style 8">
      <tableStyleElement dxfId="5" type="headerRow"/>
      <tableStyleElement dxfId="4" type="firstRowStripe"/>
      <tableStyleElement dxfId="5" type="secondRowStripe"/>
    </tableStyle>
    <tableStyle count="3" pivot="0" name="Piano Alimentare-style 9">
      <tableStyleElement dxfId="5" type="headerRow"/>
      <tableStyleElement dxfId="4" type="firstRowStripe"/>
      <tableStyleElement dxfId="5" type="secondRowStripe"/>
    </tableStyle>
    <tableStyle count="3" pivot="0" name="Piano Alimentare-style 10">
      <tableStyleElement dxfId="4" type="headerRow"/>
      <tableStyleElement dxfId="5" type="firstRowStripe"/>
      <tableStyleElement dxfId="4" type="secondRowStripe"/>
    </tableStyle>
    <tableStyle count="3" pivot="0" name="Piano Alimentare-style 11">
      <tableStyleElement dxfId="4" type="headerRow"/>
      <tableStyleElement dxfId="5" type="firstRowStripe"/>
      <tableStyleElement dxfId="4" type="secondRowStripe"/>
    </tableStyle>
    <tableStyle count="3" pivot="0" name="Piano Alimentare-style 12">
      <tableStyleElement dxfId="4" type="headerRow"/>
      <tableStyleElement dxfId="5" type="firstRowStripe"/>
      <tableStyleElement dxfId="4" type="secondRowStripe"/>
    </tableStyle>
    <tableStyle count="2" pivot="0" name="Piano Alimentare-style 13">
      <tableStyleElement dxfId="5" type="firstRowStripe"/>
      <tableStyleElement dxfId="4" type="secondRowStripe"/>
    </tableStyle>
    <tableStyle count="3" pivot="0" name="Piano Alimentare-style 14">
      <tableStyleElement dxfId="5" type="headerRow"/>
      <tableStyleElement dxfId="4" type="firstRowStripe"/>
      <tableStyleElement dxfId="5" type="secondRowStripe"/>
    </tableStyle>
    <tableStyle count="3" pivot="0" name="Piano Alimentare-style 15">
      <tableStyleElement dxfId="5" type="headerRow"/>
      <tableStyleElement dxfId="4" type="firstRowStripe"/>
      <tableStyleElement dxfId="5" type="secondRowStripe"/>
    </tableStyle>
    <tableStyle count="2" pivot="0" name="Piano Alimentare-style 16">
      <tableStyleElement dxfId="4" type="firstRowStripe"/>
      <tableStyleElement dxfId="5" type="secondRowStripe"/>
    </tableStyle>
    <tableStyle count="3" pivot="0" name="Piano Alimentare-style 17">
      <tableStyleElement dxfId="4" type="headerRow"/>
      <tableStyleElement dxfId="5" type="firstRowStripe"/>
      <tableStyleElement dxfId="4" type="secondRowStripe"/>
    </tableStyle>
    <tableStyle count="3" pivot="0" name="Piano Alimentare-style 18">
      <tableStyleElement dxfId="4" type="headerRow"/>
      <tableStyleElement dxfId="4" type="firstRowStripe"/>
      <tableStyleElement dxfId="4" type="secondRowStripe"/>
    </tableStyle>
    <tableStyle count="3" pivot="0" name="Piano Alimentare-style 19">
      <tableStyleElement dxfId="4" type="headerRow"/>
      <tableStyleElement dxfId="5" type="firstRowStripe"/>
      <tableStyleElement dxfId="4" type="secondRowStripe"/>
    </tableStyle>
    <tableStyle count="3" pivot="0" name="Piano Alimentare-style 20">
      <tableStyleElement dxfId="4" type="headerRow"/>
      <tableStyleElement dxfId="5" type="firstRowStripe"/>
      <tableStyleElement dxfId="4" type="secondRowStripe"/>
    </tableStyle>
    <tableStyle count="3" pivot="0" name="Piano Alimentare-style 21">
      <tableStyleElement dxfId="4" type="headerRow"/>
      <tableStyleElement dxfId="5" type="firstRowStripe"/>
      <tableStyleElement dxfId="4" type="secondRowStripe"/>
    </tableStyle>
    <tableStyle count="2" pivot="0" name="Piano Alimentare-style 22">
      <tableStyleElement dxfId="4" type="firstRowStripe"/>
      <tableStyleElement dxfId="5" type="secondRowStripe"/>
    </tableStyle>
    <tableStyle count="3" pivot="0" name="Piano Alimentare-style 23">
      <tableStyleElement dxfId="5" type="headerRow"/>
      <tableStyleElement dxfId="4" type="firstRowStripe"/>
      <tableStyleElement dxfId="5" type="secondRowStripe"/>
    </tableStyle>
    <tableStyle count="3" pivot="0" name="Piano Alimentare-style 24">
      <tableStyleElement dxfId="5" type="headerRow"/>
      <tableStyleElement dxfId="4" type="firstRowStripe"/>
      <tableStyleElement dxfId="5" type="secondRowStripe"/>
    </tableStyle>
    <tableStyle count="3" pivot="0" name="Piano Alimentare-style 25">
      <tableStyleElement dxfId="4" type="headerRow"/>
      <tableStyleElement dxfId="5" type="firstRowStripe"/>
      <tableStyleElement dxfId="4" type="secondRowStripe"/>
    </tableStyle>
    <tableStyle count="3" pivot="0" name="Piano Alimentare-style 26">
      <tableStyleElement dxfId="4" type="headerRow"/>
      <tableStyleElement dxfId="5" type="firstRowStripe"/>
      <tableStyleElement dxfId="4" type="secondRowStripe"/>
    </tableStyle>
    <tableStyle count="3" pivot="0" name="Piano Alimentare-style 27">
      <tableStyleElement dxfId="4" type="headerRow"/>
      <tableStyleElement dxfId="5" type="firstRowStripe"/>
      <tableStyleElement dxfId="4" type="secondRowStripe"/>
    </tableStyle>
    <tableStyle count="2" pivot="0" name="Piano Alimentare-style 28">
      <tableStyleElement dxfId="5" type="firstRowStripe"/>
      <tableStyleElement dxfId="4" type="secondRowStripe"/>
    </tableStyle>
    <tableStyle count="3" pivot="0" name="Piano Alimentare-style 29">
      <tableStyleElement dxfId="5" type="headerRow"/>
      <tableStyleElement dxfId="4" type="firstRowStripe"/>
      <tableStyleElement dxfId="5" type="secondRowStripe"/>
    </tableStyle>
    <tableStyle count="3" pivot="0" name="Piano Alimentare-style 30">
      <tableStyleElement dxfId="5" type="headerRow"/>
      <tableStyleElement dxfId="4" type="firstRowStripe"/>
      <tableStyleElement dxfId="5" type="secondRowStripe"/>
    </tableStyle>
    <tableStyle count="2" pivot="0" name="Piano Alimentare-style 31">
      <tableStyleElement dxfId="4" type="firstRowStripe"/>
      <tableStyleElement dxfId="5" type="secondRowStripe"/>
    </tableStyle>
    <tableStyle count="3" pivot="0" name="Piano Alimentare-style 32">
      <tableStyleElement dxfId="4" type="headerRow"/>
      <tableStyleElement dxfId="5" type="firstRowStripe"/>
      <tableStyleElement dxfId="4" type="secondRowStripe"/>
    </tableStyle>
    <tableStyle count="3" pivot="0" name="Piano Alimentare-style 33">
      <tableStyleElement dxfId="4" type="headerRow"/>
      <tableStyleElement dxfId="4" type="firstRowStripe"/>
      <tableStyleElement dxfId="4" type="secondRowStripe"/>
    </tableStyle>
    <tableStyle count="3" pivot="0" name="Piano Alimentare-style 34">
      <tableStyleElement dxfId="4" type="headerRow"/>
      <tableStyleElement dxfId="5" type="firstRowStripe"/>
      <tableStyleElement dxfId="4" type="secondRowStripe"/>
    </tableStyle>
    <tableStyle count="3" pivot="0" name="Piano Alimentare-style 35">
      <tableStyleElement dxfId="4" type="headerRow"/>
      <tableStyleElement dxfId="5" type="firstRowStripe"/>
      <tableStyleElement dxfId="4" type="secondRowStripe"/>
    </tableStyle>
    <tableStyle count="3" pivot="0" name="Piano Alimentare-style 36">
      <tableStyleElement dxfId="4" type="headerRow"/>
      <tableStyleElement dxfId="5" type="firstRowStripe"/>
      <tableStyleElement dxfId="4" type="secondRowStripe"/>
    </tableStyle>
    <tableStyle count="2" pivot="0" name="Piano Alimentare-style 37">
      <tableStyleElement dxfId="4" type="firstRowStripe"/>
      <tableStyleElement dxfId="5" type="secondRowStripe"/>
    </tableStyle>
    <tableStyle count="3" pivot="0" name="Piano Alimentare-style 38">
      <tableStyleElement dxfId="5" type="headerRow"/>
      <tableStyleElement dxfId="4" type="firstRowStripe"/>
      <tableStyleElement dxfId="5" type="secondRowStripe"/>
    </tableStyle>
    <tableStyle count="3" pivot="0" name="Piano Alimentare-style 39">
      <tableStyleElement dxfId="5" type="headerRow"/>
      <tableStyleElement dxfId="4" type="firstRowStripe"/>
      <tableStyleElement dxfId="5" type="secondRowStripe"/>
    </tableStyle>
    <tableStyle count="3" pivot="0" name="Piano Alimentare-style 40">
      <tableStyleElement dxfId="4" type="headerRow"/>
      <tableStyleElement dxfId="5" type="firstRowStripe"/>
      <tableStyleElement dxfId="4" type="secondRowStripe"/>
    </tableStyle>
    <tableStyle count="3" pivot="0" name="Piano Alimentare-style 41">
      <tableStyleElement dxfId="4" type="headerRow"/>
      <tableStyleElement dxfId="5" type="firstRowStripe"/>
      <tableStyleElement dxfId="4" type="secondRowStripe"/>
    </tableStyle>
    <tableStyle count="3" pivot="0" name="Piano Alimentare-style 42">
      <tableStyleElement dxfId="4" type="headerRow"/>
      <tableStyleElement dxfId="5" type="firstRowStripe"/>
      <tableStyleElement dxfId="4" type="secondRowStripe"/>
    </tableStyle>
    <tableStyle count="2" pivot="0" name="Piano Alimentare-style 43">
      <tableStyleElement dxfId="5" type="firstRowStripe"/>
      <tableStyleElement dxfId="4" type="secondRowStripe"/>
    </tableStyle>
    <tableStyle count="3" pivot="0" name="Piano Alimentare-style 44">
      <tableStyleElement dxfId="5" type="headerRow"/>
      <tableStyleElement dxfId="4" type="firstRowStripe"/>
      <tableStyleElement dxfId="5" type="secondRowStripe"/>
    </tableStyle>
    <tableStyle count="3" pivot="0" name="Piano Alimentare-style 45">
      <tableStyleElement dxfId="5" type="headerRow"/>
      <tableStyleElement dxfId="4" type="firstRowStripe"/>
      <tableStyleElement dxfId="5" type="secondRowStripe"/>
    </tableStyle>
    <tableStyle count="2" pivot="0" name="Piano Alimentare-style 46">
      <tableStyleElement dxfId="4" type="firstRowStripe"/>
      <tableStyleElement dxfId="5" type="secondRowStripe"/>
    </tableStyle>
    <tableStyle count="2" pivot="0" name="Piano Alimentare-style 47">
      <tableStyleElement dxfId="4" type="firstRowStripe"/>
      <tableStyleElement dxfId="5" type="secondRowStripe"/>
    </tableStyle>
    <tableStyle count="3" pivot="0" name="Macros-style">
      <tableStyleElement dxfId="4" type="headerRow"/>
      <tableStyleElement dxfId="5" type="firstRowStripe"/>
      <tableStyleElement dxfId="4" type="secondRowStripe"/>
    </tableStyle>
    <tableStyle count="3" pivot="0" name="Macros-style 2">
      <tableStyleElement dxfId="4" type="headerRow"/>
      <tableStyleElement dxfId="5" type="firstRowStripe"/>
      <tableStyleElement dxfId="4" type="secondRowStripe"/>
    </tableStyle>
    <tableStyle count="3" pivot="0" name="Macros-style 3">
      <tableStyleElement dxfId="4" type="headerRow"/>
      <tableStyleElement dxfId="5" type="firstRowStripe"/>
      <tableStyleElement dxfId="4" type="secondRowStripe"/>
    </tableStyle>
    <tableStyle count="3" pivot="0" name="Macros-style 4">
      <tableStyleElement dxfId="4" type="headerRow"/>
      <tableStyleElement dxfId="5" type="firstRowStripe"/>
      <tableStyleElement dxfId="4" type="secondRowStripe"/>
    </tableStyle>
    <tableStyle count="3" pivot="0" name="Macros-style 5">
      <tableStyleElement dxfId="4" type="headerRow"/>
      <tableStyleElement dxfId="5" type="firstRowStripe"/>
      <tableStyleElement dxfId="4" type="secondRowStripe"/>
    </tableStyle>
    <tableStyle count="3" pivot="0" name="Macros-style 6">
      <tableStyleElement dxfId="5" type="headerRow"/>
      <tableStyleElement dxfId="4" type="firstRowStripe"/>
      <tableStyleElement dxfId="5" type="secondRowStripe"/>
    </tableStyle>
    <tableStyle count="3" pivot="0" name="Macros-style 7">
      <tableStyleElement dxfId="5" type="headerRow"/>
      <tableStyleElement dxfId="4" type="firstRowStripe"/>
      <tableStyleElement dxfId="5" type="secondRowStripe"/>
    </tableStyle>
    <tableStyle count="3" pivot="0" name="Macros-style 8">
      <tableStyleElement dxfId="5" type="headerRow"/>
      <tableStyleElement dxfId="4" type="firstRowStripe"/>
      <tableStyleElement dxfId="5" type="secondRowStripe"/>
    </tableStyle>
    <tableStyle count="3" pivot="0" name="Macros-style 9">
      <tableStyleElement dxfId="5" type="headerRow"/>
      <tableStyleElement dxfId="4" type="firstRowStripe"/>
      <tableStyleElement dxfId="5" type="secondRowStripe"/>
    </tableStyle>
    <tableStyle count="3" pivot="0" name="Macros-style 10">
      <tableStyleElement dxfId="4" type="headerRow"/>
      <tableStyleElement dxfId="5" type="firstRowStripe"/>
      <tableStyleElement dxfId="4" type="secondRowStripe"/>
    </tableStyle>
    <tableStyle count="3" pivot="0" name="Macros-style 11">
      <tableStyleElement dxfId="4" type="headerRow"/>
      <tableStyleElement dxfId="5" type="firstRowStripe"/>
      <tableStyleElement dxfId="4" type="secondRowStripe"/>
    </tableStyle>
    <tableStyle count="3" pivot="0" name="Macros-style 12">
      <tableStyleElement dxfId="4" type="headerRow"/>
      <tableStyleElement dxfId="5" type="firstRowStripe"/>
      <tableStyleElement dxfId="4" type="secondRowStripe"/>
    </tableStyle>
    <tableStyle count="3" pivot="0" name="Macros-style 13">
      <tableStyleElement dxfId="4" type="headerRow"/>
      <tableStyleElement dxfId="5" type="firstRowStripe"/>
      <tableStyleElement dxfId="4" type="secondRowStripe"/>
    </tableStyle>
    <tableStyle count="3" pivot="0" name="Macros-style 14">
      <tableStyleElement dxfId="5" type="headerRow"/>
      <tableStyleElement dxfId="4" type="firstRowStripe"/>
      <tableStyleElement dxfId="5" type="secondRowStripe"/>
    </tableStyle>
    <tableStyle count="3" pivot="0" name="Macros-style 15">
      <tableStyleElement dxfId="5" type="headerRow"/>
      <tableStyleElement dxfId="4" type="firstRowStripe"/>
      <tableStyleElement dxfId="5" type="secondRowStripe"/>
    </tableStyle>
    <tableStyle count="3" pivot="0" name="Macros-style 16">
      <tableStyleElement dxfId="5" type="headerRow"/>
      <tableStyleElement dxfId="4" type="firstRowStripe"/>
      <tableStyleElement dxfId="5" type="secondRowStripe"/>
    </tableStyle>
    <tableStyle count="3" pivot="0" name="Macros-style 17">
      <tableStyleElement dxfId="5" type="headerRow"/>
      <tableStyleElement dxfId="4" type="firstRowStripe"/>
      <tableStyleElement dxfId="5" type="secondRowStripe"/>
    </tableStyle>
    <tableStyle count="3" pivot="0" name="Macros-style 18">
      <tableStyleElement dxfId="4" type="headerRow"/>
      <tableStyleElement dxfId="5" type="firstRowStripe"/>
      <tableStyleElement dxfId="4" type="secondRowStripe"/>
    </tableStyle>
    <tableStyle count="3" pivot="0" name="Macros-style 19">
      <tableStyleElement dxfId="4" type="headerRow"/>
      <tableStyleElement dxfId="5" type="firstRowStripe"/>
      <tableStyleElement dxfId="4" type="secondRowStripe"/>
    </tableStyle>
    <tableStyle count="3" pivot="0" name="Macros-style 20">
      <tableStyleElement dxfId="5" type="headerRow"/>
      <tableStyleElement dxfId="4" type="firstRowStripe"/>
      <tableStyleElement dxfId="5" type="secondRowStripe"/>
    </tableStyle>
    <tableStyle count="3" pivot="0" name="Macros-style 21">
      <tableStyleElement dxfId="5"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7.jpg"/><Relationship Id="rId2" Type="http://schemas.openxmlformats.org/officeDocument/2006/relationships/image" Target="../media/image2.jpg"/><Relationship Id="rId3" Type="http://schemas.openxmlformats.org/officeDocument/2006/relationships/image" Target="../media/image5.jpg"/><Relationship Id="rId4" Type="http://schemas.openxmlformats.org/officeDocument/2006/relationships/image" Target="../media/image8.jpg"/><Relationship Id="rId5" Type="http://schemas.openxmlformats.org/officeDocument/2006/relationships/image" Target="../media/image9.jpg"/><Relationship Id="rId6" Type="http://schemas.openxmlformats.org/officeDocument/2006/relationships/image" Target="../media/image3.jpg"/><Relationship Id="rId7" Type="http://schemas.openxmlformats.org/officeDocument/2006/relationships/image" Target="../media/image4.jpg"/><Relationship Id="rId8" Type="http://schemas.openxmlformats.org/officeDocument/2006/relationships/image" Target="../media/image6.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85750" cy="190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44</xdr:col>
      <xdr:colOff>0</xdr:colOff>
      <xdr:row>6</xdr:row>
      <xdr:rowOff>0</xdr:rowOff>
    </xdr:from>
    <xdr:ext cx="590550" cy="333375"/>
    <xdr:pic>
      <xdr:nvPicPr>
        <xdr:cNvPr id="0" name="image7.jpg"/>
        <xdr:cNvPicPr preferRelativeResize="0"/>
      </xdr:nvPicPr>
      <xdr:blipFill>
        <a:blip cstate="print" r:embed="rId1"/>
        <a:stretch>
          <a:fillRect/>
        </a:stretch>
      </xdr:blipFill>
      <xdr:spPr>
        <a:prstGeom prst="rect">
          <a:avLst/>
        </a:prstGeom>
        <a:noFill/>
      </xdr:spPr>
    </xdr:pic>
    <xdr:clientData fLocksWithSheet="0"/>
  </xdr:oneCellAnchor>
  <xdr:oneCellAnchor>
    <xdr:from>
      <xdr:col>44</xdr:col>
      <xdr:colOff>0</xdr:colOff>
      <xdr:row>7</xdr:row>
      <xdr:rowOff>0</xdr:rowOff>
    </xdr:from>
    <xdr:ext cx="438150" cy="33337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oneCellAnchor>
    <xdr:from>
      <xdr:col>44</xdr:col>
      <xdr:colOff>0</xdr:colOff>
      <xdr:row>8</xdr:row>
      <xdr:rowOff>0</xdr:rowOff>
    </xdr:from>
    <xdr:ext cx="314325" cy="333375"/>
    <xdr:pic>
      <xdr:nvPicPr>
        <xdr:cNvPr id="0" name="image5.jpg"/>
        <xdr:cNvPicPr preferRelativeResize="0"/>
      </xdr:nvPicPr>
      <xdr:blipFill>
        <a:blip cstate="print" r:embed="rId3"/>
        <a:stretch>
          <a:fillRect/>
        </a:stretch>
      </xdr:blipFill>
      <xdr:spPr>
        <a:prstGeom prst="rect">
          <a:avLst/>
        </a:prstGeom>
        <a:noFill/>
      </xdr:spPr>
    </xdr:pic>
    <xdr:clientData fLocksWithSheet="0"/>
  </xdr:oneCellAnchor>
  <xdr:oneCellAnchor>
    <xdr:from>
      <xdr:col>44</xdr:col>
      <xdr:colOff>0</xdr:colOff>
      <xdr:row>9</xdr:row>
      <xdr:rowOff>0</xdr:rowOff>
    </xdr:from>
    <xdr:ext cx="495300" cy="333375"/>
    <xdr:pic>
      <xdr:nvPicPr>
        <xdr:cNvPr id="0" name="image8.jpg"/>
        <xdr:cNvPicPr preferRelativeResize="0"/>
      </xdr:nvPicPr>
      <xdr:blipFill>
        <a:blip cstate="print" r:embed="rId4"/>
        <a:stretch>
          <a:fillRect/>
        </a:stretch>
      </xdr:blipFill>
      <xdr:spPr>
        <a:prstGeom prst="rect">
          <a:avLst/>
        </a:prstGeom>
        <a:noFill/>
      </xdr:spPr>
    </xdr:pic>
    <xdr:clientData fLocksWithSheet="0"/>
  </xdr:oneCellAnchor>
  <xdr:oneCellAnchor>
    <xdr:from>
      <xdr:col>44</xdr:col>
      <xdr:colOff>0</xdr:colOff>
      <xdr:row>10</xdr:row>
      <xdr:rowOff>0</xdr:rowOff>
    </xdr:from>
    <xdr:ext cx="438150" cy="333375"/>
    <xdr:pic>
      <xdr:nvPicPr>
        <xdr:cNvPr id="0" name="image9.jpg"/>
        <xdr:cNvPicPr preferRelativeResize="0"/>
      </xdr:nvPicPr>
      <xdr:blipFill>
        <a:blip cstate="print" r:embed="rId5"/>
        <a:stretch>
          <a:fillRect/>
        </a:stretch>
      </xdr:blipFill>
      <xdr:spPr>
        <a:prstGeom prst="rect">
          <a:avLst/>
        </a:prstGeom>
        <a:noFill/>
      </xdr:spPr>
    </xdr:pic>
    <xdr:clientData fLocksWithSheet="0"/>
  </xdr:oneCellAnchor>
  <xdr:oneCellAnchor>
    <xdr:from>
      <xdr:col>44</xdr:col>
      <xdr:colOff>0</xdr:colOff>
      <xdr:row>11</xdr:row>
      <xdr:rowOff>0</xdr:rowOff>
    </xdr:from>
    <xdr:ext cx="247650" cy="333375"/>
    <xdr:pic>
      <xdr:nvPicPr>
        <xdr:cNvPr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44</xdr:col>
      <xdr:colOff>0</xdr:colOff>
      <xdr:row>12</xdr:row>
      <xdr:rowOff>0</xdr:rowOff>
    </xdr:from>
    <xdr:ext cx="276225" cy="333375"/>
    <xdr:pic>
      <xdr:nvPicPr>
        <xdr:cNvPr id="0" name="image4.jpg"/>
        <xdr:cNvPicPr preferRelativeResize="0"/>
      </xdr:nvPicPr>
      <xdr:blipFill>
        <a:blip cstate="print" r:embed="rId7"/>
        <a:stretch>
          <a:fillRect/>
        </a:stretch>
      </xdr:blipFill>
      <xdr:spPr>
        <a:prstGeom prst="rect">
          <a:avLst/>
        </a:prstGeom>
        <a:noFill/>
      </xdr:spPr>
    </xdr:pic>
    <xdr:clientData fLocksWithSheet="0"/>
  </xdr:oneCellAnchor>
  <xdr:oneCellAnchor>
    <xdr:from>
      <xdr:col>44</xdr:col>
      <xdr:colOff>0</xdr:colOff>
      <xdr:row>13</xdr:row>
      <xdr:rowOff>0</xdr:rowOff>
    </xdr:from>
    <xdr:ext cx="333375" cy="333375"/>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0</xdr:colOff>
      <xdr:row>2</xdr:row>
      <xdr:rowOff>0</xdr:rowOff>
    </xdr:from>
    <xdr:ext cx="428625" cy="2762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89:A208" displayName="Table_1" name="Table_1" id="1">
  <tableColumns count="1">
    <tableColumn name="" id="1"/>
  </tableColumns>
  <tableStyleInfo name="Questionario-style" showColumnStripes="0" showFirstColumn="1" showLastColumn="1" showRowStripes="1"/>
</table>
</file>

<file path=xl/tables/table10.xml><?xml version="1.0" encoding="utf-8"?>
<table xmlns="http://schemas.openxmlformats.org/spreadsheetml/2006/main" headerRowCount="0" ref="D238:D241" displayName="Table_10" name="Table_10" id="10">
  <tableColumns count="1">
    <tableColumn name="Column1" id="1"/>
  </tableColumns>
  <tableStyleInfo name="Questionario-style 10"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G238:G241" displayName="Table_11" name="Table_11" id="11">
  <tableColumns count="1">
    <tableColumn name="Column1" id="1"/>
  </tableColumns>
  <tableStyleInfo name="Questionario-style 11"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5:I12" displayName="Table_12" 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Peso-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ref="A5:B18" displayName="Table_13" name="Table_13" id="13">
  <tableColumns count="2">
    <tableColumn name="Atleta" id="1"/>
    <tableColumn name="Davide Berti" id="2"/>
  </tableColumns>
  <tableStyleInfo name="Pliche-style" showColumnStripes="0" showFirstColumn="1" showLastColumn="1" showRowStripes="1"/>
</table>
</file>

<file path=xl/tables/table14.xml><?xml version="1.0" encoding="utf-8"?>
<table xmlns="http://schemas.openxmlformats.org/spreadsheetml/2006/main" headerRowCount="0" ref="A21:G22"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Pliche-style 2"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ref="A3:F450" displayName="Table_15" name="Table_15" id="15">
  <tableColumns count="6">
    <tableColumn name="Alimento" id="1"/>
    <tableColumn name="Kcals" id="2"/>
    <tableColumn name="Carboidrati" id="3"/>
    <tableColumn name="Grassi" id="4"/>
    <tableColumn name="Proteine" id="5"/>
    <tableColumn name="Note" id="6"/>
  </tableColumns>
  <tableStyleInfo name="Alimenti-style" showColumnStripes="0" showFirstColumn="1" showLastColumn="1" showRowStripes="1"/>
</table>
</file>

<file path=xl/tables/table16.xml><?xml version="1.0" encoding="utf-8"?>
<table xmlns="http://schemas.openxmlformats.org/spreadsheetml/2006/main" headerRowCount="0" ref="S6:AB9" displayName="Table_16" name="Table_16" id="1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plit-style"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S24:AB3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plit-style 2"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ref="AK6:AK13" displayName="Table_18" name="Table_18" id="18">
  <tableColumns count="1">
    <tableColumn name="Week 1" id="1"/>
  </tableColumns>
  <tableStyleInfo name="Piano Alimentare-style" showColumnStripes="0" showFirstColumn="1" showLastColumn="1" showRowStripes="1"/>
</table>
</file>

<file path=xl/tables/table19.xml><?xml version="1.0" encoding="utf-8"?>
<table xmlns="http://schemas.openxmlformats.org/spreadsheetml/2006/main" headerRowCount="0" ref="N15:P15" displayName="Table_19" name="Table_19" id="19">
  <tableColumns count="3">
    <tableColumn name="Column1" id="1"/>
    <tableColumn name="Column2" id="2"/>
    <tableColumn name="Column3" id="3"/>
  </tableColumns>
  <tableStyleInfo name="Piano Alimentare-style 2"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E189:E208" displayName="Table_2" name="Table_2" id="2">
  <tableColumns count="1">
    <tableColumn name="Panca Piana" id="1"/>
  </tableColumns>
  <tableStyleInfo name="Questionario-style 2" showColumnStripes="0" showFirstColumn="1" showLastColumn="1" showRowStripes="1"/>
</table>
</file>

<file path=xl/tables/table20.xml><?xml version="1.0" encoding="utf-8"?>
<table xmlns="http://schemas.openxmlformats.org/spreadsheetml/2006/main" headerRowCount="0" ref="C19:E19" displayName="Table_20" name="Table_20" id="20">
  <tableColumns count="3">
    <tableColumn name="Column1" id="1"/>
    <tableColumn name="Column2" id="2"/>
    <tableColumn name="Column3" id="3"/>
  </tableColumns>
  <tableStyleInfo name="Piano Alimentare-style 3"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J19:Q27" displayName="Table_21" name="Table_21" id="21">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4"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S19:Z27"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5"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AB19:AI27" displayName="Table_23" name="Table_23" id="23">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6"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B21:H26"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Piano Alimentare-style 7" showColumnStripes="0" showFirstColumn="1" showLastColumn="1" showRowStripes="1"/>
</table>
</file>

<file path=xl/tables/table25.xml><?xml version="1.0" encoding="utf-8"?>
<table xmlns="http://schemas.openxmlformats.org/spreadsheetml/2006/main" headerRowCount="0" ref="AK21:AK27" displayName="Table_25" name="Table_25" id="25">
  <tableColumns count="1">
    <tableColumn name="Column1" id="1"/>
  </tableColumns>
  <tableStyleInfo name="Piano Alimentare-style 8"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AL21:AV27" displayName="Table_26" name="Table_26" id="2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Piano Alimentare-style 9"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J30:Q38" displayName="Table_27" 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10"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S30:Z38"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11"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ref="AI30:AI37" displayName="Table_29" name="Table_29" id="29">
  <tableColumns count="1">
    <tableColumn name="Sostituzioni" id="1"/>
  </tableColumns>
  <tableStyleInfo name="Piano Alimentare-style 12" showColumnStripes="0" showFirstColumn="1" showLastColumn="1" showRowStripes="1"/>
</table>
</file>

<file path=xl/tables/table3.xml><?xml version="1.0" encoding="utf-8"?>
<table xmlns="http://schemas.openxmlformats.org/spreadsheetml/2006/main" ref="C212:C227" displayName="Table_3" name="Table_3" id="3">
  <tableColumns count="1">
    <tableColumn name="" id="1"/>
  </tableColumns>
  <tableStyleInfo name="Questionario-style 3" showColumnStripes="0" showFirstColumn="1" showLastColumn="1" showRowStripes="1"/>
</table>
</file>

<file path=xl/tables/table30.xml><?xml version="1.0" encoding="utf-8"?>
<table xmlns="http://schemas.openxmlformats.org/spreadsheetml/2006/main" headerRowCount="0" ref="AB31:AD37" displayName="Table_30" name="Table_30" id="30">
  <tableColumns count="3">
    <tableColumn name="Column1" id="1"/>
    <tableColumn name="Column2" id="2"/>
    <tableColumn name="Column3" id="3"/>
  </tableColumns>
  <tableStyleInfo name="Piano Alimentare-style 13" showColumnStripes="0" showFirstColumn="1" showLastColumn="1" showRowStripes="1"/>
</table>
</file>

<file path=xl/tables/table31.xml><?xml version="1.0" encoding="utf-8"?>
<table xmlns="http://schemas.openxmlformats.org/spreadsheetml/2006/main" headerRowCount="0" ref="AK32:AK38" displayName="Table_31" name="Table_31" id="31">
  <tableColumns count="1">
    <tableColumn name="Column1" id="1"/>
  </tableColumns>
  <tableStyleInfo name="Piano Alimentare-style 14" showColumnStripes="0" showFirstColumn="1" showLastColumn="1" showRowStripes="1"/>
  <extLst>
    <ext uri="GoogleSheetsCustomDataVersion1">
      <go:sheetsCustomData xmlns:go="http://customooxmlschemas.google.com/" headerRowCount="1"/>
    </ext>
  </extLst>
</table>
</file>

<file path=xl/tables/table32.xml><?xml version="1.0" encoding="utf-8"?>
<table xmlns="http://schemas.openxmlformats.org/spreadsheetml/2006/main" headerRowCount="0" ref="AL32:AV38" displayName="Table_32" name="Table_32" id="3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Piano Alimentare-style 15" showColumnStripes="0" showFirstColumn="1" showLastColumn="1" showRowStripes="1"/>
  <extLst>
    <ext uri="GoogleSheetsCustomDataVersion1">
      <go:sheetsCustomData xmlns:go="http://customooxmlschemas.google.com/" headerRowCount="1"/>
    </ext>
  </extLst>
</table>
</file>

<file path=xl/tables/table33.xml><?xml version="1.0" encoding="utf-8"?>
<table xmlns="http://schemas.openxmlformats.org/spreadsheetml/2006/main" headerRowCount="0" ref="AE38:AI38" displayName="Table_33" name="Table_33" id="33">
  <tableColumns count="5">
    <tableColumn name="Column1" id="1"/>
    <tableColumn name="Column2" id="2"/>
    <tableColumn name="Column3" id="3"/>
    <tableColumn name="Column4" id="4"/>
    <tableColumn name="Column5" id="5"/>
  </tableColumns>
  <tableStyleInfo name="Piano Alimentare-style 16" showColumnStripes="0" showFirstColumn="1" showLastColumn="1" showRowStripes="1"/>
</table>
</file>

<file path=xl/tables/table34.xml><?xml version="1.0" encoding="utf-8"?>
<table xmlns="http://schemas.openxmlformats.org/spreadsheetml/2006/main" headerRowCount="0" ref="N42:P42" displayName="Table_34" name="Table_34" id="34">
  <tableColumns count="3">
    <tableColumn name="Column1" id="1"/>
    <tableColumn name="Column2" id="2"/>
    <tableColumn name="Column3" id="3"/>
  </tableColumns>
  <tableStyleInfo name="Piano Alimentare-style 17"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46:E46" displayName="Table_35" name="Table_35" id="35">
  <tableColumns count="3">
    <tableColumn name="Column1" id="1"/>
    <tableColumn name="Column2" id="2"/>
    <tableColumn name="Column3" id="3"/>
  </tableColumns>
  <tableStyleInfo name="Piano Alimentare-style 18"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J46:Q5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19"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S46:Z54" displayName="Table_37" 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20"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AB46:AI54" displayName="Table_38" name="Table_38" id="38">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21"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B48:H53" displayName="Table_39" name="Table_39" id="39">
  <tableColumns count="7">
    <tableColumn name="Column1" id="1"/>
    <tableColumn name="Column2" id="2"/>
    <tableColumn name="Column3" id="3"/>
    <tableColumn name="Column4" id="4"/>
    <tableColumn name="Column5" id="5"/>
    <tableColumn name="Column6" id="6"/>
    <tableColumn name="Column7" id="7"/>
  </tableColumns>
  <tableStyleInfo name="Piano Alimentare-style 22" showColumnStripes="0" showFirstColumn="1" showLastColumn="1" showRowStripes="1"/>
</table>
</file>

<file path=xl/tables/table4.xml><?xml version="1.0" encoding="utf-8"?>
<table xmlns="http://schemas.openxmlformats.org/spreadsheetml/2006/main" headerRowCount="0" ref="E212:F227" displayName="Table_4" name="Table_4" id="4">
  <tableColumns count="2">
    <tableColumn name="Column1" id="1"/>
    <tableColumn name="Column2" id="2"/>
  </tableColumns>
  <tableStyleInfo name="Questionario-style 4"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K48:AK54" displayName="Table_40" name="Table_40" id="40">
  <tableColumns count="1">
    <tableColumn name="Column1" id="1"/>
  </tableColumns>
  <tableStyleInfo name="Piano Alimentare-style 23"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AL48:AV54" displayName="Table_41" name="Table_41" id="4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Piano Alimentare-style 24" showColumnStripes="0" showFirstColumn="1" showLastColumn="1" showRowStripes="1"/>
  <extLst>
    <ext uri="GoogleSheetsCustomDataVersion1">
      <go:sheetsCustomData xmlns:go="http://customooxmlschemas.google.com/" headerRowCount="1"/>
    </ext>
  </extLst>
</table>
</file>

<file path=xl/tables/table42.xml><?xml version="1.0" encoding="utf-8"?>
<table xmlns="http://schemas.openxmlformats.org/spreadsheetml/2006/main" headerRowCount="0" ref="J57:Q65" displayName="Table_42" name="Table_42" id="42">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25" showColumnStripes="0" showFirstColumn="1" showLastColumn="1" showRowStripes="1"/>
  <extLst>
    <ext uri="GoogleSheetsCustomDataVersion1">
      <go:sheetsCustomData xmlns:go="http://customooxmlschemas.google.com/" headerRowCount="1"/>
    </ext>
  </extLst>
</table>
</file>

<file path=xl/tables/table43.xml><?xml version="1.0" encoding="utf-8"?>
<table xmlns="http://schemas.openxmlformats.org/spreadsheetml/2006/main" headerRowCount="0" ref="S57:Z65" displayName="Table_43" 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26" showColumnStripes="0" showFirstColumn="1" showLastColumn="1" showRowStripes="1"/>
  <extLst>
    <ext uri="GoogleSheetsCustomDataVersion1">
      <go:sheetsCustomData xmlns:go="http://customooxmlschemas.google.com/" headerRowCount="1"/>
    </ext>
  </extLst>
</table>
</file>

<file path=xl/tables/table44.xml><?xml version="1.0" encoding="utf-8"?>
<table xmlns="http://schemas.openxmlformats.org/spreadsheetml/2006/main" ref="AI57:AI64" displayName="Table_44" name="Table_44" id="44">
  <tableColumns count="1">
    <tableColumn name="Sostituzioni" id="1"/>
  </tableColumns>
  <tableStyleInfo name="Piano Alimentare-style 27" showColumnStripes="0" showFirstColumn="1" showLastColumn="1" showRowStripes="1"/>
</table>
</file>

<file path=xl/tables/table45.xml><?xml version="1.0" encoding="utf-8"?>
<table xmlns="http://schemas.openxmlformats.org/spreadsheetml/2006/main" headerRowCount="0" ref="AB58:AD64" displayName="Table_45" name="Table_45" id="45">
  <tableColumns count="3">
    <tableColumn name="Column1" id="1"/>
    <tableColumn name="Column2" id="2"/>
    <tableColumn name="Column3" id="3"/>
  </tableColumns>
  <tableStyleInfo name="Piano Alimentare-style 28" showColumnStripes="0" showFirstColumn="1" showLastColumn="1" showRowStripes="1"/>
</table>
</file>

<file path=xl/tables/table46.xml><?xml version="1.0" encoding="utf-8"?>
<table xmlns="http://schemas.openxmlformats.org/spreadsheetml/2006/main" headerRowCount="0" ref="AK59:AK65" displayName="Table_46" name="Table_46" id="46">
  <tableColumns count="1">
    <tableColumn name="Column1" id="1"/>
  </tableColumns>
  <tableStyleInfo name="Piano Alimentare-style 29"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AL59:AV65" displayName="Table_47" 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Piano Alimentare-style 30"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AE65:AI65" displayName="Table_48" name="Table_48" id="48">
  <tableColumns count="5">
    <tableColumn name="Column1" id="1"/>
    <tableColumn name="Column2" id="2"/>
    <tableColumn name="Column3" id="3"/>
    <tableColumn name="Column4" id="4"/>
    <tableColumn name="Column5" id="5"/>
  </tableColumns>
  <tableStyleInfo name="Piano Alimentare-style 31" showColumnStripes="0" showFirstColumn="1" showLastColumn="1" showRowStripes="1"/>
</table>
</file>

<file path=xl/tables/table49.xml><?xml version="1.0" encoding="utf-8"?>
<table xmlns="http://schemas.openxmlformats.org/spreadsheetml/2006/main" headerRowCount="0" ref="N69:P69" displayName="Table_49" name="Table_49" id="49">
  <tableColumns count="3">
    <tableColumn name="Column1" id="1"/>
    <tableColumn name="Column2" id="2"/>
    <tableColumn name="Column3" id="3"/>
  </tableColumns>
  <tableStyleInfo name="Piano Alimentare-style 3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ref="G212:G227" displayName="Table_5" name="Table_5" id="5">
  <tableColumns count="1">
    <tableColumn name="" id="1"/>
  </tableColumns>
  <tableStyleInfo name="Questionario-style 5" showColumnStripes="0" showFirstColumn="1" showLastColumn="1" showRowStripes="1"/>
</table>
</file>

<file path=xl/tables/table50.xml><?xml version="1.0" encoding="utf-8"?>
<table xmlns="http://schemas.openxmlformats.org/spreadsheetml/2006/main" headerRowCount="0" ref="C73:E73" displayName="Table_50" name="Table_50" id="50">
  <tableColumns count="3">
    <tableColumn name="Column1" id="1"/>
    <tableColumn name="Column2" id="2"/>
    <tableColumn name="Column3" id="3"/>
  </tableColumns>
  <tableStyleInfo name="Piano Alimentare-style 33"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J73:Q81" displayName="Table_51" 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34"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S73:Z81" displayName="Table_52" name="Table_52" id="52">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35" showColumnStripes="0" showFirstColumn="1" showLastColumn="1" showRowStripes="1"/>
  <extLst>
    <ext uri="GoogleSheetsCustomDataVersion1">
      <go:sheetsCustomData xmlns:go="http://customooxmlschemas.google.com/" headerRowCount="1"/>
    </ext>
  </extLst>
</table>
</file>

<file path=xl/tables/table53.xml><?xml version="1.0" encoding="utf-8"?>
<table xmlns="http://schemas.openxmlformats.org/spreadsheetml/2006/main" headerRowCount="0" ref="AB73:AI81" displayName="Table_53" 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36" showColumnStripes="0" showFirstColumn="1" showLastColumn="1" showRowStripes="1"/>
  <extLst>
    <ext uri="GoogleSheetsCustomDataVersion1">
      <go:sheetsCustomData xmlns:go="http://customooxmlschemas.google.com/" headerRowCount="1"/>
    </ext>
  </extLst>
</table>
</file>

<file path=xl/tables/table54.xml><?xml version="1.0" encoding="utf-8"?>
<table xmlns="http://schemas.openxmlformats.org/spreadsheetml/2006/main" headerRowCount="0" ref="B75:H80"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Piano Alimentare-style 37" showColumnStripes="0" showFirstColumn="1" showLastColumn="1" showRowStripes="1"/>
</table>
</file>

<file path=xl/tables/table55.xml><?xml version="1.0" encoding="utf-8"?>
<table xmlns="http://schemas.openxmlformats.org/spreadsheetml/2006/main" headerRowCount="0" ref="AK75:AK81" displayName="Table_55" name="Table_55" id="55">
  <tableColumns count="1">
    <tableColumn name="Column1" id="1"/>
  </tableColumns>
  <tableStyleInfo name="Piano Alimentare-style 38" showColumnStripes="0" showFirstColumn="1" showLastColumn="1" showRowStripes="1"/>
  <extLst>
    <ext uri="GoogleSheetsCustomDataVersion1">
      <go:sheetsCustomData xmlns:go="http://customooxmlschemas.google.com/" headerRowCount="1"/>
    </ext>
  </extLst>
</table>
</file>

<file path=xl/tables/table56.xml><?xml version="1.0" encoding="utf-8"?>
<table xmlns="http://schemas.openxmlformats.org/spreadsheetml/2006/main" headerRowCount="0" ref="AL75:AV81" displayName="Table_56" 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Piano Alimentare-style 39" showColumnStripes="0" showFirstColumn="1" showLastColumn="1" showRowStripes="1"/>
  <extLst>
    <ext uri="GoogleSheetsCustomDataVersion1">
      <go:sheetsCustomData xmlns:go="http://customooxmlschemas.google.com/" headerRowCount="1"/>
    </ext>
  </extLst>
</table>
</file>

<file path=xl/tables/table57.xml><?xml version="1.0" encoding="utf-8"?>
<table xmlns="http://schemas.openxmlformats.org/spreadsheetml/2006/main" headerRowCount="0" ref="J84:Q92" displayName="Table_57" 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40" showColumnStripes="0" showFirstColumn="1" showLastColumn="1" showRowStripes="1"/>
  <extLst>
    <ext uri="GoogleSheetsCustomDataVersion1">
      <go:sheetsCustomData xmlns:go="http://customooxmlschemas.google.com/" headerRowCount="1"/>
    </ext>
  </extLst>
</table>
</file>

<file path=xl/tables/table58.xml><?xml version="1.0" encoding="utf-8"?>
<table xmlns="http://schemas.openxmlformats.org/spreadsheetml/2006/main" headerRowCount="0" ref="S84:Z92" displayName="Table_58" 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Piano Alimentare-style 41" showColumnStripes="0" showFirstColumn="1" showLastColumn="1" showRowStripes="1"/>
  <extLst>
    <ext uri="GoogleSheetsCustomDataVersion1">
      <go:sheetsCustomData xmlns:go="http://customooxmlschemas.google.com/" headerRowCount="1"/>
    </ext>
  </extLst>
</table>
</file>

<file path=xl/tables/table59.xml><?xml version="1.0" encoding="utf-8"?>
<table xmlns="http://schemas.openxmlformats.org/spreadsheetml/2006/main" ref="AI84:AI91" displayName="Table_59" name="Table_59" id="59">
  <tableColumns count="1">
    <tableColumn name="Sostituzioni" id="1"/>
  </tableColumns>
  <tableStyleInfo name="Piano Alimentare-style 42" showColumnStripes="0" showFirstColumn="1" showLastColumn="1" showRowStripes="1"/>
</table>
</file>

<file path=xl/tables/table6.xml><?xml version="1.0" encoding="utf-8"?>
<table xmlns="http://schemas.openxmlformats.org/spreadsheetml/2006/main" headerRowCount="0" ref="A232:B235" displayName="Table_6" name="Table_6" id="6">
  <tableColumns count="2">
    <tableColumn name="Column1" id="1"/>
    <tableColumn name="Column2" id="2"/>
  </tableColumns>
  <tableStyleInfo name="Questionario-style 6"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B85:AD91" displayName="Table_60" name="Table_60" id="60">
  <tableColumns count="3">
    <tableColumn name="Column1" id="1"/>
    <tableColumn name="Column2" id="2"/>
    <tableColumn name="Column3" id="3"/>
  </tableColumns>
  <tableStyleInfo name="Piano Alimentare-style 43" showColumnStripes="0" showFirstColumn="1" showLastColumn="1" showRowStripes="1"/>
</table>
</file>

<file path=xl/tables/table61.xml><?xml version="1.0" encoding="utf-8"?>
<table xmlns="http://schemas.openxmlformats.org/spreadsheetml/2006/main" headerRowCount="0" ref="AK86:AK92" displayName="Table_61" name="Table_61" id="61">
  <tableColumns count="1">
    <tableColumn name="Column1" id="1"/>
  </tableColumns>
  <tableStyleInfo name="Piano Alimentare-style 44" showColumnStripes="0" showFirstColumn="1" showLastColumn="1" showRowStripes="1"/>
  <extLst>
    <ext uri="GoogleSheetsCustomDataVersion1">
      <go:sheetsCustomData xmlns:go="http://customooxmlschemas.google.com/" headerRowCount="1"/>
    </ext>
  </extLst>
</table>
</file>

<file path=xl/tables/table62.xml><?xml version="1.0" encoding="utf-8"?>
<table xmlns="http://schemas.openxmlformats.org/spreadsheetml/2006/main" headerRowCount="0" ref="AL86:AV92" displayName="Table_62" name="Table_62" id="6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Piano Alimentare-style 45" showColumnStripes="0" showFirstColumn="1" showLastColumn="1" showRowStripes="1"/>
  <extLst>
    <ext uri="GoogleSheetsCustomDataVersion1">
      <go:sheetsCustomData xmlns:go="http://customooxmlschemas.google.com/" headerRowCount="1"/>
    </ext>
  </extLst>
</table>
</file>

<file path=xl/tables/table63.xml><?xml version="1.0" encoding="utf-8"?>
<table xmlns="http://schemas.openxmlformats.org/spreadsheetml/2006/main" headerRowCount="0" ref="AE92:AI92" displayName="Table_63" name="Table_63" id="63">
  <tableColumns count="5">
    <tableColumn name="Column1" id="1"/>
    <tableColumn name="Column2" id="2"/>
    <tableColumn name="Column3" id="3"/>
    <tableColumn name="Column4" id="4"/>
    <tableColumn name="Column5" id="5"/>
  </tableColumns>
  <tableStyleInfo name="Piano Alimentare-style 46" showColumnStripes="0" showFirstColumn="1" showLastColumn="1" showRowStripes="1"/>
</table>
</file>

<file path=xl/tables/table64.xml><?xml version="1.0" encoding="utf-8"?>
<table xmlns="http://schemas.openxmlformats.org/spreadsheetml/2006/main" headerRowCount="0" ref="AJ124:AW129" displayName="Table_64" name="Table_64" id="6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Piano Alimentare-style 47" showColumnStripes="0" showFirstColumn="1" showLastColumn="1" showRowStripes="1"/>
</table>
</file>

<file path=xl/tables/table65.xml><?xml version="1.0" encoding="utf-8"?>
<table xmlns="http://schemas.openxmlformats.org/spreadsheetml/2006/main" headerRowCount="0" ref="A3:F10" displayName="Table_65" name="Table_65" id="65">
  <tableColumns count="6">
    <tableColumn name="Column1" id="1"/>
    <tableColumn name="Column2" id="2"/>
    <tableColumn name="Column3" id="3"/>
    <tableColumn name="Column4" id="4"/>
    <tableColumn name="Column5" id="5"/>
    <tableColumn name="Column6" id="6"/>
  </tableColumns>
  <tableStyleInfo name="Macros-style" showColumnStripes="0" showFirstColumn="1" showLastColumn="1" showRowStripes="1"/>
  <extLst>
    <ext uri="GoogleSheetsCustomDataVersion1">
      <go:sheetsCustomData xmlns:go="http://customooxmlschemas.google.com/" headerRowCount="1"/>
    </ext>
  </extLst>
</table>
</file>

<file path=xl/tables/table66.xml><?xml version="1.0" encoding="utf-8"?>
<table xmlns="http://schemas.openxmlformats.org/spreadsheetml/2006/main" headerRowCount="0" ref="I3:N11" displayName="Table_66" name="Table_66" id="66">
  <tableColumns count="6">
    <tableColumn name="Column1" id="1"/>
    <tableColumn name="Column2" id="2"/>
    <tableColumn name="Column3" id="3"/>
    <tableColumn name="Column4" id="4"/>
    <tableColumn name="Column5" id="5"/>
    <tableColumn name="Column6" id="6"/>
  </tableColumns>
  <tableStyleInfo name="Macros-style 2" showColumnStripes="0" showFirstColumn="1" showLastColumn="1" showRowStripes="1"/>
  <extLst>
    <ext uri="GoogleSheetsCustomDataVersion1">
      <go:sheetsCustomData xmlns:go="http://customooxmlschemas.google.com/" headerRowCount="1"/>
    </ext>
  </extLst>
</table>
</file>

<file path=xl/tables/table67.xml><?xml version="1.0" encoding="utf-8"?>
<table xmlns="http://schemas.openxmlformats.org/spreadsheetml/2006/main" headerRowCount="0" ref="Q3:V10" displayName="Table_67" name="Table_67" id="67">
  <tableColumns count="6">
    <tableColumn name="Column1" id="1"/>
    <tableColumn name="Column2" id="2"/>
    <tableColumn name="Column3" id="3"/>
    <tableColumn name="Column4" id="4"/>
    <tableColumn name="Column5" id="5"/>
    <tableColumn name="Column6" id="6"/>
  </tableColumns>
  <tableStyleInfo name="Macros-style 3" showColumnStripes="0" showFirstColumn="1" showLastColumn="1" showRowStripes="1"/>
  <extLst>
    <ext uri="GoogleSheetsCustomDataVersion1">
      <go:sheetsCustomData xmlns:go="http://customooxmlschemas.google.com/" headerRowCount="1"/>
    </ext>
  </extLst>
</table>
</file>

<file path=xl/tables/table68.xml><?xml version="1.0" encoding="utf-8"?>
<table xmlns="http://schemas.openxmlformats.org/spreadsheetml/2006/main" headerRowCount="0" ref="Y3:AD10" displayName="Table_68" name="Table_68" id="68">
  <tableColumns count="6">
    <tableColumn name="Column1" id="1"/>
    <tableColumn name="Column2" id="2"/>
    <tableColumn name="Column3" id="3"/>
    <tableColumn name="Column4" id="4"/>
    <tableColumn name="Column5" id="5"/>
    <tableColumn name="Column6" id="6"/>
  </tableColumns>
  <tableStyleInfo name="Macros-style 4" showColumnStripes="0" showFirstColumn="1" showLastColumn="1" showRowStripes="1"/>
  <extLst>
    <ext uri="GoogleSheetsCustomDataVersion1">
      <go:sheetsCustomData xmlns:go="http://customooxmlschemas.google.com/" headerRowCount="1"/>
    </ext>
  </extLst>
</table>
</file>

<file path=xl/tables/table69.xml><?xml version="1.0" encoding="utf-8"?>
<table xmlns="http://schemas.openxmlformats.org/spreadsheetml/2006/main" headerRowCount="0" ref="AG4:AP11" displayName="Table_69" name="Table_69" id="6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acros-style 5"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D232:E235" displayName="Table_7" name="Table_7" id="7">
  <tableColumns count="2">
    <tableColumn name="Column1" id="1"/>
    <tableColumn name="Column2" id="2"/>
  </tableColumns>
  <tableStyleInfo name="Questionario-style 7"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G6:G10" displayName="Table_70" name="Table_70" id="70">
  <tableColumns count="1">
    <tableColumn name="Column1" id="1"/>
  </tableColumns>
  <tableStyleInfo name="Macros-style 6" showColumnStripes="0" showFirstColumn="1" showLastColumn="1" showRowStripes="1"/>
  <extLst>
    <ext uri="GoogleSheetsCustomDataVersion1">
      <go:sheetsCustomData xmlns:go="http://customooxmlschemas.google.com/" headerRowCount="1"/>
    </ext>
  </extLst>
</table>
</file>

<file path=xl/tables/table71.xml><?xml version="1.0" encoding="utf-8"?>
<table xmlns="http://schemas.openxmlformats.org/spreadsheetml/2006/main" headerRowCount="0" ref="O6:O10" displayName="Table_71" name="Table_71" id="71">
  <tableColumns count="1">
    <tableColumn name="Column1" id="1"/>
  </tableColumns>
  <tableStyleInfo name="Macros-style 7" showColumnStripes="0" showFirstColumn="1" showLastColumn="1" showRowStripes="1"/>
  <extLst>
    <ext uri="GoogleSheetsCustomDataVersion1">
      <go:sheetsCustomData xmlns:go="http://customooxmlschemas.google.com/" headerRowCount="1"/>
    </ext>
  </extLst>
</table>
</file>

<file path=xl/tables/table72.xml><?xml version="1.0" encoding="utf-8"?>
<table xmlns="http://schemas.openxmlformats.org/spreadsheetml/2006/main" headerRowCount="0" ref="W6:W10" displayName="Table_72" name="Table_72" id="72">
  <tableColumns count="1">
    <tableColumn name="Column1" id="1"/>
  </tableColumns>
  <tableStyleInfo name="Macros-style 8" showColumnStripes="0" showFirstColumn="1" showLastColumn="1" showRowStripes="1"/>
  <extLst>
    <ext uri="GoogleSheetsCustomDataVersion1">
      <go:sheetsCustomData xmlns:go="http://customooxmlschemas.google.com/" headerRowCount="1"/>
    </ext>
  </extLst>
</table>
</file>

<file path=xl/tables/table73.xml><?xml version="1.0" encoding="utf-8"?>
<table xmlns="http://schemas.openxmlformats.org/spreadsheetml/2006/main" headerRowCount="0" ref="AE6:AE10" displayName="Table_73" name="Table_73" id="73">
  <tableColumns count="1">
    <tableColumn name="Column1" id="1"/>
  </tableColumns>
  <tableStyleInfo name="Macros-style 9" showColumnStripes="0" showFirstColumn="1" showLastColumn="1" showRowStripes="1"/>
  <extLst>
    <ext uri="GoogleSheetsCustomDataVersion1">
      <go:sheetsCustomData xmlns:go="http://customooxmlschemas.google.com/" headerRowCount="1"/>
    </ext>
  </extLst>
</table>
</file>

<file path=xl/tables/table74.xml><?xml version="1.0" encoding="utf-8"?>
<table xmlns="http://schemas.openxmlformats.org/spreadsheetml/2006/main" headerRowCount="0" ref="A13:F20" displayName="Table_74" name="Table_74" id="74">
  <tableColumns count="6">
    <tableColumn name="Column1" id="1"/>
    <tableColumn name="Column2" id="2"/>
    <tableColumn name="Column3" id="3"/>
    <tableColumn name="Column4" id="4"/>
    <tableColumn name="Column5" id="5"/>
    <tableColumn name="Column6" id="6"/>
  </tableColumns>
  <tableStyleInfo name="Macros-style 10" showColumnStripes="0" showFirstColumn="1" showLastColumn="1" showRowStripes="1"/>
  <extLst>
    <ext uri="GoogleSheetsCustomDataVersion1">
      <go:sheetsCustomData xmlns:go="http://customooxmlschemas.google.com/" headerRowCount="1"/>
    </ext>
  </extLst>
</table>
</file>

<file path=xl/tables/table75.xml><?xml version="1.0" encoding="utf-8"?>
<table xmlns="http://schemas.openxmlformats.org/spreadsheetml/2006/main" headerRowCount="0" ref="I13:N21" displayName="Table_75" name="Table_75" id="75">
  <tableColumns count="6">
    <tableColumn name="Column1" id="1"/>
    <tableColumn name="Column2" id="2"/>
    <tableColumn name="Column3" id="3"/>
    <tableColumn name="Column4" id="4"/>
    <tableColumn name="Column5" id="5"/>
    <tableColumn name="Column6" id="6"/>
  </tableColumns>
  <tableStyleInfo name="Macros-style 11" showColumnStripes="0" showFirstColumn="1" showLastColumn="1" showRowStripes="1"/>
  <extLst>
    <ext uri="GoogleSheetsCustomDataVersion1">
      <go:sheetsCustomData xmlns:go="http://customooxmlschemas.google.com/" headerRowCount="1"/>
    </ext>
  </extLst>
</table>
</file>

<file path=xl/tables/table76.xml><?xml version="1.0" encoding="utf-8"?>
<table xmlns="http://schemas.openxmlformats.org/spreadsheetml/2006/main" headerRowCount="0" ref="Q13:V20" displayName="Table_76" name="Table_76" id="76">
  <tableColumns count="6">
    <tableColumn name="Column1" id="1"/>
    <tableColumn name="Column2" id="2"/>
    <tableColumn name="Column3" id="3"/>
    <tableColumn name="Column4" id="4"/>
    <tableColumn name="Column5" id="5"/>
    <tableColumn name="Column6" id="6"/>
  </tableColumns>
  <tableStyleInfo name="Macros-style 12" showColumnStripes="0" showFirstColumn="1" showLastColumn="1" showRowStripes="1"/>
  <extLst>
    <ext uri="GoogleSheetsCustomDataVersion1">
      <go:sheetsCustomData xmlns:go="http://customooxmlschemas.google.com/" headerRowCount="1"/>
    </ext>
  </extLst>
</table>
</file>

<file path=xl/tables/table77.xml><?xml version="1.0" encoding="utf-8"?>
<table xmlns="http://schemas.openxmlformats.org/spreadsheetml/2006/main" headerRowCount="0" ref="Y13:AD20" displayName="Table_77" name="Table_77" id="77">
  <tableColumns count="6">
    <tableColumn name="Column1" id="1"/>
    <tableColumn name="Column2" id="2"/>
    <tableColumn name="Column3" id="3"/>
    <tableColumn name="Column4" id="4"/>
    <tableColumn name="Column5" id="5"/>
    <tableColumn name="Column6" id="6"/>
  </tableColumns>
  <tableStyleInfo name="Macros-style 13" showColumnStripes="0" showFirstColumn="1" showLastColumn="1" showRowStripes="1"/>
  <extLst>
    <ext uri="GoogleSheetsCustomDataVersion1">
      <go:sheetsCustomData xmlns:go="http://customooxmlschemas.google.com/" headerRowCount="1"/>
    </ext>
  </extLst>
</table>
</file>

<file path=xl/tables/table78.xml><?xml version="1.0" encoding="utf-8"?>
<table xmlns="http://schemas.openxmlformats.org/spreadsheetml/2006/main" headerRowCount="0" ref="G16:G20" displayName="Table_78" name="Table_78" id="78">
  <tableColumns count="1">
    <tableColumn name="Column1" id="1"/>
  </tableColumns>
  <tableStyleInfo name="Macros-style 14" showColumnStripes="0" showFirstColumn="1" showLastColumn="1" showRowStripes="1"/>
  <extLst>
    <ext uri="GoogleSheetsCustomDataVersion1">
      <go:sheetsCustomData xmlns:go="http://customooxmlschemas.google.com/" headerRowCount="1"/>
    </ext>
  </extLst>
</table>
</file>

<file path=xl/tables/table79.xml><?xml version="1.0" encoding="utf-8"?>
<table xmlns="http://schemas.openxmlformats.org/spreadsheetml/2006/main" headerRowCount="0" ref="O16:O20" displayName="Table_79" name="Table_79" id="79">
  <tableColumns count="1">
    <tableColumn name="Column1" id="1"/>
  </tableColumns>
  <tableStyleInfo name="Macros-style 15"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G232:H235" displayName="Table_8" name="Table_8" id="8">
  <tableColumns count="2">
    <tableColumn name="Column1" id="1"/>
    <tableColumn name="Column2" id="2"/>
  </tableColumns>
  <tableStyleInfo name="Questionario-style 8"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W16:W20" displayName="Table_80" name="Table_80" id="80">
  <tableColumns count="1">
    <tableColumn name="Column1" id="1"/>
  </tableColumns>
  <tableStyleInfo name="Macros-style 16" showColumnStripes="0" showFirstColumn="1" showLastColumn="1" showRowStripes="1"/>
  <extLst>
    <ext uri="GoogleSheetsCustomDataVersion1">
      <go:sheetsCustomData xmlns:go="http://customooxmlschemas.google.com/" headerRowCount="1"/>
    </ext>
  </extLst>
</table>
</file>

<file path=xl/tables/table81.xml><?xml version="1.0" encoding="utf-8"?>
<table xmlns="http://schemas.openxmlformats.org/spreadsheetml/2006/main" headerRowCount="0" ref="AE16:AE20" displayName="Table_81" name="Table_81" id="81">
  <tableColumns count="1">
    <tableColumn name="Column1" id="1"/>
  </tableColumns>
  <tableStyleInfo name="Macros-style 17" showColumnStripes="0" showFirstColumn="1" showLastColumn="1" showRowStripes="1"/>
  <extLst>
    <ext uri="GoogleSheetsCustomDataVersion1">
      <go:sheetsCustomData xmlns:go="http://customooxmlschemas.google.com/" headerRowCount="1"/>
    </ext>
  </extLst>
</table>
</file>

<file path=xl/tables/table82.xml><?xml version="1.0" encoding="utf-8"?>
<table xmlns="http://schemas.openxmlformats.org/spreadsheetml/2006/main" headerRowCount="0" ref="I23:N31" displayName="Table_82" name="Table_82" id="82">
  <tableColumns count="6">
    <tableColumn name="Column1" id="1"/>
    <tableColumn name="Column2" id="2"/>
    <tableColumn name="Column3" id="3"/>
    <tableColumn name="Column4" id="4"/>
    <tableColumn name="Column5" id="5"/>
    <tableColumn name="Column6" id="6"/>
  </tableColumns>
  <tableStyleInfo name="Macros-style 18" showColumnStripes="0" showFirstColumn="1" showLastColumn="1" showRowStripes="1"/>
  <extLst>
    <ext uri="GoogleSheetsCustomDataVersion1">
      <go:sheetsCustomData xmlns:go="http://customooxmlschemas.google.com/" headerRowCount="1"/>
    </ext>
  </extLst>
</table>
</file>

<file path=xl/tables/table83.xml><?xml version="1.0" encoding="utf-8"?>
<table xmlns="http://schemas.openxmlformats.org/spreadsheetml/2006/main" headerRowCount="0" ref="Q23:V30" displayName="Table_83" name="Table_83" id="83">
  <tableColumns count="6">
    <tableColumn name="Column1" id="1"/>
    <tableColumn name="Column2" id="2"/>
    <tableColumn name="Column3" id="3"/>
    <tableColumn name="Column4" id="4"/>
    <tableColumn name="Column5" id="5"/>
    <tableColumn name="Column6" id="6"/>
  </tableColumns>
  <tableStyleInfo name="Macros-style 19" showColumnStripes="0" showFirstColumn="1" showLastColumn="1" showRowStripes="1"/>
  <extLst>
    <ext uri="GoogleSheetsCustomDataVersion1">
      <go:sheetsCustomData xmlns:go="http://customooxmlschemas.google.com/" headerRowCount="1"/>
    </ext>
  </extLst>
</table>
</file>

<file path=xl/tables/table84.xml><?xml version="1.0" encoding="utf-8"?>
<table xmlns="http://schemas.openxmlformats.org/spreadsheetml/2006/main" headerRowCount="0" ref="O26:O30" displayName="Table_84" name="Table_84" id="84">
  <tableColumns count="1">
    <tableColumn name="Column1" id="1"/>
  </tableColumns>
  <tableStyleInfo name="Macros-style 20" showColumnStripes="0" showFirstColumn="1" showLastColumn="1" showRowStripes="1"/>
  <extLst>
    <ext uri="GoogleSheetsCustomDataVersion1">
      <go:sheetsCustomData xmlns:go="http://customooxmlschemas.google.com/" headerRowCount="1"/>
    </ext>
  </extLst>
</table>
</file>

<file path=xl/tables/table85.xml><?xml version="1.0" encoding="utf-8"?>
<table xmlns="http://schemas.openxmlformats.org/spreadsheetml/2006/main" headerRowCount="0" ref="W26:W30" displayName="Table_85" name="Table_85" id="85">
  <tableColumns count="1">
    <tableColumn name="Column1" id="1"/>
  </tableColumns>
  <tableStyleInfo name="Macros-style 21"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238:B241" displayName="Table_9" name="Table_9" id="9">
  <tableColumns count="2">
    <tableColumn name="Column1" id="1"/>
    <tableColumn name="Column2" id="2"/>
  </tableColumns>
  <tableStyleInfo name="Questionario-style 9"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0" Type="http://schemas.openxmlformats.org/officeDocument/2006/relationships/table" Target="../tables/table8.xml"/><Relationship Id="rId22" Type="http://schemas.openxmlformats.org/officeDocument/2006/relationships/table" Target="../tables/table10.xml"/><Relationship Id="rId21" Type="http://schemas.openxmlformats.org/officeDocument/2006/relationships/table" Target="../tables/table9.xml"/><Relationship Id="rId13" Type="http://schemas.openxmlformats.org/officeDocument/2006/relationships/table" Target="../tables/table1.xml"/><Relationship Id="rId23" Type="http://schemas.openxmlformats.org/officeDocument/2006/relationships/table" Target="../tables/table11.xml"/><Relationship Id="rId15" Type="http://schemas.openxmlformats.org/officeDocument/2006/relationships/table" Target="../tables/table3.xml"/><Relationship Id="rId14" Type="http://schemas.openxmlformats.org/officeDocument/2006/relationships/table" Target="../tables/table2.xml"/><Relationship Id="rId17" Type="http://schemas.openxmlformats.org/officeDocument/2006/relationships/table" Target="../tables/table5.xml"/><Relationship Id="rId16" Type="http://schemas.openxmlformats.org/officeDocument/2006/relationships/table" Target="../tables/table4.xml"/><Relationship Id="rId19" Type="http://schemas.openxmlformats.org/officeDocument/2006/relationships/table" Target="../tables/table7.xml"/><Relationship Id="rId18" Type="http://schemas.openxmlformats.org/officeDocument/2006/relationships/table" Target="../tables/table6.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youtube.com/shorts/0bHdLPk11A4?t=3&amp;feature=share" TargetMode="External"/><Relationship Id="rId190" Type="http://schemas.openxmlformats.org/officeDocument/2006/relationships/hyperlink" Target="https://youtube.com/shorts/PmO5roysaL8?si=cciRL2vAJ9zs-Bx2" TargetMode="External"/><Relationship Id="rId42" Type="http://schemas.openxmlformats.org/officeDocument/2006/relationships/hyperlink" Target="https://youtu.be/E7wdeE4s9PI?si=APAcOqzjJQq9fcjG" TargetMode="External"/><Relationship Id="rId41" Type="http://schemas.openxmlformats.org/officeDocument/2006/relationships/hyperlink" Target="https://www.youtube.com/shorts/ExEafcOkapI?t=3&amp;feature=share" TargetMode="External"/><Relationship Id="rId44" Type="http://schemas.openxmlformats.org/officeDocument/2006/relationships/hyperlink" Target="https://youtu.be/0Po47vvj9g4?si=gJlrthoJdw6aLCpY" TargetMode="External"/><Relationship Id="rId194" Type="http://schemas.openxmlformats.org/officeDocument/2006/relationships/hyperlink" Target="https://youtube.com/shorts/9LQCl1518OA?si=YKXxN0LJDVG2H4Px" TargetMode="External"/><Relationship Id="rId43" Type="http://schemas.openxmlformats.org/officeDocument/2006/relationships/hyperlink" Target="https://youtu.be/DBh5rRbZGyU?t=70" TargetMode="External"/><Relationship Id="rId193" Type="http://schemas.openxmlformats.org/officeDocument/2006/relationships/hyperlink" Target="https://youtu.be/DbSF7ipBh5Y?t=207" TargetMode="External"/><Relationship Id="rId46" Type="http://schemas.openxmlformats.org/officeDocument/2006/relationships/hyperlink" Target="https://youtu.be/jZNBZ61NeeY?si=r3UTKI2yoSERoPZX" TargetMode="External"/><Relationship Id="rId192" Type="http://schemas.openxmlformats.org/officeDocument/2006/relationships/hyperlink" Target="https://www.youtube.com/shorts/We3CWJV9WAk?t=5&amp;feature=share" TargetMode="External"/><Relationship Id="rId45" Type="http://schemas.openxmlformats.org/officeDocument/2006/relationships/hyperlink" Target="https://www.youtube.com/watch?v=CCqru4q9RK0" TargetMode="External"/><Relationship Id="rId191" Type="http://schemas.openxmlformats.org/officeDocument/2006/relationships/hyperlink" Target="https://www.youtube.com/shorts/Qsr4503j2sE?t=1&amp;feature=share" TargetMode="External"/><Relationship Id="rId48" Type="http://schemas.openxmlformats.org/officeDocument/2006/relationships/hyperlink" Target="https://youtu.be/yUtKO_5Hu1Y?t=331" TargetMode="External"/><Relationship Id="rId187" Type="http://schemas.openxmlformats.org/officeDocument/2006/relationships/hyperlink" Target="https://youtube.com/shorts/hmyKV9tUkHc?si=QXJwYuO2wqm63cex" TargetMode="External"/><Relationship Id="rId47" Type="http://schemas.openxmlformats.org/officeDocument/2006/relationships/hyperlink" Target="https://www.youtube.com/watch?v=okRUV0bdXAU" TargetMode="External"/><Relationship Id="rId186" Type="http://schemas.openxmlformats.org/officeDocument/2006/relationships/hyperlink" Target="https://youtu.be/eb01XfWituw?t=6" TargetMode="External"/><Relationship Id="rId185" Type="http://schemas.openxmlformats.org/officeDocument/2006/relationships/hyperlink" Target="https://youtube.com/shorts/wWeemciHQIo?si=QwFTJmQtdtpqOJmj" TargetMode="External"/><Relationship Id="rId49" Type="http://schemas.openxmlformats.org/officeDocument/2006/relationships/hyperlink" Target="https://youtu.be/zC79y28G7kg?t=4" TargetMode="External"/><Relationship Id="rId184" Type="http://schemas.openxmlformats.org/officeDocument/2006/relationships/hyperlink" Target="https://youtu.be/qCObDXTe4KY?t=56" TargetMode="External"/><Relationship Id="rId189" Type="http://schemas.openxmlformats.org/officeDocument/2006/relationships/hyperlink" Target="https://youtube.com/shorts/Erg0ejRXgU4?si=VLU773Q6YpJ3e0w8" TargetMode="External"/><Relationship Id="rId188" Type="http://schemas.openxmlformats.org/officeDocument/2006/relationships/hyperlink" Target="https://youtube.com/shorts/XoxHNiqtVPM?si=cPie9ww3gLBrPbI3" TargetMode="External"/><Relationship Id="rId31" Type="http://schemas.openxmlformats.org/officeDocument/2006/relationships/hyperlink" Target="https://youtube.com/shorts/KXb9tWal0Fc?si=tX86DvAeERWYhSXy" TargetMode="External"/><Relationship Id="rId30" Type="http://schemas.openxmlformats.org/officeDocument/2006/relationships/hyperlink" Target="https://youtu.be/1U6AOac5cOw?t=243" TargetMode="External"/><Relationship Id="rId33" Type="http://schemas.openxmlformats.org/officeDocument/2006/relationships/hyperlink" Target="https://youtube.com/shorts/LI8d38Tnkr4?si=2U29JSxIATHXykwl" TargetMode="External"/><Relationship Id="rId183" Type="http://schemas.openxmlformats.org/officeDocument/2006/relationships/hyperlink" Target="https://youtube.com/shorts/gTFl9KvwjiQ?si=V9CBQrDh2w_H-6Gg" TargetMode="External"/><Relationship Id="rId32" Type="http://schemas.openxmlformats.org/officeDocument/2006/relationships/hyperlink" Target="https://www.youtube.com/shorts/w8Aa6DTKbFc?t=5&amp;feature=share" TargetMode="External"/><Relationship Id="rId182" Type="http://schemas.openxmlformats.org/officeDocument/2006/relationships/hyperlink" Target="https://youtube.com/shorts/x0NIE7Z9DNU?si=jo10gNd_aOcM7Fbq" TargetMode="External"/><Relationship Id="rId35" Type="http://schemas.openxmlformats.org/officeDocument/2006/relationships/hyperlink" Target="https://youtu.be/rqvv5G15mcU?t=525" TargetMode="External"/><Relationship Id="rId181" Type="http://schemas.openxmlformats.org/officeDocument/2006/relationships/hyperlink" Target="https://youtube.com/shorts/TA9-6zYBGkI?si=caDkBQRudqlzdx-G" TargetMode="External"/><Relationship Id="rId34" Type="http://schemas.openxmlformats.org/officeDocument/2006/relationships/hyperlink" Target="https://youtu.be/d15r-mHJ1Ck?t=25" TargetMode="External"/><Relationship Id="rId180" Type="http://schemas.openxmlformats.org/officeDocument/2006/relationships/hyperlink" Target="https://youtube.com/shorts/uID8NFK1p5Y?si=_kWZFaNWd4EBfVp9" TargetMode="External"/><Relationship Id="rId37" Type="http://schemas.openxmlformats.org/officeDocument/2006/relationships/hyperlink" Target="https://youtu.be/mbVxpj0c-vY?t=2" TargetMode="External"/><Relationship Id="rId176" Type="http://schemas.openxmlformats.org/officeDocument/2006/relationships/hyperlink" Target="https://youtube.com/shorts/OAIM-P15eME?si=hyS1BMPm0iATzUZR" TargetMode="External"/><Relationship Id="rId36" Type="http://schemas.openxmlformats.org/officeDocument/2006/relationships/hyperlink" Target="https://youtu.be/Oj7EwqbN378?t=15" TargetMode="External"/><Relationship Id="rId175" Type="http://schemas.openxmlformats.org/officeDocument/2006/relationships/hyperlink" Target="https://youtube.com/shorts/sckxZFJfC_c?si=c9R8kDKvtZmYklJA" TargetMode="External"/><Relationship Id="rId39" Type="http://schemas.openxmlformats.org/officeDocument/2006/relationships/hyperlink" Target="https://youtu.be/iKZIdEoJgGE?t=158" TargetMode="External"/><Relationship Id="rId174" Type="http://schemas.openxmlformats.org/officeDocument/2006/relationships/hyperlink" Target="https://youtu.be/n1wFHU8Pkfc?t=13" TargetMode="External"/><Relationship Id="rId38" Type="http://schemas.openxmlformats.org/officeDocument/2006/relationships/hyperlink" Target="https://youtu.be/sTZ9znW09rs?t=56" TargetMode="External"/><Relationship Id="rId173" Type="http://schemas.openxmlformats.org/officeDocument/2006/relationships/hyperlink" Target="https://youtu.be/h4ABE8jzIUk?t=12" TargetMode="External"/><Relationship Id="rId179" Type="http://schemas.openxmlformats.org/officeDocument/2006/relationships/hyperlink" Target="https://youtube.com/shorts/G763WVScSJk?si=0Mxk6csU4s42wGei" TargetMode="External"/><Relationship Id="rId178" Type="http://schemas.openxmlformats.org/officeDocument/2006/relationships/hyperlink" Target="https://youtu.be/_xn463KgeeM?si=ox04ZrHQQxlUE7jV" TargetMode="External"/><Relationship Id="rId177" Type="http://schemas.openxmlformats.org/officeDocument/2006/relationships/hyperlink" Target="https://youtu.be/XtU2VQVuLYs?si=veOGXwlIA_S2sUTu" TargetMode="External"/><Relationship Id="rId20" Type="http://schemas.openxmlformats.org/officeDocument/2006/relationships/hyperlink" Target="https://youtu.be/ArMbAy4emuA?si=RkDFc7HWUgGyTqcY" TargetMode="External"/><Relationship Id="rId22" Type="http://schemas.openxmlformats.org/officeDocument/2006/relationships/hyperlink" Target="https://youtu.be/tcEf_zsTTCI?si=U8V5xsk5dMKUGOpR" TargetMode="External"/><Relationship Id="rId21" Type="http://schemas.openxmlformats.org/officeDocument/2006/relationships/hyperlink" Target="https://youtu.be/wqzbO3NopEU?si=EzHphkjWRyDwkwV-" TargetMode="External"/><Relationship Id="rId24" Type="http://schemas.openxmlformats.org/officeDocument/2006/relationships/hyperlink" Target="https://youtube.com/shorts/fgXSA2-o0NM?si=pvR0fWGv74w3rcIF" TargetMode="External"/><Relationship Id="rId23" Type="http://schemas.openxmlformats.org/officeDocument/2006/relationships/hyperlink" Target="https://youtube.com/shorts/gBign3oT58U?si=WUhmZe0EBxGtL2dV" TargetMode="External"/><Relationship Id="rId26" Type="http://schemas.openxmlformats.org/officeDocument/2006/relationships/hyperlink" Target="https://youtube.com/shorts/lMx1AX_55pk?si=HQNYhNkToKOHfyS2" TargetMode="External"/><Relationship Id="rId25" Type="http://schemas.openxmlformats.org/officeDocument/2006/relationships/hyperlink" Target="https://youtu.be/nRSyQgOr134?si=sF9M-A243SFEMEz2" TargetMode="External"/><Relationship Id="rId28" Type="http://schemas.openxmlformats.org/officeDocument/2006/relationships/hyperlink" Target="https://youtube.com/shorts/wVWDgnNFMNI?si=MzON3lm1U8WDIT38" TargetMode="External"/><Relationship Id="rId27" Type="http://schemas.openxmlformats.org/officeDocument/2006/relationships/hyperlink" Target="https://youtube.com/shorts/aftP4kKvavs?si=nYCFNbIrba2KYQXN" TargetMode="External"/><Relationship Id="rId29" Type="http://schemas.openxmlformats.org/officeDocument/2006/relationships/hyperlink" Target="https://youtube.com/shorts/fUoZBoeGmJg?si=0gP45d2M4A-AnqiF" TargetMode="External"/><Relationship Id="rId11" Type="http://schemas.openxmlformats.org/officeDocument/2006/relationships/hyperlink" Target="https://youtu.be/oB-Z9oW6fgY?t=2" TargetMode="External"/><Relationship Id="rId10" Type="http://schemas.openxmlformats.org/officeDocument/2006/relationships/hyperlink" Target="https://youtu.be/bDaIL_zKbGs?t=48" TargetMode="External"/><Relationship Id="rId13" Type="http://schemas.openxmlformats.org/officeDocument/2006/relationships/hyperlink" Target="https://www.youtube.com/shorts/xOzBZdNcwLQ?t=4&amp;feature=share" TargetMode="External"/><Relationship Id="rId12" Type="http://schemas.openxmlformats.org/officeDocument/2006/relationships/hyperlink" Target="https://youtu.be/eozdVDA78K0?t=111" TargetMode="External"/><Relationship Id="rId15" Type="http://schemas.openxmlformats.org/officeDocument/2006/relationships/hyperlink" Target="https://youtu.be/Iwe6AmxVf7o?t=63" TargetMode="External"/><Relationship Id="rId198" Type="http://schemas.openxmlformats.org/officeDocument/2006/relationships/hyperlink" Target="https://youtu.be/zH8QN413Vuo?t=2" TargetMode="External"/><Relationship Id="rId14" Type="http://schemas.openxmlformats.org/officeDocument/2006/relationships/hyperlink" Target="https://youtu.be/Ju7VJfuPI4s?t=13" TargetMode="External"/><Relationship Id="rId197" Type="http://schemas.openxmlformats.org/officeDocument/2006/relationships/hyperlink" Target="https://youtu.be/C9aaG2owII0?t=9" TargetMode="External"/><Relationship Id="rId17" Type="http://schemas.openxmlformats.org/officeDocument/2006/relationships/hyperlink" Target="https://youtu.be/afhV-OIVxC8?t=104" TargetMode="External"/><Relationship Id="rId196" Type="http://schemas.openxmlformats.org/officeDocument/2006/relationships/hyperlink" Target="https://youtube.com/shorts/YKp-G8axwTE?si=C2LAzBVZFqQX2fM2" TargetMode="External"/><Relationship Id="rId16" Type="http://schemas.openxmlformats.org/officeDocument/2006/relationships/hyperlink" Target="https://youtu.be/yN6Q1UI_xkE?t=88" TargetMode="External"/><Relationship Id="rId195" Type="http://schemas.openxmlformats.org/officeDocument/2006/relationships/hyperlink" Target="https://youtu.be/YGUOyLf6BUg?si=kVrzTHg2TPXttS0v" TargetMode="External"/><Relationship Id="rId19" Type="http://schemas.openxmlformats.org/officeDocument/2006/relationships/hyperlink" Target="https://youtube.com/shorts/JDgW0W4ZJ3Y?si=MCzwjEH6PKFfOJ2m" TargetMode="External"/><Relationship Id="rId18" Type="http://schemas.openxmlformats.org/officeDocument/2006/relationships/hyperlink" Target="https://www.youtube.com/watch?v=_l3ySVKYVJ8" TargetMode="External"/><Relationship Id="rId199" Type="http://schemas.openxmlformats.org/officeDocument/2006/relationships/hyperlink" Target="https://youtu.be/PXl-wktgYTg?t=3" TargetMode="External"/><Relationship Id="rId84" Type="http://schemas.openxmlformats.org/officeDocument/2006/relationships/hyperlink" Target="https://youtu.be/0BT533ueEdI?t=45" TargetMode="External"/><Relationship Id="rId83" Type="http://schemas.openxmlformats.org/officeDocument/2006/relationships/hyperlink" Target="https://youtu.be/qb7yLl9Zm0Q?t=57" TargetMode="External"/><Relationship Id="rId86" Type="http://schemas.openxmlformats.org/officeDocument/2006/relationships/hyperlink" Target="https://youtu.be/IfgUF3RbutE?t=61" TargetMode="External"/><Relationship Id="rId85" Type="http://schemas.openxmlformats.org/officeDocument/2006/relationships/hyperlink" Target="https://youtu.be/i768uvOFuPE?t=13" TargetMode="External"/><Relationship Id="rId88" Type="http://schemas.openxmlformats.org/officeDocument/2006/relationships/hyperlink" Target="https://youtu.be/xLqf-9SyyXc?t=44" TargetMode="External"/><Relationship Id="rId150" Type="http://schemas.openxmlformats.org/officeDocument/2006/relationships/hyperlink" Target="https://youtu.be/HV1QCXZ-bHQ?si=F2Nr_PcA4nJrOuw3" TargetMode="External"/><Relationship Id="rId87" Type="http://schemas.openxmlformats.org/officeDocument/2006/relationships/hyperlink" Target="https://youtu.be/_TtbFoJfdw4?t=10" TargetMode="External"/><Relationship Id="rId89" Type="http://schemas.openxmlformats.org/officeDocument/2006/relationships/hyperlink" Target="https://www.youtube.com/shorts/bRzKQ_OS8UY?t=8&amp;feature=share" TargetMode="External"/><Relationship Id="rId80" Type="http://schemas.openxmlformats.org/officeDocument/2006/relationships/hyperlink" Target="https://youtu.be/i7nNgVZZOrM?t=128" TargetMode="External"/><Relationship Id="rId82" Type="http://schemas.openxmlformats.org/officeDocument/2006/relationships/hyperlink" Target="https://youtu.be/imY_2i9N6rk?t=10" TargetMode="External"/><Relationship Id="rId81" Type="http://schemas.openxmlformats.org/officeDocument/2006/relationships/hyperlink" Target="https://www.youtube.com/watch?v=Wkd6G0vo3HU" TargetMode="External"/><Relationship Id="rId1" Type="http://schemas.openxmlformats.org/officeDocument/2006/relationships/hyperlink" Target="https://youtu.be/kWrRwATrqpc?t=46" TargetMode="External"/><Relationship Id="rId2" Type="http://schemas.openxmlformats.org/officeDocument/2006/relationships/hyperlink" Target="https://youtu.be/p5t8CHHS8wA?t=95" TargetMode="External"/><Relationship Id="rId3" Type="http://schemas.openxmlformats.org/officeDocument/2006/relationships/hyperlink" Target="https://www.youtube.com/watch?v=uupZuNIFHlI&amp;pp=ygULcGFuY2EgcGlhbmE%3D" TargetMode="External"/><Relationship Id="rId149" Type="http://schemas.openxmlformats.org/officeDocument/2006/relationships/hyperlink" Target="https://youtube.com/shorts/rkR9IsOsvKw?si=aOJRkDJ3Y3XLrkFz" TargetMode="External"/><Relationship Id="rId4" Type="http://schemas.openxmlformats.org/officeDocument/2006/relationships/hyperlink" Target="https://youtu.be/a9NN66CWTnM?t=96" TargetMode="External"/><Relationship Id="rId148" Type="http://schemas.openxmlformats.org/officeDocument/2006/relationships/hyperlink" Target="https://youtu.be/vDFf_AAqp4U?t=402" TargetMode="External"/><Relationship Id="rId9" Type="http://schemas.openxmlformats.org/officeDocument/2006/relationships/hyperlink" Target="https://youtu.be/-iF3oyvq3Q8?t=9" TargetMode="External"/><Relationship Id="rId143" Type="http://schemas.openxmlformats.org/officeDocument/2006/relationships/hyperlink" Target="https://www.youtube.com/shorts/f6gS2A0oED4?t=4&amp;feature=share" TargetMode="External"/><Relationship Id="rId142" Type="http://schemas.openxmlformats.org/officeDocument/2006/relationships/hyperlink" Target="https://youtu.be/_QLWS3DWdNg?t=24" TargetMode="External"/><Relationship Id="rId141" Type="http://schemas.openxmlformats.org/officeDocument/2006/relationships/hyperlink" Target="https://youtu.be/dWDImaxt_0M?t=3" TargetMode="External"/><Relationship Id="rId140" Type="http://schemas.openxmlformats.org/officeDocument/2006/relationships/hyperlink" Target="https://youtu.be/TIkgt4uAWa8?t=218" TargetMode="External"/><Relationship Id="rId5" Type="http://schemas.openxmlformats.org/officeDocument/2006/relationships/hyperlink" Target="https://www.youtube.com/watch?v=q4RiiXo5mgA&amp;t=44s&amp;pp=ygUKYmFjayBzcXVhdA%3D%3D" TargetMode="External"/><Relationship Id="rId147" Type="http://schemas.openxmlformats.org/officeDocument/2006/relationships/hyperlink" Target="https://youtu.be/0o5foceYAnA?t=94" TargetMode="External"/><Relationship Id="rId6" Type="http://schemas.openxmlformats.org/officeDocument/2006/relationships/hyperlink" Target="https://youtu.be/WvtcPhPZLAs?t=3" TargetMode="External"/><Relationship Id="rId146" Type="http://schemas.openxmlformats.org/officeDocument/2006/relationships/hyperlink" Target="https://youtu.be/BVvv-4ahtfQ?t=44" TargetMode="External"/><Relationship Id="rId7" Type="http://schemas.openxmlformats.org/officeDocument/2006/relationships/hyperlink" Target="https://youtu.be/x_gIAp5HQ0Y?t=18" TargetMode="External"/><Relationship Id="rId145" Type="http://schemas.openxmlformats.org/officeDocument/2006/relationships/hyperlink" Target="https://youtu.be/o587se5EuB4?si=LO-bA_wQvk0-fDIR" TargetMode="External"/><Relationship Id="rId8" Type="http://schemas.openxmlformats.org/officeDocument/2006/relationships/hyperlink" Target="https://youtu.be/n75xKtO7ppU?t=134" TargetMode="External"/><Relationship Id="rId144" Type="http://schemas.openxmlformats.org/officeDocument/2006/relationships/hyperlink" Target="https://www.youtube.com/shorts/7EF1BISa-Zg?t=2&amp;feature=share" TargetMode="External"/><Relationship Id="rId73" Type="http://schemas.openxmlformats.org/officeDocument/2006/relationships/hyperlink" Target="https://youtube.com/shorts/kXEKwIzgA_M?si=LU73iDHHfUIjMsNl" TargetMode="External"/><Relationship Id="rId72" Type="http://schemas.openxmlformats.org/officeDocument/2006/relationships/hyperlink" Target="https://www.youtube.com/shorts/m4ZoO8PG7iU?t=1&amp;feature=share" TargetMode="External"/><Relationship Id="rId75" Type="http://schemas.openxmlformats.org/officeDocument/2006/relationships/hyperlink" Target="https://youtu.be/hp2tR4O_NG8?si=4BAqN5GR4WkQZtr6" TargetMode="External"/><Relationship Id="rId74" Type="http://schemas.openxmlformats.org/officeDocument/2006/relationships/hyperlink" Target="https://youtube.com/shorts/2kAeNxxGVNE?si=uGb4nr2LeIApfvjw" TargetMode="External"/><Relationship Id="rId77" Type="http://schemas.openxmlformats.org/officeDocument/2006/relationships/hyperlink" Target="https://youtu.be/J2xdTIB-KRY?t=120" TargetMode="External"/><Relationship Id="rId76" Type="http://schemas.openxmlformats.org/officeDocument/2006/relationships/hyperlink" Target="https://youtu.be/TRuFVn7lZSw?t=78" TargetMode="External"/><Relationship Id="rId79" Type="http://schemas.openxmlformats.org/officeDocument/2006/relationships/hyperlink" Target="https://youtu.be/jR_ezoho7DA?t=3" TargetMode="External"/><Relationship Id="rId78" Type="http://schemas.openxmlformats.org/officeDocument/2006/relationships/hyperlink" Target="https://youtu.be/mGtblFz-epY?t=10" TargetMode="External"/><Relationship Id="rId71" Type="http://schemas.openxmlformats.org/officeDocument/2006/relationships/hyperlink" Target="https://youtube.com/shorts/hSXBrtWq42c?si=kW4oyEaksjAcIrj1" TargetMode="External"/><Relationship Id="rId70" Type="http://schemas.openxmlformats.org/officeDocument/2006/relationships/hyperlink" Target="https://youtu.be/gDObkgXM8oQ?si=_iRDquLq3itnUn_6" TargetMode="External"/><Relationship Id="rId139" Type="http://schemas.openxmlformats.org/officeDocument/2006/relationships/hyperlink" Target="https://youtu.be/JwcarB_pa-4?t=51" TargetMode="External"/><Relationship Id="rId138" Type="http://schemas.openxmlformats.org/officeDocument/2006/relationships/hyperlink" Target="https://youtu.be/nYS0R4c3qCA?t=50" TargetMode="External"/><Relationship Id="rId137" Type="http://schemas.openxmlformats.org/officeDocument/2006/relationships/hyperlink" Target="https://youtu.be/Wz_d4iHb3LA?t=18" TargetMode="External"/><Relationship Id="rId132" Type="http://schemas.openxmlformats.org/officeDocument/2006/relationships/hyperlink" Target="https://youtu.be/1zevKZn_n1E?t=60" TargetMode="External"/><Relationship Id="rId131" Type="http://schemas.openxmlformats.org/officeDocument/2006/relationships/hyperlink" Target="https://www.youtube.com/shorts/-J_H3niX2vU?t=4&amp;feature=share" TargetMode="External"/><Relationship Id="rId130" Type="http://schemas.openxmlformats.org/officeDocument/2006/relationships/hyperlink" Target="https://youtu.be/K69NvwHavos?t=81" TargetMode="External"/><Relationship Id="rId136" Type="http://schemas.openxmlformats.org/officeDocument/2006/relationships/hyperlink" Target="https://www.youtube.com/watch?v=GoKjrvJi-Iw" TargetMode="External"/><Relationship Id="rId135" Type="http://schemas.openxmlformats.org/officeDocument/2006/relationships/hyperlink" Target="https://youtu.be/Me46qRJwydw?t=51" TargetMode="External"/><Relationship Id="rId134" Type="http://schemas.openxmlformats.org/officeDocument/2006/relationships/hyperlink" Target="https://youtu.be/kIpCwuPbL8s?t=10" TargetMode="External"/><Relationship Id="rId133" Type="http://schemas.openxmlformats.org/officeDocument/2006/relationships/hyperlink" Target="https://youtu.be/fObV5d0GM9A?t=1" TargetMode="External"/><Relationship Id="rId62" Type="http://schemas.openxmlformats.org/officeDocument/2006/relationships/hyperlink" Target="https://youtube.com/shorts/oTwnZCPB5T0?si=4gvkNS7iQ5xyu85r" TargetMode="External"/><Relationship Id="rId61" Type="http://schemas.openxmlformats.org/officeDocument/2006/relationships/hyperlink" Target="https://youtube.com/shorts/xMLhJhrM_U8?si=CTiIb7-ZOPvIHCm2" TargetMode="External"/><Relationship Id="rId64" Type="http://schemas.openxmlformats.org/officeDocument/2006/relationships/hyperlink" Target="https://youtu.be/R2ZLBDOl-HI?si=y3FoIrenQDxrNs5W" TargetMode="External"/><Relationship Id="rId63" Type="http://schemas.openxmlformats.org/officeDocument/2006/relationships/hyperlink" Target="https://www.youtube.com/shorts/m4ZoO8PG7iU?t=1&amp;feature=share" TargetMode="External"/><Relationship Id="rId66" Type="http://schemas.openxmlformats.org/officeDocument/2006/relationships/hyperlink" Target="https://youtu.be/muBn1fSBXkk?si=1PAlmxkjY5v7p0_m" TargetMode="External"/><Relationship Id="rId172" Type="http://schemas.openxmlformats.org/officeDocument/2006/relationships/hyperlink" Target="https://youtu.be/cZJ-4Ll3uAo?t=20" TargetMode="External"/><Relationship Id="rId65" Type="http://schemas.openxmlformats.org/officeDocument/2006/relationships/hyperlink" Target="https://youtube.com/shorts/SSQ05LuRMlA?si=yia5BmW9CWb48WH-" TargetMode="External"/><Relationship Id="rId171" Type="http://schemas.openxmlformats.org/officeDocument/2006/relationships/hyperlink" Target="https://youtu.be/vW3kbiiJxjE?t=2" TargetMode="External"/><Relationship Id="rId68" Type="http://schemas.openxmlformats.org/officeDocument/2006/relationships/hyperlink" Target="https://youtube.com/shorts/X5B63oEe8jI?si=ws1jgJtjiptP2vVZ" TargetMode="External"/><Relationship Id="rId170" Type="http://schemas.openxmlformats.org/officeDocument/2006/relationships/hyperlink" Target="https://youtu.be/Zl46Cxc4DDs?t=40" TargetMode="External"/><Relationship Id="rId67" Type="http://schemas.openxmlformats.org/officeDocument/2006/relationships/hyperlink" Target="https://youtu.be/bHO0A4ZF_Zg?si=LznEOc9XR49dJ16_" TargetMode="External"/><Relationship Id="rId60" Type="http://schemas.openxmlformats.org/officeDocument/2006/relationships/hyperlink" Target="https://youtube.com/shorts/L7xie7lhwaQ?si=79QGLaja_Sg0I3eU" TargetMode="External"/><Relationship Id="rId165" Type="http://schemas.openxmlformats.org/officeDocument/2006/relationships/hyperlink" Target="https://youtu.be/qz-reTc8D2k?t=3" TargetMode="External"/><Relationship Id="rId69" Type="http://schemas.openxmlformats.org/officeDocument/2006/relationships/hyperlink" Target="https://youtube.com/shorts/RRqrg3qFHjg?si=cjK33lQYfqLZ2fUr" TargetMode="External"/><Relationship Id="rId164" Type="http://schemas.openxmlformats.org/officeDocument/2006/relationships/hyperlink" Target="https://youtu.be/R8G1fMKRweo?t=38" TargetMode="External"/><Relationship Id="rId163" Type="http://schemas.openxmlformats.org/officeDocument/2006/relationships/hyperlink" Target="https://youtu.be/32pO8q816Xc?t=9" TargetMode="External"/><Relationship Id="rId162" Type="http://schemas.openxmlformats.org/officeDocument/2006/relationships/hyperlink" Target="https://youtube.com/shorts/xvKysHWTOVo?si=Rrga_bDs52GOJEx3" TargetMode="External"/><Relationship Id="rId169" Type="http://schemas.openxmlformats.org/officeDocument/2006/relationships/hyperlink" Target="https://youtu.be/WJfbGEBfANo?t=83" TargetMode="External"/><Relationship Id="rId168" Type="http://schemas.openxmlformats.org/officeDocument/2006/relationships/hyperlink" Target="https://youtu.be/Q5eSNwolBNA?t=12" TargetMode="External"/><Relationship Id="rId167" Type="http://schemas.openxmlformats.org/officeDocument/2006/relationships/hyperlink" Target="https://youtu.be/Jh8nqVEjs2c?t=13" TargetMode="External"/><Relationship Id="rId166" Type="http://schemas.openxmlformats.org/officeDocument/2006/relationships/hyperlink" Target="https://youtu.be/VdzuANfjZSo?t=9" TargetMode="External"/><Relationship Id="rId51" Type="http://schemas.openxmlformats.org/officeDocument/2006/relationships/hyperlink" Target="https://youtu.be/otfoiGhf-QQ?t=130" TargetMode="External"/><Relationship Id="rId50" Type="http://schemas.openxmlformats.org/officeDocument/2006/relationships/hyperlink" Target="https://youtu.be/iaIGgpHj-xs?t=33" TargetMode="External"/><Relationship Id="rId53" Type="http://schemas.openxmlformats.org/officeDocument/2006/relationships/hyperlink" Target="https://youtu.be/vW_ImuOwtCI?si=9FDjArLDgrM_wEZc" TargetMode="External"/><Relationship Id="rId52" Type="http://schemas.openxmlformats.org/officeDocument/2006/relationships/hyperlink" Target="https://youtu.be/ekoX9rqkq38?si=lStvOziCiXnNQ0e4" TargetMode="External"/><Relationship Id="rId55" Type="http://schemas.openxmlformats.org/officeDocument/2006/relationships/hyperlink" Target="https://youtube.com/shorts/9hI-RFziBz8?si=q_a5JuYBVXcKhFlS" TargetMode="External"/><Relationship Id="rId161" Type="http://schemas.openxmlformats.org/officeDocument/2006/relationships/hyperlink" Target="https://youtu.be/xG57S0fgXAk?t=16" TargetMode="External"/><Relationship Id="rId54" Type="http://schemas.openxmlformats.org/officeDocument/2006/relationships/hyperlink" Target="https://youtu.be/5jPAdCcunbs?si=I8raGF7uORz5Uf6b" TargetMode="External"/><Relationship Id="rId160" Type="http://schemas.openxmlformats.org/officeDocument/2006/relationships/hyperlink" Target="https://www.youtube.com/shorts/OwmkGnt9vZw?t=13&amp;feature=share" TargetMode="External"/><Relationship Id="rId57" Type="http://schemas.openxmlformats.org/officeDocument/2006/relationships/hyperlink" Target="https://youtube.com/shorts/MVZsW-BqcM4?si=HiL41eIYE7TmKKoB" TargetMode="External"/><Relationship Id="rId56" Type="http://schemas.openxmlformats.org/officeDocument/2006/relationships/hyperlink" Target="https://youtube.com/shorts/e1uZqJYuY9o?si=TkU2P5hMO0fVFqie" TargetMode="External"/><Relationship Id="rId159" Type="http://schemas.openxmlformats.org/officeDocument/2006/relationships/hyperlink" Target="https://www.youtube.com/shorts/bxKroTcZSBI?t=2&amp;feature=share" TargetMode="External"/><Relationship Id="rId59" Type="http://schemas.openxmlformats.org/officeDocument/2006/relationships/hyperlink" Target="https://youtu.be/1e-Ks7gpp44?si=5FnuGxfD6ehY0RnK" TargetMode="External"/><Relationship Id="rId154" Type="http://schemas.openxmlformats.org/officeDocument/2006/relationships/hyperlink" Target="https://youtu.be/nvufDW-MSQk?si=iQFz8DNtuLVxIvVN" TargetMode="External"/><Relationship Id="rId58" Type="http://schemas.openxmlformats.org/officeDocument/2006/relationships/hyperlink" Target="https://youtube.com/shorts/Pb0xsnCmi68?si=dEv40DuwX_s9wV08" TargetMode="External"/><Relationship Id="rId153" Type="http://schemas.openxmlformats.org/officeDocument/2006/relationships/hyperlink" Target="https://youtube.com/shorts/3VSkccwATII?si=mytTrlkfunxTFSXI" TargetMode="External"/><Relationship Id="rId152" Type="http://schemas.openxmlformats.org/officeDocument/2006/relationships/hyperlink" Target="https://youtu.be/0pQa6QIYSpU?si=tJ2hS7xma7-aDfjv" TargetMode="External"/><Relationship Id="rId151" Type="http://schemas.openxmlformats.org/officeDocument/2006/relationships/hyperlink" Target="https://youtube.com/shorts/gaXWshT3uvA?si=UpqFfUOB_LVq-dv_" TargetMode="External"/><Relationship Id="rId158" Type="http://schemas.openxmlformats.org/officeDocument/2006/relationships/hyperlink" Target="https://www.youtube.com/shorts/FlATwecAC6o?t=1&amp;feature=share" TargetMode="External"/><Relationship Id="rId157" Type="http://schemas.openxmlformats.org/officeDocument/2006/relationships/hyperlink" Target="https://www.youtube.com/shorts/gEnrM26Oazw?t=5&amp;feature=share" TargetMode="External"/><Relationship Id="rId156" Type="http://schemas.openxmlformats.org/officeDocument/2006/relationships/hyperlink" Target="https://youtu.be/ezgB_InT4SE?t=24" TargetMode="External"/><Relationship Id="rId155" Type="http://schemas.openxmlformats.org/officeDocument/2006/relationships/hyperlink" Target="https://youtube.com/shorts/Ha8cZ_5Ccew?si=6Rgt1yrHGeFgunIs" TargetMode="External"/><Relationship Id="rId107" Type="http://schemas.openxmlformats.org/officeDocument/2006/relationships/hyperlink" Target="https://youtu.be/FTmbNjUu7CI?si=XAsVbeHZrkPQv9IT" TargetMode="External"/><Relationship Id="rId106" Type="http://schemas.openxmlformats.org/officeDocument/2006/relationships/hyperlink" Target="https://youtu.be/jj-cA3KAmqo?si=ylvlYe0RfqEjAG9_" TargetMode="External"/><Relationship Id="rId227" Type="http://schemas.openxmlformats.org/officeDocument/2006/relationships/drawing" Target="../drawings/drawing10.xml"/><Relationship Id="rId105" Type="http://schemas.openxmlformats.org/officeDocument/2006/relationships/hyperlink" Target="https://youtu.be/4ZDm5EbiFI8?si=tb-oybrK_0WUV1tE" TargetMode="External"/><Relationship Id="rId226" Type="http://schemas.openxmlformats.org/officeDocument/2006/relationships/hyperlink" Target="https://youtube.com/shorts/xfkMr3cGMxY?si=-RbUfajicvwYiSNk" TargetMode="External"/><Relationship Id="rId104" Type="http://schemas.openxmlformats.org/officeDocument/2006/relationships/hyperlink" Target="https://youtube.com/shorts/2HUbzFjv28M?si=hlpCSI5V2OzkFNPi" TargetMode="External"/><Relationship Id="rId225" Type="http://schemas.openxmlformats.org/officeDocument/2006/relationships/hyperlink" Target="https://youtube.com/shorts/rAgeohF4g_k?si=wMv5aic7T9QoDqCO" TargetMode="External"/><Relationship Id="rId109" Type="http://schemas.openxmlformats.org/officeDocument/2006/relationships/hyperlink" Target="https://youtu.be/iiKn5FiVUjI?si=2t21bF0Ggq-uHvXk" TargetMode="External"/><Relationship Id="rId108" Type="http://schemas.openxmlformats.org/officeDocument/2006/relationships/hyperlink" Target="https://youtu.be/45dZiT5tSD8?si=6Hu6IuhzLO8l6ClU" TargetMode="External"/><Relationship Id="rId220" Type="http://schemas.openxmlformats.org/officeDocument/2006/relationships/hyperlink" Target="https://youtu.be/zCsW9L2qi-0?si=O-Q97YUfBy2oVZKe" TargetMode="External"/><Relationship Id="rId103" Type="http://schemas.openxmlformats.org/officeDocument/2006/relationships/hyperlink" Target="https://youtu.be/fElXEc4zx7A?feature=shared" TargetMode="External"/><Relationship Id="rId224" Type="http://schemas.openxmlformats.org/officeDocument/2006/relationships/hyperlink" Target="https://youtube.com/shorts/dyzhj05r3xg?si=M1ILww6PtjQlfuXg" TargetMode="External"/><Relationship Id="rId102" Type="http://schemas.openxmlformats.org/officeDocument/2006/relationships/hyperlink" Target="https://youtu.be/YFqOICPUWPo?si=-mzHRLVIttZmd3YD" TargetMode="External"/><Relationship Id="rId223" Type="http://schemas.openxmlformats.org/officeDocument/2006/relationships/hyperlink" Target="https://youtube.com/shorts/zSuVjt67j7k?si=UYfoGdza1YhzjLPw" TargetMode="External"/><Relationship Id="rId101" Type="http://schemas.openxmlformats.org/officeDocument/2006/relationships/hyperlink" Target="https://youtube.com/shorts/nzDVeku3Dj0?si=WnlKs3awbVYe2wXW" TargetMode="External"/><Relationship Id="rId222" Type="http://schemas.openxmlformats.org/officeDocument/2006/relationships/hyperlink" Target="https://youtu.be/kLh-uczlPLg?si=OfTpbco5vfPBE04g" TargetMode="External"/><Relationship Id="rId100" Type="http://schemas.openxmlformats.org/officeDocument/2006/relationships/hyperlink" Target="https://youtube.com/shorts/YYDK-QD5KWE?si=6ynA625iP9WAsTj1" TargetMode="External"/><Relationship Id="rId221" Type="http://schemas.openxmlformats.org/officeDocument/2006/relationships/hyperlink" Target="https://youtube.com/shorts/esYVzdEfs04?si=ccEdKGEQJypgC_f4" TargetMode="External"/><Relationship Id="rId217" Type="http://schemas.openxmlformats.org/officeDocument/2006/relationships/hyperlink" Target="https://youtu.be/_R389Jk0tIo?si=XGnxLxdnH5zxiBWE" TargetMode="External"/><Relationship Id="rId216" Type="http://schemas.openxmlformats.org/officeDocument/2006/relationships/hyperlink" Target="https://youtube.com/shorts/BPPX1GY5d7s?si=GgyGxkVWtbHZ_jkR" TargetMode="External"/><Relationship Id="rId215" Type="http://schemas.openxmlformats.org/officeDocument/2006/relationships/hyperlink" Target="https://youtube.com/shorts/5xIHT4QspeY?si=11elCeA47ZQiW6CT" TargetMode="External"/><Relationship Id="rId214" Type="http://schemas.openxmlformats.org/officeDocument/2006/relationships/hyperlink" Target="https://youtube.com/shorts/hORWhGQdLIg?si=sQ0qWv89OMizCtwt" TargetMode="External"/><Relationship Id="rId219" Type="http://schemas.openxmlformats.org/officeDocument/2006/relationships/hyperlink" Target="https://youtube.com/shorts/7wr3SHGA_QY?si=BPCyCUT70mVHu63I" TargetMode="External"/><Relationship Id="rId218" Type="http://schemas.openxmlformats.org/officeDocument/2006/relationships/hyperlink" Target="https://youtu.be/q0JVBRHoLz4?si=sQWRWbGzzIq6b0_E" TargetMode="External"/><Relationship Id="rId213" Type="http://schemas.openxmlformats.org/officeDocument/2006/relationships/hyperlink" Target="https://youtu.be/EPiXN2bkLoQ?si=JSt1Gs2PWN3dLczc" TargetMode="External"/><Relationship Id="rId212" Type="http://schemas.openxmlformats.org/officeDocument/2006/relationships/hyperlink" Target="https://youtu.be/eVexZxVN6kc?si=bA5-8gmRtbLLumaW" TargetMode="External"/><Relationship Id="rId211" Type="http://schemas.openxmlformats.org/officeDocument/2006/relationships/hyperlink" Target="https://youtube.com/shorts/LEDTTIwoypg?si=99IuqLvcbWy8y9Cz" TargetMode="External"/><Relationship Id="rId210" Type="http://schemas.openxmlformats.org/officeDocument/2006/relationships/hyperlink" Target="https://youtu.be/eb01XfWituw?t=6" TargetMode="External"/><Relationship Id="rId129" Type="http://schemas.openxmlformats.org/officeDocument/2006/relationships/hyperlink" Target="https://youtu.be/0lzEWlFW1sw?t=99" TargetMode="External"/><Relationship Id="rId128" Type="http://schemas.openxmlformats.org/officeDocument/2006/relationships/hyperlink" Target="https://youtu.be/Upk0hRL3bUU?t=305" TargetMode="External"/><Relationship Id="rId127" Type="http://schemas.openxmlformats.org/officeDocument/2006/relationships/hyperlink" Target="https://youtu.be/fpUD0mcFp_0?si=h-Nd1IKLTcTEzSOF" TargetMode="External"/><Relationship Id="rId126" Type="http://schemas.openxmlformats.org/officeDocument/2006/relationships/hyperlink" Target="https://youtube.com/shorts/ujSCMp1_-pI?si=3aY56I8RNtVLabyw" TargetMode="External"/><Relationship Id="rId121" Type="http://schemas.openxmlformats.org/officeDocument/2006/relationships/hyperlink" Target="https://youtube.com/shorts/OhxEyK0OkxM?si=hs704NgG0ZiZXu-C" TargetMode="External"/><Relationship Id="rId120" Type="http://schemas.openxmlformats.org/officeDocument/2006/relationships/hyperlink" Target="https://www.youtube.com/shorts/VO8nqMX4T8A?t=4&amp;feature=share" TargetMode="External"/><Relationship Id="rId125" Type="http://schemas.openxmlformats.org/officeDocument/2006/relationships/hyperlink" Target="https://youtube.com/shorts/5c9MvnWu1Q0?si=hA3SZiWcZ8-qPPky" TargetMode="External"/><Relationship Id="rId124" Type="http://schemas.openxmlformats.org/officeDocument/2006/relationships/hyperlink" Target="https://youtube.com/shorts/JhJDKw-mVKY?si=XQcXIboY4zBritSK" TargetMode="External"/><Relationship Id="rId123" Type="http://schemas.openxmlformats.org/officeDocument/2006/relationships/hyperlink" Target="https://youtube.com/shorts/gnTC4axt4BM?si=zfSgvlWfv2I9tyUo" TargetMode="External"/><Relationship Id="rId122" Type="http://schemas.openxmlformats.org/officeDocument/2006/relationships/hyperlink" Target="https://youtu.be/mG45EaBp2C4?si=p5gkgagauJaYNtO3" TargetMode="External"/><Relationship Id="rId95" Type="http://schemas.openxmlformats.org/officeDocument/2006/relationships/hyperlink" Target="https://youtu.be/kJQH55N3pjU?si=QaSj3q-fhwoxpNXU" TargetMode="External"/><Relationship Id="rId94" Type="http://schemas.openxmlformats.org/officeDocument/2006/relationships/hyperlink" Target="https://youtu.be/58QkcGVA12A?t=1" TargetMode="External"/><Relationship Id="rId97" Type="http://schemas.openxmlformats.org/officeDocument/2006/relationships/hyperlink" Target="https://youtu.be/jjS-RdnU-0Y?si=mouAWCg5dGS5xQGL" TargetMode="External"/><Relationship Id="rId96" Type="http://schemas.openxmlformats.org/officeDocument/2006/relationships/hyperlink" Target="https://youtu.be/uYumuL_G_V0?si=3Jhajy-fC4boZqQP" TargetMode="External"/><Relationship Id="rId99" Type="http://schemas.openxmlformats.org/officeDocument/2006/relationships/hyperlink" Target="https://youtube.com/shorts/mZ68k2AglyI?si=5OhNWSjmv_JlyisJ" TargetMode="External"/><Relationship Id="rId98" Type="http://schemas.openxmlformats.org/officeDocument/2006/relationships/hyperlink" Target="https://youtube.com/shorts/ioxYH9LjZi4?si=sMDU95pxYJWGRxum" TargetMode="External"/><Relationship Id="rId91" Type="http://schemas.openxmlformats.org/officeDocument/2006/relationships/hyperlink" Target="https://www.youtube.com/shorts/cHLS03J8sdA?t=2&amp;feature=share" TargetMode="External"/><Relationship Id="rId90" Type="http://schemas.openxmlformats.org/officeDocument/2006/relationships/hyperlink" Target="https://www.youtube.com/shorts/Efvl1b-OMeU?t=3&amp;feature=share" TargetMode="External"/><Relationship Id="rId93" Type="http://schemas.openxmlformats.org/officeDocument/2006/relationships/hyperlink" Target="https://www.youtube.com/shorts/ajjFTJh3iIc?t=20&amp;feature=share" TargetMode="External"/><Relationship Id="rId92" Type="http://schemas.openxmlformats.org/officeDocument/2006/relationships/hyperlink" Target="https://www.youtube.com/shorts/_DR3qzfCUbc?t=9&amp;feature=share" TargetMode="External"/><Relationship Id="rId118" Type="http://schemas.openxmlformats.org/officeDocument/2006/relationships/hyperlink" Target="https://youtube.com/shorts/a5sJoCrASaE?si=vsVFwf9WZSaJ4O2e" TargetMode="External"/><Relationship Id="rId117" Type="http://schemas.openxmlformats.org/officeDocument/2006/relationships/hyperlink" Target="https://youtube.com/shorts/H6gpsuF35_4?si=oISL2ySHy3CVJtIQ" TargetMode="External"/><Relationship Id="rId116" Type="http://schemas.openxmlformats.org/officeDocument/2006/relationships/hyperlink" Target="https://youtube.com/shorts/D5LZ-nSl7Z0?si=nR2kV16VXTaRcO2r" TargetMode="External"/><Relationship Id="rId115" Type="http://schemas.openxmlformats.org/officeDocument/2006/relationships/hyperlink" Target="https://youtu.be/ktMbRDQ_7fc?si=hIdyDJ6dQLWxHXG2" TargetMode="External"/><Relationship Id="rId119" Type="http://schemas.openxmlformats.org/officeDocument/2006/relationships/hyperlink" Target="https://youtube.com/shorts/XqqSAL0Aq7o?si=7g68SNM3zfEtbz18" TargetMode="External"/><Relationship Id="rId110" Type="http://schemas.openxmlformats.org/officeDocument/2006/relationships/hyperlink" Target="https://youtu.be/YGGq0AE5Uyc?si=wuOH5ViEH5LdipEr" TargetMode="External"/><Relationship Id="rId114" Type="http://schemas.openxmlformats.org/officeDocument/2006/relationships/hyperlink" Target="https://youtube.com/shorts/rRdWTuSsWkc?si=iVXlg1fFVpfzw359" TargetMode="External"/><Relationship Id="rId113" Type="http://schemas.openxmlformats.org/officeDocument/2006/relationships/hyperlink" Target="https://youtube.com/shorts/BuVYDwILeKc?si=dt65C6wITVhO3Tyv" TargetMode="External"/><Relationship Id="rId112" Type="http://schemas.openxmlformats.org/officeDocument/2006/relationships/hyperlink" Target="https://youtube.com/shorts/UVvKQcwzCyU?si=5SPFsOaNtHgEN0kG" TargetMode="External"/><Relationship Id="rId111" Type="http://schemas.openxmlformats.org/officeDocument/2006/relationships/hyperlink" Target="https://youtube.com/shorts/UqnIGOQTLW0?si=KWxPjauW8UCHdu-9" TargetMode="External"/><Relationship Id="rId206" Type="http://schemas.openxmlformats.org/officeDocument/2006/relationships/hyperlink" Target="https://www.youtube.com/shorts/0Vcd8mhbX-Q?t=13&amp;feature=share" TargetMode="External"/><Relationship Id="rId205" Type="http://schemas.openxmlformats.org/officeDocument/2006/relationships/hyperlink" Target="https://youtu.be/iXzoSG4_pyQ?t=13" TargetMode="External"/><Relationship Id="rId204" Type="http://schemas.openxmlformats.org/officeDocument/2006/relationships/hyperlink" Target="https://www.youtube.com/shorts/TbM5b5zF7sk?t=3&amp;feature=share" TargetMode="External"/><Relationship Id="rId203" Type="http://schemas.openxmlformats.org/officeDocument/2006/relationships/hyperlink" Target="https://www.youtube.com/shorts/VO8nqMX4T8A?t=4&amp;feature=share" TargetMode="External"/><Relationship Id="rId209" Type="http://schemas.openxmlformats.org/officeDocument/2006/relationships/hyperlink" Target="https://www.youtube.com/shorts/0hiw2ZW5_cU?t=2&amp;feature=share" TargetMode="External"/><Relationship Id="rId208" Type="http://schemas.openxmlformats.org/officeDocument/2006/relationships/hyperlink" Target="https://www.youtube.com/shorts/WSYc7xSIodY?t=4&amp;feature=share" TargetMode="External"/><Relationship Id="rId207" Type="http://schemas.openxmlformats.org/officeDocument/2006/relationships/hyperlink" Target="https://youtube.com/shorts/0hvMnGqFbE4?si=lgkHFgsPByzuDnda" TargetMode="External"/><Relationship Id="rId202" Type="http://schemas.openxmlformats.org/officeDocument/2006/relationships/hyperlink" Target="https://youtu.be/9ZpdfodCcWc?t=38" TargetMode="External"/><Relationship Id="rId201" Type="http://schemas.openxmlformats.org/officeDocument/2006/relationships/hyperlink" Target="https://youtu.be/dL7eR4LXPhA?t=12" TargetMode="External"/><Relationship Id="rId200" Type="http://schemas.openxmlformats.org/officeDocument/2006/relationships/hyperlink" Target="https://youtu.be/MQ62r2V7Lw8?t=23"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3.xml"/><Relationship Id="rId5" Type="http://schemas.openxmlformats.org/officeDocument/2006/relationships/table" Target="../tables/table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16.xml"/><Relationship Id="rId5" Type="http://schemas.openxmlformats.org/officeDocument/2006/relationships/table" Target="../tables/table17.xml"/></Relationships>
</file>

<file path=xl/worksheets/_rels/sheet8.xml.rels><?xml version="1.0" encoding="UTF-8" standalone="yes"?><Relationships xmlns="http://schemas.openxmlformats.org/package/2006/relationships"><Relationship Id="rId62" Type="http://schemas.openxmlformats.org/officeDocument/2006/relationships/table" Target="../tables/table31.xml"/><Relationship Id="rId84" Type="http://schemas.openxmlformats.org/officeDocument/2006/relationships/table" Target="../tables/table53.xml"/><Relationship Id="rId61" Type="http://schemas.openxmlformats.org/officeDocument/2006/relationships/table" Target="../tables/table30.xml"/><Relationship Id="rId83" Type="http://schemas.openxmlformats.org/officeDocument/2006/relationships/table" Target="../tables/table52.xml"/><Relationship Id="rId64" Type="http://schemas.openxmlformats.org/officeDocument/2006/relationships/table" Target="../tables/table33.xml"/><Relationship Id="rId86" Type="http://schemas.openxmlformats.org/officeDocument/2006/relationships/table" Target="../tables/table55.xml"/><Relationship Id="rId63" Type="http://schemas.openxmlformats.org/officeDocument/2006/relationships/table" Target="../tables/table32.xml"/><Relationship Id="rId85" Type="http://schemas.openxmlformats.org/officeDocument/2006/relationships/table" Target="../tables/table54.xml"/><Relationship Id="rId66" Type="http://schemas.openxmlformats.org/officeDocument/2006/relationships/table" Target="../tables/table35.xml"/><Relationship Id="rId88" Type="http://schemas.openxmlformats.org/officeDocument/2006/relationships/table" Target="../tables/table57.xml"/><Relationship Id="rId65" Type="http://schemas.openxmlformats.org/officeDocument/2006/relationships/table" Target="../tables/table34.xml"/><Relationship Id="rId87" Type="http://schemas.openxmlformats.org/officeDocument/2006/relationships/table" Target="../tables/table56.xml"/><Relationship Id="rId68" Type="http://schemas.openxmlformats.org/officeDocument/2006/relationships/table" Target="../tables/table37.xml"/><Relationship Id="rId67" Type="http://schemas.openxmlformats.org/officeDocument/2006/relationships/table" Target="../tables/table36.xml"/><Relationship Id="rId89" Type="http://schemas.openxmlformats.org/officeDocument/2006/relationships/table" Target="../tables/table58.xml"/><Relationship Id="rId80" Type="http://schemas.openxmlformats.org/officeDocument/2006/relationships/table" Target="../tables/table49.xml"/><Relationship Id="rId60" Type="http://schemas.openxmlformats.org/officeDocument/2006/relationships/table" Target="../tables/table29.xml"/><Relationship Id="rId82" Type="http://schemas.openxmlformats.org/officeDocument/2006/relationships/table" Target="../tables/table51.xml"/><Relationship Id="rId81" Type="http://schemas.openxmlformats.org/officeDocument/2006/relationships/table" Target="../tables/table50.xml"/><Relationship Id="rId1" Type="http://schemas.openxmlformats.org/officeDocument/2006/relationships/drawing" Target="../drawings/drawing8.xml"/><Relationship Id="rId69" Type="http://schemas.openxmlformats.org/officeDocument/2006/relationships/table" Target="../tables/table38.xml"/><Relationship Id="rId49" Type="http://schemas.openxmlformats.org/officeDocument/2006/relationships/table" Target="../tables/table18.xml"/><Relationship Id="rId51" Type="http://schemas.openxmlformats.org/officeDocument/2006/relationships/table" Target="../tables/table20.xml"/><Relationship Id="rId73" Type="http://schemas.openxmlformats.org/officeDocument/2006/relationships/table" Target="../tables/table42.xml"/><Relationship Id="rId95" Type="http://schemas.openxmlformats.org/officeDocument/2006/relationships/table" Target="../tables/table64.xml"/><Relationship Id="rId50" Type="http://schemas.openxmlformats.org/officeDocument/2006/relationships/table" Target="../tables/table19.xml"/><Relationship Id="rId72" Type="http://schemas.openxmlformats.org/officeDocument/2006/relationships/table" Target="../tables/table41.xml"/><Relationship Id="rId94" Type="http://schemas.openxmlformats.org/officeDocument/2006/relationships/table" Target="../tables/table63.xml"/><Relationship Id="rId53" Type="http://schemas.openxmlformats.org/officeDocument/2006/relationships/table" Target="../tables/table22.xml"/><Relationship Id="rId75" Type="http://schemas.openxmlformats.org/officeDocument/2006/relationships/table" Target="../tables/table44.xml"/><Relationship Id="rId52" Type="http://schemas.openxmlformats.org/officeDocument/2006/relationships/table" Target="../tables/table21.xml"/><Relationship Id="rId74" Type="http://schemas.openxmlformats.org/officeDocument/2006/relationships/table" Target="../tables/table43.xml"/><Relationship Id="rId55" Type="http://schemas.openxmlformats.org/officeDocument/2006/relationships/table" Target="../tables/table24.xml"/><Relationship Id="rId77" Type="http://schemas.openxmlformats.org/officeDocument/2006/relationships/table" Target="../tables/table46.xml"/><Relationship Id="rId54" Type="http://schemas.openxmlformats.org/officeDocument/2006/relationships/table" Target="../tables/table23.xml"/><Relationship Id="rId76" Type="http://schemas.openxmlformats.org/officeDocument/2006/relationships/table" Target="../tables/table45.xml"/><Relationship Id="rId57" Type="http://schemas.openxmlformats.org/officeDocument/2006/relationships/table" Target="../tables/table26.xml"/><Relationship Id="rId79" Type="http://schemas.openxmlformats.org/officeDocument/2006/relationships/table" Target="../tables/table48.xml"/><Relationship Id="rId56" Type="http://schemas.openxmlformats.org/officeDocument/2006/relationships/table" Target="../tables/table25.xml"/><Relationship Id="rId78" Type="http://schemas.openxmlformats.org/officeDocument/2006/relationships/table" Target="../tables/table47.xml"/><Relationship Id="rId91" Type="http://schemas.openxmlformats.org/officeDocument/2006/relationships/table" Target="../tables/table60.xml"/><Relationship Id="rId90" Type="http://schemas.openxmlformats.org/officeDocument/2006/relationships/table" Target="../tables/table59.xml"/><Relationship Id="rId71" Type="http://schemas.openxmlformats.org/officeDocument/2006/relationships/table" Target="../tables/table40.xml"/><Relationship Id="rId93" Type="http://schemas.openxmlformats.org/officeDocument/2006/relationships/table" Target="../tables/table62.xml"/><Relationship Id="rId70" Type="http://schemas.openxmlformats.org/officeDocument/2006/relationships/table" Target="../tables/table39.xml"/><Relationship Id="rId92" Type="http://schemas.openxmlformats.org/officeDocument/2006/relationships/table" Target="../tables/table61.xml"/><Relationship Id="rId59" Type="http://schemas.openxmlformats.org/officeDocument/2006/relationships/table" Target="../tables/table28.xml"/><Relationship Id="rId58" Type="http://schemas.openxmlformats.org/officeDocument/2006/relationships/table" Target="../tables/table27.xml"/></Relationships>
</file>

<file path=xl/worksheets/_rels/sheet9.xml.rels><?xml version="1.0" encoding="UTF-8" standalone="yes"?><Relationships xmlns="http://schemas.openxmlformats.org/package/2006/relationships"><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43" Type="http://schemas.openxmlformats.org/officeDocument/2006/relationships/table" Target="../tables/table85.xml"/><Relationship Id="rId24" Type="http://schemas.openxmlformats.org/officeDocument/2006/relationships/table" Target="../tables/table66.xml"/><Relationship Id="rId23" Type="http://schemas.openxmlformats.org/officeDocument/2006/relationships/table" Target="../tables/table65.xml"/><Relationship Id="rId1" Type="http://schemas.openxmlformats.org/officeDocument/2006/relationships/drawing" Target="../drawings/drawing9.xml"/><Relationship Id="rId26" Type="http://schemas.openxmlformats.org/officeDocument/2006/relationships/table" Target="../tables/table68.xml"/><Relationship Id="rId25" Type="http://schemas.openxmlformats.org/officeDocument/2006/relationships/table" Target="../tables/table67.xml"/><Relationship Id="rId28" Type="http://schemas.openxmlformats.org/officeDocument/2006/relationships/table" Target="../tables/table70.xml"/><Relationship Id="rId27" Type="http://schemas.openxmlformats.org/officeDocument/2006/relationships/table" Target="../tables/table69.xml"/><Relationship Id="rId29" Type="http://schemas.openxmlformats.org/officeDocument/2006/relationships/table" Target="../tables/table71.xml"/><Relationship Id="rId31" Type="http://schemas.openxmlformats.org/officeDocument/2006/relationships/table" Target="../tables/table73.xml"/><Relationship Id="rId30" Type="http://schemas.openxmlformats.org/officeDocument/2006/relationships/table" Target="../tables/table72.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312E"/>
    <outlinePr summaryBelow="0"/>
    <pageSetUpPr/>
  </sheetPr>
  <sheetViews>
    <sheetView showGridLines="0" workbookViewId="0"/>
  </sheetViews>
  <sheetFormatPr customHeight="1" defaultColWidth="14.43" defaultRowHeight="15.0" outlineLevelRow="1"/>
  <cols>
    <col customWidth="1" min="1" max="1" width="37.14"/>
    <col customWidth="1" min="2" max="8" width="25.71"/>
  </cols>
  <sheetData>
    <row r="1">
      <c r="A1" s="1"/>
      <c r="B1" s="2"/>
      <c r="C1" s="2"/>
      <c r="D1" s="2"/>
      <c r="E1" s="2"/>
      <c r="F1" s="2"/>
      <c r="G1" s="2"/>
      <c r="H1" s="3"/>
    </row>
    <row r="2">
      <c r="A2" s="4"/>
      <c r="H2" s="5"/>
    </row>
    <row r="3">
      <c r="A3" s="4"/>
      <c r="H3" s="5"/>
    </row>
    <row r="4">
      <c r="A4" s="4"/>
      <c r="H4" s="5"/>
    </row>
    <row r="5">
      <c r="A5" s="4"/>
      <c r="H5" s="5"/>
    </row>
    <row r="6">
      <c r="A6" s="4"/>
      <c r="H6" s="5"/>
    </row>
    <row r="7">
      <c r="A7" s="4"/>
      <c r="H7" s="5"/>
    </row>
    <row r="8">
      <c r="A8" s="4"/>
      <c r="H8" s="5"/>
    </row>
    <row r="9">
      <c r="A9" s="4"/>
      <c r="H9" s="5"/>
    </row>
    <row r="10">
      <c r="A10" s="4"/>
      <c r="H10" s="5"/>
    </row>
    <row r="11">
      <c r="A11" s="4"/>
      <c r="H11" s="5"/>
    </row>
    <row r="12">
      <c r="A12" s="4"/>
      <c r="H12" s="5"/>
    </row>
    <row r="13">
      <c r="A13" s="4"/>
      <c r="H13" s="5"/>
    </row>
    <row r="14">
      <c r="A14" s="4"/>
      <c r="H14" s="5"/>
    </row>
    <row r="15">
      <c r="A15" s="4"/>
      <c r="H15" s="5"/>
    </row>
    <row r="16">
      <c r="A16" s="4"/>
      <c r="H16" s="5"/>
    </row>
    <row r="17">
      <c r="A17" s="4"/>
      <c r="H17" s="5"/>
    </row>
    <row r="18">
      <c r="A18" s="4"/>
      <c r="H18" s="5"/>
    </row>
    <row r="19">
      <c r="A19" s="4"/>
      <c r="H19" s="5"/>
    </row>
    <row r="20">
      <c r="A20" s="4"/>
      <c r="H20" s="5"/>
    </row>
    <row r="21" ht="15.75" customHeight="1">
      <c r="A21" s="4"/>
      <c r="H21" s="5"/>
    </row>
    <row r="22" ht="15.75" customHeight="1">
      <c r="A22" s="4"/>
      <c r="H22" s="5"/>
    </row>
    <row r="23" ht="15.75" customHeight="1">
      <c r="A23" s="4"/>
      <c r="H23" s="5"/>
    </row>
    <row r="24" ht="15.75" customHeight="1">
      <c r="A24" s="6"/>
      <c r="B24" s="7"/>
      <c r="C24" s="7"/>
      <c r="D24" s="7"/>
      <c r="E24" s="7"/>
      <c r="F24" s="7"/>
      <c r="G24" s="7"/>
      <c r="H24" s="8"/>
    </row>
    <row r="25" ht="15.75" customHeight="1">
      <c r="A25" s="9"/>
      <c r="B25" s="10"/>
      <c r="C25" s="10"/>
      <c r="D25" s="10"/>
      <c r="E25" s="10"/>
      <c r="F25" s="10"/>
      <c r="G25" s="10"/>
      <c r="H25" s="10"/>
    </row>
    <row r="26" ht="37.5" customHeight="1">
      <c r="A26" s="11" t="s">
        <v>0</v>
      </c>
      <c r="B26" s="12"/>
      <c r="C26" s="12"/>
      <c r="D26" s="12"/>
      <c r="E26" s="12"/>
      <c r="F26" s="12"/>
      <c r="G26" s="12"/>
      <c r="H26" s="13"/>
    </row>
    <row r="27" ht="15.75" customHeight="1">
      <c r="A27" s="14"/>
      <c r="B27" s="15"/>
      <c r="C27" s="15"/>
      <c r="D27" s="15"/>
      <c r="E27" s="15"/>
      <c r="F27" s="15"/>
      <c r="G27" s="15"/>
      <c r="H27" s="15"/>
    </row>
    <row r="28" ht="15.75" customHeight="1" outlineLevel="1">
      <c r="A28" s="16" t="s">
        <v>1</v>
      </c>
      <c r="B28" s="17" t="s">
        <v>2</v>
      </c>
      <c r="C28" s="12"/>
      <c r="D28" s="12"/>
      <c r="E28" s="12"/>
      <c r="F28" s="12"/>
      <c r="G28" s="12"/>
      <c r="H28" s="12"/>
    </row>
    <row r="29" ht="15.75" customHeight="1" outlineLevel="1">
      <c r="A29" s="18"/>
      <c r="B29" s="19"/>
      <c r="C29" s="19"/>
      <c r="D29" s="19"/>
      <c r="E29" s="19"/>
      <c r="F29" s="19"/>
      <c r="G29" s="19"/>
      <c r="H29" s="20"/>
    </row>
    <row r="30" ht="15.75" customHeight="1" outlineLevel="1">
      <c r="A30" s="16" t="s">
        <v>3</v>
      </c>
      <c r="B30" s="19"/>
      <c r="C30" s="12"/>
      <c r="D30" s="12"/>
      <c r="E30" s="12"/>
      <c r="F30" s="12"/>
      <c r="G30" s="12"/>
      <c r="H30" s="20"/>
    </row>
    <row r="31" ht="15.75" customHeight="1" outlineLevel="1">
      <c r="A31" s="18"/>
      <c r="B31" s="19"/>
      <c r="C31" s="19"/>
      <c r="D31" s="19"/>
      <c r="E31" s="19"/>
      <c r="F31" s="19"/>
      <c r="G31" s="19"/>
      <c r="H31" s="20"/>
    </row>
    <row r="32" ht="15.75" customHeight="1" outlineLevel="1">
      <c r="A32" s="16" t="s">
        <v>4</v>
      </c>
      <c r="B32" s="19"/>
      <c r="C32" s="12"/>
      <c r="D32" s="12"/>
      <c r="E32" s="12"/>
      <c r="F32" s="12"/>
      <c r="G32" s="12"/>
      <c r="H32" s="20"/>
    </row>
    <row r="33" ht="15.75" customHeight="1" outlineLevel="1">
      <c r="A33" s="18"/>
      <c r="B33" s="19"/>
      <c r="C33" s="19"/>
      <c r="D33" s="19"/>
      <c r="E33" s="19"/>
      <c r="F33" s="19"/>
      <c r="G33" s="19"/>
      <c r="H33" s="20"/>
    </row>
    <row r="34" ht="15.75" customHeight="1" outlineLevel="1">
      <c r="A34" s="16" t="s">
        <v>5</v>
      </c>
      <c r="B34" s="19"/>
      <c r="C34" s="12"/>
      <c r="D34" s="12"/>
      <c r="E34" s="12"/>
      <c r="F34" s="12"/>
      <c r="G34" s="12"/>
      <c r="H34" s="20"/>
    </row>
    <row r="35" ht="15.75" customHeight="1" outlineLevel="1">
      <c r="A35" s="18"/>
      <c r="B35" s="19"/>
      <c r="C35" s="19"/>
      <c r="D35" s="19"/>
      <c r="E35" s="19"/>
      <c r="F35" s="19"/>
      <c r="G35" s="19"/>
      <c r="H35" s="20"/>
    </row>
    <row r="36" ht="15.75" customHeight="1" outlineLevel="1">
      <c r="A36" s="16" t="s">
        <v>6</v>
      </c>
      <c r="B36" s="19"/>
      <c r="C36" s="12"/>
      <c r="D36" s="12"/>
      <c r="E36" s="12"/>
      <c r="F36" s="12"/>
      <c r="G36" s="12"/>
      <c r="H36" s="20"/>
    </row>
    <row r="37" ht="15.75" customHeight="1" outlineLevel="1">
      <c r="A37" s="18"/>
      <c r="B37" s="19"/>
      <c r="C37" s="19"/>
      <c r="D37" s="19"/>
      <c r="E37" s="19"/>
      <c r="F37" s="19"/>
      <c r="G37" s="19"/>
      <c r="H37" s="20"/>
    </row>
    <row r="38" ht="15.75" customHeight="1" outlineLevel="1">
      <c r="A38" s="16" t="s">
        <v>7</v>
      </c>
      <c r="B38" s="19"/>
      <c r="C38" s="12"/>
      <c r="D38" s="12"/>
      <c r="E38" s="12"/>
      <c r="F38" s="12"/>
      <c r="G38" s="12"/>
      <c r="H38" s="20"/>
    </row>
    <row r="39" ht="15.75" customHeight="1" outlineLevel="1">
      <c r="A39" s="18"/>
      <c r="B39" s="19"/>
      <c r="C39" s="19"/>
      <c r="D39" s="19"/>
      <c r="E39" s="19"/>
      <c r="F39" s="19"/>
      <c r="G39" s="19"/>
      <c r="H39" s="20"/>
    </row>
    <row r="40" ht="15.75" customHeight="1" outlineLevel="1">
      <c r="A40" s="16" t="s">
        <v>8</v>
      </c>
      <c r="B40" s="21"/>
      <c r="C40" s="12"/>
      <c r="D40" s="12"/>
      <c r="E40" s="12"/>
      <c r="F40" s="12"/>
      <c r="G40" s="12"/>
      <c r="H40" s="22"/>
    </row>
    <row r="41" ht="15.75" customHeight="1" outlineLevel="1">
      <c r="A41" s="23"/>
      <c r="B41" s="24"/>
      <c r="C41" s="24"/>
      <c r="D41" s="24"/>
      <c r="E41" s="24"/>
      <c r="F41" s="24"/>
      <c r="G41" s="24"/>
      <c r="H41" s="24"/>
    </row>
    <row r="42" ht="37.5" customHeight="1">
      <c r="A42" s="25" t="s">
        <v>9</v>
      </c>
      <c r="B42" s="12"/>
      <c r="C42" s="12"/>
      <c r="D42" s="12"/>
      <c r="E42" s="12"/>
      <c r="F42" s="12"/>
      <c r="G42" s="12"/>
      <c r="H42" s="13"/>
    </row>
    <row r="43" ht="15.75" customHeight="1" collapsed="1">
      <c r="A43" s="9"/>
      <c r="B43" s="10"/>
      <c r="C43" s="10"/>
      <c r="D43" s="10"/>
      <c r="E43" s="10"/>
      <c r="F43" s="10"/>
      <c r="G43" s="10"/>
      <c r="H43" s="10"/>
    </row>
    <row r="44" ht="15.0" hidden="1" customHeight="1" outlineLevel="1">
      <c r="A44" s="26" t="s">
        <v>10</v>
      </c>
      <c r="B44" s="27"/>
      <c r="C44" s="27"/>
      <c r="D44" s="27"/>
      <c r="E44" s="27"/>
      <c r="F44" s="27"/>
      <c r="G44" s="27"/>
      <c r="H44" s="27"/>
    </row>
    <row r="45" ht="15.0" hidden="1" customHeight="1" outlineLevel="1">
      <c r="A45" s="28"/>
      <c r="B45" s="12"/>
      <c r="C45" s="12"/>
      <c r="D45" s="12"/>
      <c r="E45" s="12"/>
      <c r="F45" s="12"/>
      <c r="G45" s="12"/>
      <c r="H45" s="12"/>
    </row>
    <row r="46" ht="15.0" hidden="1" customHeight="1" outlineLevel="1">
      <c r="A46" s="29"/>
      <c r="B46" s="30"/>
      <c r="C46" s="30"/>
      <c r="D46" s="30"/>
      <c r="E46" s="30"/>
      <c r="F46" s="30"/>
      <c r="G46" s="30"/>
      <c r="H46" s="30"/>
    </row>
    <row r="47" ht="15.0" hidden="1" customHeight="1" outlineLevel="1">
      <c r="A47" s="26" t="s">
        <v>11</v>
      </c>
      <c r="B47" s="27"/>
      <c r="C47" s="27"/>
      <c r="D47" s="27"/>
      <c r="E47" s="27"/>
      <c r="F47" s="27"/>
      <c r="G47" s="27"/>
      <c r="H47" s="27"/>
    </row>
    <row r="48" ht="15.0" hidden="1" customHeight="1" outlineLevel="1">
      <c r="A48" s="28"/>
      <c r="B48" s="12"/>
      <c r="C48" s="12"/>
      <c r="D48" s="12"/>
      <c r="E48" s="12"/>
      <c r="F48" s="12"/>
      <c r="G48" s="12"/>
      <c r="H48" s="12"/>
    </row>
    <row r="49" ht="15.0" hidden="1" customHeight="1" outlineLevel="1">
      <c r="A49" s="29"/>
      <c r="B49" s="30"/>
      <c r="C49" s="30"/>
      <c r="D49" s="30"/>
      <c r="E49" s="30"/>
      <c r="F49" s="30"/>
      <c r="G49" s="30"/>
      <c r="H49" s="30"/>
    </row>
    <row r="50" ht="15.0" hidden="1" customHeight="1" outlineLevel="1">
      <c r="A50" s="26" t="s">
        <v>12</v>
      </c>
      <c r="B50" s="27"/>
      <c r="C50" s="27"/>
      <c r="D50" s="27"/>
      <c r="E50" s="27"/>
      <c r="F50" s="27"/>
      <c r="G50" s="27"/>
      <c r="H50" s="27"/>
    </row>
    <row r="51" ht="15.0" hidden="1" customHeight="1" outlineLevel="1">
      <c r="A51" s="28"/>
      <c r="B51" s="12"/>
      <c r="C51" s="12"/>
      <c r="D51" s="12"/>
      <c r="E51" s="12"/>
      <c r="F51" s="12"/>
      <c r="G51" s="12"/>
      <c r="H51" s="12"/>
    </row>
    <row r="52" ht="15.0" hidden="1" customHeight="1" outlineLevel="1">
      <c r="A52" s="29"/>
      <c r="B52" s="30"/>
      <c r="C52" s="30"/>
      <c r="D52" s="30"/>
      <c r="E52" s="30"/>
      <c r="F52" s="30"/>
      <c r="G52" s="30"/>
      <c r="H52" s="30"/>
    </row>
    <row r="53" ht="15.0" hidden="1" customHeight="1" outlineLevel="1">
      <c r="A53" s="26" t="s">
        <v>13</v>
      </c>
      <c r="B53" s="27"/>
      <c r="C53" s="27"/>
      <c r="D53" s="27"/>
      <c r="E53" s="27"/>
      <c r="F53" s="27"/>
      <c r="G53" s="27"/>
      <c r="H53" s="27"/>
    </row>
    <row r="54" ht="15.0" hidden="1" customHeight="1" outlineLevel="1">
      <c r="A54" s="28"/>
      <c r="B54" s="12"/>
      <c r="C54" s="12"/>
      <c r="D54" s="12"/>
      <c r="E54" s="12"/>
      <c r="F54" s="12"/>
      <c r="G54" s="12"/>
      <c r="H54" s="12"/>
    </row>
    <row r="55" ht="15.0" hidden="1" customHeight="1" outlineLevel="1">
      <c r="A55" s="29"/>
      <c r="B55" s="30"/>
      <c r="C55" s="30"/>
      <c r="D55" s="30"/>
      <c r="E55" s="30"/>
      <c r="F55" s="30"/>
      <c r="G55" s="30"/>
      <c r="H55" s="30"/>
    </row>
    <row r="56" ht="15.0" hidden="1" customHeight="1" outlineLevel="1">
      <c r="A56" s="26" t="s">
        <v>14</v>
      </c>
      <c r="B56" s="27"/>
      <c r="C56" s="27"/>
      <c r="D56" s="27"/>
      <c r="E56" s="27"/>
      <c r="F56" s="27"/>
      <c r="G56" s="27"/>
      <c r="H56" s="27"/>
    </row>
    <row r="57" ht="15.0" hidden="1" customHeight="1" outlineLevel="1">
      <c r="A57" s="28"/>
      <c r="B57" s="12"/>
      <c r="C57" s="12"/>
      <c r="D57" s="12"/>
      <c r="E57" s="12"/>
      <c r="F57" s="12"/>
      <c r="G57" s="12"/>
      <c r="H57" s="12"/>
    </row>
    <row r="58" ht="15.0" hidden="1" customHeight="1" outlineLevel="1">
      <c r="A58" s="29"/>
      <c r="B58" s="30"/>
      <c r="C58" s="30"/>
      <c r="D58" s="30"/>
      <c r="E58" s="30"/>
      <c r="F58" s="30"/>
      <c r="G58" s="30"/>
      <c r="H58" s="30"/>
    </row>
    <row r="59" ht="15.0" hidden="1" customHeight="1" outlineLevel="1">
      <c r="A59" s="26" t="s">
        <v>15</v>
      </c>
      <c r="B59" s="27"/>
      <c r="C59" s="27"/>
      <c r="D59" s="27"/>
      <c r="E59" s="27"/>
      <c r="F59" s="27"/>
      <c r="G59" s="27"/>
      <c r="H59" s="27"/>
    </row>
    <row r="60" ht="15.0" hidden="1" customHeight="1" outlineLevel="1">
      <c r="A60" s="28"/>
      <c r="B60" s="12"/>
      <c r="C60" s="12"/>
      <c r="D60" s="12"/>
      <c r="E60" s="12"/>
      <c r="F60" s="12"/>
      <c r="G60" s="12"/>
      <c r="H60" s="12"/>
    </row>
    <row r="61" ht="15.0" hidden="1" customHeight="1" outlineLevel="1">
      <c r="A61" s="29"/>
      <c r="B61" s="30"/>
      <c r="C61" s="30"/>
      <c r="D61" s="30"/>
      <c r="E61" s="30"/>
      <c r="F61" s="30"/>
      <c r="G61" s="30"/>
      <c r="H61" s="30"/>
    </row>
    <row r="62" ht="15.0" hidden="1" customHeight="1" outlineLevel="1">
      <c r="A62" s="26" t="s">
        <v>16</v>
      </c>
      <c r="B62" s="27"/>
      <c r="C62" s="27"/>
      <c r="D62" s="27"/>
      <c r="E62" s="27"/>
      <c r="F62" s="27"/>
      <c r="G62" s="27"/>
      <c r="H62" s="27"/>
    </row>
    <row r="63" ht="15.0" hidden="1" customHeight="1" outlineLevel="1">
      <c r="A63" s="28"/>
      <c r="B63" s="12"/>
      <c r="C63" s="12"/>
      <c r="D63" s="12"/>
      <c r="E63" s="12"/>
      <c r="F63" s="12"/>
      <c r="G63" s="12"/>
      <c r="H63" s="12"/>
    </row>
    <row r="64" ht="15.0" hidden="1" customHeight="1" outlineLevel="1">
      <c r="A64" s="29"/>
      <c r="B64" s="30"/>
      <c r="C64" s="30"/>
      <c r="D64" s="30"/>
      <c r="E64" s="30"/>
      <c r="F64" s="30"/>
      <c r="G64" s="30"/>
      <c r="H64" s="30"/>
    </row>
    <row r="65" ht="15.0" hidden="1" customHeight="1" outlineLevel="1">
      <c r="A65" s="26" t="s">
        <v>17</v>
      </c>
      <c r="B65" s="27"/>
      <c r="C65" s="27"/>
      <c r="D65" s="27"/>
      <c r="E65" s="27"/>
      <c r="F65" s="27"/>
      <c r="G65" s="27"/>
      <c r="H65" s="27"/>
    </row>
    <row r="66" ht="15.0" hidden="1" customHeight="1" outlineLevel="1">
      <c r="A66" s="28"/>
      <c r="B66" s="12"/>
      <c r="C66" s="12"/>
      <c r="D66" s="12"/>
      <c r="E66" s="12"/>
      <c r="F66" s="12"/>
      <c r="G66" s="12"/>
      <c r="H66" s="12"/>
    </row>
    <row r="67" ht="15.0" hidden="1" customHeight="1" outlineLevel="1">
      <c r="A67" s="29"/>
      <c r="B67" s="30"/>
      <c r="C67" s="30"/>
      <c r="D67" s="30"/>
      <c r="E67" s="30"/>
      <c r="F67" s="30"/>
      <c r="G67" s="30"/>
      <c r="H67" s="30"/>
    </row>
    <row r="68" ht="22.5" hidden="1" customHeight="1" outlineLevel="1">
      <c r="A68" s="26" t="s">
        <v>18</v>
      </c>
      <c r="B68" s="27"/>
      <c r="C68" s="27"/>
      <c r="D68" s="27"/>
      <c r="E68" s="27"/>
      <c r="F68" s="27"/>
      <c r="G68" s="27"/>
      <c r="H68" s="27"/>
    </row>
    <row r="69" ht="15.0" hidden="1" customHeight="1" outlineLevel="1">
      <c r="A69" s="28"/>
      <c r="B69" s="12"/>
      <c r="C69" s="12"/>
      <c r="D69" s="12"/>
      <c r="E69" s="12"/>
      <c r="F69" s="12"/>
      <c r="G69" s="12"/>
      <c r="H69" s="12"/>
    </row>
    <row r="70" ht="15.0" hidden="1" customHeight="1" outlineLevel="1">
      <c r="A70" s="9"/>
      <c r="B70" s="10"/>
      <c r="C70" s="10"/>
      <c r="D70" s="10"/>
      <c r="E70" s="10"/>
      <c r="F70" s="10"/>
      <c r="G70" s="10"/>
      <c r="H70" s="10"/>
    </row>
    <row r="71" ht="37.5" hidden="1" customHeight="1" outlineLevel="1">
      <c r="A71" s="31" t="s">
        <v>19</v>
      </c>
      <c r="B71" s="32"/>
      <c r="C71" s="12"/>
      <c r="D71" s="12"/>
      <c r="E71" s="12"/>
      <c r="F71" s="12"/>
      <c r="G71" s="12"/>
      <c r="H71" s="13"/>
    </row>
    <row r="72" ht="15.75" customHeight="1">
      <c r="A72" s="9"/>
      <c r="B72" s="10"/>
      <c r="C72" s="10"/>
      <c r="D72" s="10"/>
      <c r="E72" s="10"/>
      <c r="F72" s="10"/>
      <c r="G72" s="10"/>
      <c r="H72" s="10"/>
    </row>
    <row r="73" ht="37.5" customHeight="1">
      <c r="A73" s="11" t="s">
        <v>20</v>
      </c>
      <c r="B73" s="12"/>
      <c r="C73" s="12"/>
      <c r="D73" s="12"/>
      <c r="E73" s="12"/>
      <c r="F73" s="12"/>
      <c r="G73" s="12"/>
      <c r="H73" s="13"/>
    </row>
    <row r="74" ht="15.75" customHeight="1" collapsed="1">
      <c r="A74" s="9"/>
      <c r="B74" s="10"/>
      <c r="C74" s="10"/>
      <c r="D74" s="10"/>
      <c r="E74" s="10"/>
      <c r="F74" s="10"/>
      <c r="G74" s="10"/>
      <c r="H74" s="10"/>
    </row>
    <row r="75" ht="30.0" hidden="1" customHeight="1" outlineLevel="1">
      <c r="A75" s="33" t="s">
        <v>21</v>
      </c>
      <c r="B75" s="12"/>
      <c r="C75" s="12"/>
      <c r="D75" s="12"/>
      <c r="E75" s="12"/>
      <c r="F75" s="12"/>
      <c r="G75" s="12"/>
      <c r="H75" s="13"/>
    </row>
    <row r="76" ht="15.75" hidden="1" customHeight="1" outlineLevel="1">
      <c r="A76" s="9"/>
      <c r="B76" s="10"/>
      <c r="C76" s="10"/>
      <c r="D76" s="10"/>
      <c r="E76" s="10"/>
      <c r="F76" s="10"/>
      <c r="G76" s="10"/>
      <c r="H76" s="10"/>
    </row>
    <row r="77" ht="37.5" hidden="1" customHeight="1" outlineLevel="1">
      <c r="A77" s="31" t="s">
        <v>22</v>
      </c>
      <c r="B77" s="32"/>
      <c r="C77" s="12"/>
      <c r="D77" s="12"/>
      <c r="E77" s="12"/>
      <c r="F77" s="12"/>
      <c r="G77" s="12"/>
      <c r="H77" s="13"/>
    </row>
    <row r="78" ht="15.75" customHeight="1">
      <c r="A78" s="9"/>
      <c r="B78" s="10"/>
      <c r="C78" s="10"/>
      <c r="D78" s="10"/>
      <c r="E78" s="10"/>
      <c r="F78" s="10"/>
      <c r="G78" s="10"/>
      <c r="H78" s="10"/>
    </row>
    <row r="79" ht="37.5" customHeight="1">
      <c r="A79" s="25" t="s">
        <v>23</v>
      </c>
      <c r="B79" s="12"/>
      <c r="C79" s="12"/>
      <c r="D79" s="12"/>
      <c r="E79" s="12"/>
      <c r="F79" s="12"/>
      <c r="G79" s="12"/>
      <c r="H79" s="13"/>
    </row>
    <row r="80" ht="15.75" customHeight="1">
      <c r="A80" s="9"/>
      <c r="B80" s="10"/>
      <c r="C80" s="10"/>
      <c r="D80" s="10"/>
      <c r="E80" s="10"/>
      <c r="F80" s="10"/>
      <c r="G80" s="10"/>
      <c r="H80" s="10"/>
    </row>
    <row r="81" ht="15.75" customHeight="1" outlineLevel="1">
      <c r="A81" s="34" t="s">
        <v>24</v>
      </c>
      <c r="B81" s="35"/>
      <c r="C81" s="34" t="s">
        <v>25</v>
      </c>
      <c r="D81" s="36"/>
      <c r="E81" s="34" t="s">
        <v>26</v>
      </c>
      <c r="F81" s="37"/>
      <c r="G81" s="10"/>
      <c r="H81" s="10"/>
    </row>
    <row r="82" ht="15.75" customHeight="1" outlineLevel="1">
      <c r="A82" s="9"/>
      <c r="B82" s="10"/>
      <c r="C82" s="10"/>
      <c r="D82" s="10"/>
      <c r="E82" s="10"/>
      <c r="F82" s="10"/>
      <c r="G82" s="10"/>
      <c r="H82" s="10"/>
    </row>
    <row r="83" ht="15.75" customHeight="1" outlineLevel="1">
      <c r="A83" s="38" t="s">
        <v>27</v>
      </c>
      <c r="B83" s="19"/>
      <c r="C83" s="12"/>
      <c r="D83" s="12"/>
      <c r="E83" s="12"/>
      <c r="F83" s="12"/>
      <c r="G83" s="12"/>
      <c r="H83" s="12"/>
    </row>
    <row r="84" ht="15.75" customHeight="1" outlineLevel="1">
      <c r="A84" s="9"/>
      <c r="B84" s="10"/>
      <c r="C84" s="10"/>
      <c r="D84" s="10"/>
      <c r="E84" s="10"/>
      <c r="F84" s="10"/>
      <c r="G84" s="10"/>
      <c r="H84" s="10"/>
    </row>
    <row r="85" ht="15.75" customHeight="1" outlineLevel="1">
      <c r="A85" s="16" t="s">
        <v>28</v>
      </c>
      <c r="B85" s="19"/>
      <c r="C85" s="12"/>
      <c r="D85" s="12"/>
      <c r="E85" s="12"/>
      <c r="F85" s="12"/>
      <c r="G85" s="12"/>
      <c r="H85" s="12"/>
    </row>
    <row r="86" ht="15.75" customHeight="1" outlineLevel="1">
      <c r="A86" s="9"/>
      <c r="B86" s="10"/>
      <c r="C86" s="10"/>
      <c r="D86" s="10"/>
      <c r="E86" s="10"/>
      <c r="F86" s="10"/>
      <c r="G86" s="10"/>
      <c r="H86" s="10"/>
    </row>
    <row r="87" ht="15.75" customHeight="1" outlineLevel="1">
      <c r="A87" s="16" t="s">
        <v>29</v>
      </c>
      <c r="B87" s="19"/>
      <c r="C87" s="12"/>
      <c r="D87" s="12"/>
      <c r="E87" s="12"/>
      <c r="F87" s="12"/>
      <c r="G87" s="12"/>
      <c r="H87" s="20"/>
    </row>
    <row r="88" ht="15.75" customHeight="1" outlineLevel="1">
      <c r="A88" s="9"/>
      <c r="B88" s="10"/>
      <c r="C88" s="10"/>
      <c r="D88" s="10"/>
      <c r="E88" s="10"/>
      <c r="F88" s="10"/>
      <c r="G88" s="10"/>
      <c r="H88" s="10"/>
    </row>
    <row r="89" ht="15.75" customHeight="1" outlineLevel="1">
      <c r="A89" s="16" t="s">
        <v>30</v>
      </c>
      <c r="B89" s="19"/>
      <c r="C89" s="12"/>
      <c r="D89" s="12"/>
      <c r="E89" s="12"/>
      <c r="F89" s="12"/>
      <c r="G89" s="12"/>
      <c r="H89" s="12"/>
    </row>
    <row r="90" ht="15.75" customHeight="1" outlineLevel="1">
      <c r="A90" s="9"/>
      <c r="B90" s="10"/>
      <c r="C90" s="10"/>
      <c r="D90" s="10"/>
      <c r="E90" s="10"/>
      <c r="F90" s="10"/>
      <c r="G90" s="10"/>
      <c r="H90" s="10"/>
    </row>
    <row r="91" ht="15.75" customHeight="1" outlineLevel="1">
      <c r="A91" s="16" t="s">
        <v>31</v>
      </c>
      <c r="B91" s="19"/>
      <c r="C91" s="12"/>
      <c r="D91" s="12"/>
      <c r="E91" s="12"/>
      <c r="F91" s="12"/>
      <c r="G91" s="12"/>
      <c r="H91" s="12"/>
    </row>
    <row r="92" ht="15.75" customHeight="1" outlineLevel="1">
      <c r="A92" s="9"/>
      <c r="B92" s="10"/>
      <c r="C92" s="10"/>
      <c r="D92" s="10"/>
      <c r="E92" s="10"/>
      <c r="F92" s="10"/>
      <c r="G92" s="10"/>
      <c r="H92" s="10"/>
    </row>
    <row r="93" ht="15.75" customHeight="1" outlineLevel="1">
      <c r="A93" s="16" t="s">
        <v>32</v>
      </c>
      <c r="B93" s="19"/>
      <c r="C93" s="12"/>
      <c r="D93" s="12"/>
      <c r="E93" s="12"/>
      <c r="F93" s="12"/>
      <c r="G93" s="12"/>
      <c r="H93" s="12"/>
    </row>
    <row r="94" ht="15.75" customHeight="1" outlineLevel="1">
      <c r="A94" s="9"/>
      <c r="B94" s="10"/>
      <c r="C94" s="10"/>
      <c r="D94" s="10"/>
      <c r="E94" s="10"/>
      <c r="F94" s="10"/>
      <c r="G94" s="10"/>
      <c r="H94" s="10"/>
    </row>
    <row r="95" ht="15.75" customHeight="1" outlineLevel="1">
      <c r="A95" s="39" t="s">
        <v>33</v>
      </c>
      <c r="B95" s="19"/>
      <c r="C95" s="12"/>
      <c r="D95" s="12"/>
      <c r="E95" s="12"/>
      <c r="F95" s="12"/>
      <c r="G95" s="12"/>
      <c r="H95" s="12"/>
    </row>
    <row r="96" ht="15.75" customHeight="1" outlineLevel="1">
      <c r="A96" s="9"/>
      <c r="B96" s="10"/>
      <c r="C96" s="10"/>
      <c r="D96" s="10"/>
      <c r="E96" s="10"/>
      <c r="F96" s="10"/>
      <c r="G96" s="10"/>
      <c r="H96" s="10"/>
    </row>
    <row r="97" ht="15.75" customHeight="1" outlineLevel="1">
      <c r="A97" s="38" t="s">
        <v>34</v>
      </c>
      <c r="B97" s="19"/>
      <c r="C97" s="12"/>
      <c r="D97" s="12"/>
      <c r="E97" s="12"/>
      <c r="F97" s="12"/>
      <c r="G97" s="12"/>
      <c r="H97" s="12"/>
    </row>
    <row r="98" ht="15.75" customHeight="1" outlineLevel="1">
      <c r="A98" s="9"/>
      <c r="B98" s="10"/>
      <c r="C98" s="10"/>
      <c r="D98" s="10"/>
      <c r="E98" s="10"/>
      <c r="F98" s="10"/>
      <c r="G98" s="10"/>
      <c r="H98" s="10"/>
    </row>
    <row r="99" ht="15.75" customHeight="1" outlineLevel="1">
      <c r="A99" s="16" t="s">
        <v>35</v>
      </c>
      <c r="B99" s="19"/>
      <c r="C99" s="12"/>
      <c r="D99" s="12"/>
      <c r="E99" s="12"/>
      <c r="F99" s="12"/>
      <c r="G99" s="12"/>
      <c r="H99" s="12"/>
    </row>
    <row r="100" ht="15.75" customHeight="1" outlineLevel="1">
      <c r="A100" s="9"/>
      <c r="B100" s="10"/>
      <c r="C100" s="10"/>
      <c r="D100" s="10"/>
      <c r="E100" s="10"/>
      <c r="F100" s="10"/>
      <c r="G100" s="10"/>
      <c r="H100" s="10"/>
    </row>
    <row r="101" ht="15.75" customHeight="1" outlineLevel="1">
      <c r="A101" s="40" t="s">
        <v>36</v>
      </c>
      <c r="B101" s="34" t="s">
        <v>37</v>
      </c>
      <c r="C101" s="35"/>
      <c r="D101" s="10"/>
      <c r="E101" s="34" t="s">
        <v>38</v>
      </c>
      <c r="F101" s="35"/>
      <c r="G101" s="10"/>
      <c r="H101" s="10"/>
    </row>
    <row r="102" ht="15.75" customHeight="1" outlineLevel="1">
      <c r="A102" s="9"/>
      <c r="B102" s="10"/>
      <c r="C102" s="10"/>
      <c r="D102" s="10"/>
      <c r="E102" s="10"/>
      <c r="F102" s="10"/>
      <c r="G102" s="10"/>
      <c r="H102" s="10"/>
    </row>
    <row r="103" ht="15.75" customHeight="1" outlineLevel="1">
      <c r="A103" s="16" t="s">
        <v>39</v>
      </c>
      <c r="B103" s="19"/>
      <c r="C103" s="12"/>
      <c r="D103" s="12"/>
      <c r="E103" s="12"/>
      <c r="F103" s="12"/>
      <c r="G103" s="12"/>
      <c r="H103" s="12"/>
    </row>
    <row r="104" ht="15.75" customHeight="1" outlineLevel="1">
      <c r="A104" s="9"/>
      <c r="B104" s="10"/>
      <c r="C104" s="10"/>
      <c r="D104" s="10"/>
      <c r="E104" s="10"/>
      <c r="F104" s="10"/>
      <c r="G104" s="10"/>
      <c r="H104" s="10"/>
    </row>
    <row r="105" ht="15.75" customHeight="1" outlineLevel="1">
      <c r="A105" s="38" t="s">
        <v>40</v>
      </c>
      <c r="B105" s="19"/>
      <c r="C105" s="12"/>
      <c r="D105" s="12"/>
      <c r="E105" s="12"/>
      <c r="F105" s="12"/>
      <c r="G105" s="12"/>
      <c r="H105" s="12"/>
    </row>
    <row r="106" ht="15.75" customHeight="1" outlineLevel="1">
      <c r="A106" s="9"/>
      <c r="B106" s="10"/>
      <c r="C106" s="10"/>
      <c r="D106" s="10"/>
      <c r="E106" s="10"/>
      <c r="F106" s="10"/>
      <c r="G106" s="10"/>
      <c r="H106" s="10"/>
    </row>
    <row r="107" ht="15.75" customHeight="1" outlineLevel="1">
      <c r="A107" s="9"/>
      <c r="B107" s="10"/>
      <c r="C107" s="10"/>
      <c r="D107" s="10"/>
      <c r="E107" s="10"/>
      <c r="F107" s="10"/>
      <c r="G107" s="10"/>
      <c r="H107" s="10"/>
    </row>
    <row r="108" ht="15.75" customHeight="1" outlineLevel="1">
      <c r="A108" s="16" t="s">
        <v>41</v>
      </c>
      <c r="B108" s="19"/>
      <c r="C108" s="12"/>
      <c r="D108" s="12"/>
      <c r="E108" s="12"/>
      <c r="F108" s="12"/>
      <c r="G108" s="12"/>
      <c r="H108" s="12"/>
    </row>
    <row r="109" ht="15.75" customHeight="1" outlineLevel="1">
      <c r="A109" s="9"/>
      <c r="B109" s="10"/>
      <c r="C109" s="10"/>
      <c r="D109" s="10"/>
      <c r="E109" s="10"/>
      <c r="F109" s="10"/>
      <c r="G109" s="10"/>
      <c r="H109" s="10"/>
    </row>
    <row r="110" ht="15.75" customHeight="1" outlineLevel="1">
      <c r="A110" s="16" t="s">
        <v>42</v>
      </c>
      <c r="B110" s="19"/>
      <c r="C110" s="12"/>
      <c r="D110" s="12"/>
      <c r="E110" s="12"/>
      <c r="F110" s="12"/>
      <c r="G110" s="12"/>
      <c r="H110" s="12"/>
    </row>
    <row r="111" ht="15.75" customHeight="1" outlineLevel="1">
      <c r="A111" s="9"/>
      <c r="B111" s="10"/>
      <c r="C111" s="10"/>
      <c r="D111" s="10"/>
      <c r="E111" s="10"/>
      <c r="F111" s="10"/>
      <c r="G111" s="10"/>
      <c r="H111" s="10"/>
    </row>
    <row r="112" ht="15.75" customHeight="1" outlineLevel="1">
      <c r="A112" s="38" t="s">
        <v>43</v>
      </c>
      <c r="B112" s="19"/>
      <c r="C112" s="12"/>
      <c r="D112" s="12"/>
      <c r="E112" s="12"/>
      <c r="F112" s="12"/>
      <c r="G112" s="12"/>
      <c r="H112" s="12"/>
    </row>
    <row r="113" ht="15.75" customHeight="1" outlineLevel="1">
      <c r="A113" s="9"/>
      <c r="B113" s="10"/>
      <c r="C113" s="10"/>
      <c r="D113" s="10"/>
      <c r="E113" s="10"/>
      <c r="F113" s="10"/>
      <c r="G113" s="10"/>
      <c r="H113" s="10"/>
    </row>
    <row r="114" ht="15.75" customHeight="1" outlineLevel="1">
      <c r="A114" s="16" t="s">
        <v>44</v>
      </c>
      <c r="B114" s="19"/>
      <c r="C114" s="12"/>
      <c r="D114" s="12"/>
      <c r="E114" s="12"/>
      <c r="F114" s="12"/>
      <c r="G114" s="12"/>
      <c r="H114" s="20"/>
    </row>
    <row r="115" ht="15.75" customHeight="1" outlineLevel="1">
      <c r="A115" s="9"/>
      <c r="B115" s="10"/>
      <c r="C115" s="10"/>
      <c r="D115" s="10"/>
      <c r="E115" s="10"/>
      <c r="F115" s="10"/>
      <c r="G115" s="10"/>
      <c r="H115" s="10"/>
    </row>
    <row r="116" ht="15.75" customHeight="1" outlineLevel="1">
      <c r="A116" s="16" t="s">
        <v>45</v>
      </c>
      <c r="B116" s="19"/>
      <c r="C116" s="12"/>
      <c r="D116" s="12"/>
      <c r="E116" s="12"/>
      <c r="F116" s="12"/>
      <c r="G116" s="12"/>
      <c r="H116" s="12"/>
    </row>
    <row r="117" ht="15.75" customHeight="1" outlineLevel="1">
      <c r="A117" s="9"/>
      <c r="B117" s="10"/>
      <c r="C117" s="10"/>
      <c r="D117" s="10"/>
      <c r="E117" s="10"/>
      <c r="F117" s="10"/>
      <c r="G117" s="10"/>
      <c r="H117" s="10"/>
    </row>
    <row r="118" ht="15.75" customHeight="1" outlineLevel="1">
      <c r="A118" s="38" t="s">
        <v>46</v>
      </c>
      <c r="B118" s="19"/>
      <c r="C118" s="12"/>
      <c r="D118" s="12"/>
      <c r="E118" s="12"/>
      <c r="F118" s="12"/>
      <c r="G118" s="12"/>
      <c r="H118" s="12"/>
    </row>
    <row r="119" ht="15.75" customHeight="1" outlineLevel="1">
      <c r="A119" s="9"/>
      <c r="B119" s="10"/>
      <c r="C119" s="10"/>
      <c r="D119" s="10"/>
      <c r="E119" s="10"/>
      <c r="F119" s="10"/>
      <c r="G119" s="10"/>
      <c r="H119" s="10"/>
    </row>
    <row r="120" ht="15.75" customHeight="1" outlineLevel="1">
      <c r="A120" s="38" t="s">
        <v>47</v>
      </c>
      <c r="B120" s="19"/>
      <c r="C120" s="12"/>
      <c r="D120" s="12"/>
      <c r="E120" s="12"/>
      <c r="F120" s="12"/>
      <c r="G120" s="12"/>
      <c r="H120" s="12"/>
    </row>
    <row r="121" ht="15.75" customHeight="1" outlineLevel="1">
      <c r="A121" s="9"/>
      <c r="B121" s="10"/>
      <c r="C121" s="10"/>
      <c r="D121" s="10"/>
      <c r="E121" s="10"/>
      <c r="F121" s="10"/>
      <c r="G121" s="10"/>
      <c r="H121" s="10"/>
    </row>
    <row r="122" ht="15.75" customHeight="1" outlineLevel="1">
      <c r="A122" s="38" t="s">
        <v>48</v>
      </c>
      <c r="B122" s="19"/>
      <c r="C122" s="12"/>
      <c r="D122" s="12"/>
      <c r="E122" s="12"/>
      <c r="F122" s="12"/>
      <c r="G122" s="12"/>
      <c r="H122" s="20"/>
    </row>
    <row r="123" ht="15.75" customHeight="1" outlineLevel="1">
      <c r="A123" s="9"/>
      <c r="B123" s="10"/>
      <c r="C123" s="10"/>
      <c r="D123" s="10"/>
      <c r="E123" s="10"/>
      <c r="F123" s="10"/>
      <c r="G123" s="10"/>
      <c r="H123" s="10"/>
    </row>
    <row r="124" ht="15.75" customHeight="1" outlineLevel="1">
      <c r="A124" s="16" t="s">
        <v>49</v>
      </c>
      <c r="B124" s="19"/>
      <c r="C124" s="12"/>
      <c r="D124" s="12"/>
      <c r="E124" s="12"/>
      <c r="F124" s="12"/>
      <c r="G124" s="12"/>
      <c r="H124" s="12"/>
    </row>
    <row r="125" ht="15.75" customHeight="1" outlineLevel="1">
      <c r="A125" s="9"/>
      <c r="B125" s="10"/>
      <c r="C125" s="10"/>
      <c r="D125" s="10"/>
      <c r="E125" s="10"/>
      <c r="F125" s="10"/>
      <c r="G125" s="10"/>
      <c r="H125" s="10"/>
    </row>
    <row r="126" ht="15.75" customHeight="1" outlineLevel="1">
      <c r="A126" s="16" t="s">
        <v>50</v>
      </c>
      <c r="B126" s="19"/>
      <c r="C126" s="12"/>
      <c r="D126" s="12"/>
      <c r="E126" s="12"/>
      <c r="F126" s="12"/>
      <c r="G126" s="12"/>
      <c r="H126" s="12"/>
    </row>
    <row r="127" ht="15.75" customHeight="1">
      <c r="A127" s="9"/>
      <c r="B127" s="10"/>
      <c r="C127" s="10"/>
      <c r="D127" s="10"/>
      <c r="E127" s="10"/>
      <c r="F127" s="10"/>
      <c r="G127" s="10"/>
      <c r="H127" s="10"/>
    </row>
    <row r="128" ht="37.5" customHeight="1">
      <c r="A128" s="41" t="s">
        <v>51</v>
      </c>
      <c r="B128" s="12"/>
      <c r="C128" s="12"/>
      <c r="D128" s="12"/>
      <c r="E128" s="12"/>
      <c r="F128" s="12"/>
      <c r="G128" s="12"/>
      <c r="H128" s="13"/>
    </row>
    <row r="129" ht="15.75" customHeight="1" collapsed="1">
      <c r="A129" s="9"/>
      <c r="B129" s="10"/>
      <c r="C129" s="10"/>
      <c r="E129" s="10"/>
      <c r="F129" s="10"/>
      <c r="G129" s="10"/>
      <c r="H129" s="10"/>
    </row>
    <row r="130" ht="15.75" hidden="1" customHeight="1" outlineLevel="1">
      <c r="A130" s="26" t="s">
        <v>52</v>
      </c>
      <c r="B130" s="27"/>
      <c r="C130" s="27"/>
      <c r="D130" s="27"/>
      <c r="E130" s="27"/>
      <c r="F130" s="27"/>
      <c r="G130" s="27"/>
      <c r="H130" s="27"/>
    </row>
    <row r="131" ht="15.75" hidden="1" customHeight="1" outlineLevel="1">
      <c r="A131" s="9"/>
      <c r="B131" s="10"/>
      <c r="C131" s="10"/>
      <c r="D131" s="10"/>
      <c r="E131" s="10"/>
      <c r="F131" s="10"/>
      <c r="G131" s="10"/>
      <c r="H131" s="10"/>
    </row>
    <row r="132" ht="15.75" hidden="1" customHeight="1" outlineLevel="1">
      <c r="A132" s="16" t="s">
        <v>53</v>
      </c>
      <c r="B132" s="19"/>
      <c r="C132" s="12"/>
      <c r="D132" s="12"/>
      <c r="E132" s="12"/>
      <c r="F132" s="12"/>
      <c r="G132" s="12"/>
      <c r="H132" s="20"/>
    </row>
    <row r="133" ht="15.75" hidden="1" customHeight="1" outlineLevel="1">
      <c r="A133" s="9"/>
      <c r="B133" s="10"/>
      <c r="C133" s="10"/>
      <c r="D133" s="10"/>
      <c r="E133" s="10"/>
      <c r="F133" s="10"/>
      <c r="G133" s="10"/>
      <c r="H133" s="10"/>
    </row>
    <row r="134" ht="15.75" hidden="1" customHeight="1" outlineLevel="1">
      <c r="A134" s="16" t="s">
        <v>54</v>
      </c>
      <c r="B134" s="19"/>
      <c r="C134" s="12"/>
      <c r="D134" s="12"/>
      <c r="E134" s="12"/>
      <c r="F134" s="12"/>
      <c r="G134" s="12"/>
      <c r="H134" s="12"/>
    </row>
    <row r="135" ht="15.75" hidden="1" customHeight="1" outlineLevel="1">
      <c r="A135" s="9"/>
      <c r="B135" s="10"/>
      <c r="C135" s="10"/>
      <c r="D135" s="10"/>
      <c r="E135" s="10"/>
      <c r="F135" s="10"/>
      <c r="G135" s="10"/>
      <c r="H135" s="10"/>
    </row>
    <row r="136" ht="15.75" hidden="1" customHeight="1" outlineLevel="1">
      <c r="A136" s="16" t="s">
        <v>55</v>
      </c>
      <c r="B136" s="19"/>
      <c r="C136" s="12"/>
      <c r="D136" s="12"/>
      <c r="E136" s="12"/>
      <c r="F136" s="12"/>
      <c r="G136" s="12"/>
      <c r="H136" s="12"/>
    </row>
    <row r="137" ht="15.75" hidden="1" customHeight="1" outlineLevel="1">
      <c r="A137" s="9"/>
      <c r="B137" s="10"/>
      <c r="C137" s="10"/>
      <c r="D137" s="10"/>
      <c r="E137" s="10"/>
      <c r="F137" s="10"/>
      <c r="G137" s="10"/>
      <c r="H137" s="10"/>
    </row>
    <row r="138" ht="30.0" hidden="1" customHeight="1" outlineLevel="1">
      <c r="A138" s="16" t="s">
        <v>56</v>
      </c>
      <c r="B138" s="19"/>
      <c r="C138" s="12"/>
      <c r="D138" s="12"/>
      <c r="E138" s="12"/>
      <c r="F138" s="12"/>
      <c r="G138" s="12"/>
      <c r="H138" s="12"/>
    </row>
    <row r="139" ht="15.75" hidden="1" customHeight="1" outlineLevel="1">
      <c r="A139" s="9"/>
      <c r="B139" s="10"/>
      <c r="C139" s="10"/>
      <c r="D139" s="10"/>
      <c r="E139" s="10"/>
      <c r="F139" s="10"/>
      <c r="G139" s="10"/>
      <c r="H139" s="10"/>
    </row>
    <row r="140" ht="30.0" hidden="1" customHeight="1" outlineLevel="1">
      <c r="A140" s="16" t="s">
        <v>57</v>
      </c>
      <c r="B140" s="19"/>
      <c r="C140" s="12"/>
      <c r="D140" s="12"/>
      <c r="E140" s="12"/>
      <c r="F140" s="12"/>
      <c r="G140" s="12"/>
      <c r="H140" s="12"/>
    </row>
    <row r="141" ht="15.75" hidden="1" customHeight="1" outlineLevel="1">
      <c r="A141" s="9"/>
      <c r="B141" s="10"/>
      <c r="C141" s="10"/>
      <c r="D141" s="10"/>
      <c r="E141" s="10"/>
      <c r="F141" s="10"/>
      <c r="G141" s="10"/>
      <c r="H141" s="10"/>
    </row>
    <row r="142" ht="30.0" hidden="1" customHeight="1" outlineLevel="1">
      <c r="A142" s="16" t="s">
        <v>58</v>
      </c>
      <c r="B142" s="19"/>
      <c r="C142" s="12"/>
      <c r="D142" s="12"/>
      <c r="E142" s="12"/>
      <c r="F142" s="12"/>
      <c r="G142" s="12"/>
      <c r="H142" s="12"/>
    </row>
    <row r="143" ht="15.75" hidden="1" customHeight="1" outlineLevel="1">
      <c r="A143" s="9"/>
      <c r="B143" s="10"/>
      <c r="C143" s="10"/>
      <c r="D143" s="10"/>
      <c r="E143" s="10"/>
      <c r="F143" s="10"/>
      <c r="G143" s="10"/>
      <c r="H143" s="10"/>
    </row>
    <row r="144" ht="30.0" hidden="1" customHeight="1" outlineLevel="1">
      <c r="A144" s="16" t="s">
        <v>59</v>
      </c>
      <c r="B144" s="19"/>
      <c r="C144" s="12"/>
      <c r="D144" s="12"/>
      <c r="E144" s="12"/>
      <c r="F144" s="12"/>
      <c r="G144" s="12"/>
      <c r="H144" s="12"/>
    </row>
    <row r="145" ht="15.75" hidden="1" customHeight="1" outlineLevel="1">
      <c r="A145" s="9"/>
      <c r="B145" s="10"/>
      <c r="C145" s="10"/>
      <c r="D145" s="10"/>
      <c r="E145" s="10"/>
      <c r="F145" s="10"/>
      <c r="G145" s="10"/>
      <c r="H145" s="10"/>
    </row>
    <row r="146" ht="30.0" hidden="1" customHeight="1" outlineLevel="1">
      <c r="A146" s="16" t="s">
        <v>60</v>
      </c>
      <c r="B146" s="19"/>
      <c r="C146" s="12"/>
      <c r="D146" s="12"/>
      <c r="E146" s="12"/>
      <c r="F146" s="12"/>
      <c r="G146" s="12"/>
      <c r="H146" s="12"/>
    </row>
    <row r="147" ht="15.75" hidden="1" customHeight="1" outlineLevel="1">
      <c r="A147" s="9"/>
      <c r="B147" s="10"/>
      <c r="C147" s="10"/>
      <c r="D147" s="10"/>
      <c r="E147" s="10"/>
      <c r="F147" s="10"/>
      <c r="G147" s="10"/>
      <c r="H147" s="10"/>
    </row>
    <row r="148" ht="30.0" hidden="1" customHeight="1" outlineLevel="1">
      <c r="A148" s="16" t="s">
        <v>61</v>
      </c>
      <c r="B148" s="19"/>
      <c r="C148" s="12"/>
      <c r="D148" s="12"/>
      <c r="E148" s="12"/>
      <c r="F148" s="12"/>
      <c r="G148" s="12"/>
      <c r="H148" s="12"/>
    </row>
    <row r="149" ht="15.75" customHeight="1">
      <c r="A149" s="9"/>
      <c r="B149" s="10"/>
      <c r="C149" s="10"/>
      <c r="D149" s="10"/>
      <c r="E149" s="10"/>
      <c r="F149" s="10"/>
      <c r="G149" s="10"/>
      <c r="H149" s="10"/>
    </row>
    <row r="150" ht="37.5" customHeight="1">
      <c r="A150" s="25" t="s">
        <v>62</v>
      </c>
      <c r="B150" s="12"/>
      <c r="C150" s="12"/>
      <c r="D150" s="12"/>
      <c r="E150" s="12"/>
      <c r="F150" s="12"/>
      <c r="G150" s="12"/>
      <c r="H150" s="13"/>
    </row>
    <row r="151" ht="15.75" customHeight="1">
      <c r="A151" s="9"/>
      <c r="B151" s="10"/>
      <c r="C151" s="10"/>
      <c r="D151" s="10"/>
      <c r="E151" s="10"/>
      <c r="F151" s="10"/>
      <c r="G151" s="10"/>
      <c r="H151" s="10"/>
    </row>
    <row r="152" ht="15.75" customHeight="1" outlineLevel="1">
      <c r="A152" s="42" t="s">
        <v>63</v>
      </c>
      <c r="B152" s="35"/>
      <c r="C152" s="34" t="s">
        <v>64</v>
      </c>
      <c r="D152" s="43"/>
      <c r="E152" s="34" t="s">
        <v>65</v>
      </c>
      <c r="F152" s="35"/>
      <c r="G152" s="10"/>
      <c r="H152" s="10"/>
    </row>
    <row r="153" ht="15.75" customHeight="1" outlineLevel="1">
      <c r="A153" s="44"/>
      <c r="B153" s="10"/>
      <c r="C153" s="10"/>
      <c r="D153" s="10"/>
      <c r="E153" s="10"/>
      <c r="F153" s="10"/>
      <c r="G153" s="10"/>
      <c r="H153" s="10"/>
    </row>
    <row r="154" ht="15.75" customHeight="1" outlineLevel="1">
      <c r="A154" s="45" t="s">
        <v>66</v>
      </c>
      <c r="B154" s="46"/>
      <c r="C154" s="12"/>
      <c r="D154" s="12"/>
      <c r="E154" s="12"/>
      <c r="F154" s="12"/>
      <c r="G154" s="12"/>
      <c r="H154" s="12"/>
    </row>
    <row r="155" ht="15.75" customHeight="1" outlineLevel="1">
      <c r="A155" s="44"/>
      <c r="B155" s="10"/>
      <c r="C155" s="10"/>
      <c r="D155" s="10"/>
      <c r="E155" s="10"/>
      <c r="F155" s="10"/>
      <c r="G155" s="10"/>
      <c r="H155" s="10"/>
    </row>
    <row r="156" ht="15.75" customHeight="1" outlineLevel="1">
      <c r="A156" s="45" t="s">
        <v>67</v>
      </c>
      <c r="B156" s="19"/>
      <c r="C156" s="12"/>
      <c r="D156" s="12"/>
      <c r="E156" s="12"/>
      <c r="F156" s="12"/>
      <c r="G156" s="12"/>
      <c r="H156" s="12"/>
    </row>
    <row r="157" ht="15.75" customHeight="1" outlineLevel="1">
      <c r="A157" s="44"/>
      <c r="B157" s="10"/>
      <c r="C157" s="10"/>
      <c r="D157" s="10"/>
      <c r="E157" s="10"/>
      <c r="F157" s="10"/>
      <c r="G157" s="10"/>
      <c r="H157" s="10"/>
    </row>
    <row r="158" ht="15.75" customHeight="1" outlineLevel="1">
      <c r="A158" s="47" t="s">
        <v>68</v>
      </c>
      <c r="B158" s="19"/>
      <c r="C158" s="12"/>
      <c r="D158" s="12"/>
      <c r="E158" s="12"/>
      <c r="F158" s="12"/>
      <c r="G158" s="12"/>
      <c r="H158" s="12"/>
    </row>
    <row r="159" ht="15.75" customHeight="1" outlineLevel="1">
      <c r="A159" s="44"/>
      <c r="B159" s="10"/>
      <c r="C159" s="10"/>
      <c r="D159" s="10"/>
      <c r="E159" s="10"/>
      <c r="F159" s="10"/>
      <c r="G159" s="10"/>
      <c r="H159" s="10"/>
    </row>
    <row r="160" ht="30.0" customHeight="1" outlineLevel="1">
      <c r="A160" s="47" t="s">
        <v>69</v>
      </c>
      <c r="B160" s="19"/>
      <c r="C160" s="12"/>
      <c r="D160" s="12"/>
      <c r="E160" s="12"/>
      <c r="F160" s="12"/>
      <c r="G160" s="12"/>
      <c r="H160" s="12"/>
    </row>
    <row r="161" ht="15.75" customHeight="1" outlineLevel="1">
      <c r="A161" s="44"/>
      <c r="B161" s="10"/>
      <c r="C161" s="10"/>
      <c r="D161" s="10"/>
      <c r="E161" s="10"/>
      <c r="F161" s="10"/>
      <c r="G161" s="10"/>
      <c r="H161" s="10"/>
    </row>
    <row r="162" ht="30.0" customHeight="1" outlineLevel="1">
      <c r="A162" s="47" t="s">
        <v>70</v>
      </c>
      <c r="B162" s="19"/>
      <c r="C162" s="12"/>
      <c r="D162" s="12"/>
      <c r="E162" s="12"/>
      <c r="F162" s="12"/>
      <c r="G162" s="12"/>
      <c r="H162" s="12"/>
    </row>
    <row r="163" ht="15.75" customHeight="1" outlineLevel="1">
      <c r="A163" s="44"/>
      <c r="B163" s="10"/>
      <c r="C163" s="10"/>
      <c r="D163" s="10"/>
      <c r="E163" s="10"/>
      <c r="F163" s="10"/>
      <c r="G163" s="10"/>
      <c r="H163" s="10"/>
    </row>
    <row r="164" ht="30.0" customHeight="1" outlineLevel="1">
      <c r="A164" s="45" t="s">
        <v>71</v>
      </c>
      <c r="B164" s="19"/>
      <c r="C164" s="12"/>
      <c r="D164" s="12"/>
      <c r="E164" s="12"/>
      <c r="F164" s="12"/>
      <c r="G164" s="12"/>
      <c r="H164" s="12"/>
    </row>
    <row r="165" ht="15.75" customHeight="1" outlineLevel="1">
      <c r="A165" s="44"/>
      <c r="B165" s="10"/>
      <c r="C165" s="10"/>
      <c r="D165" s="10"/>
      <c r="E165" s="10"/>
      <c r="F165" s="10"/>
      <c r="G165" s="10"/>
      <c r="H165" s="10"/>
    </row>
    <row r="166" ht="30.0" customHeight="1" outlineLevel="1">
      <c r="A166" s="45" t="s">
        <v>72</v>
      </c>
      <c r="B166" s="19"/>
      <c r="C166" s="12"/>
      <c r="D166" s="12"/>
      <c r="E166" s="12"/>
      <c r="F166" s="12"/>
      <c r="G166" s="12"/>
      <c r="H166" s="12"/>
    </row>
    <row r="167" ht="15.75" customHeight="1" outlineLevel="1">
      <c r="A167" s="44"/>
      <c r="B167" s="10"/>
      <c r="C167" s="10"/>
      <c r="D167" s="10"/>
      <c r="E167" s="10"/>
      <c r="F167" s="10"/>
      <c r="G167" s="10"/>
      <c r="H167" s="10"/>
    </row>
    <row r="168" ht="30.0" customHeight="1" outlineLevel="1">
      <c r="A168" s="45" t="s">
        <v>73</v>
      </c>
      <c r="B168" s="19"/>
      <c r="C168" s="12"/>
      <c r="D168" s="12"/>
      <c r="E168" s="12"/>
      <c r="F168" s="12"/>
      <c r="G168" s="12"/>
      <c r="H168" s="12"/>
    </row>
    <row r="169" ht="15.75" customHeight="1" outlineLevel="1">
      <c r="A169" s="44"/>
      <c r="B169" s="10"/>
      <c r="C169" s="10"/>
      <c r="D169" s="10"/>
      <c r="E169" s="10"/>
      <c r="F169" s="10"/>
      <c r="G169" s="10"/>
      <c r="H169" s="10"/>
    </row>
    <row r="170" ht="30.0" customHeight="1" outlineLevel="1">
      <c r="A170" s="45" t="s">
        <v>74</v>
      </c>
      <c r="B170" s="19"/>
      <c r="C170" s="12"/>
      <c r="D170" s="12"/>
      <c r="E170" s="12"/>
      <c r="F170" s="12"/>
      <c r="G170" s="12"/>
      <c r="H170" s="12"/>
    </row>
    <row r="171" ht="15.75" customHeight="1" outlineLevel="1">
      <c r="A171" s="44"/>
      <c r="B171" s="10"/>
      <c r="C171" s="10"/>
      <c r="D171" s="10"/>
      <c r="E171" s="10"/>
      <c r="F171" s="10"/>
      <c r="G171" s="10"/>
      <c r="H171" s="10"/>
    </row>
    <row r="172" ht="30.0" customHeight="1" outlineLevel="1">
      <c r="A172" s="47" t="s">
        <v>75</v>
      </c>
      <c r="B172" s="19"/>
      <c r="C172" s="12"/>
      <c r="D172" s="12"/>
      <c r="E172" s="12"/>
      <c r="F172" s="12"/>
      <c r="G172" s="12"/>
      <c r="H172" s="12"/>
    </row>
    <row r="173" ht="15.75" customHeight="1">
      <c r="A173" s="9"/>
      <c r="B173" s="10"/>
      <c r="C173" s="10"/>
      <c r="D173" s="10"/>
      <c r="E173" s="10"/>
      <c r="F173" s="10"/>
      <c r="G173" s="10"/>
      <c r="H173" s="10"/>
    </row>
    <row r="174" ht="37.5" customHeight="1">
      <c r="A174" s="11" t="s">
        <v>76</v>
      </c>
      <c r="B174" s="12"/>
      <c r="C174" s="12"/>
      <c r="D174" s="12"/>
      <c r="E174" s="12"/>
      <c r="F174" s="12"/>
      <c r="G174" s="12"/>
      <c r="H174" s="13"/>
    </row>
    <row r="175" ht="15.75" customHeight="1" collapsed="1">
      <c r="A175" s="48"/>
      <c r="B175" s="49"/>
      <c r="C175" s="49"/>
      <c r="D175" s="49"/>
      <c r="E175" s="49"/>
      <c r="F175" s="49"/>
      <c r="G175" s="49"/>
      <c r="H175" s="49"/>
    </row>
    <row r="176" ht="15.75" hidden="1" customHeight="1" outlineLevel="1">
      <c r="A176" s="48"/>
      <c r="B176" s="49"/>
      <c r="C176" s="49"/>
      <c r="D176" s="49"/>
      <c r="E176" s="49"/>
      <c r="F176" s="34" t="s">
        <v>77</v>
      </c>
      <c r="G176" s="34" t="s">
        <v>78</v>
      </c>
      <c r="H176" s="49"/>
    </row>
    <row r="177" ht="15.75" hidden="1" customHeight="1" outlineLevel="1">
      <c r="A177" s="34" t="s">
        <v>79</v>
      </c>
      <c r="C177" s="50" t="s">
        <v>80</v>
      </c>
      <c r="D177" s="51" t="b">
        <v>0</v>
      </c>
      <c r="E177" s="52" t="str">
        <f t="shared" ref="E177:E183" si="1">IF($D177,"Trovi Tanta Gente?","")</f>
        <v/>
      </c>
      <c r="F177" s="53" t="b">
        <v>0</v>
      </c>
      <c r="G177" s="53" t="b">
        <v>0</v>
      </c>
      <c r="H177" s="49"/>
    </row>
    <row r="178" ht="15.75" hidden="1" customHeight="1" outlineLevel="1">
      <c r="A178" s="9"/>
      <c r="B178" s="10"/>
      <c r="C178" s="50" t="s">
        <v>81</v>
      </c>
      <c r="D178" s="51" t="b">
        <v>0</v>
      </c>
      <c r="E178" s="52" t="str">
        <f t="shared" si="1"/>
        <v/>
      </c>
      <c r="F178" s="53" t="b">
        <v>0</v>
      </c>
      <c r="G178" s="53" t="b">
        <v>0</v>
      </c>
      <c r="H178" s="10"/>
    </row>
    <row r="179" ht="15.75" hidden="1" customHeight="1" outlineLevel="1">
      <c r="A179" s="9"/>
      <c r="B179" s="10"/>
      <c r="C179" s="50" t="s">
        <v>82</v>
      </c>
      <c r="D179" s="51" t="b">
        <v>0</v>
      </c>
      <c r="E179" s="52" t="str">
        <f t="shared" si="1"/>
        <v/>
      </c>
      <c r="F179" s="53" t="b">
        <v>0</v>
      </c>
      <c r="G179" s="53" t="b">
        <v>0</v>
      </c>
      <c r="H179" s="10"/>
    </row>
    <row r="180" ht="15.75" hidden="1" customHeight="1" outlineLevel="1">
      <c r="A180" s="9"/>
      <c r="B180" s="10"/>
      <c r="C180" s="50" t="s">
        <v>83</v>
      </c>
      <c r="D180" s="51" t="b">
        <v>0</v>
      </c>
      <c r="E180" s="52" t="str">
        <f t="shared" si="1"/>
        <v/>
      </c>
      <c r="F180" s="53" t="b">
        <v>0</v>
      </c>
      <c r="G180" s="53" t="b">
        <v>0</v>
      </c>
      <c r="H180" s="10"/>
    </row>
    <row r="181" ht="15.75" hidden="1" customHeight="1" outlineLevel="1">
      <c r="A181" s="9"/>
      <c r="B181" s="10"/>
      <c r="C181" s="50" t="s">
        <v>84</v>
      </c>
      <c r="D181" s="51" t="b">
        <v>0</v>
      </c>
      <c r="E181" s="52" t="str">
        <f t="shared" si="1"/>
        <v/>
      </c>
      <c r="F181" s="53" t="b">
        <v>0</v>
      </c>
      <c r="G181" s="53" t="b">
        <v>0</v>
      </c>
      <c r="H181" s="10"/>
    </row>
    <row r="182" ht="15.75" hidden="1" customHeight="1" outlineLevel="1">
      <c r="A182" s="9"/>
      <c r="B182" s="10"/>
      <c r="C182" s="50" t="s">
        <v>85</v>
      </c>
      <c r="D182" s="51" t="b">
        <v>0</v>
      </c>
      <c r="E182" s="52" t="str">
        <f t="shared" si="1"/>
        <v/>
      </c>
      <c r="F182" s="53" t="b">
        <v>0</v>
      </c>
      <c r="G182" s="53" t="b">
        <v>0</v>
      </c>
      <c r="H182" s="10"/>
    </row>
    <row r="183" ht="15.75" hidden="1" customHeight="1" outlineLevel="1">
      <c r="A183" s="9"/>
      <c r="B183" s="10"/>
      <c r="C183" s="50" t="s">
        <v>86</v>
      </c>
      <c r="D183" s="51" t="b">
        <v>0</v>
      </c>
      <c r="E183" s="52" t="str">
        <f t="shared" si="1"/>
        <v/>
      </c>
      <c r="F183" s="53" t="b">
        <v>0</v>
      </c>
      <c r="G183" s="53" t="b">
        <v>0</v>
      </c>
      <c r="H183" s="10"/>
    </row>
    <row r="184" ht="15.75" customHeight="1">
      <c r="A184" s="9"/>
      <c r="B184" s="10"/>
      <c r="C184" s="54"/>
      <c r="D184" s="54"/>
      <c r="E184" s="10"/>
      <c r="F184" s="10"/>
      <c r="G184" s="10"/>
      <c r="H184" s="10"/>
    </row>
    <row r="185" ht="37.5" customHeight="1">
      <c r="A185" s="25" t="s">
        <v>87</v>
      </c>
      <c r="B185" s="12"/>
      <c r="C185" s="12"/>
      <c r="D185" s="12"/>
      <c r="E185" s="12"/>
      <c r="F185" s="12"/>
      <c r="G185" s="12"/>
      <c r="H185" s="13"/>
    </row>
    <row r="186" ht="15.75" customHeight="1" collapsed="1">
      <c r="A186" s="9"/>
      <c r="B186" s="10"/>
      <c r="C186" s="10"/>
      <c r="D186" s="10"/>
      <c r="E186" s="10"/>
      <c r="F186" s="10"/>
      <c r="G186" s="10"/>
      <c r="H186" s="10"/>
    </row>
    <row r="187" ht="15.75" hidden="1" customHeight="1" outlineLevel="1">
      <c r="A187" s="34" t="str">
        <f>IF(F187,"","Mi Alleno In Palestra")</f>
        <v/>
      </c>
      <c r="B187" s="55" t="b">
        <v>0</v>
      </c>
      <c r="C187" s="53"/>
      <c r="D187" s="54"/>
      <c r="E187" s="34" t="str">
        <f>IF(B187,"","Mi Alleno A Casa")</f>
        <v>Mi Alleno A Casa</v>
      </c>
      <c r="F187" s="55" t="b">
        <v>1</v>
      </c>
      <c r="G187" s="10"/>
      <c r="H187" s="10"/>
    </row>
    <row r="188" ht="15.75" hidden="1" customHeight="1" outlineLevel="1">
      <c r="A188" s="56"/>
      <c r="B188" s="55"/>
      <c r="C188" s="53"/>
      <c r="D188" s="54"/>
      <c r="E188" s="53"/>
      <c r="F188" s="55"/>
      <c r="G188" s="10"/>
      <c r="H188" s="10"/>
    </row>
    <row r="189" ht="15.75" hidden="1" customHeight="1" outlineLevel="1">
      <c r="A189" s="57" t="str">
        <f>IF($B$187,"Chest Press 45°°","")</f>
        <v/>
      </c>
      <c r="B189" s="55" t="b">
        <v>0</v>
      </c>
      <c r="C189" s="54"/>
      <c r="D189" s="54"/>
      <c r="E189" s="57" t="str">
        <f>IF($F$187,"Panca Piana","")</f>
        <v>Panca Piana</v>
      </c>
      <c r="F189" s="55" t="b">
        <v>0</v>
      </c>
      <c r="G189" s="49"/>
      <c r="H189" s="58"/>
    </row>
    <row r="190" ht="15.75" hidden="1" customHeight="1" outlineLevel="1">
      <c r="A190" s="57" t="str">
        <f>IF($B$187,"Chest Press Piana","")</f>
        <v/>
      </c>
      <c r="B190" s="55" t="b">
        <v>0</v>
      </c>
      <c r="C190" s="54"/>
      <c r="D190" s="54"/>
      <c r="E190" s="57" t="str">
        <f>IF($F$187,"Panca Regolabile","")</f>
        <v>Panca Regolabile</v>
      </c>
      <c r="F190" s="55" t="b">
        <v>0</v>
      </c>
      <c r="G190" s="49"/>
      <c r="H190" s="58"/>
    </row>
    <row r="191" ht="15.75" hidden="1" customHeight="1" outlineLevel="1">
      <c r="A191" s="57" t="str">
        <f>IF($B$187,"Pec Fly Machine","")</f>
        <v/>
      </c>
      <c r="B191" s="55" t="b">
        <v>0</v>
      </c>
      <c r="C191" s="54"/>
      <c r="D191" s="54"/>
      <c r="E191" s="57" t="str">
        <f>IF($F$187,"Manubri Regolabili","")</f>
        <v>Manubri Regolabili</v>
      </c>
      <c r="F191" s="55" t="b">
        <v>0</v>
      </c>
      <c r="G191" s="59" t="str">
        <f>IF($F191=FALSE,"","Quanti Kg Hai A Disposizione?")</f>
        <v/>
      </c>
      <c r="H191" s="58"/>
    </row>
    <row r="192" ht="15.75" hidden="1" customHeight="1" outlineLevel="1">
      <c r="A192" s="57" t="str">
        <f>IF($B$187,"Low Row Machine","")</f>
        <v/>
      </c>
      <c r="B192" s="55" t="b">
        <v>0</v>
      </c>
      <c r="C192" s="54"/>
      <c r="D192" s="54"/>
      <c r="E192" s="57" t="str">
        <f>IF($F$187,"Rack","")</f>
        <v>Rack</v>
      </c>
      <c r="F192" s="55" t="b">
        <v>0</v>
      </c>
      <c r="G192" s="49"/>
      <c r="H192" s="58"/>
    </row>
    <row r="193" ht="15.75" hidden="1" customHeight="1" outlineLevel="1">
      <c r="A193" s="57" t="str">
        <f>IF($B$187,"High Row Machine","")</f>
        <v/>
      </c>
      <c r="B193" s="55" t="b">
        <v>0</v>
      </c>
      <c r="C193" s="54"/>
      <c r="D193" s="54"/>
      <c r="E193" s="57" t="str">
        <f>IF($F$187,"Dischi In Ghisa","")</f>
        <v>Dischi In Ghisa</v>
      </c>
      <c r="F193" s="55" t="b">
        <v>0</v>
      </c>
      <c r="G193" s="59" t="str">
        <f>IF($F193=FALSE,"","Quanti Kg Hai A Disposizione?")</f>
        <v/>
      </c>
      <c r="H193" s="58"/>
    </row>
    <row r="194" ht="15.75" hidden="1" customHeight="1" outlineLevel="1">
      <c r="A194" s="57" t="str">
        <f>IF($B$187,"Lat Machine","")</f>
        <v/>
      </c>
      <c r="B194" s="55" t="b">
        <v>0</v>
      </c>
      <c r="C194" s="54"/>
      <c r="D194" s="54"/>
      <c r="E194" s="57" t="str">
        <f>IF($F$187,"Panca Inclinabile","")</f>
        <v>Panca Inclinabile</v>
      </c>
      <c r="F194" s="55" t="b">
        <v>0</v>
      </c>
      <c r="G194" s="59" t="str">
        <f>IF($F194=FALSE,"","Quanti Gradi Può Raggiungere Di Inclinazione?")</f>
        <v/>
      </c>
      <c r="H194" s="58"/>
    </row>
    <row r="195" ht="15.75" hidden="1" customHeight="1" outlineLevel="1">
      <c r="A195" s="57" t="str">
        <f>IF($B$187,"Pulley Machine","")</f>
        <v/>
      </c>
      <c r="B195" s="55" t="b">
        <v>0</v>
      </c>
      <c r="C195" s="54"/>
      <c r="D195" s="54"/>
      <c r="E195" s="57" t="str">
        <f t="shared" ref="E195:E208" si="2">IF($F$187,"Rack","")</f>
        <v>Rack</v>
      </c>
      <c r="F195" s="55" t="b">
        <v>0</v>
      </c>
      <c r="G195" s="60" t="str">
        <f>IF($F195=FALSE,"","Quanti Kg Hai A Disposizione?")</f>
        <v/>
      </c>
      <c r="H195" s="61"/>
    </row>
    <row r="196" ht="15.75" hidden="1" customHeight="1" outlineLevel="1">
      <c r="A196" s="57" t="str">
        <f>IF($B$187,"Leg Press 45°","")</f>
        <v/>
      </c>
      <c r="B196" s="55" t="b">
        <v>0</v>
      </c>
      <c r="C196" s="54"/>
      <c r="D196" s="54"/>
      <c r="E196" s="57" t="str">
        <f t="shared" si="2"/>
        <v>Rack</v>
      </c>
      <c r="F196" s="55" t="b">
        <v>0</v>
      </c>
      <c r="G196" s="49"/>
      <c r="H196" s="58"/>
    </row>
    <row r="197" ht="15.75" hidden="1" customHeight="1" outlineLevel="1">
      <c r="A197" s="57" t="str">
        <f>IF($B$187,"Leg Extension","")</f>
        <v/>
      </c>
      <c r="B197" s="55" t="b">
        <v>0</v>
      </c>
      <c r="C197" s="54"/>
      <c r="D197" s="54"/>
      <c r="E197" s="57" t="str">
        <f t="shared" si="2"/>
        <v>Rack</v>
      </c>
      <c r="F197" s="55" t="b">
        <v>0</v>
      </c>
      <c r="G197" s="49"/>
      <c r="H197" s="58"/>
    </row>
    <row r="198" ht="15.75" hidden="1" customHeight="1" outlineLevel="1">
      <c r="A198" s="57" t="str">
        <f>IF($B$187,"Leg press Piana","")</f>
        <v/>
      </c>
      <c r="B198" s="55" t="b">
        <v>0</v>
      </c>
      <c r="C198" s="54"/>
      <c r="D198" s="54"/>
      <c r="E198" s="57" t="str">
        <f t="shared" si="2"/>
        <v>Rack</v>
      </c>
      <c r="F198" s="55" t="b">
        <v>0</v>
      </c>
      <c r="G198" s="49"/>
      <c r="H198" s="58"/>
    </row>
    <row r="199" ht="15.75" hidden="1" customHeight="1" outlineLevel="1">
      <c r="A199" s="57" t="str">
        <f>IF($B$187,"Hack Squat Machine","")</f>
        <v/>
      </c>
      <c r="B199" s="55" t="b">
        <v>0</v>
      </c>
      <c r="C199" s="54"/>
      <c r="D199" s="54"/>
      <c r="E199" s="57" t="str">
        <f t="shared" si="2"/>
        <v>Rack</v>
      </c>
      <c r="F199" s="55" t="b">
        <v>0</v>
      </c>
      <c r="G199" s="49"/>
      <c r="H199" s="58"/>
    </row>
    <row r="200" ht="15.75" hidden="1" customHeight="1" outlineLevel="1">
      <c r="A200" s="57" t="str">
        <f>IF($B$187,"Rack","")</f>
        <v/>
      </c>
      <c r="B200" s="55" t="b">
        <v>0</v>
      </c>
      <c r="C200" s="54"/>
      <c r="D200" s="54"/>
      <c r="E200" s="57" t="str">
        <f t="shared" si="2"/>
        <v>Rack</v>
      </c>
      <c r="F200" s="55" t="b">
        <v>0</v>
      </c>
      <c r="G200" s="60" t="str">
        <f>IF($F200=FALSE,"","Quanti Kg Hai A Disposizione?")</f>
        <v/>
      </c>
      <c r="H200" s="58"/>
    </row>
    <row r="201" ht="15.75" hidden="1" customHeight="1" outlineLevel="1">
      <c r="A201" s="57" t="str">
        <f>IF($B$187,"Belt Squat Machine","")</f>
        <v/>
      </c>
      <c r="B201" s="55" t="b">
        <v>0</v>
      </c>
      <c r="C201" s="54"/>
      <c r="D201" s="54"/>
      <c r="E201" s="57" t="str">
        <f t="shared" si="2"/>
        <v>Rack</v>
      </c>
      <c r="F201" s="55" t="b">
        <v>0</v>
      </c>
      <c r="G201" s="49"/>
      <c r="H201" s="58"/>
    </row>
    <row r="202" ht="15.75" hidden="1" customHeight="1" outlineLevel="1">
      <c r="A202" s="57" t="str">
        <f>IF($B$187,"Chest Press Declinata","")</f>
        <v/>
      </c>
      <c r="B202" s="55" t="b">
        <v>0</v>
      </c>
      <c r="C202" s="54"/>
      <c r="D202" s="54"/>
      <c r="E202" s="57" t="str">
        <f t="shared" si="2"/>
        <v>Rack</v>
      </c>
      <c r="F202" s="55" t="b">
        <v>0</v>
      </c>
      <c r="G202" s="49"/>
      <c r="H202" s="58"/>
    </row>
    <row r="203" ht="15.75" hidden="1" customHeight="1" outlineLevel="1">
      <c r="A203" s="57" t="str">
        <f t="shared" ref="A203:A208" si="3">IF($B$187,"Low Row Machine","")</f>
        <v/>
      </c>
      <c r="B203" s="55" t="b">
        <v>0</v>
      </c>
      <c r="C203" s="54"/>
      <c r="D203" s="54"/>
      <c r="E203" s="57" t="str">
        <f t="shared" si="2"/>
        <v>Rack</v>
      </c>
      <c r="F203" s="55" t="b">
        <v>0</v>
      </c>
      <c r="G203" s="49"/>
      <c r="H203" s="58"/>
    </row>
    <row r="204" ht="15.75" hidden="1" customHeight="1" outlineLevel="1">
      <c r="A204" s="57" t="str">
        <f t="shared" si="3"/>
        <v/>
      </c>
      <c r="B204" s="55" t="b">
        <v>0</v>
      </c>
      <c r="C204" s="54"/>
      <c r="D204" s="54"/>
      <c r="E204" s="57" t="str">
        <f t="shared" si="2"/>
        <v>Rack</v>
      </c>
      <c r="F204" s="55" t="b">
        <v>0</v>
      </c>
      <c r="G204" s="49"/>
      <c r="H204" s="58"/>
    </row>
    <row r="205" ht="15.75" hidden="1" customHeight="1" outlineLevel="1">
      <c r="A205" s="57" t="str">
        <f t="shared" si="3"/>
        <v/>
      </c>
      <c r="B205" s="55" t="b">
        <v>0</v>
      </c>
      <c r="C205" s="54"/>
      <c r="D205" s="54"/>
      <c r="E205" s="57" t="str">
        <f t="shared" si="2"/>
        <v>Rack</v>
      </c>
      <c r="F205" s="55" t="b">
        <v>0</v>
      </c>
      <c r="G205" s="49" t="str">
        <f>IF($F205=FALSE,"","Hai Entrambi o solo uno dei due?")</f>
        <v/>
      </c>
      <c r="H205" s="58"/>
    </row>
    <row r="206" ht="15.75" hidden="1" customHeight="1" outlineLevel="1">
      <c r="A206" s="57" t="str">
        <f t="shared" si="3"/>
        <v/>
      </c>
      <c r="B206" s="55" t="b">
        <v>0</v>
      </c>
      <c r="C206" s="54"/>
      <c r="D206" s="54"/>
      <c r="E206" s="57" t="str">
        <f t="shared" si="2"/>
        <v>Rack</v>
      </c>
      <c r="F206" s="55" t="b">
        <v>0</v>
      </c>
      <c r="G206" s="49" t="str">
        <f>IF($F206=FALSE,"","Sono Regolabili In Altezza?")</f>
        <v/>
      </c>
      <c r="H206" s="58"/>
    </row>
    <row r="207" ht="15.75" hidden="1" customHeight="1" outlineLevel="1">
      <c r="A207" s="57" t="str">
        <f t="shared" si="3"/>
        <v/>
      </c>
      <c r="B207" s="55" t="b">
        <v>0</v>
      </c>
      <c r="C207" s="54"/>
      <c r="D207" s="54"/>
      <c r="E207" s="57" t="str">
        <f t="shared" si="2"/>
        <v>Rack</v>
      </c>
      <c r="F207" s="55" t="b">
        <v>0</v>
      </c>
      <c r="G207" s="49"/>
      <c r="H207" s="58"/>
    </row>
    <row r="208" ht="15.75" hidden="1" customHeight="1" outlineLevel="1">
      <c r="A208" s="57" t="str">
        <f t="shared" si="3"/>
        <v/>
      </c>
      <c r="B208" s="55" t="b">
        <v>0</v>
      </c>
      <c r="C208" s="54"/>
      <c r="D208" s="54"/>
      <c r="E208" s="57" t="str">
        <f t="shared" si="2"/>
        <v>Rack</v>
      </c>
      <c r="F208" s="55" t="b">
        <v>0</v>
      </c>
      <c r="G208" s="49"/>
      <c r="H208" s="58"/>
    </row>
    <row r="209" ht="15.75" customHeight="1">
      <c r="A209" s="9"/>
      <c r="B209" s="10"/>
      <c r="C209" s="10"/>
      <c r="D209" s="10"/>
      <c r="E209" s="10"/>
      <c r="F209" s="10"/>
      <c r="G209" s="10"/>
      <c r="H209" s="10"/>
    </row>
    <row r="210" ht="37.5" customHeight="1">
      <c r="A210" s="11" t="s">
        <v>88</v>
      </c>
      <c r="B210" s="12"/>
      <c r="C210" s="12"/>
      <c r="D210" s="12"/>
      <c r="E210" s="12"/>
      <c r="F210" s="12"/>
      <c r="G210" s="12"/>
      <c r="H210" s="13"/>
    </row>
    <row r="211" ht="15.75" customHeight="1" collapsed="1">
      <c r="A211" s="9"/>
      <c r="B211" s="10"/>
      <c r="C211" s="10"/>
      <c r="D211" s="10"/>
      <c r="E211" s="10"/>
      <c r="F211" s="10"/>
      <c r="G211" s="10"/>
      <c r="H211" s="10"/>
    </row>
    <row r="212" ht="15.75" hidden="1" customHeight="1" outlineLevel="1">
      <c r="A212" s="62" t="s">
        <v>89</v>
      </c>
      <c r="B212" s="53"/>
      <c r="C212" s="57" t="str">
        <f>IF($B$213,"Multivitaminico","")</f>
        <v/>
      </c>
      <c r="D212" s="55" t="b">
        <v>0</v>
      </c>
      <c r="E212" s="57" t="str">
        <f t="shared" ref="E212:E227" si="4">IF($D212,"Dosaggio","")</f>
        <v/>
      </c>
      <c r="F212" s="57"/>
      <c r="G212" s="57" t="str">
        <f t="shared" ref="G212:G220" si="5">IF($D212,"Quale Forma?","")</f>
        <v/>
      </c>
      <c r="H212" s="55"/>
    </row>
    <row r="213" ht="15.75" hidden="1" customHeight="1" outlineLevel="1">
      <c r="A213" s="63" t="str">
        <f>IF($B$214," ","Si")</f>
        <v>Si</v>
      </c>
      <c r="B213" s="55" t="b">
        <v>0</v>
      </c>
      <c r="C213" s="57" t="str">
        <f>IF($B$213,"Omega 3","")</f>
        <v/>
      </c>
      <c r="D213" s="55" t="b">
        <v>0</v>
      </c>
      <c r="E213" s="57" t="str">
        <f t="shared" si="4"/>
        <v/>
      </c>
      <c r="F213" s="57"/>
      <c r="G213" s="57" t="str">
        <f t="shared" si="5"/>
        <v/>
      </c>
      <c r="H213" s="55"/>
    </row>
    <row r="214" ht="15.75" hidden="1" customHeight="1" outlineLevel="1">
      <c r="A214" s="64" t="str">
        <f>IF($B$213," ","No")</f>
        <v>No</v>
      </c>
      <c r="B214" s="55" t="b">
        <v>0</v>
      </c>
      <c r="C214" s="57" t="str">
        <f>IF($B$213,"Vitamina C","")</f>
        <v/>
      </c>
      <c r="D214" s="55" t="b">
        <v>0</v>
      </c>
      <c r="E214" s="57" t="str">
        <f t="shared" si="4"/>
        <v/>
      </c>
      <c r="F214" s="57"/>
      <c r="G214" s="57" t="str">
        <f t="shared" si="5"/>
        <v/>
      </c>
      <c r="H214" s="55"/>
    </row>
    <row r="215" ht="15.75" hidden="1" customHeight="1" outlineLevel="1">
      <c r="A215" s="56"/>
      <c r="B215" s="53"/>
      <c r="C215" s="57" t="str">
        <f>IF($B$213,"Vitamina D3","")</f>
        <v/>
      </c>
      <c r="D215" s="55" t="b">
        <v>0</v>
      </c>
      <c r="E215" s="57" t="str">
        <f t="shared" si="4"/>
        <v/>
      </c>
      <c r="F215" s="57"/>
      <c r="G215" s="57" t="str">
        <f t="shared" si="5"/>
        <v/>
      </c>
      <c r="H215" s="55"/>
    </row>
    <row r="216" ht="15.75" hidden="1" customHeight="1" outlineLevel="1">
      <c r="A216" s="56"/>
      <c r="B216" s="53"/>
      <c r="C216" s="57" t="str">
        <f>IF($B$213,"Zma","")</f>
        <v/>
      </c>
      <c r="D216" s="55" t="b">
        <v>0</v>
      </c>
      <c r="E216" s="57" t="str">
        <f t="shared" si="4"/>
        <v/>
      </c>
      <c r="F216" s="57"/>
      <c r="G216" s="57" t="str">
        <f t="shared" si="5"/>
        <v/>
      </c>
      <c r="H216" s="55"/>
    </row>
    <row r="217" ht="15.75" hidden="1" customHeight="1" outlineLevel="1">
      <c r="A217" s="56"/>
      <c r="B217" s="53"/>
      <c r="C217" s="57" t="str">
        <f>IF($B$213,"Zinco","")</f>
        <v/>
      </c>
      <c r="D217" s="55" t="b">
        <v>0</v>
      </c>
      <c r="E217" s="57" t="str">
        <f t="shared" si="4"/>
        <v/>
      </c>
      <c r="F217" s="57"/>
      <c r="G217" s="57" t="str">
        <f t="shared" si="5"/>
        <v/>
      </c>
      <c r="H217" s="55"/>
    </row>
    <row r="218" ht="15.75" hidden="1" customHeight="1" outlineLevel="1">
      <c r="A218" s="56"/>
      <c r="B218" s="53"/>
      <c r="C218" s="57" t="str">
        <f>IF($B$213,"Magnesio","")</f>
        <v/>
      </c>
      <c r="D218" s="55" t="b">
        <v>0</v>
      </c>
      <c r="E218" s="57" t="str">
        <f t="shared" si="4"/>
        <v/>
      </c>
      <c r="F218" s="57"/>
      <c r="G218" s="57" t="str">
        <f t="shared" si="5"/>
        <v/>
      </c>
      <c r="H218" s="55"/>
    </row>
    <row r="219" ht="15.75" hidden="1" customHeight="1" outlineLevel="1">
      <c r="A219" s="56"/>
      <c r="B219" s="53"/>
      <c r="C219" s="57" t="str">
        <f>IF($B$213,"Vitamina B12","")</f>
        <v/>
      </c>
      <c r="D219" s="55" t="b">
        <v>0</v>
      </c>
      <c r="E219" s="57" t="str">
        <f t="shared" si="4"/>
        <v/>
      </c>
      <c r="F219" s="57"/>
      <c r="G219" s="57" t="str">
        <f t="shared" si="5"/>
        <v/>
      </c>
      <c r="H219" s="55"/>
    </row>
    <row r="220" ht="15.75" hidden="1" customHeight="1" outlineLevel="1">
      <c r="A220" s="56"/>
      <c r="B220" s="53"/>
      <c r="C220" s="57" t="str">
        <f>IF($B$213,"Pre-Workout","")</f>
        <v/>
      </c>
      <c r="D220" s="55" t="b">
        <v>0</v>
      </c>
      <c r="E220" s="57" t="str">
        <f t="shared" si="4"/>
        <v/>
      </c>
      <c r="F220" s="57"/>
      <c r="G220" s="57" t="str">
        <f t="shared" si="5"/>
        <v/>
      </c>
      <c r="H220" s="55"/>
    </row>
    <row r="221" ht="15.75" hidden="1" customHeight="1" outlineLevel="1">
      <c r="A221" s="56"/>
      <c r="B221" s="53"/>
      <c r="C221" s="57" t="str">
        <f>IF($B$213,"Vitamina B6","")</f>
        <v/>
      </c>
      <c r="D221" s="55" t="b">
        <v>0</v>
      </c>
      <c r="E221" s="57" t="str">
        <f t="shared" si="4"/>
        <v/>
      </c>
      <c r="F221" s="57"/>
      <c r="G221" s="57"/>
      <c r="H221" s="55"/>
    </row>
    <row r="222" ht="15.75" hidden="1" customHeight="1" outlineLevel="1">
      <c r="A222" s="56"/>
      <c r="B222" s="53"/>
      <c r="C222" s="57" t="str">
        <f>IF($B$213,"Proteine Isolate","")</f>
        <v/>
      </c>
      <c r="D222" s="55" t="b">
        <v>0</v>
      </c>
      <c r="E222" s="57" t="str">
        <f t="shared" si="4"/>
        <v/>
      </c>
      <c r="F222" s="57"/>
      <c r="G222" s="57"/>
      <c r="H222" s="55"/>
    </row>
    <row r="223" ht="15.75" hidden="1" customHeight="1" outlineLevel="1">
      <c r="A223" s="56"/>
      <c r="B223" s="53"/>
      <c r="C223" s="57" t="str">
        <f t="shared" ref="C223:C227" si="6">IF($B$213,"Vitamina B6","")</f>
        <v/>
      </c>
      <c r="D223" s="55" t="b">
        <v>0</v>
      </c>
      <c r="E223" s="57" t="str">
        <f t="shared" si="4"/>
        <v/>
      </c>
      <c r="F223" s="57"/>
      <c r="G223" s="57"/>
      <c r="H223" s="55"/>
    </row>
    <row r="224" ht="15.75" hidden="1" customHeight="1" outlineLevel="1">
      <c r="A224" s="56"/>
      <c r="B224" s="53"/>
      <c r="C224" s="57" t="str">
        <f t="shared" si="6"/>
        <v/>
      </c>
      <c r="D224" s="55" t="b">
        <v>0</v>
      </c>
      <c r="E224" s="57" t="str">
        <f t="shared" si="4"/>
        <v/>
      </c>
      <c r="F224" s="57"/>
      <c r="G224" s="57"/>
      <c r="H224" s="55"/>
    </row>
    <row r="225" ht="15.75" hidden="1" customHeight="1" outlineLevel="1">
      <c r="A225" s="56"/>
      <c r="B225" s="53"/>
      <c r="C225" s="57" t="str">
        <f t="shared" si="6"/>
        <v/>
      </c>
      <c r="D225" s="55" t="b">
        <v>0</v>
      </c>
      <c r="E225" s="57" t="str">
        <f t="shared" si="4"/>
        <v/>
      </c>
      <c r="F225" s="57"/>
      <c r="G225" s="57"/>
      <c r="H225" s="55"/>
    </row>
    <row r="226" ht="15.75" hidden="1" customHeight="1" outlineLevel="1">
      <c r="A226" s="56"/>
      <c r="B226" s="53"/>
      <c r="C226" s="57" t="str">
        <f t="shared" si="6"/>
        <v/>
      </c>
      <c r="D226" s="55" t="b">
        <v>0</v>
      </c>
      <c r="E226" s="57" t="str">
        <f t="shared" si="4"/>
        <v/>
      </c>
      <c r="F226" s="57"/>
      <c r="G226" s="57"/>
      <c r="H226" s="55"/>
    </row>
    <row r="227" ht="15.75" hidden="1" customHeight="1" outlineLevel="1">
      <c r="A227" s="56"/>
      <c r="B227" s="53"/>
      <c r="C227" s="57" t="str">
        <f t="shared" si="6"/>
        <v/>
      </c>
      <c r="D227" s="55" t="b">
        <v>0</v>
      </c>
      <c r="E227" s="57" t="str">
        <f t="shared" si="4"/>
        <v/>
      </c>
      <c r="F227" s="57"/>
      <c r="G227" s="57"/>
      <c r="H227" s="55"/>
    </row>
    <row r="228" ht="15.75" customHeight="1">
      <c r="A228" s="9"/>
      <c r="B228" s="10"/>
      <c r="C228" s="65"/>
      <c r="D228" s="66"/>
      <c r="E228" s="10"/>
      <c r="F228" s="10"/>
      <c r="G228" s="10"/>
      <c r="H228" s="10"/>
    </row>
    <row r="229" ht="37.5" customHeight="1">
      <c r="A229" s="25" t="s">
        <v>90</v>
      </c>
      <c r="B229" s="12"/>
      <c r="C229" s="12"/>
      <c r="D229" s="12"/>
      <c r="E229" s="12"/>
      <c r="F229" s="12"/>
      <c r="G229" s="12"/>
      <c r="H229" s="13"/>
    </row>
    <row r="230" ht="15.75" customHeight="1">
      <c r="A230" s="9"/>
      <c r="B230" s="10"/>
      <c r="C230" s="65"/>
      <c r="D230" s="65"/>
      <c r="E230" s="10"/>
      <c r="F230" s="10"/>
      <c r="G230" s="10"/>
      <c r="H230" s="10"/>
    </row>
    <row r="231" ht="37.5" customHeight="1" outlineLevel="1">
      <c r="A231" s="67" t="s">
        <v>91</v>
      </c>
      <c r="B231" s="27"/>
      <c r="C231" s="65"/>
      <c r="D231" s="67" t="s">
        <v>92</v>
      </c>
      <c r="E231" s="27"/>
      <c r="F231" s="10"/>
      <c r="G231" s="67" t="s">
        <v>93</v>
      </c>
      <c r="H231" s="27"/>
    </row>
    <row r="232" ht="15.75" customHeight="1" outlineLevel="1">
      <c r="A232" s="68" t="s">
        <v>94</v>
      </c>
      <c r="B232" s="69"/>
      <c r="C232" s="65"/>
      <c r="D232" s="68" t="s">
        <v>95</v>
      </c>
      <c r="E232" s="69"/>
      <c r="F232" s="10"/>
      <c r="G232" s="68" t="s">
        <v>96</v>
      </c>
      <c r="H232" s="69"/>
    </row>
    <row r="233" ht="15.75" customHeight="1" outlineLevel="1">
      <c r="A233" s="68" t="s">
        <v>97</v>
      </c>
      <c r="B233" s="70"/>
      <c r="C233" s="65"/>
      <c r="D233" s="68" t="s">
        <v>98</v>
      </c>
      <c r="E233" s="70"/>
      <c r="F233" s="10"/>
      <c r="G233" s="68"/>
      <c r="H233" s="70"/>
    </row>
    <row r="234" ht="15.75" customHeight="1" outlineLevel="1">
      <c r="A234" s="68" t="s">
        <v>99</v>
      </c>
      <c r="B234" s="69"/>
      <c r="C234" s="65"/>
      <c r="D234" s="68" t="s">
        <v>100</v>
      </c>
      <c r="E234" s="69"/>
      <c r="F234" s="10"/>
      <c r="G234" s="68"/>
      <c r="H234" s="69"/>
    </row>
    <row r="235" ht="15.75" customHeight="1" outlineLevel="1">
      <c r="A235" s="71" t="s">
        <v>101</v>
      </c>
      <c r="B235" s="72"/>
      <c r="C235" s="65"/>
      <c r="D235" s="71" t="s">
        <v>102</v>
      </c>
      <c r="E235" s="72"/>
      <c r="F235" s="10"/>
      <c r="G235" s="71"/>
      <c r="H235" s="72"/>
    </row>
    <row r="236" ht="15.75" customHeight="1" outlineLevel="1">
      <c r="A236" s="9"/>
      <c r="B236" s="10"/>
      <c r="C236" s="65"/>
      <c r="D236" s="65"/>
      <c r="E236" s="10"/>
      <c r="F236" s="10"/>
      <c r="G236" s="10"/>
      <c r="H236" s="10"/>
    </row>
    <row r="237" ht="37.5" customHeight="1" outlineLevel="1">
      <c r="A237" s="67"/>
      <c r="B237" s="27"/>
      <c r="C237" s="65"/>
      <c r="D237" s="67"/>
      <c r="E237" s="27"/>
      <c r="F237" s="10"/>
      <c r="G237" s="67"/>
      <c r="H237" s="27"/>
    </row>
    <row r="238" ht="15.75" customHeight="1" outlineLevel="1">
      <c r="A238" s="68"/>
      <c r="B238" s="69"/>
      <c r="C238" s="65"/>
      <c r="D238" s="68"/>
      <c r="E238" s="73"/>
      <c r="F238" s="10"/>
      <c r="G238" s="68"/>
      <c r="H238" s="73"/>
    </row>
    <row r="239" ht="15.75" customHeight="1" outlineLevel="1">
      <c r="A239" s="68"/>
      <c r="B239" s="70"/>
      <c r="C239" s="65"/>
      <c r="D239" s="68"/>
      <c r="E239" s="74"/>
      <c r="F239" s="10"/>
      <c r="G239" s="68"/>
      <c r="H239" s="74"/>
    </row>
    <row r="240" ht="15.75" customHeight="1" outlineLevel="1">
      <c r="A240" s="68"/>
      <c r="B240" s="69"/>
      <c r="C240" s="65"/>
      <c r="D240" s="68"/>
      <c r="E240" s="73"/>
      <c r="F240" s="10"/>
      <c r="G240" s="68"/>
      <c r="H240" s="73"/>
    </row>
    <row r="241" ht="15.75" customHeight="1" outlineLevel="1">
      <c r="A241" s="71"/>
      <c r="B241" s="72"/>
      <c r="C241" s="65"/>
      <c r="D241" s="71"/>
      <c r="E241" s="75"/>
      <c r="F241" s="10"/>
      <c r="G241" s="71"/>
      <c r="H241" s="75"/>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86">
    <mergeCell ref="B118:H118"/>
    <mergeCell ref="B120:H120"/>
    <mergeCell ref="B122:G122"/>
    <mergeCell ref="B124:H124"/>
    <mergeCell ref="B126:H126"/>
    <mergeCell ref="A128:H128"/>
    <mergeCell ref="A130:H130"/>
    <mergeCell ref="B132:G132"/>
    <mergeCell ref="B134:H134"/>
    <mergeCell ref="B136:H136"/>
    <mergeCell ref="B138:H138"/>
    <mergeCell ref="B140:H140"/>
    <mergeCell ref="B142:H142"/>
    <mergeCell ref="B144:H144"/>
    <mergeCell ref="B146:H146"/>
    <mergeCell ref="B148:H148"/>
    <mergeCell ref="A150:H150"/>
    <mergeCell ref="B154:H154"/>
    <mergeCell ref="B156:H156"/>
    <mergeCell ref="B158:H158"/>
    <mergeCell ref="B160:H160"/>
    <mergeCell ref="B162:H162"/>
    <mergeCell ref="B164:H164"/>
    <mergeCell ref="B166:H166"/>
    <mergeCell ref="B168:H168"/>
    <mergeCell ref="B170:H170"/>
    <mergeCell ref="B172:H172"/>
    <mergeCell ref="A174:H174"/>
    <mergeCell ref="D237:E237"/>
    <mergeCell ref="G237:H237"/>
    <mergeCell ref="A185:H185"/>
    <mergeCell ref="A210:H210"/>
    <mergeCell ref="A229:H229"/>
    <mergeCell ref="A231:B231"/>
    <mergeCell ref="D231:E231"/>
    <mergeCell ref="G231:H231"/>
    <mergeCell ref="A237:B237"/>
    <mergeCell ref="A1:H24"/>
    <mergeCell ref="A26:H26"/>
    <mergeCell ref="B28:H28"/>
    <mergeCell ref="B30:G30"/>
    <mergeCell ref="B32:G32"/>
    <mergeCell ref="B34:G34"/>
    <mergeCell ref="B36:G36"/>
    <mergeCell ref="B38:G38"/>
    <mergeCell ref="B40:G40"/>
    <mergeCell ref="A42:H42"/>
    <mergeCell ref="A44:H44"/>
    <mergeCell ref="A45:H45"/>
    <mergeCell ref="A47:H47"/>
    <mergeCell ref="A48:H48"/>
    <mergeCell ref="A50:H50"/>
    <mergeCell ref="A51:H51"/>
    <mergeCell ref="A53:H53"/>
    <mergeCell ref="A54:H54"/>
    <mergeCell ref="A56:H56"/>
    <mergeCell ref="A57:H57"/>
    <mergeCell ref="A59:H59"/>
    <mergeCell ref="A60:H60"/>
    <mergeCell ref="A62:H62"/>
    <mergeCell ref="A63:H63"/>
    <mergeCell ref="A65:H65"/>
    <mergeCell ref="A66:H66"/>
    <mergeCell ref="A68:H68"/>
    <mergeCell ref="A69:H69"/>
    <mergeCell ref="B71:H71"/>
    <mergeCell ref="A73:H73"/>
    <mergeCell ref="A75:H75"/>
    <mergeCell ref="B77:H77"/>
    <mergeCell ref="A79:H79"/>
    <mergeCell ref="B83:H83"/>
    <mergeCell ref="B85:H85"/>
    <mergeCell ref="B87:G87"/>
    <mergeCell ref="B89:H89"/>
    <mergeCell ref="B91:H91"/>
    <mergeCell ref="B93:H93"/>
    <mergeCell ref="B95:H95"/>
    <mergeCell ref="B97:H97"/>
    <mergeCell ref="B99:H99"/>
    <mergeCell ref="B103:H103"/>
    <mergeCell ref="B105:H105"/>
    <mergeCell ref="B108:H108"/>
    <mergeCell ref="B110:H110"/>
    <mergeCell ref="B112:H112"/>
    <mergeCell ref="B114:G114"/>
    <mergeCell ref="B116:H116"/>
  </mergeCells>
  <conditionalFormatting sqref="B232:B235 E232:E235 H232:H235 B238:B241 E238:E241 H238:H241">
    <cfRule type="containsText" dxfId="0" priority="1" operator="containsText" text="Lieve Rigidità">
      <formula>NOT(ISERROR(SEARCH(("Lieve Rigidità"),(B232))))</formula>
    </cfRule>
  </conditionalFormatting>
  <conditionalFormatting sqref="B232:B235 E232:E235 H232:H235 B238:B241 E238:E241 H238:H241">
    <cfRule type="containsText" dxfId="1" priority="2" operator="containsText" text="Buona Mobilità">
      <formula>NOT(ISERROR(SEARCH(("Buona Mobilità"),(B232))))</formula>
    </cfRule>
  </conditionalFormatting>
  <conditionalFormatting sqref="B232:B235 E232:E235 H232:H235 B238:B241 E238:E241 H238:H241">
    <cfRule type="containsText" dxfId="2" priority="3" operator="containsText" text="Forte Rigidità">
      <formula>NOT(ISERROR(SEARCH(("Forte Rigidità"),(B232))))</formula>
    </cfRule>
  </conditionalFormatting>
  <dataValidations>
    <dataValidation type="list" allowBlank="1" showErrorMessage="1" sqref="B232:B235 E232:E235 H232:H235 B238:B241 E238:E241 H238:H241">
      <formula1>"Buona Mobilità,Lieve Rigidità,Forte Rigidità"</formula1>
    </dataValidation>
  </dataValidations>
  <printOptions/>
  <pageMargins bottom="0.75" footer="0.0" header="0.0" left="0.7" right="0.7" top="0.75"/>
  <pageSetup orientation="landscape"/>
  <drawing r:id="rId1"/>
  <tableParts count="11">
    <tablePart r:id="rId13"/>
    <tablePart r:id="rId14"/>
    <tablePart r:id="rId15"/>
    <tablePart r:id="rId16"/>
    <tablePart r:id="rId17"/>
    <tablePart r:id="rId18"/>
    <tablePart r:id="rId19"/>
    <tablePart r:id="rId20"/>
    <tablePart r:id="rId21"/>
    <tablePart r:id="rId22"/>
    <tablePart r:id="rId2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285F4"/>
    <pageSetUpPr/>
  </sheetPr>
  <sheetViews>
    <sheetView showGridLines="0" workbookViewId="0">
      <pane ySplit="1.0" topLeftCell="A2" activePane="bottomLeft" state="frozen"/>
      <selection activeCell="B3" sqref="B3" pane="bottomLeft"/>
    </sheetView>
  </sheetViews>
  <sheetFormatPr customHeight="1" defaultColWidth="14.43" defaultRowHeight="15.0" outlineLevelCol="1"/>
  <cols>
    <col customWidth="1" hidden="1" min="1" max="2" width="7.29" outlineLevel="1"/>
    <col collapsed="1" customWidth="1" min="3" max="3" width="28.71"/>
    <col customWidth="1" min="4" max="4" width="28.71"/>
    <col customWidth="1" min="5" max="15" width="10.86" outlineLevel="1"/>
    <col customWidth="1" min="16" max="17" width="28.71" outlineLevel="1"/>
    <col customWidth="1" min="18" max="21" width="14.43"/>
    <col customWidth="1" min="22" max="22" width="28.71"/>
    <col customWidth="1" min="23" max="39" width="14.43"/>
    <col customWidth="1" min="40" max="40" width="43.0"/>
    <col customWidth="1" hidden="1" min="41" max="42" width="14.43" outlineLevel="1"/>
    <col customWidth="1" min="43" max="43" width="3.71"/>
    <col customWidth="1" min="44" max="50" width="14.43"/>
    <col customWidth="1" min="51" max="61" width="28.71" outlineLevel="1"/>
    <col customWidth="1" min="62" max="62" width="3.71" outlineLevel="1"/>
  </cols>
  <sheetData>
    <row r="1" ht="26.25" customHeight="1">
      <c r="A1" s="637" t="s">
        <v>433</v>
      </c>
      <c r="B1" s="637" t="s">
        <v>434</v>
      </c>
      <c r="C1" s="637" t="s">
        <v>433</v>
      </c>
      <c r="D1" s="638" t="s">
        <v>315</v>
      </c>
      <c r="E1" s="639" t="s">
        <v>435</v>
      </c>
      <c r="F1" s="640" t="s">
        <v>161</v>
      </c>
      <c r="G1" s="640" t="s">
        <v>436</v>
      </c>
      <c r="H1" s="640" t="s">
        <v>437</v>
      </c>
      <c r="I1" s="640" t="s">
        <v>438</v>
      </c>
      <c r="J1" s="640" t="s">
        <v>439</v>
      </c>
      <c r="K1" s="640" t="s">
        <v>330</v>
      </c>
      <c r="L1" s="640" t="s">
        <v>332</v>
      </c>
      <c r="M1" s="640" t="s">
        <v>360</v>
      </c>
      <c r="N1" s="640" t="s">
        <v>440</v>
      </c>
      <c r="O1" s="641" t="s">
        <v>361</v>
      </c>
      <c r="P1" s="642" t="str">
        <f t="shared" ref="P1:P441" si="1">D1</f>
        <v>Esercizio</v>
      </c>
      <c r="Q1" s="643" t="s">
        <v>441</v>
      </c>
      <c r="R1" s="644" t="s">
        <v>442</v>
      </c>
      <c r="S1" s="644" t="s">
        <v>443</v>
      </c>
      <c r="T1" s="645" t="s">
        <v>444</v>
      </c>
      <c r="U1" s="646" t="s">
        <v>316</v>
      </c>
      <c r="V1" s="647" t="s">
        <v>445</v>
      </c>
      <c r="W1" s="648" t="s">
        <v>446</v>
      </c>
      <c r="X1" s="649" t="s">
        <v>447</v>
      </c>
      <c r="Y1" s="650" t="s">
        <v>448</v>
      </c>
      <c r="Z1" s="649" t="s">
        <v>449</v>
      </c>
      <c r="AA1" s="650" t="s">
        <v>450</v>
      </c>
      <c r="AB1" s="649" t="s">
        <v>451</v>
      </c>
      <c r="AC1" s="650" t="s">
        <v>452</v>
      </c>
      <c r="AD1" s="649" t="s">
        <v>453</v>
      </c>
      <c r="AE1" s="650" t="s">
        <v>454</v>
      </c>
      <c r="AF1" s="649" t="s">
        <v>455</v>
      </c>
      <c r="AG1" s="650" t="s">
        <v>456</v>
      </c>
      <c r="AH1" s="649" t="s">
        <v>457</v>
      </c>
      <c r="AI1" s="650" t="s">
        <v>458</v>
      </c>
      <c r="AJ1" s="649" t="s">
        <v>459</v>
      </c>
      <c r="AK1" s="650" t="s">
        <v>460</v>
      </c>
      <c r="AL1" s="649" t="s">
        <v>461</v>
      </c>
      <c r="AM1" s="650" t="s">
        <v>462</v>
      </c>
      <c r="AN1" s="651" t="s">
        <v>318</v>
      </c>
      <c r="AO1" s="650" t="str">
        <f t="shared" ref="AO1:AO11" si="2">T1</f>
        <v>Cadenza</v>
      </c>
      <c r="AP1" s="650" t="s">
        <v>463</v>
      </c>
      <c r="AQ1" s="652"/>
      <c r="AR1" s="653" t="s">
        <v>464</v>
      </c>
      <c r="AS1" s="654" t="s">
        <v>465</v>
      </c>
      <c r="AT1" s="654" t="s">
        <v>307</v>
      </c>
      <c r="AU1" s="655" t="s">
        <v>466</v>
      </c>
      <c r="AV1" s="655" t="s">
        <v>304</v>
      </c>
      <c r="AW1" s="655" t="s">
        <v>305</v>
      </c>
      <c r="AX1" s="655" t="s">
        <v>467</v>
      </c>
      <c r="AY1" s="656" t="str">
        <f>A2</f>
        <v>Spinta Orizzontale</v>
      </c>
      <c r="AZ1" s="657" t="str">
        <f>A3</f>
        <v>Spinta Verticale</v>
      </c>
      <c r="BA1" s="658" t="str">
        <f>A4</f>
        <v>Tirata Orizzontale</v>
      </c>
      <c r="BB1" s="659" t="str">
        <f>A5</f>
        <v>Tirata Verticale</v>
      </c>
      <c r="BC1" s="660" t="str">
        <f>A6</f>
        <v>Accosciata</v>
      </c>
      <c r="BD1" s="661" t="str">
        <f>A7</f>
        <v>Estensione D'Anca</v>
      </c>
      <c r="BE1" s="662" t="str">
        <f>A8</f>
        <v>Bicipiti</v>
      </c>
      <c r="BF1" s="663" t="str">
        <f>A9</f>
        <v>Tricipiti</v>
      </c>
      <c r="BG1" s="664" t="str">
        <f>A10</f>
        <v>Glutei</v>
      </c>
      <c r="BH1" s="665" t="str">
        <f>A11</f>
        <v>Core</v>
      </c>
      <c r="BI1" s="666" t="str">
        <f>A12</f>
        <v>Polpacci</v>
      </c>
      <c r="BJ1" s="667"/>
    </row>
    <row r="2" ht="26.25" customHeight="1">
      <c r="A2" s="370" t="s">
        <v>327</v>
      </c>
      <c r="B2" s="668" t="s">
        <v>435</v>
      </c>
      <c r="C2" s="669" t="s">
        <v>327</v>
      </c>
      <c r="D2" s="670" t="str">
        <f t="shared" ref="D2:D52" si="3">AY2</f>
        <v>Panca piana</v>
      </c>
      <c r="E2" s="671">
        <v>1.0</v>
      </c>
      <c r="F2" s="671">
        <v>0.5</v>
      </c>
      <c r="G2" s="671">
        <v>0.0</v>
      </c>
      <c r="H2" s="671">
        <v>0.0</v>
      </c>
      <c r="I2" s="671">
        <v>0.0</v>
      </c>
      <c r="J2" s="671">
        <v>0.0</v>
      </c>
      <c r="K2" s="671">
        <v>0.0</v>
      </c>
      <c r="L2" s="671">
        <v>0.5</v>
      </c>
      <c r="M2" s="671">
        <v>0.0</v>
      </c>
      <c r="N2" s="671">
        <v>0.0</v>
      </c>
      <c r="O2" s="672">
        <v>0.0</v>
      </c>
      <c r="P2" s="673" t="str">
        <f t="shared" si="1"/>
        <v>Panca piana</v>
      </c>
      <c r="Q2" s="674"/>
      <c r="R2" s="675" t="s">
        <v>468</v>
      </c>
      <c r="S2" s="676" t="s">
        <v>469</v>
      </c>
      <c r="T2" s="646" t="s">
        <v>470</v>
      </c>
      <c r="U2" s="646" t="s">
        <v>390</v>
      </c>
      <c r="V2" s="677" t="s">
        <v>471</v>
      </c>
      <c r="W2" s="678" t="s">
        <v>472</v>
      </c>
      <c r="X2" s="678">
        <v>5.0</v>
      </c>
      <c r="Y2" s="678">
        <v>5.0</v>
      </c>
      <c r="Z2" s="678">
        <v>5.0</v>
      </c>
      <c r="AA2" s="678">
        <v>5.0</v>
      </c>
      <c r="AB2" s="678">
        <v>5.0</v>
      </c>
      <c r="AC2" s="678">
        <v>5.0</v>
      </c>
      <c r="AD2" s="678">
        <v>5.0</v>
      </c>
      <c r="AE2" s="678">
        <v>5.0</v>
      </c>
      <c r="AF2" s="678">
        <v>5.0</v>
      </c>
      <c r="AG2" s="678">
        <v>5.0</v>
      </c>
      <c r="AH2" s="678">
        <v>5.0</v>
      </c>
      <c r="AI2" s="678">
        <v>5.0</v>
      </c>
      <c r="AJ2" s="678">
        <v>5.0</v>
      </c>
      <c r="AK2" s="678">
        <v>5.0</v>
      </c>
      <c r="AL2" s="678">
        <v>5.0</v>
      </c>
      <c r="AM2" s="678">
        <v>5.0</v>
      </c>
      <c r="AN2" s="679" t="s">
        <v>473</v>
      </c>
      <c r="AO2" s="680" t="str">
        <f t="shared" si="2"/>
        <v>3" in discesa, 1" di fermo in basso, esplosivo in salita</v>
      </c>
      <c r="AP2" s="681" t="str">
        <f t="shared" ref="AP2:AP18" si="4">IF(AO2="","","300")</f>
        <v>300</v>
      </c>
      <c r="AQ2" s="682"/>
      <c r="AR2" s="653" t="s">
        <v>474</v>
      </c>
      <c r="AS2" s="683"/>
      <c r="AT2" s="683" t="s">
        <v>475</v>
      </c>
      <c r="AU2" s="655" t="s">
        <v>476</v>
      </c>
      <c r="AV2" s="684" t="s">
        <v>477</v>
      </c>
      <c r="AW2" s="684" t="s">
        <v>478</v>
      </c>
      <c r="AX2" s="684" t="s">
        <v>479</v>
      </c>
      <c r="AY2" s="685" t="s">
        <v>349</v>
      </c>
      <c r="AZ2" s="686" t="s">
        <v>480</v>
      </c>
      <c r="BA2" s="687" t="s">
        <v>481</v>
      </c>
      <c r="BB2" s="688" t="s">
        <v>482</v>
      </c>
      <c r="BC2" s="689" t="s">
        <v>483</v>
      </c>
      <c r="BD2" s="690" t="s">
        <v>484</v>
      </c>
      <c r="BE2" s="691" t="s">
        <v>485</v>
      </c>
      <c r="BF2" s="692" t="s">
        <v>354</v>
      </c>
      <c r="BG2" s="693" t="s">
        <v>486</v>
      </c>
      <c r="BH2" s="694" t="s">
        <v>359</v>
      </c>
      <c r="BI2" s="695" t="s">
        <v>487</v>
      </c>
      <c r="BJ2" s="696"/>
    </row>
    <row r="3" ht="26.25" customHeight="1">
      <c r="A3" s="697" t="s">
        <v>324</v>
      </c>
      <c r="B3" s="698" t="s">
        <v>161</v>
      </c>
      <c r="C3" s="669" t="s">
        <v>327</v>
      </c>
      <c r="D3" s="699" t="str">
        <f t="shared" si="3"/>
        <v>Panca inclinata</v>
      </c>
      <c r="E3" s="700">
        <v>0.0</v>
      </c>
      <c r="F3" s="700">
        <v>0.0</v>
      </c>
      <c r="G3" s="700">
        <v>0.0</v>
      </c>
      <c r="H3" s="700">
        <v>0.0</v>
      </c>
      <c r="I3" s="700">
        <v>1.0</v>
      </c>
      <c r="J3" s="700">
        <v>0.0</v>
      </c>
      <c r="K3" s="700">
        <v>0.0</v>
      </c>
      <c r="L3" s="700">
        <v>0.0</v>
      </c>
      <c r="M3" s="700">
        <v>0.5</v>
      </c>
      <c r="N3" s="700">
        <v>0.0</v>
      </c>
      <c r="O3" s="701">
        <v>0.0</v>
      </c>
      <c r="P3" s="702" t="str">
        <f t="shared" si="1"/>
        <v>Panca inclinata</v>
      </c>
      <c r="Q3" s="703"/>
      <c r="R3" s="704" t="s">
        <v>488</v>
      </c>
      <c r="S3" s="705" t="s">
        <v>489</v>
      </c>
      <c r="T3" s="706" t="s">
        <v>490</v>
      </c>
      <c r="U3" s="706" t="s">
        <v>384</v>
      </c>
      <c r="V3" s="707" t="s">
        <v>491</v>
      </c>
      <c r="W3" s="708" t="s">
        <v>492</v>
      </c>
      <c r="X3" s="708">
        <v>3.0</v>
      </c>
      <c r="Y3" s="708" t="s">
        <v>493</v>
      </c>
      <c r="Z3" s="708">
        <v>3.0</v>
      </c>
      <c r="AA3" s="708">
        <v>8.0</v>
      </c>
      <c r="AB3" s="708">
        <v>4.0</v>
      </c>
      <c r="AC3" s="708">
        <v>8.0</v>
      </c>
      <c r="AD3" s="708">
        <v>5.0</v>
      </c>
      <c r="AE3" s="708">
        <v>8.0</v>
      </c>
      <c r="AF3" s="708">
        <v>6.0</v>
      </c>
      <c r="AG3" s="708">
        <v>8.0</v>
      </c>
      <c r="AH3" s="708">
        <v>3.0</v>
      </c>
      <c r="AI3" s="708">
        <v>10.0</v>
      </c>
      <c r="AJ3" s="709"/>
      <c r="AK3" s="709"/>
      <c r="AL3" s="709"/>
      <c r="AM3" s="709"/>
      <c r="AN3" s="710" t="s">
        <v>494</v>
      </c>
      <c r="AO3" s="711" t="str">
        <f t="shared" si="2"/>
        <v>2" in discesa, 1" di fermo in basso, esplosivo in salita</v>
      </c>
      <c r="AP3" s="712" t="str">
        <f t="shared" si="4"/>
        <v>300</v>
      </c>
      <c r="AQ3" s="713"/>
      <c r="AR3" s="714" t="s">
        <v>495</v>
      </c>
      <c r="AS3" s="715"/>
      <c r="AT3" s="715"/>
      <c r="AU3" s="716" t="s">
        <v>496</v>
      </c>
      <c r="AV3" s="717" t="s">
        <v>497</v>
      </c>
      <c r="AW3" s="717" t="s">
        <v>498</v>
      </c>
      <c r="AX3" s="717" t="s">
        <v>499</v>
      </c>
      <c r="AY3" s="685" t="s">
        <v>500</v>
      </c>
      <c r="AZ3" s="686" t="s">
        <v>351</v>
      </c>
      <c r="BA3" s="687" t="s">
        <v>501</v>
      </c>
      <c r="BB3" s="688" t="s">
        <v>347</v>
      </c>
      <c r="BC3" s="689" t="s">
        <v>502</v>
      </c>
      <c r="BD3" s="690" t="s">
        <v>503</v>
      </c>
      <c r="BE3" s="691" t="s">
        <v>504</v>
      </c>
      <c r="BF3" s="692" t="s">
        <v>505</v>
      </c>
      <c r="BG3" s="693" t="s">
        <v>506</v>
      </c>
      <c r="BH3" s="694" t="s">
        <v>507</v>
      </c>
      <c r="BI3" s="695" t="s">
        <v>508</v>
      </c>
      <c r="BJ3" s="696"/>
    </row>
    <row r="4" ht="26.25" customHeight="1">
      <c r="A4" s="370" t="s">
        <v>328</v>
      </c>
      <c r="B4" s="718" t="s">
        <v>436</v>
      </c>
      <c r="C4" s="669" t="s">
        <v>327</v>
      </c>
      <c r="D4" s="670" t="str">
        <f t="shared" si="3"/>
        <v>Floor press bilanciere</v>
      </c>
      <c r="E4" s="671">
        <v>0.0</v>
      </c>
      <c r="F4" s="671">
        <v>0.0</v>
      </c>
      <c r="G4" s="671">
        <v>0.0</v>
      </c>
      <c r="H4" s="671">
        <v>0.0</v>
      </c>
      <c r="I4" s="671">
        <v>0.0</v>
      </c>
      <c r="J4" s="671">
        <v>0.5</v>
      </c>
      <c r="K4" s="671">
        <v>0.0</v>
      </c>
      <c r="L4" s="671">
        <v>0.0</v>
      </c>
      <c r="M4" s="671">
        <v>0.5</v>
      </c>
      <c r="N4" s="671">
        <v>0.0</v>
      </c>
      <c r="O4" s="672">
        <v>0.0</v>
      </c>
      <c r="P4" s="673" t="str">
        <f t="shared" si="1"/>
        <v>Floor press bilanciere</v>
      </c>
      <c r="Q4" s="674"/>
      <c r="R4" s="675" t="s">
        <v>488</v>
      </c>
      <c r="S4" s="676" t="s">
        <v>509</v>
      </c>
      <c r="T4" s="646" t="s">
        <v>510</v>
      </c>
      <c r="U4" s="646" t="s">
        <v>511</v>
      </c>
      <c r="V4" s="719" t="s">
        <v>512</v>
      </c>
      <c r="W4" s="678" t="s">
        <v>492</v>
      </c>
      <c r="X4" s="678">
        <v>3.0</v>
      </c>
      <c r="Y4" s="678" t="s">
        <v>513</v>
      </c>
      <c r="Z4" s="678">
        <v>3.0</v>
      </c>
      <c r="AA4" s="678">
        <v>10.0</v>
      </c>
      <c r="AB4" s="678">
        <v>3.0</v>
      </c>
      <c r="AC4" s="678" t="s">
        <v>514</v>
      </c>
      <c r="AD4" s="678">
        <v>3.0</v>
      </c>
      <c r="AE4" s="678" t="s">
        <v>515</v>
      </c>
      <c r="AF4" s="678">
        <v>3.0</v>
      </c>
      <c r="AG4" s="678">
        <v>11.0</v>
      </c>
      <c r="AH4" s="678">
        <v>3.0</v>
      </c>
      <c r="AI4" s="678" t="s">
        <v>516</v>
      </c>
      <c r="AJ4" s="720"/>
      <c r="AK4" s="720"/>
      <c r="AL4" s="720"/>
      <c r="AM4" s="720"/>
      <c r="AN4" s="721" t="s">
        <v>517</v>
      </c>
      <c r="AO4" s="680" t="str">
        <f t="shared" si="2"/>
        <v>1" in discesa, 1" di fermo in basso, esplosivo in salita</v>
      </c>
      <c r="AP4" s="681" t="str">
        <f t="shared" si="4"/>
        <v>300</v>
      </c>
      <c r="AQ4" s="722"/>
      <c r="AR4" s="723" t="s">
        <v>518</v>
      </c>
      <c r="AS4" s="724"/>
      <c r="AT4" s="725" t="s">
        <v>519</v>
      </c>
      <c r="AU4" s="655" t="s">
        <v>520</v>
      </c>
      <c r="AV4" s="684" t="s">
        <v>521</v>
      </c>
      <c r="AW4" s="684" t="s">
        <v>522</v>
      </c>
      <c r="AX4" s="684" t="s">
        <v>294</v>
      </c>
      <c r="AY4" s="685" t="s">
        <v>523</v>
      </c>
      <c r="AZ4" s="686" t="s">
        <v>348</v>
      </c>
      <c r="BA4" s="687" t="s">
        <v>524</v>
      </c>
      <c r="BB4" s="688" t="s">
        <v>525</v>
      </c>
      <c r="BC4" s="689" t="s">
        <v>340</v>
      </c>
      <c r="BD4" s="690" t="s">
        <v>526</v>
      </c>
      <c r="BE4" s="691" t="s">
        <v>527</v>
      </c>
      <c r="BF4" s="692" t="s">
        <v>528</v>
      </c>
      <c r="BG4" s="693" t="s">
        <v>529</v>
      </c>
      <c r="BH4" s="694" t="s">
        <v>530</v>
      </c>
      <c r="BI4" s="695" t="s">
        <v>531</v>
      </c>
      <c r="BJ4" s="726"/>
    </row>
    <row r="5" ht="26.25" customHeight="1">
      <c r="A5" s="697" t="s">
        <v>325</v>
      </c>
      <c r="B5" s="727" t="s">
        <v>437</v>
      </c>
      <c r="C5" s="669" t="s">
        <v>327</v>
      </c>
      <c r="D5" s="699" t="str">
        <f t="shared" si="3"/>
        <v>Floor_press_manubri</v>
      </c>
      <c r="E5" s="700">
        <v>0.0</v>
      </c>
      <c r="F5" s="700">
        <v>0.0</v>
      </c>
      <c r="G5" s="700">
        <v>0.0</v>
      </c>
      <c r="H5" s="700">
        <v>0.0</v>
      </c>
      <c r="I5" s="700">
        <v>0.0</v>
      </c>
      <c r="J5" s="700">
        <v>0.0</v>
      </c>
      <c r="K5" s="700">
        <v>1.0</v>
      </c>
      <c r="L5" s="700">
        <v>0.0</v>
      </c>
      <c r="M5" s="700">
        <v>0.0</v>
      </c>
      <c r="N5" s="700">
        <v>0.0</v>
      </c>
      <c r="O5" s="701">
        <v>0.0</v>
      </c>
      <c r="P5" s="702" t="str">
        <f t="shared" si="1"/>
        <v>Floor_press_manubri</v>
      </c>
      <c r="Q5" s="703"/>
      <c r="R5" s="704" t="s">
        <v>488</v>
      </c>
      <c r="S5" s="705" t="s">
        <v>532</v>
      </c>
      <c r="T5" s="706" t="s">
        <v>533</v>
      </c>
      <c r="U5" s="706" t="s">
        <v>534</v>
      </c>
      <c r="V5" s="728" t="s">
        <v>535</v>
      </c>
      <c r="W5" s="708" t="s">
        <v>536</v>
      </c>
      <c r="X5" s="708">
        <v>3.0</v>
      </c>
      <c r="Y5" s="708" t="s">
        <v>537</v>
      </c>
      <c r="Z5" s="708">
        <v>3.0</v>
      </c>
      <c r="AA5" s="708" t="s">
        <v>537</v>
      </c>
      <c r="AB5" s="708">
        <v>3.0</v>
      </c>
      <c r="AC5" s="708" t="s">
        <v>537</v>
      </c>
      <c r="AD5" s="708">
        <v>3.0</v>
      </c>
      <c r="AE5" s="708" t="s">
        <v>537</v>
      </c>
      <c r="AF5" s="708">
        <v>3.0</v>
      </c>
      <c r="AG5" s="708" t="s">
        <v>537</v>
      </c>
      <c r="AH5" s="708">
        <v>3.0</v>
      </c>
      <c r="AI5" s="708" t="s">
        <v>537</v>
      </c>
      <c r="AJ5" s="709"/>
      <c r="AK5" s="709"/>
      <c r="AL5" s="709"/>
      <c r="AM5" s="709"/>
      <c r="AN5" s="729"/>
      <c r="AO5" s="711" t="str">
        <f t="shared" si="2"/>
        <v>Tira esplosivo, 1" di fermo in basso, 3" in salita</v>
      </c>
      <c r="AP5" s="712" t="str">
        <f t="shared" si="4"/>
        <v>300</v>
      </c>
      <c r="AQ5" s="730"/>
      <c r="AR5" s="731" t="s">
        <v>538</v>
      </c>
      <c r="AS5" s="732"/>
      <c r="AT5" s="732"/>
      <c r="AU5" s="733" t="s">
        <v>311</v>
      </c>
      <c r="AV5" s="734" t="s">
        <v>521</v>
      </c>
      <c r="AW5" s="734" t="s">
        <v>539</v>
      </c>
      <c r="AX5" s="734" t="s">
        <v>540</v>
      </c>
      <c r="AY5" s="685" t="s">
        <v>541</v>
      </c>
      <c r="AZ5" s="686" t="s">
        <v>542</v>
      </c>
      <c r="BA5" s="687" t="s">
        <v>543</v>
      </c>
      <c r="BB5" s="688" t="s">
        <v>544</v>
      </c>
      <c r="BC5" s="689" t="s">
        <v>545</v>
      </c>
      <c r="BD5" s="690" t="s">
        <v>546</v>
      </c>
      <c r="BE5" s="691" t="s">
        <v>547</v>
      </c>
      <c r="BF5" s="692" t="s">
        <v>356</v>
      </c>
      <c r="BG5" s="693" t="s">
        <v>548</v>
      </c>
      <c r="BH5" s="694" t="s">
        <v>549</v>
      </c>
      <c r="BI5" s="695" t="s">
        <v>550</v>
      </c>
      <c r="BJ5" s="726"/>
    </row>
    <row r="6" ht="26.25" customHeight="1">
      <c r="A6" s="370" t="s">
        <v>326</v>
      </c>
      <c r="B6" s="735" t="s">
        <v>438</v>
      </c>
      <c r="C6" s="669" t="s">
        <v>327</v>
      </c>
      <c r="D6" s="670" t="str">
        <f t="shared" si="3"/>
        <v>Distensioni manubri su_piana</v>
      </c>
      <c r="E6" s="671">
        <v>0.0</v>
      </c>
      <c r="F6" s="671">
        <v>0.0</v>
      </c>
      <c r="G6" s="671">
        <v>0.0</v>
      </c>
      <c r="H6" s="671">
        <v>0.0</v>
      </c>
      <c r="I6" s="671">
        <v>0.0</v>
      </c>
      <c r="J6" s="671">
        <v>0.0</v>
      </c>
      <c r="K6" s="671">
        <v>0.0</v>
      </c>
      <c r="L6" s="671">
        <v>1.0</v>
      </c>
      <c r="M6" s="671">
        <v>0.0</v>
      </c>
      <c r="N6" s="671">
        <v>0.0</v>
      </c>
      <c r="O6" s="672">
        <v>0.0</v>
      </c>
      <c r="P6" s="673" t="str">
        <f t="shared" si="1"/>
        <v>Distensioni manubri su_piana</v>
      </c>
      <c r="Q6" s="674"/>
      <c r="R6" s="675" t="s">
        <v>488</v>
      </c>
      <c r="S6" s="736" t="s">
        <v>551</v>
      </c>
      <c r="T6" s="646" t="s">
        <v>552</v>
      </c>
      <c r="U6" s="646" t="s">
        <v>553</v>
      </c>
      <c r="V6" s="677" t="s">
        <v>554</v>
      </c>
      <c r="W6" s="678" t="s">
        <v>492</v>
      </c>
      <c r="X6" s="678">
        <v>4.0</v>
      </c>
      <c r="Y6" s="678" t="s">
        <v>555</v>
      </c>
      <c r="Z6" s="678">
        <v>4.0</v>
      </c>
      <c r="AA6" s="678" t="s">
        <v>555</v>
      </c>
      <c r="AB6" s="678">
        <v>4.0</v>
      </c>
      <c r="AC6" s="678" t="s">
        <v>555</v>
      </c>
      <c r="AD6" s="678">
        <v>4.0</v>
      </c>
      <c r="AE6" s="678" t="s">
        <v>555</v>
      </c>
      <c r="AF6" s="678">
        <v>4.0</v>
      </c>
      <c r="AG6" s="678" t="s">
        <v>555</v>
      </c>
      <c r="AH6" s="678">
        <v>4.0</v>
      </c>
      <c r="AI6" s="678" t="s">
        <v>555</v>
      </c>
      <c r="AJ6" s="720"/>
      <c r="AK6" s="720"/>
      <c r="AL6" s="720"/>
      <c r="AM6" s="720"/>
      <c r="AN6" s="737"/>
      <c r="AO6" s="680" t="str">
        <f t="shared" si="2"/>
        <v>Tira esplosivo, 1" di fermo in basso, 2" in salita</v>
      </c>
      <c r="AP6" s="681" t="str">
        <f t="shared" si="4"/>
        <v>300</v>
      </c>
      <c r="AQ6" s="722"/>
      <c r="AR6" s="723" t="s">
        <v>556</v>
      </c>
      <c r="AS6" s="724"/>
      <c r="AT6" s="724"/>
      <c r="AU6" s="738"/>
      <c r="AV6" s="739"/>
      <c r="AW6" s="739"/>
      <c r="AX6" s="739" t="s">
        <v>557</v>
      </c>
      <c r="AY6" s="685" t="s">
        <v>558</v>
      </c>
      <c r="AZ6" s="686" t="s">
        <v>559</v>
      </c>
      <c r="BA6" s="687" t="s">
        <v>560</v>
      </c>
      <c r="BB6" s="688" t="s">
        <v>561</v>
      </c>
      <c r="BC6" s="689" t="s">
        <v>562</v>
      </c>
      <c r="BD6" s="690" t="s">
        <v>350</v>
      </c>
      <c r="BE6" s="691" t="s">
        <v>353</v>
      </c>
      <c r="BF6" s="692" t="s">
        <v>563</v>
      </c>
      <c r="BG6" s="693" t="s">
        <v>564</v>
      </c>
      <c r="BH6" s="694" t="s">
        <v>565</v>
      </c>
      <c r="BI6" s="695" t="s">
        <v>566</v>
      </c>
      <c r="BJ6" s="726"/>
    </row>
    <row r="7" ht="26.25" customHeight="1">
      <c r="A7" s="697" t="s">
        <v>329</v>
      </c>
      <c r="B7" s="740" t="s">
        <v>439</v>
      </c>
      <c r="C7" s="669" t="s">
        <v>327</v>
      </c>
      <c r="D7" s="699" t="str">
        <f t="shared" si="3"/>
        <v>Distensione_manubri_su_inclinata</v>
      </c>
      <c r="E7" s="700">
        <v>0.0</v>
      </c>
      <c r="F7" s="700">
        <v>1.0</v>
      </c>
      <c r="G7" s="700">
        <v>0.0</v>
      </c>
      <c r="H7" s="700">
        <v>0.0</v>
      </c>
      <c r="I7" s="700">
        <v>0.0</v>
      </c>
      <c r="J7" s="700">
        <v>0.0</v>
      </c>
      <c r="K7" s="700">
        <v>0.0</v>
      </c>
      <c r="L7" s="700">
        <v>0.0</v>
      </c>
      <c r="M7" s="700">
        <v>0.0</v>
      </c>
      <c r="N7" s="700">
        <v>0.0</v>
      </c>
      <c r="O7" s="701">
        <v>0.0</v>
      </c>
      <c r="P7" s="702" t="str">
        <f t="shared" si="1"/>
        <v>Distensione_manubri_su_inclinata</v>
      </c>
      <c r="Q7" s="703"/>
      <c r="R7" s="704" t="s">
        <v>488</v>
      </c>
      <c r="S7" s="741" t="s">
        <v>567</v>
      </c>
      <c r="T7" s="706" t="s">
        <v>568</v>
      </c>
      <c r="U7" s="706" t="s">
        <v>569</v>
      </c>
      <c r="V7" s="728" t="s">
        <v>570</v>
      </c>
      <c r="W7" s="708" t="s">
        <v>492</v>
      </c>
      <c r="X7" s="708">
        <v>3.0</v>
      </c>
      <c r="Y7" s="708" t="s">
        <v>555</v>
      </c>
      <c r="Z7" s="708">
        <v>3.0</v>
      </c>
      <c r="AA7" s="708" t="s">
        <v>555</v>
      </c>
      <c r="AB7" s="708">
        <v>3.0</v>
      </c>
      <c r="AC7" s="708" t="s">
        <v>555</v>
      </c>
      <c r="AD7" s="708">
        <v>3.0</v>
      </c>
      <c r="AE7" s="708" t="s">
        <v>555</v>
      </c>
      <c r="AF7" s="708">
        <v>3.0</v>
      </c>
      <c r="AG7" s="708" t="s">
        <v>555</v>
      </c>
      <c r="AH7" s="708">
        <v>3.0</v>
      </c>
      <c r="AI7" s="708" t="s">
        <v>555</v>
      </c>
      <c r="AJ7" s="709"/>
      <c r="AK7" s="709"/>
      <c r="AL7" s="709"/>
      <c r="AM7" s="709"/>
      <c r="AN7" s="729"/>
      <c r="AO7" s="711" t="str">
        <f t="shared" si="2"/>
        <v>Tira esplosivo, 1" di fermo in basso, 1" in salita</v>
      </c>
      <c r="AP7" s="712" t="str">
        <f t="shared" si="4"/>
        <v>300</v>
      </c>
      <c r="AQ7" s="730"/>
      <c r="AR7" s="742" t="s">
        <v>571</v>
      </c>
      <c r="AS7" s="715"/>
      <c r="AT7" s="732"/>
      <c r="AU7" s="733"/>
      <c r="AV7" s="734"/>
      <c r="AW7" s="734"/>
      <c r="AX7" s="734" t="s">
        <v>572</v>
      </c>
      <c r="AY7" s="685" t="s">
        <v>573</v>
      </c>
      <c r="AZ7" s="686" t="s">
        <v>574</v>
      </c>
      <c r="BA7" s="687" t="s">
        <v>575</v>
      </c>
      <c r="BB7" s="688" t="s">
        <v>576</v>
      </c>
      <c r="BC7" s="689" t="s">
        <v>577</v>
      </c>
      <c r="BD7" s="690" t="s">
        <v>578</v>
      </c>
      <c r="BE7" s="691" t="s">
        <v>579</v>
      </c>
      <c r="BF7" s="692" t="s">
        <v>580</v>
      </c>
      <c r="BG7" s="693" t="s">
        <v>581</v>
      </c>
      <c r="BH7" s="694" t="s">
        <v>582</v>
      </c>
      <c r="BI7" s="743"/>
      <c r="BJ7" s="726"/>
    </row>
    <row r="8" ht="26.25" customHeight="1">
      <c r="A8" s="370" t="s">
        <v>330</v>
      </c>
      <c r="B8" s="744" t="s">
        <v>330</v>
      </c>
      <c r="C8" s="669" t="s">
        <v>327</v>
      </c>
      <c r="D8" s="670" t="str">
        <f t="shared" si="3"/>
        <v>Croci_manubri_sdraiato_a_terra</v>
      </c>
      <c r="E8" s="671">
        <v>0.0</v>
      </c>
      <c r="F8" s="671">
        <v>0.5</v>
      </c>
      <c r="G8" s="671">
        <v>0.0</v>
      </c>
      <c r="H8" s="671">
        <v>0.0</v>
      </c>
      <c r="I8" s="671">
        <v>0.0</v>
      </c>
      <c r="J8" s="671">
        <v>0.0</v>
      </c>
      <c r="K8" s="671">
        <v>0.0</v>
      </c>
      <c r="L8" s="671">
        <v>0.5</v>
      </c>
      <c r="M8" s="671">
        <v>0.0</v>
      </c>
      <c r="N8" s="671">
        <v>0.0</v>
      </c>
      <c r="O8" s="672">
        <v>0.0</v>
      </c>
      <c r="P8" s="673" t="str">
        <f t="shared" si="1"/>
        <v>Croci_manubri_sdraiato_a_terra</v>
      </c>
      <c r="Q8" s="674"/>
      <c r="R8" s="675" t="s">
        <v>583</v>
      </c>
      <c r="S8" s="676" t="s">
        <v>584</v>
      </c>
      <c r="T8" s="646" t="s">
        <v>585</v>
      </c>
      <c r="U8" s="646" t="s">
        <v>387</v>
      </c>
      <c r="V8" s="677" t="s">
        <v>586</v>
      </c>
      <c r="W8" s="678" t="s">
        <v>492</v>
      </c>
      <c r="X8" s="678">
        <v>3.0</v>
      </c>
      <c r="Y8" s="678" t="s">
        <v>587</v>
      </c>
      <c r="Z8" s="678">
        <v>4.0</v>
      </c>
      <c r="AA8" s="678">
        <v>8.0</v>
      </c>
      <c r="AB8" s="678">
        <v>6.0</v>
      </c>
      <c r="AC8" s="678">
        <v>6.0</v>
      </c>
      <c r="AD8" s="678">
        <v>3.0</v>
      </c>
      <c r="AE8" s="678" t="s">
        <v>587</v>
      </c>
      <c r="AF8" s="678">
        <v>4.0</v>
      </c>
      <c r="AG8" s="678">
        <v>8.0</v>
      </c>
      <c r="AH8" s="678">
        <v>6.0</v>
      </c>
      <c r="AI8" s="678">
        <v>6.0</v>
      </c>
      <c r="AJ8" s="720"/>
      <c r="AK8" s="720"/>
      <c r="AL8" s="720"/>
      <c r="AM8" s="720"/>
      <c r="AN8" s="737"/>
      <c r="AO8" s="680" t="str">
        <f t="shared" si="2"/>
        <v>Tira esplosivo, 1" di fermo in alto, 3" in salita</v>
      </c>
      <c r="AP8" s="681" t="str">
        <f t="shared" si="4"/>
        <v>300</v>
      </c>
      <c r="AQ8" s="722"/>
      <c r="AR8" s="745" t="s">
        <v>588</v>
      </c>
      <c r="AS8" s="724"/>
      <c r="AT8" s="724"/>
      <c r="AU8" s="738"/>
      <c r="AV8" s="739"/>
      <c r="AW8" s="739"/>
      <c r="AX8" s="739" t="s">
        <v>589</v>
      </c>
      <c r="AY8" s="685" t="s">
        <v>590</v>
      </c>
      <c r="AZ8" s="686" t="s">
        <v>591</v>
      </c>
      <c r="BA8" s="687" t="s">
        <v>592</v>
      </c>
      <c r="BB8" s="688" t="s">
        <v>593</v>
      </c>
      <c r="BC8" s="689" t="s">
        <v>594</v>
      </c>
      <c r="BD8" s="690" t="s">
        <v>595</v>
      </c>
      <c r="BE8" s="691" t="s">
        <v>596</v>
      </c>
      <c r="BF8" s="692" t="s">
        <v>597</v>
      </c>
      <c r="BG8" s="693" t="s">
        <v>598</v>
      </c>
      <c r="BH8" s="694" t="s">
        <v>599</v>
      </c>
      <c r="BI8" s="743"/>
      <c r="BJ8" s="726"/>
    </row>
    <row r="9" ht="26.25" customHeight="1">
      <c r="A9" s="697" t="s">
        <v>332</v>
      </c>
      <c r="B9" s="746" t="s">
        <v>332</v>
      </c>
      <c r="C9" s="669" t="s">
        <v>327</v>
      </c>
      <c r="D9" s="699" t="str">
        <f t="shared" si="3"/>
        <v>Croci_manubri_su_panca_inclinata</v>
      </c>
      <c r="E9" s="700">
        <v>0.0</v>
      </c>
      <c r="F9" s="700">
        <v>0.0</v>
      </c>
      <c r="G9" s="700">
        <v>0.0</v>
      </c>
      <c r="H9" s="700">
        <v>0.0</v>
      </c>
      <c r="I9" s="700">
        <v>0.0</v>
      </c>
      <c r="J9" s="700">
        <v>0.0</v>
      </c>
      <c r="K9" s="700">
        <v>0.0</v>
      </c>
      <c r="L9" s="700">
        <v>1.0</v>
      </c>
      <c r="M9" s="700">
        <v>0.0</v>
      </c>
      <c r="N9" s="700">
        <v>0.0</v>
      </c>
      <c r="O9" s="701">
        <v>0.0</v>
      </c>
      <c r="P9" s="702" t="str">
        <f t="shared" si="1"/>
        <v>Croci_manubri_su_panca_inclinata</v>
      </c>
      <c r="Q9" s="703"/>
      <c r="R9" s="704" t="s">
        <v>600</v>
      </c>
      <c r="S9" s="741" t="s">
        <v>601</v>
      </c>
      <c r="T9" s="706" t="s">
        <v>602</v>
      </c>
      <c r="U9" s="706" t="s">
        <v>603</v>
      </c>
      <c r="V9" s="728" t="s">
        <v>604</v>
      </c>
      <c r="W9" s="708" t="s">
        <v>472</v>
      </c>
      <c r="X9" s="708">
        <v>4.0</v>
      </c>
      <c r="Y9" s="708" t="s">
        <v>605</v>
      </c>
      <c r="Z9" s="708">
        <v>3.0</v>
      </c>
      <c r="AA9" s="708">
        <v>5.0</v>
      </c>
      <c r="AB9" s="708">
        <v>4.0</v>
      </c>
      <c r="AC9" s="708">
        <v>5.0</v>
      </c>
      <c r="AD9" s="708">
        <v>5.0</v>
      </c>
      <c r="AE9" s="708">
        <v>5.0</v>
      </c>
      <c r="AF9" s="708">
        <v>6.0</v>
      </c>
      <c r="AG9" s="708">
        <v>5.0</v>
      </c>
      <c r="AH9" s="708">
        <v>7.0</v>
      </c>
      <c r="AI9" s="708">
        <v>5.0</v>
      </c>
      <c r="AJ9" s="709"/>
      <c r="AK9" s="709"/>
      <c r="AL9" s="709"/>
      <c r="AM9" s="709"/>
      <c r="AN9" s="729"/>
      <c r="AO9" s="711" t="str">
        <f t="shared" si="2"/>
        <v>Tira esplosivo, 1" di fermo in alto, 2" in salita</v>
      </c>
      <c r="AP9" s="712" t="str">
        <f t="shared" si="4"/>
        <v>300</v>
      </c>
      <c r="AQ9" s="730"/>
      <c r="AR9" s="742" t="s">
        <v>312</v>
      </c>
      <c r="AS9" s="732"/>
      <c r="AT9" s="732"/>
      <c r="AU9" s="733"/>
      <c r="AV9" s="734"/>
      <c r="AW9" s="734"/>
      <c r="AX9" s="734" t="s">
        <v>606</v>
      </c>
      <c r="AY9" s="685" t="s">
        <v>607</v>
      </c>
      <c r="AZ9" s="686" t="s">
        <v>608</v>
      </c>
      <c r="BA9" s="687" t="s">
        <v>609</v>
      </c>
      <c r="BB9" s="688" t="s">
        <v>610</v>
      </c>
      <c r="BC9" s="689" t="s">
        <v>343</v>
      </c>
      <c r="BD9" s="690" t="s">
        <v>611</v>
      </c>
      <c r="BE9" s="691" t="s">
        <v>612</v>
      </c>
      <c r="BF9" s="692" t="s">
        <v>613</v>
      </c>
      <c r="BG9" s="693" t="s">
        <v>614</v>
      </c>
      <c r="BH9" s="694" t="s">
        <v>615</v>
      </c>
      <c r="BI9" s="743"/>
      <c r="BJ9" s="726"/>
    </row>
    <row r="10" ht="26.25" customHeight="1">
      <c r="A10" s="370" t="s">
        <v>360</v>
      </c>
      <c r="B10" s="747" t="s">
        <v>360</v>
      </c>
      <c r="C10" s="669" t="s">
        <v>327</v>
      </c>
      <c r="D10" s="670" t="str">
        <f t="shared" si="3"/>
        <v>croci ai cavi su panca</v>
      </c>
      <c r="E10" s="671">
        <v>0.0</v>
      </c>
      <c r="F10" s="671">
        <v>0.0</v>
      </c>
      <c r="G10" s="671">
        <v>0.0</v>
      </c>
      <c r="H10" s="671">
        <v>0.0</v>
      </c>
      <c r="I10" s="671">
        <v>0.5</v>
      </c>
      <c r="J10" s="671">
        <v>0.5</v>
      </c>
      <c r="K10" s="671">
        <v>0.0</v>
      </c>
      <c r="L10" s="671">
        <v>0.0</v>
      </c>
      <c r="M10" s="671">
        <v>0.5</v>
      </c>
      <c r="N10" s="671">
        <v>0.0</v>
      </c>
      <c r="O10" s="672">
        <v>0.0</v>
      </c>
      <c r="P10" s="673" t="str">
        <f t="shared" si="1"/>
        <v>croci ai cavi su panca</v>
      </c>
      <c r="Q10" s="674"/>
      <c r="R10" s="675" t="s">
        <v>616</v>
      </c>
      <c r="S10" s="736" t="s">
        <v>617</v>
      </c>
      <c r="T10" s="646" t="s">
        <v>618</v>
      </c>
      <c r="U10" s="646"/>
      <c r="V10" s="677" t="s">
        <v>619</v>
      </c>
      <c r="W10" s="678" t="s">
        <v>472</v>
      </c>
      <c r="X10" s="678">
        <v>5.0</v>
      </c>
      <c r="Y10" s="678">
        <v>5.0</v>
      </c>
      <c r="Z10" s="678">
        <v>6.0</v>
      </c>
      <c r="AA10" s="678">
        <v>4.0</v>
      </c>
      <c r="AB10" s="678">
        <v>7.0</v>
      </c>
      <c r="AC10" s="678">
        <v>3.0</v>
      </c>
      <c r="AD10" s="678">
        <v>8.0</v>
      </c>
      <c r="AE10" s="678">
        <v>2.0</v>
      </c>
      <c r="AF10" s="678">
        <v>10.0</v>
      </c>
      <c r="AG10" s="678">
        <v>1.0</v>
      </c>
      <c r="AH10" s="678">
        <v>1.0</v>
      </c>
      <c r="AI10" s="678" t="s">
        <v>620</v>
      </c>
      <c r="AJ10" s="720"/>
      <c r="AK10" s="720"/>
      <c r="AL10" s="720"/>
      <c r="AM10" s="720"/>
      <c r="AN10" s="737"/>
      <c r="AO10" s="680" t="str">
        <f t="shared" si="2"/>
        <v>Tira esplosivo, 1" di fermo in alto, 1" in salita</v>
      </c>
      <c r="AP10" s="681" t="str">
        <f t="shared" si="4"/>
        <v>300</v>
      </c>
      <c r="AQ10" s="722"/>
      <c r="AR10" s="748" t="s">
        <v>621</v>
      </c>
      <c r="AS10" s="724"/>
      <c r="AT10" s="749" t="s">
        <v>622</v>
      </c>
      <c r="AU10" s="738"/>
      <c r="AV10" s="739"/>
      <c r="AW10" s="739"/>
      <c r="AX10" s="739" t="s">
        <v>623</v>
      </c>
      <c r="AY10" s="685" t="s">
        <v>624</v>
      </c>
      <c r="AZ10" s="686" t="s">
        <v>625</v>
      </c>
      <c r="BA10" s="687" t="s">
        <v>626</v>
      </c>
      <c r="BB10" s="688" t="s">
        <v>627</v>
      </c>
      <c r="BC10" s="689" t="s">
        <v>628</v>
      </c>
      <c r="BD10" s="690" t="s">
        <v>629</v>
      </c>
      <c r="BE10" s="691" t="s">
        <v>630</v>
      </c>
      <c r="BF10" s="692" t="s">
        <v>631</v>
      </c>
      <c r="BG10" s="693" t="s">
        <v>632</v>
      </c>
      <c r="BH10" s="694" t="s">
        <v>358</v>
      </c>
      <c r="BI10" s="743"/>
      <c r="BJ10" s="726"/>
    </row>
    <row r="11" ht="26.25" customHeight="1">
      <c r="A11" s="697" t="s">
        <v>333</v>
      </c>
      <c r="B11" s="750" t="s">
        <v>440</v>
      </c>
      <c r="C11" s="669" t="s">
        <v>327</v>
      </c>
      <c r="D11" s="699" t="str">
        <f t="shared" si="3"/>
        <v>Croci_manubri panca piana</v>
      </c>
      <c r="E11" s="700">
        <v>0.0</v>
      </c>
      <c r="F11" s="700">
        <v>0.0</v>
      </c>
      <c r="G11" s="700">
        <v>0.0</v>
      </c>
      <c r="H11" s="700">
        <v>0.0</v>
      </c>
      <c r="I11" s="700">
        <v>1.0</v>
      </c>
      <c r="J11" s="700">
        <v>0.0</v>
      </c>
      <c r="K11" s="700">
        <v>0.0</v>
      </c>
      <c r="L11" s="700">
        <v>0.0</v>
      </c>
      <c r="M11" s="700">
        <v>0.0</v>
      </c>
      <c r="N11" s="700">
        <v>0.0</v>
      </c>
      <c r="O11" s="701">
        <v>0.0</v>
      </c>
      <c r="P11" s="702" t="str">
        <f t="shared" si="1"/>
        <v>Croci_manubri panca piana</v>
      </c>
      <c r="Q11" s="703"/>
      <c r="R11" s="704" t="s">
        <v>600</v>
      </c>
      <c r="S11" s="741" t="s">
        <v>633</v>
      </c>
      <c r="T11" s="706" t="s">
        <v>634</v>
      </c>
      <c r="U11" s="706"/>
      <c r="V11" s="728" t="s">
        <v>635</v>
      </c>
      <c r="W11" s="708" t="s">
        <v>472</v>
      </c>
      <c r="X11" s="708">
        <v>3.0</v>
      </c>
      <c r="Y11" s="708">
        <v>10.0</v>
      </c>
      <c r="Z11" s="708">
        <v>3.0</v>
      </c>
      <c r="AA11" s="708">
        <v>8.0</v>
      </c>
      <c r="AB11" s="708">
        <v>3.0</v>
      </c>
      <c r="AC11" s="708">
        <v>8.0</v>
      </c>
      <c r="AD11" s="708">
        <v>3.0</v>
      </c>
      <c r="AE11" s="708">
        <v>6.0</v>
      </c>
      <c r="AF11" s="708">
        <v>3.0</v>
      </c>
      <c r="AG11" s="708">
        <v>6.0</v>
      </c>
      <c r="AH11" s="708">
        <v>4.0</v>
      </c>
      <c r="AI11" s="708">
        <v>5.0</v>
      </c>
      <c r="AJ11" s="751"/>
      <c r="AK11" s="713"/>
      <c r="AL11" s="751"/>
      <c r="AM11" s="713"/>
      <c r="AN11" s="752"/>
      <c r="AO11" s="711" t="str">
        <f t="shared" si="2"/>
        <v>Esplosivo</v>
      </c>
      <c r="AP11" s="712" t="str">
        <f t="shared" si="4"/>
        <v>300</v>
      </c>
      <c r="AQ11" s="713"/>
      <c r="AR11" s="753" t="s">
        <v>636</v>
      </c>
      <c r="AS11" s="732"/>
      <c r="AT11" s="732"/>
      <c r="AU11" s="733"/>
      <c r="AV11" s="734"/>
      <c r="AW11" s="734"/>
      <c r="AX11" s="734" t="s">
        <v>637</v>
      </c>
      <c r="AY11" s="685" t="s">
        <v>638</v>
      </c>
      <c r="AZ11" s="686" t="s">
        <v>639</v>
      </c>
      <c r="BA11" s="687" t="s">
        <v>640</v>
      </c>
      <c r="BB11" s="688" t="s">
        <v>641</v>
      </c>
      <c r="BC11" s="689" t="s">
        <v>642</v>
      </c>
      <c r="BD11" s="690" t="s">
        <v>643</v>
      </c>
      <c r="BE11" s="691" t="s">
        <v>644</v>
      </c>
      <c r="BF11" s="692" t="s">
        <v>645</v>
      </c>
      <c r="BG11" s="693" t="s">
        <v>646</v>
      </c>
      <c r="BH11" s="694" t="s">
        <v>647</v>
      </c>
      <c r="BI11" s="743"/>
      <c r="BJ11" s="696"/>
    </row>
    <row r="12" ht="26.25" customHeight="1">
      <c r="A12" s="370" t="s">
        <v>361</v>
      </c>
      <c r="B12" s="754" t="s">
        <v>361</v>
      </c>
      <c r="C12" s="669" t="s">
        <v>327</v>
      </c>
      <c r="D12" s="670" t="str">
        <f t="shared" si="3"/>
        <v>Croci ai cavi</v>
      </c>
      <c r="E12" s="671">
        <v>0.0</v>
      </c>
      <c r="F12" s="671">
        <v>0.0</v>
      </c>
      <c r="G12" s="671">
        <v>0.5</v>
      </c>
      <c r="H12" s="671">
        <v>0.5</v>
      </c>
      <c r="I12" s="671">
        <v>0.0</v>
      </c>
      <c r="J12" s="671">
        <v>0.0</v>
      </c>
      <c r="K12" s="671">
        <v>0.5</v>
      </c>
      <c r="L12" s="671">
        <v>0.0</v>
      </c>
      <c r="M12" s="671">
        <v>0.0</v>
      </c>
      <c r="N12" s="671">
        <v>0.0</v>
      </c>
      <c r="O12" s="672">
        <v>0.0</v>
      </c>
      <c r="P12" s="673" t="str">
        <f t="shared" si="1"/>
        <v>Croci ai cavi</v>
      </c>
      <c r="Q12" s="674"/>
      <c r="R12" s="675" t="s">
        <v>648</v>
      </c>
      <c r="S12" s="736" t="s">
        <v>649</v>
      </c>
      <c r="T12" s="646" t="s">
        <v>650</v>
      </c>
      <c r="U12" s="646"/>
      <c r="V12" s="677" t="s">
        <v>651</v>
      </c>
      <c r="W12" s="678" t="s">
        <v>492</v>
      </c>
      <c r="X12" s="678">
        <v>3.0</v>
      </c>
      <c r="Y12" s="678">
        <v>12.0</v>
      </c>
      <c r="Z12" s="678">
        <v>3.0</v>
      </c>
      <c r="AA12" s="678">
        <v>10.0</v>
      </c>
      <c r="AB12" s="678">
        <v>3.0</v>
      </c>
      <c r="AC12" s="678">
        <v>10.0</v>
      </c>
      <c r="AD12" s="678">
        <v>3.0</v>
      </c>
      <c r="AE12" s="678">
        <v>8.0</v>
      </c>
      <c r="AF12" s="678">
        <v>3.0</v>
      </c>
      <c r="AG12" s="678">
        <v>8.0</v>
      </c>
      <c r="AH12" s="678">
        <v>4.0</v>
      </c>
      <c r="AI12" s="678">
        <v>8.0</v>
      </c>
      <c r="AJ12" s="720"/>
      <c r="AK12" s="720"/>
      <c r="AL12" s="720"/>
      <c r="AM12" s="720"/>
      <c r="AN12" s="755"/>
      <c r="AO12" s="680" t="s">
        <v>652</v>
      </c>
      <c r="AP12" s="681" t="str">
        <f t="shared" si="4"/>
        <v>300</v>
      </c>
      <c r="AQ12" s="682"/>
      <c r="AR12" s="748" t="s">
        <v>313</v>
      </c>
      <c r="AS12" s="725"/>
      <c r="AT12" s="725"/>
      <c r="AU12" s="738"/>
      <c r="AV12" s="739"/>
      <c r="AW12" s="739"/>
      <c r="AX12" s="739" t="s">
        <v>653</v>
      </c>
      <c r="AY12" s="685" t="s">
        <v>654</v>
      </c>
      <c r="AZ12" s="686" t="s">
        <v>655</v>
      </c>
      <c r="BA12" s="687" t="s">
        <v>345</v>
      </c>
      <c r="BB12" s="688" t="s">
        <v>656</v>
      </c>
      <c r="BC12" s="689" t="s">
        <v>346</v>
      </c>
      <c r="BD12" s="690" t="s">
        <v>657</v>
      </c>
      <c r="BE12" s="691" t="s">
        <v>658</v>
      </c>
      <c r="BF12" s="692" t="s">
        <v>659</v>
      </c>
      <c r="BG12" s="693" t="s">
        <v>660</v>
      </c>
      <c r="BH12" s="694" t="s">
        <v>661</v>
      </c>
      <c r="BI12" s="743"/>
      <c r="BJ12" s="696"/>
    </row>
    <row r="13" ht="26.25" customHeight="1">
      <c r="A13" s="756"/>
      <c r="B13" s="756"/>
      <c r="C13" s="669" t="s">
        <v>327</v>
      </c>
      <c r="D13" s="699" t="str">
        <f t="shared" si="3"/>
        <v>croci ai cavi bassi</v>
      </c>
      <c r="E13" s="700">
        <v>0.0</v>
      </c>
      <c r="F13" s="700">
        <v>0.0</v>
      </c>
      <c r="G13" s="700">
        <v>0.5</v>
      </c>
      <c r="H13" s="700">
        <v>0.5</v>
      </c>
      <c r="I13" s="700">
        <v>0.0</v>
      </c>
      <c r="J13" s="700">
        <v>0.0</v>
      </c>
      <c r="K13" s="700">
        <v>0.5</v>
      </c>
      <c r="L13" s="700">
        <v>0.0</v>
      </c>
      <c r="M13" s="700">
        <v>0.0</v>
      </c>
      <c r="N13" s="700">
        <v>0.0</v>
      </c>
      <c r="O13" s="701">
        <v>0.0</v>
      </c>
      <c r="P13" s="702" t="str">
        <f t="shared" si="1"/>
        <v>croci ai cavi bassi</v>
      </c>
      <c r="Q13" s="703"/>
      <c r="R13" s="757"/>
      <c r="S13" s="741" t="s">
        <v>662</v>
      </c>
      <c r="T13" s="706" t="s">
        <v>663</v>
      </c>
      <c r="U13" s="706"/>
      <c r="V13" s="728" t="s">
        <v>664</v>
      </c>
      <c r="W13" s="708" t="s">
        <v>536</v>
      </c>
      <c r="X13" s="708">
        <v>3.0</v>
      </c>
      <c r="Y13" s="708">
        <v>15.0</v>
      </c>
      <c r="Z13" s="708">
        <v>3.0</v>
      </c>
      <c r="AA13" s="708">
        <v>12.0</v>
      </c>
      <c r="AB13" s="708">
        <v>3.0</v>
      </c>
      <c r="AC13" s="708">
        <v>12.0</v>
      </c>
      <c r="AD13" s="708">
        <v>3.0</v>
      </c>
      <c r="AE13" s="708">
        <v>10.0</v>
      </c>
      <c r="AF13" s="708">
        <v>3.0</v>
      </c>
      <c r="AG13" s="708">
        <v>10.0</v>
      </c>
      <c r="AH13" s="708">
        <v>4.0</v>
      </c>
      <c r="AI13" s="708">
        <v>10.0</v>
      </c>
      <c r="AJ13" s="709"/>
      <c r="AK13" s="709"/>
      <c r="AL13" s="709"/>
      <c r="AM13" s="709"/>
      <c r="AN13" s="729"/>
      <c r="AO13" s="711" t="s">
        <v>665</v>
      </c>
      <c r="AP13" s="712" t="str">
        <f t="shared" si="4"/>
        <v>300</v>
      </c>
      <c r="AQ13" s="713"/>
      <c r="AR13" s="753" t="s">
        <v>666</v>
      </c>
      <c r="AS13" s="715"/>
      <c r="AT13" s="715"/>
      <c r="AU13" s="733"/>
      <c r="AV13" s="734"/>
      <c r="AW13" s="734"/>
      <c r="AX13" s="734" t="s">
        <v>667</v>
      </c>
      <c r="AY13" s="685" t="s">
        <v>668</v>
      </c>
      <c r="AZ13" s="686" t="s">
        <v>669</v>
      </c>
      <c r="BA13" s="687" t="s">
        <v>670</v>
      </c>
      <c r="BB13" s="688" t="s">
        <v>671</v>
      </c>
      <c r="BC13" s="689" t="s">
        <v>672</v>
      </c>
      <c r="BD13" s="690" t="s">
        <v>673</v>
      </c>
      <c r="BE13" s="691" t="s">
        <v>674</v>
      </c>
      <c r="BF13" s="692" t="s">
        <v>675</v>
      </c>
      <c r="BG13" s="693" t="s">
        <v>676</v>
      </c>
      <c r="BH13" s="694" t="s">
        <v>677</v>
      </c>
      <c r="BI13" s="743"/>
      <c r="BJ13" s="696"/>
    </row>
    <row r="14" ht="26.25" customHeight="1">
      <c r="A14" s="758"/>
      <c r="B14" s="758"/>
      <c r="C14" s="669" t="s">
        <v>327</v>
      </c>
      <c r="D14" s="670" t="str">
        <f t="shared" si="3"/>
        <v>Cross_over_ai_cavi</v>
      </c>
      <c r="E14" s="671">
        <v>0.0</v>
      </c>
      <c r="F14" s="671">
        <v>0.0</v>
      </c>
      <c r="G14" s="671">
        <v>0.0</v>
      </c>
      <c r="H14" s="671">
        <v>1.0</v>
      </c>
      <c r="I14" s="671">
        <v>0.0</v>
      </c>
      <c r="J14" s="671">
        <v>0.0</v>
      </c>
      <c r="K14" s="671">
        <v>0.5</v>
      </c>
      <c r="L14" s="671">
        <v>0.0</v>
      </c>
      <c r="M14" s="671">
        <v>0.0</v>
      </c>
      <c r="N14" s="671">
        <v>0.0</v>
      </c>
      <c r="O14" s="672">
        <v>0.0</v>
      </c>
      <c r="P14" s="673" t="str">
        <f t="shared" si="1"/>
        <v>Cross_over_ai_cavi</v>
      </c>
      <c r="Q14" s="674"/>
      <c r="R14" s="675" t="s">
        <v>678</v>
      </c>
      <c r="S14" s="736" t="s">
        <v>679</v>
      </c>
      <c r="T14" s="646" t="s">
        <v>680</v>
      </c>
      <c r="U14" s="646"/>
      <c r="V14" s="677" t="s">
        <v>681</v>
      </c>
      <c r="W14" s="678" t="s">
        <v>472</v>
      </c>
      <c r="X14" s="678">
        <v>3.0</v>
      </c>
      <c r="Y14" s="678" t="s">
        <v>682</v>
      </c>
      <c r="Z14" s="678">
        <v>3.0</v>
      </c>
      <c r="AA14" s="678" t="s">
        <v>682</v>
      </c>
      <c r="AB14" s="678">
        <v>3.0</v>
      </c>
      <c r="AC14" s="678" t="s">
        <v>682</v>
      </c>
      <c r="AD14" s="678">
        <v>3.0</v>
      </c>
      <c r="AE14" s="678" t="s">
        <v>682</v>
      </c>
      <c r="AF14" s="678">
        <v>3.0</v>
      </c>
      <c r="AG14" s="678" t="s">
        <v>682</v>
      </c>
      <c r="AH14" s="678">
        <v>3.0</v>
      </c>
      <c r="AI14" s="678" t="s">
        <v>682</v>
      </c>
      <c r="AJ14" s="720"/>
      <c r="AK14" s="720"/>
      <c r="AL14" s="720"/>
      <c r="AM14" s="720"/>
      <c r="AN14" s="737"/>
      <c r="AO14" s="680" t="str">
        <f t="shared" ref="AO14:AO243" si="5">T14</f>
        <v>Scendi esplosivo, fermo 1" in basso, sali in 2"</v>
      </c>
      <c r="AP14" s="681" t="str">
        <f t="shared" si="4"/>
        <v>300</v>
      </c>
      <c r="AQ14" s="682"/>
      <c r="AR14" s="748" t="s">
        <v>683</v>
      </c>
      <c r="AS14" s="725"/>
      <c r="AT14" s="725"/>
      <c r="AU14" s="738"/>
      <c r="AV14" s="739"/>
      <c r="AW14" s="739"/>
      <c r="AX14" s="739" t="s">
        <v>684</v>
      </c>
      <c r="AY14" s="685" t="s">
        <v>685</v>
      </c>
      <c r="AZ14" s="686" t="s">
        <v>344</v>
      </c>
      <c r="BA14" s="687" t="s">
        <v>686</v>
      </c>
      <c r="BB14" s="688" t="s">
        <v>687</v>
      </c>
      <c r="BC14" s="689" t="s">
        <v>688</v>
      </c>
      <c r="BD14" s="690" t="s">
        <v>689</v>
      </c>
      <c r="BE14" s="691" t="s">
        <v>690</v>
      </c>
      <c r="BF14" s="759" t="s">
        <v>357</v>
      </c>
      <c r="BG14" s="693" t="s">
        <v>691</v>
      </c>
      <c r="BH14" s="694" t="s">
        <v>692</v>
      </c>
      <c r="BI14" s="743"/>
      <c r="BJ14" s="696"/>
    </row>
    <row r="15" ht="26.25" customHeight="1">
      <c r="A15" s="756"/>
      <c r="B15" s="756"/>
      <c r="C15" s="669" t="s">
        <v>327</v>
      </c>
      <c r="D15" s="699" t="str">
        <f t="shared" si="3"/>
        <v>Dips_inclinato_in_avanti</v>
      </c>
      <c r="E15" s="700">
        <v>0.0</v>
      </c>
      <c r="F15" s="700">
        <v>0.0</v>
      </c>
      <c r="G15" s="700">
        <v>0.0</v>
      </c>
      <c r="H15" s="700">
        <v>1.0</v>
      </c>
      <c r="I15" s="700">
        <v>0.0</v>
      </c>
      <c r="J15" s="700">
        <v>0.0</v>
      </c>
      <c r="K15" s="700">
        <v>0.5</v>
      </c>
      <c r="L15" s="700">
        <v>0.0</v>
      </c>
      <c r="M15" s="700">
        <v>0.0</v>
      </c>
      <c r="N15" s="700">
        <v>0.0</v>
      </c>
      <c r="O15" s="701">
        <v>0.0</v>
      </c>
      <c r="P15" s="702" t="str">
        <f t="shared" si="1"/>
        <v>Dips_inclinato_in_avanti</v>
      </c>
      <c r="Q15" s="703"/>
      <c r="R15" s="704" t="s">
        <v>693</v>
      </c>
      <c r="S15" s="741" t="s">
        <v>694</v>
      </c>
      <c r="T15" s="706" t="s">
        <v>695</v>
      </c>
      <c r="U15" s="706"/>
      <c r="V15" s="728" t="s">
        <v>696</v>
      </c>
      <c r="W15" s="708" t="s">
        <v>492</v>
      </c>
      <c r="X15" s="708">
        <v>3.0</v>
      </c>
      <c r="Y15" s="708" t="s">
        <v>697</v>
      </c>
      <c r="Z15" s="708">
        <v>3.0</v>
      </c>
      <c r="AA15" s="708" t="s">
        <v>698</v>
      </c>
      <c r="AB15" s="708">
        <v>3.0</v>
      </c>
      <c r="AC15" s="708" t="s">
        <v>699</v>
      </c>
      <c r="AD15" s="708">
        <v>3.0</v>
      </c>
      <c r="AE15" s="708" t="s">
        <v>700</v>
      </c>
      <c r="AF15" s="708">
        <v>3.0</v>
      </c>
      <c r="AG15" s="708" t="s">
        <v>701</v>
      </c>
      <c r="AH15" s="708">
        <v>1.0</v>
      </c>
      <c r="AI15" s="708" t="s">
        <v>702</v>
      </c>
      <c r="AJ15" s="709"/>
      <c r="AK15" s="709"/>
      <c r="AL15" s="709"/>
      <c r="AM15" s="709"/>
      <c r="AN15" s="760" t="s">
        <v>703</v>
      </c>
      <c r="AO15" s="711" t="str">
        <f t="shared" si="5"/>
        <v>Tira esplosivo, 1" di fermo in contrazione, rilascia in 2"</v>
      </c>
      <c r="AP15" s="712" t="str">
        <f t="shared" si="4"/>
        <v>300</v>
      </c>
      <c r="AQ15" s="713"/>
      <c r="AR15" s="742"/>
      <c r="AS15" s="715"/>
      <c r="AT15" s="715"/>
      <c r="AU15" s="733"/>
      <c r="AV15" s="734"/>
      <c r="AW15" s="734"/>
      <c r="AX15" s="734" t="s">
        <v>704</v>
      </c>
      <c r="AY15" s="685" t="s">
        <v>705</v>
      </c>
      <c r="AZ15" s="686" t="s">
        <v>706</v>
      </c>
      <c r="BA15" s="687" t="s">
        <v>342</v>
      </c>
      <c r="BB15" s="688" t="s">
        <v>707</v>
      </c>
      <c r="BC15" s="689" t="s">
        <v>708</v>
      </c>
      <c r="BD15" s="690" t="s">
        <v>709</v>
      </c>
      <c r="BE15" s="691" t="s">
        <v>710</v>
      </c>
      <c r="BF15" s="759" t="s">
        <v>711</v>
      </c>
      <c r="BG15" s="693" t="s">
        <v>712</v>
      </c>
      <c r="BH15" s="694" t="s">
        <v>713</v>
      </c>
      <c r="BI15" s="743"/>
      <c r="BJ15" s="696"/>
    </row>
    <row r="16" ht="26.25" customHeight="1">
      <c r="A16" s="758"/>
      <c r="B16" s="758"/>
      <c r="C16" s="669" t="s">
        <v>327</v>
      </c>
      <c r="D16" s="670" t="str">
        <f t="shared" si="3"/>
        <v>Squez_Press</v>
      </c>
      <c r="E16" s="671">
        <v>1.0</v>
      </c>
      <c r="F16" s="671">
        <v>0.0</v>
      </c>
      <c r="G16" s="671">
        <v>0.0</v>
      </c>
      <c r="H16" s="671">
        <v>0.0</v>
      </c>
      <c r="I16" s="671">
        <v>0.0</v>
      </c>
      <c r="J16" s="671">
        <v>0.0</v>
      </c>
      <c r="K16" s="671">
        <v>0.0</v>
      </c>
      <c r="L16" s="671">
        <v>0.0</v>
      </c>
      <c r="M16" s="671">
        <v>0.0</v>
      </c>
      <c r="N16" s="671">
        <v>0.0</v>
      </c>
      <c r="O16" s="672">
        <v>0.0</v>
      </c>
      <c r="P16" s="673" t="str">
        <f t="shared" si="1"/>
        <v>Squez_Press</v>
      </c>
      <c r="Q16" s="674"/>
      <c r="R16" s="675" t="s">
        <v>714</v>
      </c>
      <c r="S16" s="736" t="s">
        <v>715</v>
      </c>
      <c r="T16" s="646" t="s">
        <v>663</v>
      </c>
      <c r="U16" s="646"/>
      <c r="V16" s="677" t="s">
        <v>385</v>
      </c>
      <c r="W16" s="678" t="s">
        <v>492</v>
      </c>
      <c r="X16" s="678">
        <v>3.0</v>
      </c>
      <c r="Y16" s="678" t="s">
        <v>716</v>
      </c>
      <c r="Z16" s="678">
        <v>3.0</v>
      </c>
      <c r="AA16" s="678" t="s">
        <v>717</v>
      </c>
      <c r="AB16" s="678">
        <v>3.0</v>
      </c>
      <c r="AC16" s="678" t="s">
        <v>717</v>
      </c>
      <c r="AD16" s="678">
        <v>3.0</v>
      </c>
      <c r="AE16" s="678" t="s">
        <v>718</v>
      </c>
      <c r="AF16" s="678">
        <v>3.0</v>
      </c>
      <c r="AG16" s="678" t="s">
        <v>718</v>
      </c>
      <c r="AH16" s="678">
        <v>1.0</v>
      </c>
      <c r="AI16" s="678" t="s">
        <v>702</v>
      </c>
      <c r="AJ16" s="720"/>
      <c r="AK16" s="720"/>
      <c r="AL16" s="720"/>
      <c r="AM16" s="720"/>
      <c r="AN16" s="721" t="s">
        <v>703</v>
      </c>
      <c r="AO16" s="680" t="str">
        <f t="shared" si="5"/>
        <v>Sali esplosivo, fermo 1" in alto, scendi in 2"</v>
      </c>
      <c r="AP16" s="681" t="str">
        <f t="shared" si="4"/>
        <v>300</v>
      </c>
      <c r="AQ16" s="682"/>
      <c r="AR16" s="745"/>
      <c r="AS16" s="725"/>
      <c r="AT16" s="725"/>
      <c r="AU16" s="738"/>
      <c r="AV16" s="739"/>
      <c r="AW16" s="739"/>
      <c r="AX16" s="739" t="s">
        <v>719</v>
      </c>
      <c r="AY16" s="685" t="s">
        <v>720</v>
      </c>
      <c r="AZ16" s="686" t="s">
        <v>721</v>
      </c>
      <c r="BA16" s="687" t="s">
        <v>722</v>
      </c>
      <c r="BB16" s="688" t="s">
        <v>339</v>
      </c>
      <c r="BC16" s="689" t="s">
        <v>723</v>
      </c>
      <c r="BD16" s="690" t="s">
        <v>724</v>
      </c>
      <c r="BE16" s="691" t="s">
        <v>725</v>
      </c>
      <c r="BF16" s="759" t="s">
        <v>726</v>
      </c>
      <c r="BG16" s="693" t="s">
        <v>727</v>
      </c>
      <c r="BH16" s="694" t="s">
        <v>728</v>
      </c>
      <c r="BI16" s="743"/>
      <c r="BJ16" s="696"/>
    </row>
    <row r="17" ht="26.25" customHeight="1">
      <c r="A17" s="756"/>
      <c r="B17" s="756"/>
      <c r="C17" s="669" t="s">
        <v>327</v>
      </c>
      <c r="D17" s="699" t="str">
        <f t="shared" si="3"/>
        <v>Push_Up</v>
      </c>
      <c r="E17" s="700">
        <v>0.0</v>
      </c>
      <c r="F17" s="700">
        <v>0.0</v>
      </c>
      <c r="G17" s="700">
        <v>0.0</v>
      </c>
      <c r="H17" s="700">
        <v>0.0</v>
      </c>
      <c r="I17" s="700">
        <v>0.0</v>
      </c>
      <c r="J17" s="700">
        <v>0.0</v>
      </c>
      <c r="K17" s="700">
        <v>0.0</v>
      </c>
      <c r="L17" s="700">
        <v>0.0</v>
      </c>
      <c r="M17" s="700">
        <v>0.0</v>
      </c>
      <c r="N17" s="700">
        <v>0.0</v>
      </c>
      <c r="O17" s="701">
        <v>1.0</v>
      </c>
      <c r="P17" s="702" t="str">
        <f t="shared" si="1"/>
        <v>Push_Up</v>
      </c>
      <c r="Q17" s="703"/>
      <c r="R17" s="704" t="s">
        <v>729</v>
      </c>
      <c r="S17" s="705" t="s">
        <v>730</v>
      </c>
      <c r="T17" s="706" t="s">
        <v>731</v>
      </c>
      <c r="U17" s="706"/>
      <c r="V17" s="728" t="s">
        <v>732</v>
      </c>
      <c r="W17" s="708" t="s">
        <v>492</v>
      </c>
      <c r="X17" s="708">
        <v>3.0</v>
      </c>
      <c r="Y17" s="708" t="s">
        <v>733</v>
      </c>
      <c r="Z17" s="708">
        <v>3.0</v>
      </c>
      <c r="AA17" s="708" t="s">
        <v>733</v>
      </c>
      <c r="AB17" s="708">
        <v>3.0</v>
      </c>
      <c r="AC17" s="708" t="s">
        <v>734</v>
      </c>
      <c r="AD17" s="708">
        <v>3.0</v>
      </c>
      <c r="AE17" s="708" t="s">
        <v>734</v>
      </c>
      <c r="AF17" s="708">
        <v>3.0</v>
      </c>
      <c r="AG17" s="708" t="s">
        <v>735</v>
      </c>
      <c r="AH17" s="708">
        <v>1.0</v>
      </c>
      <c r="AI17" s="708" t="s">
        <v>736</v>
      </c>
      <c r="AJ17" s="709"/>
      <c r="AK17" s="709"/>
      <c r="AL17" s="709"/>
      <c r="AM17" s="709"/>
      <c r="AN17" s="760" t="s">
        <v>703</v>
      </c>
      <c r="AO17" s="711" t="str">
        <f t="shared" si="5"/>
        <v>Tira esplosivo, non fermarti in alto, discesa 2"</v>
      </c>
      <c r="AP17" s="712" t="str">
        <f t="shared" si="4"/>
        <v>300</v>
      </c>
      <c r="AQ17" s="713"/>
      <c r="AR17" s="742"/>
      <c r="AS17" s="715"/>
      <c r="AT17" s="715"/>
      <c r="AU17" s="733"/>
      <c r="AV17" s="734"/>
      <c r="AW17" s="734"/>
      <c r="AX17" s="734" t="s">
        <v>737</v>
      </c>
      <c r="AY17" s="685" t="s">
        <v>738</v>
      </c>
      <c r="AZ17" s="686" t="s">
        <v>739</v>
      </c>
      <c r="BA17" s="687" t="s">
        <v>740</v>
      </c>
      <c r="BB17" s="688" t="s">
        <v>741</v>
      </c>
      <c r="BC17" s="689" t="s">
        <v>742</v>
      </c>
      <c r="BD17" s="690" t="s">
        <v>743</v>
      </c>
      <c r="BE17" s="691" t="s">
        <v>744</v>
      </c>
      <c r="BF17" s="759" t="s">
        <v>745</v>
      </c>
      <c r="BG17" s="693" t="s">
        <v>746</v>
      </c>
      <c r="BH17" s="694" t="s">
        <v>747</v>
      </c>
      <c r="BI17" s="743"/>
      <c r="BJ17" s="696"/>
    </row>
    <row r="18" ht="26.25" customHeight="1">
      <c r="A18" s="758"/>
      <c r="B18" s="758"/>
      <c r="C18" s="669" t="s">
        <v>327</v>
      </c>
      <c r="D18" s="670" t="str">
        <f t="shared" si="3"/>
        <v>Chest Press</v>
      </c>
      <c r="E18" s="671">
        <v>0.0</v>
      </c>
      <c r="F18" s="671">
        <v>0.0</v>
      </c>
      <c r="G18" s="671">
        <v>0.0</v>
      </c>
      <c r="H18" s="671">
        <v>0.0</v>
      </c>
      <c r="I18" s="671">
        <v>1.0</v>
      </c>
      <c r="J18" s="671">
        <v>0.0</v>
      </c>
      <c r="K18" s="671">
        <v>0.0</v>
      </c>
      <c r="L18" s="671">
        <v>0.0</v>
      </c>
      <c r="M18" s="671">
        <v>0.0</v>
      </c>
      <c r="N18" s="671">
        <v>0.0</v>
      </c>
      <c r="O18" s="672">
        <v>0.0</v>
      </c>
      <c r="P18" s="673" t="str">
        <f t="shared" si="1"/>
        <v>Chest Press</v>
      </c>
      <c r="Q18" s="674"/>
      <c r="R18" s="761" t="s">
        <v>748</v>
      </c>
      <c r="S18" s="762" t="s">
        <v>749</v>
      </c>
      <c r="T18" s="763" t="s">
        <v>750</v>
      </c>
      <c r="U18" s="646"/>
      <c r="V18" s="764" t="s">
        <v>751</v>
      </c>
      <c r="W18" s="678" t="s">
        <v>492</v>
      </c>
      <c r="X18" s="678">
        <v>3.0</v>
      </c>
      <c r="Y18" s="678">
        <v>6.0</v>
      </c>
      <c r="Z18" s="678">
        <v>3.0</v>
      </c>
      <c r="AA18" s="678" t="s">
        <v>752</v>
      </c>
      <c r="AB18" s="678">
        <v>3.0</v>
      </c>
      <c r="AC18" s="678" t="s">
        <v>753</v>
      </c>
      <c r="AD18" s="678">
        <v>3.0</v>
      </c>
      <c r="AE18" s="678" t="s">
        <v>754</v>
      </c>
      <c r="AF18" s="678">
        <v>3.0</v>
      </c>
      <c r="AG18" s="678" t="s">
        <v>755</v>
      </c>
      <c r="AH18" s="678">
        <v>1.0</v>
      </c>
      <c r="AI18" s="678" t="s">
        <v>736</v>
      </c>
      <c r="AJ18" s="720"/>
      <c r="AK18" s="720"/>
      <c r="AL18" s="720"/>
      <c r="AM18" s="720"/>
      <c r="AN18" s="737"/>
      <c r="AO18" s="765" t="str">
        <f t="shared" si="5"/>
        <v>Statita in contrazione di picco</v>
      </c>
      <c r="AP18" s="766" t="str">
        <f t="shared" si="4"/>
        <v>300</v>
      </c>
      <c r="AQ18" s="682"/>
      <c r="AR18" s="745"/>
      <c r="AS18" s="725"/>
      <c r="AT18" s="725"/>
      <c r="AU18" s="738"/>
      <c r="AV18" s="739"/>
      <c r="AW18" s="739"/>
      <c r="AX18" s="739" t="s">
        <v>756</v>
      </c>
      <c r="AY18" s="767" t="s">
        <v>355</v>
      </c>
      <c r="AZ18" s="686" t="s">
        <v>757</v>
      </c>
      <c r="BA18" s="687" t="s">
        <v>758</v>
      </c>
      <c r="BB18" s="688" t="s">
        <v>759</v>
      </c>
      <c r="BC18" s="689" t="s">
        <v>760</v>
      </c>
      <c r="BD18" s="690" t="s">
        <v>761</v>
      </c>
      <c r="BE18" s="691" t="s">
        <v>762</v>
      </c>
      <c r="BF18" s="759" t="s">
        <v>763</v>
      </c>
      <c r="BG18" s="693" t="s">
        <v>764</v>
      </c>
      <c r="BH18" s="768"/>
      <c r="BI18" s="743"/>
      <c r="BJ18" s="696"/>
    </row>
    <row r="19" ht="26.25" customHeight="1">
      <c r="A19" s="756"/>
      <c r="B19" s="756"/>
      <c r="C19" s="669" t="s">
        <v>327</v>
      </c>
      <c r="D19" s="699" t="str">
        <f t="shared" si="3"/>
        <v>Chest Press inclinata</v>
      </c>
      <c r="E19" s="700">
        <v>0.0</v>
      </c>
      <c r="F19" s="700">
        <v>0.0</v>
      </c>
      <c r="G19" s="700">
        <v>0.0</v>
      </c>
      <c r="H19" s="700">
        <v>0.0</v>
      </c>
      <c r="I19" s="700">
        <v>0.0</v>
      </c>
      <c r="J19" s="700">
        <v>1.0</v>
      </c>
      <c r="K19" s="700">
        <v>0.0</v>
      </c>
      <c r="L19" s="700">
        <v>0.0</v>
      </c>
      <c r="M19" s="700">
        <v>0.0</v>
      </c>
      <c r="N19" s="700">
        <v>0.0</v>
      </c>
      <c r="O19" s="701">
        <v>0.0</v>
      </c>
      <c r="P19" s="702" t="str">
        <f t="shared" si="1"/>
        <v>Chest Press inclinata</v>
      </c>
      <c r="Q19" s="703"/>
      <c r="R19" s="769"/>
      <c r="S19" s="770" t="s">
        <v>765</v>
      </c>
      <c r="T19" s="771" t="s">
        <v>766</v>
      </c>
      <c r="U19" s="706"/>
      <c r="V19" s="772" t="s">
        <v>767</v>
      </c>
      <c r="W19" s="708" t="s">
        <v>492</v>
      </c>
      <c r="X19" s="708">
        <v>2.0</v>
      </c>
      <c r="Y19" s="708" t="s">
        <v>768</v>
      </c>
      <c r="Z19" s="708">
        <v>2.0</v>
      </c>
      <c r="AA19" s="708" t="s">
        <v>768</v>
      </c>
      <c r="AB19" s="708">
        <v>2.0</v>
      </c>
      <c r="AC19" s="708" t="s">
        <v>769</v>
      </c>
      <c r="AD19" s="708">
        <v>2.0</v>
      </c>
      <c r="AE19" s="708" t="s">
        <v>769</v>
      </c>
      <c r="AF19" s="708">
        <v>2.0</v>
      </c>
      <c r="AG19" s="708" t="s">
        <v>769</v>
      </c>
      <c r="AH19" s="708">
        <v>1.0</v>
      </c>
      <c r="AI19" s="708" t="s">
        <v>736</v>
      </c>
      <c r="AJ19" s="709"/>
      <c r="AK19" s="709"/>
      <c r="AL19" s="709"/>
      <c r="AM19" s="709"/>
      <c r="AN19" s="729"/>
      <c r="AO19" s="773" t="str">
        <f t="shared" si="5"/>
        <v>1'' discesa,1'' di fermo, 1'' salita</v>
      </c>
      <c r="AP19" s="774"/>
      <c r="AQ19" s="713"/>
      <c r="AR19" s="742"/>
      <c r="AS19" s="715"/>
      <c r="AT19" s="715"/>
      <c r="AU19" s="733"/>
      <c r="AV19" s="734"/>
      <c r="AW19" s="734"/>
      <c r="AX19" s="734" t="s">
        <v>770</v>
      </c>
      <c r="AY19" s="767" t="s">
        <v>771</v>
      </c>
      <c r="AZ19" s="686" t="s">
        <v>772</v>
      </c>
      <c r="BA19" s="687" t="s">
        <v>773</v>
      </c>
      <c r="BB19" s="688" t="s">
        <v>774</v>
      </c>
      <c r="BC19" s="689" t="s">
        <v>775</v>
      </c>
      <c r="BD19" s="775" t="s">
        <v>776</v>
      </c>
      <c r="BE19" s="776" t="s">
        <v>777</v>
      </c>
      <c r="BF19" s="759" t="s">
        <v>778</v>
      </c>
      <c r="BG19" s="693" t="s">
        <v>779</v>
      </c>
      <c r="BH19" s="768"/>
      <c r="BI19" s="743"/>
      <c r="BJ19" s="696"/>
    </row>
    <row r="20" ht="26.25" customHeight="1">
      <c r="A20" s="758"/>
      <c r="B20" s="758"/>
      <c r="C20" s="669" t="s">
        <v>327</v>
      </c>
      <c r="D20" s="670" t="str">
        <f t="shared" si="3"/>
        <v>Spinte Al Multipower Panca Piona</v>
      </c>
      <c r="E20" s="671">
        <v>0.0</v>
      </c>
      <c r="F20" s="671">
        <v>0.0</v>
      </c>
      <c r="G20" s="671">
        <v>0.0</v>
      </c>
      <c r="H20" s="671">
        <v>0.0</v>
      </c>
      <c r="I20" s="671">
        <v>0.0</v>
      </c>
      <c r="J20" s="671">
        <v>1.0</v>
      </c>
      <c r="K20" s="671">
        <v>0.0</v>
      </c>
      <c r="L20" s="671">
        <v>0.0</v>
      </c>
      <c r="M20" s="671">
        <v>0.0</v>
      </c>
      <c r="N20" s="671">
        <v>0.0</v>
      </c>
      <c r="O20" s="672">
        <v>0.0</v>
      </c>
      <c r="P20" s="673" t="str">
        <f t="shared" si="1"/>
        <v>Spinte Al Multipower Panca Piona</v>
      </c>
      <c r="Q20" s="674"/>
      <c r="R20" s="777"/>
      <c r="S20" s="762" t="s">
        <v>780</v>
      </c>
      <c r="T20" s="778" t="s">
        <v>781</v>
      </c>
      <c r="U20" s="646"/>
      <c r="V20" s="764" t="s">
        <v>782</v>
      </c>
      <c r="W20" s="678" t="s">
        <v>492</v>
      </c>
      <c r="X20" s="678">
        <v>2.0</v>
      </c>
      <c r="Y20" s="678" t="s">
        <v>697</v>
      </c>
      <c r="Z20" s="678">
        <v>2.0</v>
      </c>
      <c r="AA20" s="678" t="s">
        <v>698</v>
      </c>
      <c r="AB20" s="678">
        <v>2.0</v>
      </c>
      <c r="AC20" s="678" t="s">
        <v>699</v>
      </c>
      <c r="AD20" s="678">
        <v>2.0</v>
      </c>
      <c r="AE20" s="678" t="s">
        <v>700</v>
      </c>
      <c r="AF20" s="678">
        <v>2.0</v>
      </c>
      <c r="AG20" s="678" t="s">
        <v>701</v>
      </c>
      <c r="AH20" s="678">
        <v>1.0</v>
      </c>
      <c r="AI20" s="678" t="s">
        <v>702</v>
      </c>
      <c r="AJ20" s="720"/>
      <c r="AK20" s="720"/>
      <c r="AL20" s="720"/>
      <c r="AM20" s="720"/>
      <c r="AN20" s="755"/>
      <c r="AO20" s="765" t="str">
        <f t="shared" si="5"/>
        <v>1''-1''-1''</v>
      </c>
      <c r="AP20" s="766"/>
      <c r="AQ20" s="682"/>
      <c r="AR20" s="745"/>
      <c r="AS20" s="725"/>
      <c r="AT20" s="725"/>
      <c r="AU20" s="738"/>
      <c r="AV20" s="739"/>
      <c r="AW20" s="739"/>
      <c r="AX20" s="739" t="s">
        <v>783</v>
      </c>
      <c r="AY20" s="767" t="s">
        <v>784</v>
      </c>
      <c r="AZ20" s="686" t="s">
        <v>785</v>
      </c>
      <c r="BA20" s="687" t="s">
        <v>786</v>
      </c>
      <c r="BB20" s="688" t="s">
        <v>787</v>
      </c>
      <c r="BC20" s="689" t="s">
        <v>788</v>
      </c>
      <c r="BD20" s="775" t="s">
        <v>789</v>
      </c>
      <c r="BE20" s="776" t="s">
        <v>790</v>
      </c>
      <c r="BF20" s="759" t="s">
        <v>791</v>
      </c>
      <c r="BG20" s="693" t="s">
        <v>792</v>
      </c>
      <c r="BH20" s="768"/>
      <c r="BI20" s="743"/>
      <c r="BJ20" s="696"/>
    </row>
    <row r="21" ht="26.25" customHeight="1">
      <c r="A21" s="756"/>
      <c r="B21" s="756"/>
      <c r="C21" s="669" t="s">
        <v>327</v>
      </c>
      <c r="D21" s="699" t="str">
        <f t="shared" si="3"/>
        <v>Spinte Al Multipower panca inclinata</v>
      </c>
      <c r="E21" s="700">
        <v>0.0</v>
      </c>
      <c r="F21" s="700">
        <v>0.0</v>
      </c>
      <c r="G21" s="700">
        <v>0.5</v>
      </c>
      <c r="H21" s="700">
        <v>0.5</v>
      </c>
      <c r="I21" s="700">
        <v>0.0</v>
      </c>
      <c r="J21" s="700">
        <v>0.0</v>
      </c>
      <c r="K21" s="700">
        <v>0.5</v>
      </c>
      <c r="L21" s="700">
        <v>0.0</v>
      </c>
      <c r="M21" s="700">
        <v>0.0</v>
      </c>
      <c r="N21" s="700">
        <v>0.0</v>
      </c>
      <c r="O21" s="701">
        <v>0.0</v>
      </c>
      <c r="P21" s="702" t="str">
        <f t="shared" si="1"/>
        <v>Spinte Al Multipower panca inclinata</v>
      </c>
      <c r="Q21" s="703"/>
      <c r="R21" s="769"/>
      <c r="S21" s="770" t="s">
        <v>793</v>
      </c>
      <c r="T21" s="771" t="s">
        <v>794</v>
      </c>
      <c r="U21" s="706"/>
      <c r="V21" s="772" t="s">
        <v>795</v>
      </c>
      <c r="W21" s="708" t="s">
        <v>472</v>
      </c>
      <c r="X21" s="708">
        <v>2.0</v>
      </c>
      <c r="Y21" s="708" t="s">
        <v>796</v>
      </c>
      <c r="Z21" s="708">
        <v>2.0</v>
      </c>
      <c r="AA21" s="708" t="s">
        <v>796</v>
      </c>
      <c r="AB21" s="708">
        <v>2.0</v>
      </c>
      <c r="AC21" s="708" t="s">
        <v>796</v>
      </c>
      <c r="AD21" s="708">
        <v>2.0</v>
      </c>
      <c r="AE21" s="708" t="s">
        <v>796</v>
      </c>
      <c r="AF21" s="708">
        <v>2.0</v>
      </c>
      <c r="AG21" s="708" t="s">
        <v>796</v>
      </c>
      <c r="AH21" s="708">
        <v>1.0</v>
      </c>
      <c r="AI21" s="708" t="s">
        <v>797</v>
      </c>
      <c r="AJ21" s="709"/>
      <c r="AK21" s="709"/>
      <c r="AL21" s="709"/>
      <c r="AM21" s="709"/>
      <c r="AN21" s="779"/>
      <c r="AO21" s="773" t="str">
        <f t="shared" si="5"/>
        <v>2''-1''-2''</v>
      </c>
      <c r="AP21" s="774"/>
      <c r="AQ21" s="713"/>
      <c r="AR21" s="742"/>
      <c r="AS21" s="715"/>
      <c r="AT21" s="715"/>
      <c r="AU21" s="733"/>
      <c r="AV21" s="734"/>
      <c r="AW21" s="734"/>
      <c r="AX21" s="734"/>
      <c r="AY21" s="767" t="s">
        <v>798</v>
      </c>
      <c r="AZ21" s="686" t="s">
        <v>799</v>
      </c>
      <c r="BA21" s="687" t="s">
        <v>800</v>
      </c>
      <c r="BB21" s="688" t="s">
        <v>801</v>
      </c>
      <c r="BC21" s="689" t="s">
        <v>802</v>
      </c>
      <c r="BD21" s="775" t="s">
        <v>803</v>
      </c>
      <c r="BE21" s="776" t="s">
        <v>804</v>
      </c>
      <c r="BF21" s="759" t="s">
        <v>805</v>
      </c>
      <c r="BG21" s="693" t="s">
        <v>806</v>
      </c>
      <c r="BH21" s="768"/>
      <c r="BI21" s="743"/>
      <c r="BJ21" s="696"/>
    </row>
    <row r="22" ht="26.25" customHeight="1">
      <c r="A22" s="758"/>
      <c r="B22" s="758"/>
      <c r="C22" s="669" t="s">
        <v>327</v>
      </c>
      <c r="D22" s="670" t="str">
        <f t="shared" si="3"/>
        <v>Croci Con Manubri A Terra</v>
      </c>
      <c r="E22" s="671">
        <v>0.0</v>
      </c>
      <c r="F22" s="671">
        <v>0.0</v>
      </c>
      <c r="G22" s="671">
        <v>0.0</v>
      </c>
      <c r="H22" s="671">
        <v>0.0</v>
      </c>
      <c r="I22" s="671">
        <v>0.0</v>
      </c>
      <c r="J22" s="671">
        <v>0.0</v>
      </c>
      <c r="K22" s="671">
        <v>0.0</v>
      </c>
      <c r="L22" s="671">
        <v>0.0</v>
      </c>
      <c r="M22" s="671">
        <v>0.0</v>
      </c>
      <c r="N22" s="671">
        <v>0.0</v>
      </c>
      <c r="O22" s="672">
        <v>0.0</v>
      </c>
      <c r="P22" s="673" t="str">
        <f t="shared" si="1"/>
        <v>Croci Con Manubri A Terra</v>
      </c>
      <c r="Q22" s="674"/>
      <c r="R22" s="777"/>
      <c r="S22" s="762" t="s">
        <v>807</v>
      </c>
      <c r="T22" s="778" t="s">
        <v>808</v>
      </c>
      <c r="U22" s="646"/>
      <c r="V22" s="764" t="s">
        <v>392</v>
      </c>
      <c r="W22" s="678" t="s">
        <v>536</v>
      </c>
      <c r="X22" s="678">
        <v>2.0</v>
      </c>
      <c r="Y22" s="678" t="s">
        <v>587</v>
      </c>
      <c r="Z22" s="678">
        <v>2.0</v>
      </c>
      <c r="AA22" s="678" t="s">
        <v>587</v>
      </c>
      <c r="AB22" s="678">
        <v>2.0</v>
      </c>
      <c r="AC22" s="678" t="s">
        <v>587</v>
      </c>
      <c r="AD22" s="678">
        <v>2.0</v>
      </c>
      <c r="AE22" s="678" t="s">
        <v>587</v>
      </c>
      <c r="AF22" s="678">
        <v>2.0</v>
      </c>
      <c r="AG22" s="678" t="s">
        <v>587</v>
      </c>
      <c r="AH22" s="678">
        <v>2.0</v>
      </c>
      <c r="AI22" s="678" t="s">
        <v>587</v>
      </c>
      <c r="AJ22" s="720"/>
      <c r="AK22" s="720"/>
      <c r="AL22" s="720"/>
      <c r="AM22" s="720"/>
      <c r="AN22" s="755"/>
      <c r="AO22" s="765" t="str">
        <f t="shared" si="5"/>
        <v>2''-0''-2''</v>
      </c>
      <c r="AP22" s="766"/>
      <c r="AQ22" s="682"/>
      <c r="AR22" s="745"/>
      <c r="AS22" s="725"/>
      <c r="AT22" s="725"/>
      <c r="AU22" s="738"/>
      <c r="AV22" s="739"/>
      <c r="AW22" s="739"/>
      <c r="AX22" s="739"/>
      <c r="AY22" s="767" t="s">
        <v>809</v>
      </c>
      <c r="AZ22" s="686" t="s">
        <v>341</v>
      </c>
      <c r="BA22" s="780" t="s">
        <v>810</v>
      </c>
      <c r="BB22" s="688" t="s">
        <v>811</v>
      </c>
      <c r="BC22" s="689" t="s">
        <v>812</v>
      </c>
      <c r="BD22" s="775"/>
      <c r="BE22" s="781"/>
      <c r="BF22" s="759"/>
      <c r="BG22" s="693" t="s">
        <v>813</v>
      </c>
      <c r="BH22" s="768"/>
      <c r="BI22" s="743"/>
      <c r="BJ22" s="696"/>
    </row>
    <row r="23" ht="26.25" customHeight="1">
      <c r="A23" s="756"/>
      <c r="B23" s="756"/>
      <c r="C23" s="669" t="s">
        <v>327</v>
      </c>
      <c r="D23" s="699" t="str">
        <f t="shared" si="3"/>
        <v>Pec Fly Machine</v>
      </c>
      <c r="E23" s="700">
        <v>0.0</v>
      </c>
      <c r="F23" s="700">
        <v>0.0</v>
      </c>
      <c r="G23" s="700">
        <v>0.0</v>
      </c>
      <c r="H23" s="700">
        <v>0.0</v>
      </c>
      <c r="I23" s="700">
        <v>0.0</v>
      </c>
      <c r="J23" s="700">
        <v>0.0</v>
      </c>
      <c r="K23" s="700">
        <v>0.0</v>
      </c>
      <c r="L23" s="700">
        <v>0.0</v>
      </c>
      <c r="M23" s="700">
        <v>0.0</v>
      </c>
      <c r="N23" s="700">
        <v>0.0</v>
      </c>
      <c r="O23" s="701">
        <v>0.0</v>
      </c>
      <c r="P23" s="702" t="str">
        <f t="shared" si="1"/>
        <v>Pec Fly Machine</v>
      </c>
      <c r="Q23" s="703"/>
      <c r="R23" s="769"/>
      <c r="S23" s="770" t="s">
        <v>814</v>
      </c>
      <c r="T23" s="782"/>
      <c r="U23" s="706"/>
      <c r="V23" s="772" t="s">
        <v>815</v>
      </c>
      <c r="W23" s="708" t="s">
        <v>472</v>
      </c>
      <c r="X23" s="708">
        <v>1.0</v>
      </c>
      <c r="Y23" s="708" t="s">
        <v>816</v>
      </c>
      <c r="Z23" s="708">
        <v>5.0</v>
      </c>
      <c r="AA23" s="708" t="s">
        <v>817</v>
      </c>
      <c r="AB23" s="708">
        <v>5.0</v>
      </c>
      <c r="AC23" s="708" t="s">
        <v>818</v>
      </c>
      <c r="AD23" s="708">
        <v>5.0</v>
      </c>
      <c r="AE23" s="708" t="s">
        <v>819</v>
      </c>
      <c r="AF23" s="708">
        <v>5.0</v>
      </c>
      <c r="AG23" s="708" t="s">
        <v>820</v>
      </c>
      <c r="AH23" s="708">
        <v>5.0</v>
      </c>
      <c r="AI23" s="708" t="s">
        <v>821</v>
      </c>
      <c r="AJ23" s="783">
        <v>3.0</v>
      </c>
      <c r="AK23" s="708" t="s">
        <v>822</v>
      </c>
      <c r="AL23" s="708">
        <v>2.0</v>
      </c>
      <c r="AM23" s="708" t="s">
        <v>823</v>
      </c>
      <c r="AN23" s="710" t="s">
        <v>824</v>
      </c>
      <c r="AO23" s="773" t="str">
        <f t="shared" si="5"/>
        <v/>
      </c>
      <c r="AP23" s="774"/>
      <c r="AQ23" s="713"/>
      <c r="AR23" s="742"/>
      <c r="AS23" s="715"/>
      <c r="AT23" s="715"/>
      <c r="AU23" s="733"/>
      <c r="AV23" s="734"/>
      <c r="AW23" s="734"/>
      <c r="AX23" s="734"/>
      <c r="AY23" s="767" t="s">
        <v>352</v>
      </c>
      <c r="AZ23" s="686" t="s">
        <v>825</v>
      </c>
      <c r="BA23" s="780"/>
      <c r="BB23" s="688" t="s">
        <v>826</v>
      </c>
      <c r="BC23" s="689" t="s">
        <v>827</v>
      </c>
      <c r="BD23" s="775"/>
      <c r="BE23" s="781"/>
      <c r="BF23" s="784"/>
      <c r="BG23" s="693" t="s">
        <v>828</v>
      </c>
      <c r="BH23" s="768"/>
      <c r="BI23" s="743"/>
      <c r="BJ23" s="696"/>
    </row>
    <row r="24" ht="26.25" customHeight="1">
      <c r="A24" s="758"/>
      <c r="B24" s="758"/>
      <c r="C24" s="669" t="s">
        <v>327</v>
      </c>
      <c r="D24" s="670" t="str">
        <f t="shared" si="3"/>
        <v>Spinte Al Multipower Panca Declinata</v>
      </c>
      <c r="E24" s="671">
        <v>0.0</v>
      </c>
      <c r="F24" s="671">
        <v>0.0</v>
      </c>
      <c r="G24" s="671">
        <v>0.0</v>
      </c>
      <c r="H24" s="671">
        <v>0.0</v>
      </c>
      <c r="I24" s="671">
        <v>0.0</v>
      </c>
      <c r="J24" s="671">
        <v>0.0</v>
      </c>
      <c r="K24" s="671">
        <v>0.0</v>
      </c>
      <c r="L24" s="671">
        <v>0.0</v>
      </c>
      <c r="M24" s="671">
        <v>0.0</v>
      </c>
      <c r="N24" s="671">
        <v>0.0</v>
      </c>
      <c r="O24" s="672">
        <v>0.0</v>
      </c>
      <c r="P24" s="673" t="str">
        <f t="shared" si="1"/>
        <v>Spinte Al Multipower Panca Declinata</v>
      </c>
      <c r="Q24" s="674"/>
      <c r="R24" s="777"/>
      <c r="S24" s="762" t="s">
        <v>829</v>
      </c>
      <c r="T24" s="763"/>
      <c r="U24" s="646"/>
      <c r="V24" s="764" t="s">
        <v>830</v>
      </c>
      <c r="W24" s="678" t="s">
        <v>472</v>
      </c>
      <c r="X24" s="678">
        <v>1.0</v>
      </c>
      <c r="Y24" s="678" t="s">
        <v>816</v>
      </c>
      <c r="Z24" s="678">
        <v>9.0</v>
      </c>
      <c r="AA24" s="678" t="s">
        <v>831</v>
      </c>
      <c r="AB24" s="678">
        <v>9.0</v>
      </c>
      <c r="AC24" s="678" t="s">
        <v>832</v>
      </c>
      <c r="AD24" s="678">
        <v>9.0</v>
      </c>
      <c r="AE24" s="678" t="s">
        <v>833</v>
      </c>
      <c r="AF24" s="678">
        <v>9.0</v>
      </c>
      <c r="AG24" s="678" t="s">
        <v>834</v>
      </c>
      <c r="AH24" s="678">
        <v>9.0</v>
      </c>
      <c r="AI24" s="678" t="s">
        <v>835</v>
      </c>
      <c r="AJ24" s="785"/>
      <c r="AK24" s="720"/>
      <c r="AL24" s="720"/>
      <c r="AM24" s="720"/>
      <c r="AN24" s="786" t="s">
        <v>836</v>
      </c>
      <c r="AO24" s="765" t="str">
        <f t="shared" si="5"/>
        <v/>
      </c>
      <c r="AP24" s="766"/>
      <c r="AQ24" s="682"/>
      <c r="AR24" s="745"/>
      <c r="AS24" s="725"/>
      <c r="AT24" s="725"/>
      <c r="AU24" s="738"/>
      <c r="AV24" s="739"/>
      <c r="AW24" s="739"/>
      <c r="AX24" s="739"/>
      <c r="AY24" s="767" t="s">
        <v>837</v>
      </c>
      <c r="AZ24" s="787" t="s">
        <v>838</v>
      </c>
      <c r="BA24" s="780"/>
      <c r="BB24" s="688" t="s">
        <v>839</v>
      </c>
      <c r="BC24" s="689" t="s">
        <v>840</v>
      </c>
      <c r="BD24" s="788"/>
      <c r="BE24" s="781"/>
      <c r="BF24" s="784"/>
      <c r="BG24" s="693" t="s">
        <v>841</v>
      </c>
      <c r="BH24" s="768"/>
      <c r="BI24" s="743"/>
      <c r="BJ24" s="696"/>
    </row>
    <row r="25" ht="26.25" customHeight="1">
      <c r="A25" s="756"/>
      <c r="B25" s="756"/>
      <c r="C25" s="669" t="s">
        <v>327</v>
      </c>
      <c r="D25" s="699" t="str">
        <f t="shared" si="3"/>
        <v>Push-Up Al Multipower</v>
      </c>
      <c r="E25" s="700">
        <v>0.0</v>
      </c>
      <c r="F25" s="700">
        <v>0.0</v>
      </c>
      <c r="G25" s="700">
        <v>0.0</v>
      </c>
      <c r="H25" s="700">
        <v>0.0</v>
      </c>
      <c r="I25" s="700">
        <v>0.0</v>
      </c>
      <c r="J25" s="700">
        <v>0.0</v>
      </c>
      <c r="K25" s="700">
        <v>0.0</v>
      </c>
      <c r="L25" s="700">
        <v>0.0</v>
      </c>
      <c r="M25" s="700">
        <v>0.0</v>
      </c>
      <c r="N25" s="700">
        <v>0.0</v>
      </c>
      <c r="O25" s="701">
        <v>0.0</v>
      </c>
      <c r="P25" s="702" t="str">
        <f t="shared" si="1"/>
        <v>Push-Up Al Multipower</v>
      </c>
      <c r="Q25" s="703"/>
      <c r="R25" s="769"/>
      <c r="S25" s="770" t="s">
        <v>842</v>
      </c>
      <c r="T25" s="782"/>
      <c r="U25" s="706"/>
      <c r="V25" s="772" t="s">
        <v>843</v>
      </c>
      <c r="W25" s="708" t="s">
        <v>472</v>
      </c>
      <c r="X25" s="708">
        <v>5.0</v>
      </c>
      <c r="Y25" s="708" t="s">
        <v>817</v>
      </c>
      <c r="Z25" s="708">
        <v>5.0</v>
      </c>
      <c r="AA25" s="708" t="s">
        <v>844</v>
      </c>
      <c r="AB25" s="708">
        <v>5.0</v>
      </c>
      <c r="AC25" s="708" t="s">
        <v>818</v>
      </c>
      <c r="AD25" s="708">
        <v>5.0</v>
      </c>
      <c r="AE25" s="708" t="s">
        <v>817</v>
      </c>
      <c r="AF25" s="708">
        <v>5.0</v>
      </c>
      <c r="AG25" s="708" t="s">
        <v>844</v>
      </c>
      <c r="AH25" s="708">
        <v>5.0</v>
      </c>
      <c r="AI25" s="708" t="s">
        <v>818</v>
      </c>
      <c r="AJ25" s="789"/>
      <c r="AK25" s="709"/>
      <c r="AL25" s="709"/>
      <c r="AM25" s="709"/>
      <c r="AN25" s="710" t="s">
        <v>845</v>
      </c>
      <c r="AO25" s="773" t="str">
        <f t="shared" si="5"/>
        <v/>
      </c>
      <c r="AP25" s="774"/>
      <c r="AQ25" s="713"/>
      <c r="AR25" s="742"/>
      <c r="AS25" s="715"/>
      <c r="AT25" s="715"/>
      <c r="AU25" s="733"/>
      <c r="AV25" s="734"/>
      <c r="AW25" s="734"/>
      <c r="AX25" s="734"/>
      <c r="AY25" s="767" t="s">
        <v>846</v>
      </c>
      <c r="AZ25" s="787" t="s">
        <v>847</v>
      </c>
      <c r="BA25" s="780"/>
      <c r="BB25" s="688" t="s">
        <v>848</v>
      </c>
      <c r="BC25" s="689" t="s">
        <v>849</v>
      </c>
      <c r="BD25" s="788"/>
      <c r="BE25" s="781"/>
      <c r="BF25" s="784"/>
      <c r="BG25" s="693" t="s">
        <v>850</v>
      </c>
      <c r="BH25" s="768"/>
      <c r="BI25" s="743"/>
      <c r="BJ25" s="696"/>
    </row>
    <row r="26" ht="26.25" customHeight="1">
      <c r="A26" s="758"/>
      <c r="B26" s="758"/>
      <c r="C26" s="669" t="s">
        <v>327</v>
      </c>
      <c r="D26" s="670" t="str">
        <f t="shared" si="3"/>
        <v>Floor press kettbell</v>
      </c>
      <c r="E26" s="671">
        <v>0.0</v>
      </c>
      <c r="F26" s="671">
        <v>0.0</v>
      </c>
      <c r="G26" s="671">
        <v>0.0</v>
      </c>
      <c r="H26" s="671">
        <v>0.0</v>
      </c>
      <c r="I26" s="671">
        <v>0.0</v>
      </c>
      <c r="J26" s="671">
        <v>0.0</v>
      </c>
      <c r="K26" s="671">
        <v>0.0</v>
      </c>
      <c r="L26" s="671">
        <v>0.0</v>
      </c>
      <c r="M26" s="671">
        <v>0.0</v>
      </c>
      <c r="N26" s="671">
        <v>0.0</v>
      </c>
      <c r="O26" s="672">
        <v>0.0</v>
      </c>
      <c r="P26" s="673" t="str">
        <f t="shared" si="1"/>
        <v>Floor press kettbell</v>
      </c>
      <c r="Q26" s="674"/>
      <c r="R26" s="777"/>
      <c r="S26" s="762" t="s">
        <v>851</v>
      </c>
      <c r="T26" s="763"/>
      <c r="U26" s="646"/>
      <c r="V26" s="764" t="s">
        <v>852</v>
      </c>
      <c r="W26" s="678" t="s">
        <v>472</v>
      </c>
      <c r="X26" s="678">
        <v>3.0</v>
      </c>
      <c r="Y26" s="678" t="s">
        <v>853</v>
      </c>
      <c r="Z26" s="678">
        <v>3.0</v>
      </c>
      <c r="AA26" s="678" t="s">
        <v>854</v>
      </c>
      <c r="AB26" s="678">
        <v>3.0</v>
      </c>
      <c r="AC26" s="678" t="s">
        <v>855</v>
      </c>
      <c r="AD26" s="678">
        <v>3.0</v>
      </c>
      <c r="AE26" s="678" t="s">
        <v>853</v>
      </c>
      <c r="AF26" s="678">
        <v>3.0</v>
      </c>
      <c r="AG26" s="678" t="s">
        <v>854</v>
      </c>
      <c r="AH26" s="678">
        <v>3.0</v>
      </c>
      <c r="AI26" s="678" t="s">
        <v>855</v>
      </c>
      <c r="AJ26" s="785"/>
      <c r="AK26" s="720"/>
      <c r="AL26" s="720"/>
      <c r="AM26" s="720"/>
      <c r="AN26" s="786" t="s">
        <v>856</v>
      </c>
      <c r="AO26" s="765" t="str">
        <f t="shared" si="5"/>
        <v/>
      </c>
      <c r="AP26" s="766"/>
      <c r="AQ26" s="682"/>
      <c r="AR26" s="745"/>
      <c r="AS26" s="725"/>
      <c r="AT26" s="725"/>
      <c r="AU26" s="738"/>
      <c r="AV26" s="739"/>
      <c r="AW26" s="739"/>
      <c r="AX26" s="739"/>
      <c r="AY26" s="767" t="s">
        <v>857</v>
      </c>
      <c r="AZ26" s="787" t="s">
        <v>858</v>
      </c>
      <c r="BA26" s="780"/>
      <c r="BB26" s="688"/>
      <c r="BC26" s="689" t="s">
        <v>859</v>
      </c>
      <c r="BD26" s="788"/>
      <c r="BE26" s="781"/>
      <c r="BF26" s="784"/>
      <c r="BG26" s="693" t="s">
        <v>860</v>
      </c>
      <c r="BH26" s="768"/>
      <c r="BI26" s="743"/>
      <c r="BJ26" s="696"/>
    </row>
    <row r="27" ht="26.25" customHeight="1">
      <c r="A27" s="756"/>
      <c r="B27" s="756"/>
      <c r="C27" s="669" t="s">
        <v>327</v>
      </c>
      <c r="D27" s="699" t="str">
        <f t="shared" si="3"/>
        <v>Croci Dai Cavi Bassi</v>
      </c>
      <c r="E27" s="700">
        <v>0.0</v>
      </c>
      <c r="F27" s="700">
        <v>0.0</v>
      </c>
      <c r="G27" s="700">
        <v>0.0</v>
      </c>
      <c r="H27" s="700">
        <v>0.0</v>
      </c>
      <c r="I27" s="700">
        <v>0.0</v>
      </c>
      <c r="J27" s="700">
        <v>0.0</v>
      </c>
      <c r="K27" s="700">
        <v>0.0</v>
      </c>
      <c r="L27" s="700">
        <v>0.0</v>
      </c>
      <c r="M27" s="700">
        <v>0.0</v>
      </c>
      <c r="N27" s="700">
        <v>0.0</v>
      </c>
      <c r="O27" s="701">
        <v>0.0</v>
      </c>
      <c r="P27" s="702" t="str">
        <f t="shared" si="1"/>
        <v>Croci Dai Cavi Bassi</v>
      </c>
      <c r="Q27" s="703"/>
      <c r="R27" s="769"/>
      <c r="S27" s="770" t="s">
        <v>861</v>
      </c>
      <c r="T27" s="782"/>
      <c r="U27" s="706"/>
      <c r="V27" s="772" t="s">
        <v>862</v>
      </c>
      <c r="W27" s="708" t="s">
        <v>472</v>
      </c>
      <c r="X27" s="708">
        <v>1.0</v>
      </c>
      <c r="Y27" s="708" t="s">
        <v>816</v>
      </c>
      <c r="Z27" s="708">
        <v>1.0</v>
      </c>
      <c r="AA27" s="708" t="s">
        <v>816</v>
      </c>
      <c r="AB27" s="708">
        <v>1.0</v>
      </c>
      <c r="AC27" s="708" t="s">
        <v>816</v>
      </c>
      <c r="AD27" s="708">
        <v>1.0</v>
      </c>
      <c r="AE27" s="708" t="s">
        <v>816</v>
      </c>
      <c r="AF27" s="708">
        <v>1.0</v>
      </c>
      <c r="AG27" s="708" t="s">
        <v>816</v>
      </c>
      <c r="AH27" s="708">
        <v>1.0</v>
      </c>
      <c r="AI27" s="708" t="s">
        <v>816</v>
      </c>
      <c r="AJ27" s="789"/>
      <c r="AK27" s="709"/>
      <c r="AL27" s="709"/>
      <c r="AM27" s="709"/>
      <c r="AN27" s="710" t="s">
        <v>863</v>
      </c>
      <c r="AO27" s="773" t="str">
        <f t="shared" si="5"/>
        <v/>
      </c>
      <c r="AP27" s="774"/>
      <c r="AQ27" s="713"/>
      <c r="AR27" s="742"/>
      <c r="AS27" s="715"/>
      <c r="AT27" s="715"/>
      <c r="AU27" s="733"/>
      <c r="AV27" s="734"/>
      <c r="AW27" s="734"/>
      <c r="AX27" s="734"/>
      <c r="AY27" s="767" t="s">
        <v>864</v>
      </c>
      <c r="AZ27" s="787" t="s">
        <v>865</v>
      </c>
      <c r="BA27" s="780"/>
      <c r="BB27" s="688"/>
      <c r="BC27" s="689" t="s">
        <v>866</v>
      </c>
      <c r="BD27" s="788"/>
      <c r="BE27" s="781"/>
      <c r="BF27" s="784"/>
      <c r="BG27" s="693" t="s">
        <v>867</v>
      </c>
      <c r="BH27" s="768"/>
      <c r="BI27" s="743"/>
      <c r="BJ27" s="696"/>
    </row>
    <row r="28" ht="26.25" customHeight="1">
      <c r="A28" s="758"/>
      <c r="B28" s="758"/>
      <c r="C28" s="669" t="s">
        <v>327</v>
      </c>
      <c r="D28" s="670" t="str">
        <f t="shared" si="3"/>
        <v>Croci Dai Cavi Bassi Seduto Su Panca 75°</v>
      </c>
      <c r="E28" s="671">
        <v>0.0</v>
      </c>
      <c r="F28" s="671">
        <v>0.0</v>
      </c>
      <c r="G28" s="671">
        <v>0.0</v>
      </c>
      <c r="H28" s="671">
        <v>0.0</v>
      </c>
      <c r="I28" s="671">
        <v>0.0</v>
      </c>
      <c r="J28" s="671">
        <v>0.0</v>
      </c>
      <c r="K28" s="671">
        <v>0.0</v>
      </c>
      <c r="L28" s="671">
        <v>0.0</v>
      </c>
      <c r="M28" s="671">
        <v>0.0</v>
      </c>
      <c r="N28" s="671">
        <v>0.0</v>
      </c>
      <c r="O28" s="672">
        <v>0.0</v>
      </c>
      <c r="P28" s="673" t="str">
        <f t="shared" si="1"/>
        <v>Croci Dai Cavi Bassi Seduto Su Panca 75°</v>
      </c>
      <c r="Q28" s="674"/>
      <c r="R28" s="777"/>
      <c r="S28" s="762" t="s">
        <v>868</v>
      </c>
      <c r="T28" s="763"/>
      <c r="U28" s="646"/>
      <c r="V28" s="764" t="s">
        <v>869</v>
      </c>
      <c r="W28" s="678" t="s">
        <v>472</v>
      </c>
      <c r="X28" s="678">
        <v>1.0</v>
      </c>
      <c r="Y28" s="678" t="s">
        <v>870</v>
      </c>
      <c r="Z28" s="678">
        <v>4.0</v>
      </c>
      <c r="AA28" s="678" t="s">
        <v>871</v>
      </c>
      <c r="AB28" s="678">
        <v>4.0</v>
      </c>
      <c r="AC28" s="678" t="s">
        <v>872</v>
      </c>
      <c r="AD28" s="678">
        <v>5.0</v>
      </c>
      <c r="AE28" s="678" t="s">
        <v>873</v>
      </c>
      <c r="AF28" s="678">
        <v>3.0</v>
      </c>
      <c r="AG28" s="678" t="s">
        <v>874</v>
      </c>
      <c r="AH28" s="678">
        <v>4.0</v>
      </c>
      <c r="AI28" s="678" t="s">
        <v>875</v>
      </c>
      <c r="AJ28" s="785"/>
      <c r="AK28" s="720"/>
      <c r="AL28" s="720"/>
      <c r="AM28" s="720"/>
      <c r="AN28" s="786" t="s">
        <v>876</v>
      </c>
      <c r="AO28" s="765" t="str">
        <f t="shared" si="5"/>
        <v/>
      </c>
      <c r="AP28" s="766"/>
      <c r="AQ28" s="682"/>
      <c r="AR28" s="745"/>
      <c r="AS28" s="725"/>
      <c r="AT28" s="725"/>
      <c r="AU28" s="738"/>
      <c r="AV28" s="739"/>
      <c r="AW28" s="739"/>
      <c r="AX28" s="739"/>
      <c r="AY28" s="767" t="s">
        <v>877</v>
      </c>
      <c r="AZ28" s="787" t="s">
        <v>878</v>
      </c>
      <c r="BA28" s="780"/>
      <c r="BB28" s="688"/>
      <c r="BC28" s="689" t="s">
        <v>879</v>
      </c>
      <c r="BD28" s="788"/>
      <c r="BE28" s="781"/>
      <c r="BF28" s="784"/>
      <c r="BG28" s="693" t="s">
        <v>880</v>
      </c>
      <c r="BH28" s="768"/>
      <c r="BI28" s="743"/>
      <c r="BJ28" s="696"/>
    </row>
    <row r="29" ht="26.25" customHeight="1">
      <c r="A29" s="756"/>
      <c r="B29" s="756"/>
      <c r="C29" s="669" t="s">
        <v>327</v>
      </c>
      <c r="D29" s="699" t="str">
        <f t="shared" si="3"/>
        <v>Croci Dai Cavi Altezza Spalla</v>
      </c>
      <c r="E29" s="700">
        <v>0.0</v>
      </c>
      <c r="F29" s="700">
        <v>0.0</v>
      </c>
      <c r="G29" s="700">
        <v>0.0</v>
      </c>
      <c r="H29" s="700">
        <v>0.0</v>
      </c>
      <c r="I29" s="700">
        <v>0.0</v>
      </c>
      <c r="J29" s="700">
        <v>0.0</v>
      </c>
      <c r="K29" s="700">
        <v>0.0</v>
      </c>
      <c r="L29" s="700">
        <v>0.0</v>
      </c>
      <c r="M29" s="700">
        <v>0.0</v>
      </c>
      <c r="N29" s="700">
        <v>0.0</v>
      </c>
      <c r="O29" s="701">
        <v>0.0</v>
      </c>
      <c r="P29" s="702" t="str">
        <f t="shared" si="1"/>
        <v>Croci Dai Cavi Altezza Spalla</v>
      </c>
      <c r="Q29" s="703"/>
      <c r="R29" s="769"/>
      <c r="S29" s="769"/>
      <c r="T29" s="782"/>
      <c r="U29" s="706"/>
      <c r="V29" s="772" t="s">
        <v>881</v>
      </c>
      <c r="W29" s="708" t="s">
        <v>472</v>
      </c>
      <c r="X29" s="708">
        <v>5.0</v>
      </c>
      <c r="Y29" s="708" t="s">
        <v>882</v>
      </c>
      <c r="Z29" s="708">
        <v>3.0</v>
      </c>
      <c r="AA29" s="708" t="s">
        <v>883</v>
      </c>
      <c r="AB29" s="708">
        <v>5.0</v>
      </c>
      <c r="AC29" s="708" t="s">
        <v>873</v>
      </c>
      <c r="AD29" s="708">
        <v>3.0</v>
      </c>
      <c r="AE29" s="708" t="s">
        <v>884</v>
      </c>
      <c r="AF29" s="708">
        <v>4.0</v>
      </c>
      <c r="AG29" s="708" t="s">
        <v>875</v>
      </c>
      <c r="AH29" s="708">
        <v>1.0</v>
      </c>
      <c r="AI29" s="708" t="s">
        <v>870</v>
      </c>
      <c r="AJ29" s="789"/>
      <c r="AK29" s="709"/>
      <c r="AL29" s="709"/>
      <c r="AM29" s="709"/>
      <c r="AN29" s="710" t="s">
        <v>885</v>
      </c>
      <c r="AO29" s="773" t="str">
        <f t="shared" si="5"/>
        <v/>
      </c>
      <c r="AP29" s="774"/>
      <c r="AQ29" s="713"/>
      <c r="AR29" s="742"/>
      <c r="AS29" s="715"/>
      <c r="AT29" s="715"/>
      <c r="AU29" s="733"/>
      <c r="AV29" s="734"/>
      <c r="AW29" s="734"/>
      <c r="AX29" s="734"/>
      <c r="AY29" s="790" t="s">
        <v>886</v>
      </c>
      <c r="AZ29" s="787" t="s">
        <v>887</v>
      </c>
      <c r="BA29" s="780"/>
      <c r="BB29" s="688"/>
      <c r="BC29" s="689" t="s">
        <v>888</v>
      </c>
      <c r="BD29" s="788"/>
      <c r="BE29" s="781"/>
      <c r="BF29" s="791"/>
      <c r="BG29" s="792" t="s">
        <v>889</v>
      </c>
      <c r="BH29" s="768"/>
      <c r="BI29" s="743"/>
      <c r="BJ29" s="696"/>
    </row>
    <row r="30" ht="26.25" customHeight="1">
      <c r="A30" s="758"/>
      <c r="B30" s="758"/>
      <c r="C30" s="669" t="s">
        <v>327</v>
      </c>
      <c r="D30" s="670" t="str">
        <f t="shared" si="3"/>
        <v>Croci Dai Cavi Bassi</v>
      </c>
      <c r="E30" s="671">
        <v>0.0</v>
      </c>
      <c r="F30" s="671">
        <v>0.0</v>
      </c>
      <c r="G30" s="671">
        <v>0.0</v>
      </c>
      <c r="H30" s="671">
        <v>0.0</v>
      </c>
      <c r="I30" s="671">
        <v>0.0</v>
      </c>
      <c r="J30" s="671">
        <v>0.0</v>
      </c>
      <c r="K30" s="671">
        <v>0.0</v>
      </c>
      <c r="L30" s="671">
        <v>0.0</v>
      </c>
      <c r="M30" s="671">
        <v>0.0</v>
      </c>
      <c r="N30" s="671">
        <v>0.0</v>
      </c>
      <c r="O30" s="672">
        <v>0.0</v>
      </c>
      <c r="P30" s="673" t="str">
        <f t="shared" si="1"/>
        <v>Croci Dai Cavi Bassi</v>
      </c>
      <c r="Q30" s="674"/>
      <c r="R30" s="777"/>
      <c r="S30" s="777"/>
      <c r="T30" s="763"/>
      <c r="U30" s="646"/>
      <c r="V30" s="764" t="s">
        <v>890</v>
      </c>
      <c r="W30" s="678" t="s">
        <v>472</v>
      </c>
      <c r="X30" s="678">
        <v>1.0</v>
      </c>
      <c r="Y30" s="678" t="s">
        <v>816</v>
      </c>
      <c r="Z30" s="678">
        <v>6.0</v>
      </c>
      <c r="AA30" s="678" t="s">
        <v>891</v>
      </c>
      <c r="AB30" s="678">
        <v>6.0</v>
      </c>
      <c r="AC30" s="678" t="s">
        <v>818</v>
      </c>
      <c r="AD30" s="678">
        <v>6.0</v>
      </c>
      <c r="AE30" s="678" t="s">
        <v>892</v>
      </c>
      <c r="AF30" s="678">
        <v>5.0</v>
      </c>
      <c r="AG30" s="678" t="s">
        <v>893</v>
      </c>
      <c r="AH30" s="678">
        <v>5.0</v>
      </c>
      <c r="AI30" s="678" t="s">
        <v>894</v>
      </c>
      <c r="AJ30" s="785"/>
      <c r="AK30" s="720"/>
      <c r="AL30" s="720"/>
      <c r="AM30" s="720"/>
      <c r="AN30" s="786" t="s">
        <v>895</v>
      </c>
      <c r="AO30" s="765" t="str">
        <f t="shared" si="5"/>
        <v/>
      </c>
      <c r="AP30" s="766"/>
      <c r="AQ30" s="682"/>
      <c r="AR30" s="745"/>
      <c r="AS30" s="725"/>
      <c r="AT30" s="725"/>
      <c r="AU30" s="738"/>
      <c r="AV30" s="739"/>
      <c r="AW30" s="739"/>
      <c r="AX30" s="739"/>
      <c r="AY30" s="790" t="s">
        <v>864</v>
      </c>
      <c r="AZ30" s="787" t="s">
        <v>896</v>
      </c>
      <c r="BA30" s="780"/>
      <c r="BB30" s="793"/>
      <c r="BC30" s="794" t="s">
        <v>897</v>
      </c>
      <c r="BD30" s="788"/>
      <c r="BE30" s="781"/>
      <c r="BF30" s="791"/>
      <c r="BG30" s="795" t="s">
        <v>898</v>
      </c>
      <c r="BH30" s="768"/>
      <c r="BI30" s="743"/>
      <c r="BJ30" s="696"/>
    </row>
    <row r="31" ht="12.75" customHeight="1">
      <c r="A31" s="756"/>
      <c r="B31" s="756"/>
      <c r="C31" s="669" t="s">
        <v>327</v>
      </c>
      <c r="D31" s="699" t="str">
        <f t="shared" si="3"/>
        <v>Croci Dai Cavi Bassi Seduto Su Panca 75°</v>
      </c>
      <c r="E31" s="700">
        <v>0.0</v>
      </c>
      <c r="F31" s="700">
        <v>0.0</v>
      </c>
      <c r="G31" s="700">
        <v>0.0</v>
      </c>
      <c r="H31" s="700">
        <v>0.0</v>
      </c>
      <c r="I31" s="700">
        <v>0.0</v>
      </c>
      <c r="J31" s="700">
        <v>0.0</v>
      </c>
      <c r="K31" s="700">
        <v>0.0</v>
      </c>
      <c r="L31" s="700">
        <v>0.0</v>
      </c>
      <c r="M31" s="700">
        <v>0.0</v>
      </c>
      <c r="N31" s="700">
        <v>0.0</v>
      </c>
      <c r="O31" s="701">
        <v>0.0</v>
      </c>
      <c r="P31" s="702" t="str">
        <f t="shared" si="1"/>
        <v>Croci Dai Cavi Bassi Seduto Su Panca 75°</v>
      </c>
      <c r="Q31" s="703"/>
      <c r="R31" s="769"/>
      <c r="S31" s="769"/>
      <c r="T31" s="782"/>
      <c r="U31" s="706"/>
      <c r="V31" s="772" t="s">
        <v>899</v>
      </c>
      <c r="W31" s="708" t="s">
        <v>472</v>
      </c>
      <c r="X31" s="708">
        <v>5.0</v>
      </c>
      <c r="Y31" s="708" t="s">
        <v>900</v>
      </c>
      <c r="Z31" s="708">
        <v>4.0</v>
      </c>
      <c r="AA31" s="708" t="s">
        <v>901</v>
      </c>
      <c r="AB31" s="708">
        <v>4.0</v>
      </c>
      <c r="AC31" s="708" t="s">
        <v>819</v>
      </c>
      <c r="AD31" s="708">
        <v>4.0</v>
      </c>
      <c r="AE31" s="708" t="s">
        <v>902</v>
      </c>
      <c r="AF31" s="708">
        <v>3.0</v>
      </c>
      <c r="AG31" s="708" t="s">
        <v>820</v>
      </c>
      <c r="AH31" s="708">
        <v>3.0</v>
      </c>
      <c r="AI31" s="708" t="s">
        <v>903</v>
      </c>
      <c r="AJ31" s="789"/>
      <c r="AK31" s="709"/>
      <c r="AL31" s="709"/>
      <c r="AM31" s="709"/>
      <c r="AN31" s="710" t="s">
        <v>904</v>
      </c>
      <c r="AO31" s="773" t="str">
        <f t="shared" si="5"/>
        <v/>
      </c>
      <c r="AP31" s="774"/>
      <c r="AQ31" s="713"/>
      <c r="AR31" s="742"/>
      <c r="AS31" s="715"/>
      <c r="AT31" s="715"/>
      <c r="AU31" s="733"/>
      <c r="AV31" s="734"/>
      <c r="AW31" s="734"/>
      <c r="AX31" s="734"/>
      <c r="AY31" s="790" t="s">
        <v>877</v>
      </c>
      <c r="AZ31" s="796" t="s">
        <v>905</v>
      </c>
      <c r="BA31" s="780"/>
      <c r="BB31" s="793"/>
      <c r="BC31" s="794" t="s">
        <v>906</v>
      </c>
      <c r="BD31" s="788"/>
      <c r="BE31" s="781"/>
      <c r="BF31" s="784"/>
      <c r="BG31" s="795" t="s">
        <v>907</v>
      </c>
      <c r="BH31" s="768"/>
      <c r="BI31" s="743"/>
      <c r="BJ31" s="696"/>
    </row>
    <row r="32" ht="12.75" customHeight="1">
      <c r="A32" s="758"/>
      <c r="B32" s="758"/>
      <c r="C32" s="669" t="s">
        <v>327</v>
      </c>
      <c r="D32" s="670" t="str">
        <f t="shared" si="3"/>
        <v>Croci Dai Cavi Altezza Spalla Seduto Su Panca 75°</v>
      </c>
      <c r="E32" s="671">
        <v>0.0</v>
      </c>
      <c r="F32" s="671">
        <v>0.0</v>
      </c>
      <c r="G32" s="671">
        <v>0.0</v>
      </c>
      <c r="H32" s="671">
        <v>0.0</v>
      </c>
      <c r="I32" s="671">
        <v>0.0</v>
      </c>
      <c r="J32" s="671">
        <v>0.0</v>
      </c>
      <c r="K32" s="671">
        <v>0.0</v>
      </c>
      <c r="L32" s="671">
        <v>0.0</v>
      </c>
      <c r="M32" s="671">
        <v>0.0</v>
      </c>
      <c r="N32" s="671">
        <v>0.0</v>
      </c>
      <c r="O32" s="672">
        <v>0.0</v>
      </c>
      <c r="P32" s="673" t="str">
        <f t="shared" si="1"/>
        <v>Croci Dai Cavi Altezza Spalla Seduto Su Panca 75°</v>
      </c>
      <c r="Q32" s="674"/>
      <c r="R32" s="777"/>
      <c r="S32" s="777"/>
      <c r="T32" s="763"/>
      <c r="U32" s="646"/>
      <c r="V32" s="764" t="s">
        <v>908</v>
      </c>
      <c r="W32" s="797" t="s">
        <v>472</v>
      </c>
      <c r="X32" s="678">
        <v>5.0</v>
      </c>
      <c r="Y32" s="678" t="s">
        <v>909</v>
      </c>
      <c r="Z32" s="678">
        <v>6.0</v>
      </c>
      <c r="AA32" s="678" t="s">
        <v>910</v>
      </c>
      <c r="AB32" s="678">
        <v>8.0</v>
      </c>
      <c r="AC32" s="678" t="s">
        <v>911</v>
      </c>
      <c r="AD32" s="678">
        <v>5.0</v>
      </c>
      <c r="AE32" s="678" t="s">
        <v>912</v>
      </c>
      <c r="AF32" s="678">
        <v>6.0</v>
      </c>
      <c r="AG32" s="678" t="s">
        <v>913</v>
      </c>
      <c r="AH32" s="678">
        <v>8.0</v>
      </c>
      <c r="AI32" s="678" t="s">
        <v>914</v>
      </c>
      <c r="AJ32" s="785"/>
      <c r="AK32" s="720"/>
      <c r="AL32" s="720"/>
      <c r="AM32" s="720"/>
      <c r="AN32" s="786" t="s">
        <v>915</v>
      </c>
      <c r="AO32" s="765" t="str">
        <f t="shared" si="5"/>
        <v/>
      </c>
      <c r="AP32" s="766"/>
      <c r="AQ32" s="682"/>
      <c r="AR32" s="745"/>
      <c r="AS32" s="725"/>
      <c r="AT32" s="725"/>
      <c r="AU32" s="738"/>
      <c r="AV32" s="739"/>
      <c r="AW32" s="739"/>
      <c r="AX32" s="739"/>
      <c r="AY32" s="790" t="s">
        <v>916</v>
      </c>
      <c r="AZ32" s="796" t="s">
        <v>917</v>
      </c>
      <c r="BA32" s="780"/>
      <c r="BB32" s="793"/>
      <c r="BC32" s="794" t="s">
        <v>918</v>
      </c>
      <c r="BD32" s="788"/>
      <c r="BE32" s="781"/>
      <c r="BF32" s="784"/>
      <c r="BG32" s="795"/>
      <c r="BH32" s="768"/>
      <c r="BI32" s="743"/>
      <c r="BJ32" s="696"/>
    </row>
    <row r="33" ht="18.75" customHeight="1">
      <c r="A33" s="756"/>
      <c r="B33" s="756"/>
      <c r="C33" s="669" t="s">
        <v>327</v>
      </c>
      <c r="D33" s="699" t="str">
        <f t="shared" si="3"/>
        <v>Pec Fly Machine</v>
      </c>
      <c r="E33" s="700">
        <v>0.0</v>
      </c>
      <c r="F33" s="700">
        <v>0.0</v>
      </c>
      <c r="G33" s="700">
        <v>0.0</v>
      </c>
      <c r="H33" s="700">
        <v>0.0</v>
      </c>
      <c r="I33" s="700">
        <v>0.0</v>
      </c>
      <c r="J33" s="700">
        <v>0.0</v>
      </c>
      <c r="K33" s="700">
        <v>0.0</v>
      </c>
      <c r="L33" s="700">
        <v>0.0</v>
      </c>
      <c r="M33" s="700">
        <v>0.0</v>
      </c>
      <c r="N33" s="700">
        <v>0.0</v>
      </c>
      <c r="O33" s="701">
        <v>0.0</v>
      </c>
      <c r="P33" s="702" t="str">
        <f t="shared" si="1"/>
        <v>Pec Fly Machine</v>
      </c>
      <c r="Q33" s="703"/>
      <c r="R33" s="769"/>
      <c r="S33" s="769"/>
      <c r="T33" s="782"/>
      <c r="U33" s="706"/>
      <c r="V33" s="772" t="s">
        <v>919</v>
      </c>
      <c r="W33" s="798" t="s">
        <v>472</v>
      </c>
      <c r="X33" s="708">
        <v>4.0</v>
      </c>
      <c r="Y33" s="708" t="s">
        <v>920</v>
      </c>
      <c r="Z33" s="708">
        <v>6.0</v>
      </c>
      <c r="AA33" s="708" t="s">
        <v>911</v>
      </c>
      <c r="AB33" s="708">
        <v>10.0</v>
      </c>
      <c r="AC33" s="708" t="s">
        <v>921</v>
      </c>
      <c r="AD33" s="708">
        <v>8.0</v>
      </c>
      <c r="AE33" s="708" t="s">
        <v>922</v>
      </c>
      <c r="AF33" s="708">
        <v>6.0</v>
      </c>
      <c r="AG33" s="708" t="s">
        <v>923</v>
      </c>
      <c r="AH33" s="708">
        <v>1.0</v>
      </c>
      <c r="AI33" s="708" t="s">
        <v>924</v>
      </c>
      <c r="AJ33" s="789"/>
      <c r="AK33" s="709"/>
      <c r="AL33" s="709"/>
      <c r="AM33" s="709"/>
      <c r="AN33" s="710" t="s">
        <v>925</v>
      </c>
      <c r="AO33" s="773" t="str">
        <f t="shared" si="5"/>
        <v/>
      </c>
      <c r="AP33" s="774"/>
      <c r="AQ33" s="713"/>
      <c r="AR33" s="742"/>
      <c r="AS33" s="715"/>
      <c r="AT33" s="715"/>
      <c r="AU33" s="733"/>
      <c r="AV33" s="734"/>
      <c r="AW33" s="734"/>
      <c r="AX33" s="734"/>
      <c r="AY33" s="790" t="s">
        <v>352</v>
      </c>
      <c r="AZ33" s="796" t="s">
        <v>926</v>
      </c>
      <c r="BA33" s="780"/>
      <c r="BB33" s="793"/>
      <c r="BC33" s="794" t="s">
        <v>927</v>
      </c>
      <c r="BD33" s="788"/>
      <c r="BE33" s="781"/>
      <c r="BF33" s="784"/>
      <c r="BG33" s="795"/>
      <c r="BH33" s="768"/>
      <c r="BI33" s="743"/>
      <c r="BJ33" s="696"/>
    </row>
    <row r="34" ht="15.75" customHeight="1">
      <c r="A34" s="758"/>
      <c r="B34" s="758"/>
      <c r="C34" s="669" t="s">
        <v>327</v>
      </c>
      <c r="D34" s="670" t="str">
        <f t="shared" si="3"/>
        <v/>
      </c>
      <c r="E34" s="671">
        <v>0.0</v>
      </c>
      <c r="F34" s="671">
        <v>0.0</v>
      </c>
      <c r="G34" s="671">
        <v>0.0</v>
      </c>
      <c r="H34" s="671">
        <v>0.0</v>
      </c>
      <c r="I34" s="671">
        <v>0.0</v>
      </c>
      <c r="J34" s="671">
        <v>0.0</v>
      </c>
      <c r="K34" s="671">
        <v>0.0</v>
      </c>
      <c r="L34" s="671">
        <v>0.0</v>
      </c>
      <c r="M34" s="671">
        <v>0.0</v>
      </c>
      <c r="N34" s="671">
        <v>0.0</v>
      </c>
      <c r="O34" s="672">
        <v>0.0</v>
      </c>
      <c r="P34" s="673" t="str">
        <f t="shared" si="1"/>
        <v/>
      </c>
      <c r="Q34" s="674"/>
      <c r="R34" s="777"/>
      <c r="S34" s="777"/>
      <c r="T34" s="763"/>
      <c r="U34" s="646"/>
      <c r="V34" s="764" t="s">
        <v>383</v>
      </c>
      <c r="W34" s="797" t="s">
        <v>472</v>
      </c>
      <c r="X34" s="678">
        <v>4.0</v>
      </c>
      <c r="Y34" s="678">
        <v>5.0</v>
      </c>
      <c r="Z34" s="678">
        <v>3.0</v>
      </c>
      <c r="AA34" s="678" t="s">
        <v>928</v>
      </c>
      <c r="AB34" s="678">
        <v>4.0</v>
      </c>
      <c r="AC34" s="678" t="s">
        <v>929</v>
      </c>
      <c r="AD34" s="678">
        <v>3.0</v>
      </c>
      <c r="AE34" s="678" t="s">
        <v>930</v>
      </c>
      <c r="AF34" s="678">
        <v>4.0</v>
      </c>
      <c r="AG34" s="678" t="s">
        <v>929</v>
      </c>
      <c r="AH34" s="678">
        <v>3.0</v>
      </c>
      <c r="AI34" s="678" t="s">
        <v>931</v>
      </c>
      <c r="AJ34" s="785"/>
      <c r="AK34" s="720"/>
      <c r="AL34" s="720"/>
      <c r="AM34" s="720"/>
      <c r="AN34" s="786" t="s">
        <v>932</v>
      </c>
      <c r="AO34" s="765" t="str">
        <f t="shared" si="5"/>
        <v/>
      </c>
      <c r="AP34" s="766"/>
      <c r="AQ34" s="682"/>
      <c r="AR34" s="745"/>
      <c r="AS34" s="725"/>
      <c r="AT34" s="725"/>
      <c r="AU34" s="738"/>
      <c r="AV34" s="739"/>
      <c r="AW34" s="739"/>
      <c r="AX34" s="739"/>
      <c r="AY34" s="790"/>
      <c r="AZ34" s="799"/>
      <c r="BA34" s="780"/>
      <c r="BB34" s="793"/>
      <c r="BC34" s="800" t="s">
        <v>933</v>
      </c>
      <c r="BD34" s="788"/>
      <c r="BE34" s="781"/>
      <c r="BF34" s="784"/>
      <c r="BG34" s="801"/>
      <c r="BH34" s="768"/>
      <c r="BI34" s="743"/>
      <c r="BJ34" s="696"/>
    </row>
    <row r="35" ht="33.75" customHeight="1">
      <c r="A35" s="756"/>
      <c r="B35" s="756"/>
      <c r="C35" s="669" t="s">
        <v>327</v>
      </c>
      <c r="D35" s="699" t="str">
        <f t="shared" si="3"/>
        <v/>
      </c>
      <c r="E35" s="700">
        <v>0.0</v>
      </c>
      <c r="F35" s="700">
        <v>0.0</v>
      </c>
      <c r="G35" s="700">
        <v>0.0</v>
      </c>
      <c r="H35" s="700">
        <v>0.0</v>
      </c>
      <c r="I35" s="700">
        <v>0.0</v>
      </c>
      <c r="J35" s="700">
        <v>0.0</v>
      </c>
      <c r="K35" s="700">
        <v>0.0</v>
      </c>
      <c r="L35" s="700">
        <v>0.0</v>
      </c>
      <c r="M35" s="700">
        <v>0.0</v>
      </c>
      <c r="N35" s="700">
        <v>0.0</v>
      </c>
      <c r="O35" s="701">
        <v>0.0</v>
      </c>
      <c r="P35" s="702" t="str">
        <f t="shared" si="1"/>
        <v/>
      </c>
      <c r="Q35" s="703"/>
      <c r="R35" s="769"/>
      <c r="S35" s="769"/>
      <c r="T35" s="782"/>
      <c r="U35" s="706"/>
      <c r="V35" s="772" t="s">
        <v>934</v>
      </c>
      <c r="W35" s="798" t="s">
        <v>472</v>
      </c>
      <c r="X35" s="708">
        <v>4.0</v>
      </c>
      <c r="Y35" s="708">
        <v>6.0</v>
      </c>
      <c r="Z35" s="708">
        <v>5.0</v>
      </c>
      <c r="AA35" s="708">
        <v>5.0</v>
      </c>
      <c r="AB35" s="708">
        <v>4.0</v>
      </c>
      <c r="AC35" s="708">
        <v>6.0</v>
      </c>
      <c r="AD35" s="708">
        <v>5.0</v>
      </c>
      <c r="AE35" s="708">
        <v>5.0</v>
      </c>
      <c r="AF35" s="708">
        <v>4.0</v>
      </c>
      <c r="AG35" s="708">
        <v>6.0</v>
      </c>
      <c r="AH35" s="708">
        <v>5.0</v>
      </c>
      <c r="AI35" s="708">
        <v>5.0</v>
      </c>
      <c r="AJ35" s="789"/>
      <c r="AK35" s="709"/>
      <c r="AL35" s="709"/>
      <c r="AM35" s="709"/>
      <c r="AN35" s="710" t="s">
        <v>935</v>
      </c>
      <c r="AO35" s="773" t="str">
        <f t="shared" si="5"/>
        <v/>
      </c>
      <c r="AP35" s="774"/>
      <c r="AQ35" s="713"/>
      <c r="AR35" s="742"/>
      <c r="AS35" s="715"/>
      <c r="AT35" s="715"/>
      <c r="AU35" s="733"/>
      <c r="AV35" s="734"/>
      <c r="AW35" s="734"/>
      <c r="AX35" s="734"/>
      <c r="AY35" s="790"/>
      <c r="AZ35" s="799"/>
      <c r="BA35" s="780"/>
      <c r="BB35" s="793"/>
      <c r="BC35" s="794"/>
      <c r="BD35" s="788"/>
      <c r="BE35" s="781"/>
      <c r="BF35" s="784"/>
      <c r="BG35" s="801"/>
      <c r="BH35" s="768"/>
      <c r="BI35" s="743"/>
      <c r="BJ35" s="696"/>
    </row>
    <row r="36" ht="33.75" customHeight="1">
      <c r="A36" s="758"/>
      <c r="B36" s="758"/>
      <c r="C36" s="669" t="s">
        <v>327</v>
      </c>
      <c r="D36" s="670" t="str">
        <f t="shared" si="3"/>
        <v/>
      </c>
      <c r="E36" s="671">
        <v>0.0</v>
      </c>
      <c r="F36" s="671">
        <v>0.0</v>
      </c>
      <c r="G36" s="671">
        <v>0.0</v>
      </c>
      <c r="H36" s="671">
        <v>0.0</v>
      </c>
      <c r="I36" s="671">
        <v>0.0</v>
      </c>
      <c r="J36" s="671">
        <v>0.0</v>
      </c>
      <c r="K36" s="671">
        <v>0.0</v>
      </c>
      <c r="L36" s="671">
        <v>0.0</v>
      </c>
      <c r="M36" s="671">
        <v>0.0</v>
      </c>
      <c r="N36" s="671">
        <v>0.0</v>
      </c>
      <c r="O36" s="672">
        <v>0.0</v>
      </c>
      <c r="P36" s="673" t="str">
        <f t="shared" si="1"/>
        <v/>
      </c>
      <c r="Q36" s="674"/>
      <c r="R36" s="777"/>
      <c r="S36" s="777"/>
      <c r="T36" s="763"/>
      <c r="U36" s="646"/>
      <c r="V36" s="764" t="s">
        <v>936</v>
      </c>
      <c r="W36" s="797" t="s">
        <v>492</v>
      </c>
      <c r="X36" s="678">
        <v>4.0</v>
      </c>
      <c r="Y36" s="678" t="s">
        <v>937</v>
      </c>
      <c r="Z36" s="678">
        <v>4.0</v>
      </c>
      <c r="AA36" s="678" t="s">
        <v>937</v>
      </c>
      <c r="AB36" s="678">
        <v>4.0</v>
      </c>
      <c r="AC36" s="678" t="s">
        <v>937</v>
      </c>
      <c r="AD36" s="678">
        <v>4.0</v>
      </c>
      <c r="AE36" s="678" t="s">
        <v>937</v>
      </c>
      <c r="AF36" s="678">
        <v>4.0</v>
      </c>
      <c r="AG36" s="678" t="s">
        <v>937</v>
      </c>
      <c r="AH36" s="678">
        <v>4.0</v>
      </c>
      <c r="AI36" s="678" t="s">
        <v>937</v>
      </c>
      <c r="AJ36" s="785"/>
      <c r="AK36" s="720"/>
      <c r="AL36" s="720"/>
      <c r="AM36" s="720"/>
      <c r="AN36" s="786" t="s">
        <v>938</v>
      </c>
      <c r="AO36" s="765" t="str">
        <f t="shared" si="5"/>
        <v/>
      </c>
      <c r="AP36" s="766"/>
      <c r="AQ36" s="682"/>
      <c r="AR36" s="745"/>
      <c r="AS36" s="725"/>
      <c r="AT36" s="725"/>
      <c r="AU36" s="738"/>
      <c r="AV36" s="739"/>
      <c r="AW36" s="739"/>
      <c r="AX36" s="739"/>
      <c r="AY36" s="790"/>
      <c r="AZ36" s="799"/>
      <c r="BA36" s="780"/>
      <c r="BB36" s="793"/>
      <c r="BC36" s="794"/>
      <c r="BD36" s="788"/>
      <c r="BE36" s="781"/>
      <c r="BF36" s="784"/>
      <c r="BG36" s="801"/>
      <c r="BH36" s="768"/>
      <c r="BI36" s="743"/>
      <c r="BJ36" s="696"/>
    </row>
    <row r="37" ht="33.75" customHeight="1">
      <c r="A37" s="756"/>
      <c r="B37" s="756"/>
      <c r="C37" s="669" t="s">
        <v>327</v>
      </c>
      <c r="D37" s="699" t="str">
        <f t="shared" si="3"/>
        <v/>
      </c>
      <c r="E37" s="700">
        <v>0.0</v>
      </c>
      <c r="F37" s="700">
        <v>0.0</v>
      </c>
      <c r="G37" s="700">
        <v>0.0</v>
      </c>
      <c r="H37" s="700">
        <v>0.0</v>
      </c>
      <c r="I37" s="700">
        <v>0.0</v>
      </c>
      <c r="J37" s="700">
        <v>0.0</v>
      </c>
      <c r="K37" s="700">
        <v>0.0</v>
      </c>
      <c r="L37" s="700">
        <v>0.0</v>
      </c>
      <c r="M37" s="700">
        <v>0.0</v>
      </c>
      <c r="N37" s="700">
        <v>0.0</v>
      </c>
      <c r="O37" s="701">
        <v>0.0</v>
      </c>
      <c r="P37" s="702" t="str">
        <f t="shared" si="1"/>
        <v/>
      </c>
      <c r="Q37" s="703"/>
      <c r="R37" s="769"/>
      <c r="S37" s="769"/>
      <c r="T37" s="782"/>
      <c r="U37" s="706"/>
      <c r="V37" s="772" t="s">
        <v>939</v>
      </c>
      <c r="W37" s="798" t="s">
        <v>472</v>
      </c>
      <c r="X37" s="708">
        <v>5.0</v>
      </c>
      <c r="Y37" s="708">
        <v>5.0</v>
      </c>
      <c r="Z37" s="708">
        <v>5.0</v>
      </c>
      <c r="AA37" s="708">
        <v>5.0</v>
      </c>
      <c r="AB37" s="708">
        <v>5.0</v>
      </c>
      <c r="AC37" s="708">
        <v>5.0</v>
      </c>
      <c r="AD37" s="708">
        <v>5.0</v>
      </c>
      <c r="AE37" s="708">
        <v>5.0</v>
      </c>
      <c r="AF37" s="708">
        <v>5.0</v>
      </c>
      <c r="AG37" s="708">
        <v>5.0</v>
      </c>
      <c r="AH37" s="708">
        <v>5.0</v>
      </c>
      <c r="AI37" s="708">
        <v>5.0</v>
      </c>
      <c r="AJ37" s="789"/>
      <c r="AK37" s="709"/>
      <c r="AL37" s="709"/>
      <c r="AM37" s="709"/>
      <c r="AN37" s="710" t="s">
        <v>940</v>
      </c>
      <c r="AO37" s="773" t="str">
        <f t="shared" si="5"/>
        <v/>
      </c>
      <c r="AP37" s="774"/>
      <c r="AQ37" s="713"/>
      <c r="AR37" s="742"/>
      <c r="AS37" s="715"/>
      <c r="AT37" s="715"/>
      <c r="AU37" s="733"/>
      <c r="AV37" s="734"/>
      <c r="AW37" s="734"/>
      <c r="AX37" s="734"/>
      <c r="AY37" s="790"/>
      <c r="AZ37" s="799"/>
      <c r="BA37" s="780"/>
      <c r="BB37" s="793"/>
      <c r="BC37" s="794"/>
      <c r="BD37" s="788"/>
      <c r="BE37" s="781"/>
      <c r="BF37" s="784"/>
      <c r="BG37" s="801"/>
      <c r="BH37" s="768"/>
      <c r="BI37" s="743"/>
      <c r="BJ37" s="696"/>
    </row>
    <row r="38" ht="33.75" customHeight="1">
      <c r="A38" s="758"/>
      <c r="B38" s="758"/>
      <c r="C38" s="669" t="s">
        <v>327</v>
      </c>
      <c r="D38" s="670" t="str">
        <f t="shared" si="3"/>
        <v/>
      </c>
      <c r="E38" s="671">
        <v>0.0</v>
      </c>
      <c r="F38" s="671">
        <v>0.0</v>
      </c>
      <c r="G38" s="671">
        <v>0.0</v>
      </c>
      <c r="H38" s="671">
        <v>0.0</v>
      </c>
      <c r="I38" s="671">
        <v>0.0</v>
      </c>
      <c r="J38" s="671">
        <v>0.0</v>
      </c>
      <c r="K38" s="671">
        <v>0.0</v>
      </c>
      <c r="L38" s="671">
        <v>0.0</v>
      </c>
      <c r="M38" s="671">
        <v>0.0</v>
      </c>
      <c r="N38" s="671">
        <v>0.0</v>
      </c>
      <c r="O38" s="672">
        <v>0.0</v>
      </c>
      <c r="P38" s="673" t="str">
        <f t="shared" si="1"/>
        <v/>
      </c>
      <c r="Q38" s="674"/>
      <c r="R38" s="777"/>
      <c r="S38" s="777"/>
      <c r="T38" s="763"/>
      <c r="U38" s="646"/>
      <c r="V38" s="764" t="s">
        <v>941</v>
      </c>
      <c r="W38" s="797" t="s">
        <v>472</v>
      </c>
      <c r="X38" s="678">
        <v>5.0</v>
      </c>
      <c r="Y38" s="678" t="s">
        <v>942</v>
      </c>
      <c r="Z38" s="678">
        <v>3.0</v>
      </c>
      <c r="AA38" s="678" t="s">
        <v>943</v>
      </c>
      <c r="AB38" s="678">
        <v>2.0</v>
      </c>
      <c r="AC38" s="678" t="s">
        <v>944</v>
      </c>
      <c r="AD38" s="678">
        <v>5.0</v>
      </c>
      <c r="AE38" s="678" t="s">
        <v>945</v>
      </c>
      <c r="AF38" s="678">
        <v>3.0</v>
      </c>
      <c r="AG38" s="678" t="s">
        <v>946</v>
      </c>
      <c r="AH38" s="678">
        <v>2.0</v>
      </c>
      <c r="AI38" s="678" t="s">
        <v>947</v>
      </c>
      <c r="AJ38" s="785"/>
      <c r="AK38" s="720"/>
      <c r="AL38" s="720"/>
      <c r="AM38" s="720"/>
      <c r="AN38" s="786" t="s">
        <v>948</v>
      </c>
      <c r="AO38" s="765" t="str">
        <f t="shared" si="5"/>
        <v/>
      </c>
      <c r="AP38" s="766"/>
      <c r="AQ38" s="682"/>
      <c r="AR38" s="745"/>
      <c r="AS38" s="725"/>
      <c r="AT38" s="725"/>
      <c r="AU38" s="738"/>
      <c r="AV38" s="739"/>
      <c r="AW38" s="739"/>
      <c r="AX38" s="739"/>
      <c r="AY38" s="802"/>
      <c r="AZ38" s="799"/>
      <c r="BA38" s="780"/>
      <c r="BB38" s="793"/>
      <c r="BC38" s="794"/>
      <c r="BD38" s="788"/>
      <c r="BE38" s="781"/>
      <c r="BF38" s="784"/>
      <c r="BG38" s="801"/>
      <c r="BH38" s="768"/>
      <c r="BI38" s="743"/>
      <c r="BJ38" s="696"/>
    </row>
    <row r="39" ht="33.75" customHeight="1">
      <c r="A39" s="756"/>
      <c r="B39" s="756"/>
      <c r="C39" s="669" t="s">
        <v>327</v>
      </c>
      <c r="D39" s="699" t="str">
        <f t="shared" si="3"/>
        <v/>
      </c>
      <c r="E39" s="700">
        <v>0.0</v>
      </c>
      <c r="F39" s="700">
        <v>0.0</v>
      </c>
      <c r="G39" s="700">
        <v>0.0</v>
      </c>
      <c r="H39" s="700">
        <v>0.0</v>
      </c>
      <c r="I39" s="700">
        <v>0.0</v>
      </c>
      <c r="J39" s="700">
        <v>0.0</v>
      </c>
      <c r="K39" s="700">
        <v>0.0</v>
      </c>
      <c r="L39" s="700">
        <v>0.0</v>
      </c>
      <c r="M39" s="700">
        <v>0.0</v>
      </c>
      <c r="N39" s="700">
        <v>0.0</v>
      </c>
      <c r="O39" s="701">
        <v>0.0</v>
      </c>
      <c r="P39" s="702" t="str">
        <f t="shared" si="1"/>
        <v/>
      </c>
      <c r="Q39" s="703"/>
      <c r="R39" s="769" t="s">
        <v>949</v>
      </c>
      <c r="S39" s="769" t="s">
        <v>303</v>
      </c>
      <c r="T39" s="782"/>
      <c r="U39" s="706"/>
      <c r="V39" s="772" t="s">
        <v>950</v>
      </c>
      <c r="W39" s="798" t="s">
        <v>472</v>
      </c>
      <c r="X39" s="708">
        <v>5.0</v>
      </c>
      <c r="Y39" s="708" t="s">
        <v>951</v>
      </c>
      <c r="Z39" s="708">
        <v>4.0</v>
      </c>
      <c r="AA39" s="708" t="s">
        <v>952</v>
      </c>
      <c r="AB39" s="708">
        <v>2.0</v>
      </c>
      <c r="AC39" s="708" t="s">
        <v>947</v>
      </c>
      <c r="AD39" s="708">
        <v>7.0</v>
      </c>
      <c r="AE39" s="708" t="s">
        <v>953</v>
      </c>
      <c r="AF39" s="708">
        <v>5.0</v>
      </c>
      <c r="AG39" s="708" t="s">
        <v>954</v>
      </c>
      <c r="AH39" s="708">
        <v>2.0</v>
      </c>
      <c r="AI39" s="708" t="s">
        <v>955</v>
      </c>
      <c r="AJ39" s="789"/>
      <c r="AK39" s="709"/>
      <c r="AL39" s="709"/>
      <c r="AM39" s="709"/>
      <c r="AN39" s="710" t="s">
        <v>956</v>
      </c>
      <c r="AO39" s="773" t="str">
        <f t="shared" si="5"/>
        <v/>
      </c>
      <c r="AP39" s="774"/>
      <c r="AQ39" s="713"/>
      <c r="AR39" s="742"/>
      <c r="AS39" s="715"/>
      <c r="AT39" s="715"/>
      <c r="AU39" s="733"/>
      <c r="AV39" s="734"/>
      <c r="AW39" s="734"/>
      <c r="AX39" s="734"/>
      <c r="AY39" s="802"/>
      <c r="AZ39" s="799"/>
      <c r="BA39" s="780"/>
      <c r="BB39" s="793"/>
      <c r="BC39" s="794"/>
      <c r="BD39" s="788"/>
      <c r="BE39" s="781"/>
      <c r="BF39" s="784"/>
      <c r="BG39" s="801"/>
      <c r="BH39" s="768"/>
      <c r="BI39" s="743"/>
      <c r="BJ39" s="696"/>
    </row>
    <row r="40" ht="33.75" customHeight="1">
      <c r="A40" s="758"/>
      <c r="B40" s="758"/>
      <c r="C40" s="669" t="s">
        <v>327</v>
      </c>
      <c r="D40" s="670" t="str">
        <f t="shared" si="3"/>
        <v/>
      </c>
      <c r="E40" s="671">
        <v>0.0</v>
      </c>
      <c r="F40" s="671">
        <v>0.0</v>
      </c>
      <c r="G40" s="671">
        <v>0.0</v>
      </c>
      <c r="H40" s="671">
        <v>0.0</v>
      </c>
      <c r="I40" s="671">
        <v>0.0</v>
      </c>
      <c r="J40" s="671">
        <v>0.0</v>
      </c>
      <c r="K40" s="671">
        <v>0.0</v>
      </c>
      <c r="L40" s="671">
        <v>0.0</v>
      </c>
      <c r="M40" s="671">
        <v>0.0</v>
      </c>
      <c r="N40" s="671">
        <v>0.0</v>
      </c>
      <c r="O40" s="672">
        <v>0.0</v>
      </c>
      <c r="P40" s="673" t="str">
        <f t="shared" si="1"/>
        <v/>
      </c>
      <c r="Q40" s="674"/>
      <c r="R40" s="777"/>
      <c r="S40" s="777"/>
      <c r="T40" s="763"/>
      <c r="U40" s="646"/>
      <c r="V40" s="764" t="s">
        <v>957</v>
      </c>
      <c r="W40" s="797" t="s">
        <v>472</v>
      </c>
      <c r="X40" s="678">
        <v>5.0</v>
      </c>
      <c r="Y40" s="678" t="s">
        <v>958</v>
      </c>
      <c r="Z40" s="678">
        <v>6.0</v>
      </c>
      <c r="AA40" s="678" t="s">
        <v>959</v>
      </c>
      <c r="AB40" s="678">
        <v>7.0</v>
      </c>
      <c r="AC40" s="678" t="s">
        <v>960</v>
      </c>
      <c r="AD40" s="678">
        <v>6.0</v>
      </c>
      <c r="AE40" s="678" t="s">
        <v>961</v>
      </c>
      <c r="AF40" s="678">
        <v>7.0</v>
      </c>
      <c r="AG40" s="678" t="s">
        <v>962</v>
      </c>
      <c r="AH40" s="678">
        <v>7.0</v>
      </c>
      <c r="AI40" s="678" t="s">
        <v>963</v>
      </c>
      <c r="AJ40" s="785"/>
      <c r="AK40" s="720"/>
      <c r="AL40" s="720"/>
      <c r="AM40" s="720"/>
      <c r="AN40" s="786" t="s">
        <v>964</v>
      </c>
      <c r="AO40" s="765" t="str">
        <f t="shared" si="5"/>
        <v/>
      </c>
      <c r="AP40" s="766"/>
      <c r="AQ40" s="682"/>
      <c r="AR40" s="745"/>
      <c r="AS40" s="725"/>
      <c r="AT40" s="725"/>
      <c r="AU40" s="738"/>
      <c r="AV40" s="739"/>
      <c r="AW40" s="739"/>
      <c r="AX40" s="739"/>
      <c r="AY40" s="802"/>
      <c r="AZ40" s="799"/>
      <c r="BA40" s="780"/>
      <c r="BB40" s="793"/>
      <c r="BC40" s="794"/>
      <c r="BD40" s="788"/>
      <c r="BE40" s="781"/>
      <c r="BF40" s="784"/>
      <c r="BG40" s="801"/>
      <c r="BH40" s="768"/>
      <c r="BI40" s="743"/>
      <c r="BJ40" s="696"/>
    </row>
    <row r="41" ht="15.75" customHeight="1">
      <c r="A41" s="756"/>
      <c r="B41" s="756"/>
      <c r="C41" s="669" t="s">
        <v>327</v>
      </c>
      <c r="D41" s="699" t="str">
        <f t="shared" si="3"/>
        <v/>
      </c>
      <c r="E41" s="700">
        <v>0.0</v>
      </c>
      <c r="F41" s="700">
        <v>0.0</v>
      </c>
      <c r="G41" s="700">
        <v>0.0</v>
      </c>
      <c r="H41" s="700">
        <v>0.0</v>
      </c>
      <c r="I41" s="700">
        <v>0.0</v>
      </c>
      <c r="J41" s="700">
        <v>0.0</v>
      </c>
      <c r="K41" s="700">
        <v>0.0</v>
      </c>
      <c r="L41" s="700">
        <v>0.0</v>
      </c>
      <c r="M41" s="700">
        <v>0.0</v>
      </c>
      <c r="N41" s="700">
        <v>0.0</v>
      </c>
      <c r="O41" s="701">
        <v>0.0</v>
      </c>
      <c r="P41" s="702" t="str">
        <f t="shared" si="1"/>
        <v/>
      </c>
      <c r="Q41" s="703"/>
      <c r="R41" s="769"/>
      <c r="S41" s="769"/>
      <c r="T41" s="782"/>
      <c r="U41" s="706"/>
      <c r="V41" s="772" t="s">
        <v>965</v>
      </c>
      <c r="W41" s="798" t="s">
        <v>472</v>
      </c>
      <c r="X41" s="708">
        <v>4.0</v>
      </c>
      <c r="Y41" s="708" t="s">
        <v>966</v>
      </c>
      <c r="Z41" s="708">
        <v>6.0</v>
      </c>
      <c r="AA41" s="708" t="s">
        <v>967</v>
      </c>
      <c r="AB41" s="708">
        <v>6.0</v>
      </c>
      <c r="AC41" s="708" t="s">
        <v>968</v>
      </c>
      <c r="AD41" s="708">
        <v>4.0</v>
      </c>
      <c r="AE41" s="708" t="s">
        <v>969</v>
      </c>
      <c r="AF41" s="708">
        <v>6.0</v>
      </c>
      <c r="AG41" s="708" t="s">
        <v>970</v>
      </c>
      <c r="AH41" s="708">
        <v>6.0</v>
      </c>
      <c r="AI41" s="708" t="s">
        <v>971</v>
      </c>
      <c r="AJ41" s="789"/>
      <c r="AK41" s="709"/>
      <c r="AL41" s="709"/>
      <c r="AM41" s="709"/>
      <c r="AN41" s="710" t="s">
        <v>972</v>
      </c>
      <c r="AO41" s="773" t="str">
        <f t="shared" si="5"/>
        <v/>
      </c>
      <c r="AP41" s="774"/>
      <c r="AQ41" s="713"/>
      <c r="AR41" s="742"/>
      <c r="AS41" s="715"/>
      <c r="AT41" s="715"/>
      <c r="AU41" s="733"/>
      <c r="AV41" s="734"/>
      <c r="AW41" s="734"/>
      <c r="AX41" s="734"/>
      <c r="AY41" s="802"/>
      <c r="AZ41" s="799"/>
      <c r="BA41" s="780"/>
      <c r="BB41" s="793"/>
      <c r="BC41" s="794"/>
      <c r="BD41" s="788"/>
      <c r="BE41" s="781"/>
      <c r="BF41" s="784"/>
      <c r="BG41" s="801"/>
      <c r="BH41" s="768"/>
      <c r="BI41" s="743"/>
      <c r="BJ41" s="696"/>
    </row>
    <row r="42" ht="15.75" customHeight="1">
      <c r="A42" s="758"/>
      <c r="B42" s="758"/>
      <c r="C42" s="669" t="s">
        <v>327</v>
      </c>
      <c r="D42" s="670" t="str">
        <f t="shared" si="3"/>
        <v/>
      </c>
      <c r="E42" s="671">
        <v>0.0</v>
      </c>
      <c r="F42" s="671">
        <v>0.0</v>
      </c>
      <c r="G42" s="671">
        <v>0.0</v>
      </c>
      <c r="H42" s="671">
        <v>0.0</v>
      </c>
      <c r="I42" s="671">
        <v>0.0</v>
      </c>
      <c r="J42" s="671">
        <v>0.0</v>
      </c>
      <c r="K42" s="671">
        <v>0.0</v>
      </c>
      <c r="L42" s="671">
        <v>0.0</v>
      </c>
      <c r="M42" s="671">
        <v>0.0</v>
      </c>
      <c r="N42" s="671">
        <v>0.0</v>
      </c>
      <c r="O42" s="672">
        <v>0.0</v>
      </c>
      <c r="P42" s="673" t="str">
        <f t="shared" si="1"/>
        <v/>
      </c>
      <c r="Q42" s="674"/>
      <c r="R42" s="777"/>
      <c r="S42" s="777"/>
      <c r="T42" s="763"/>
      <c r="U42" s="646"/>
      <c r="V42" s="764" t="s">
        <v>973</v>
      </c>
      <c r="W42" s="797" t="s">
        <v>472</v>
      </c>
      <c r="X42" s="678">
        <v>5.0</v>
      </c>
      <c r="Y42" s="678" t="s">
        <v>974</v>
      </c>
      <c r="Z42" s="678">
        <v>5.0</v>
      </c>
      <c r="AA42" s="678" t="s">
        <v>975</v>
      </c>
      <c r="AB42" s="678">
        <v>5.0</v>
      </c>
      <c r="AC42" s="678" t="s">
        <v>976</v>
      </c>
      <c r="AD42" s="678">
        <v>5.0</v>
      </c>
      <c r="AE42" s="678" t="s">
        <v>977</v>
      </c>
      <c r="AF42" s="678">
        <v>5.0</v>
      </c>
      <c r="AG42" s="678" t="s">
        <v>978</v>
      </c>
      <c r="AH42" s="678">
        <v>5.0</v>
      </c>
      <c r="AI42" s="678" t="s">
        <v>979</v>
      </c>
      <c r="AJ42" s="803">
        <v>5.0</v>
      </c>
      <c r="AK42" s="678" t="s">
        <v>980</v>
      </c>
      <c r="AL42" s="678">
        <v>5.0</v>
      </c>
      <c r="AM42" s="678" t="s">
        <v>981</v>
      </c>
      <c r="AN42" s="786" t="s">
        <v>972</v>
      </c>
      <c r="AO42" s="765" t="str">
        <f t="shared" si="5"/>
        <v/>
      </c>
      <c r="AP42" s="766"/>
      <c r="AQ42" s="682"/>
      <c r="AR42" s="745"/>
      <c r="AS42" s="725"/>
      <c r="AT42" s="725"/>
      <c r="AU42" s="738"/>
      <c r="AV42" s="739"/>
      <c r="AW42" s="739"/>
      <c r="AX42" s="739"/>
      <c r="AY42" s="802"/>
      <c r="AZ42" s="799"/>
      <c r="BA42" s="780"/>
      <c r="BB42" s="793"/>
      <c r="BC42" s="794"/>
      <c r="BD42" s="788"/>
      <c r="BE42" s="781"/>
      <c r="BF42" s="784"/>
      <c r="BG42" s="801"/>
      <c r="BH42" s="768"/>
      <c r="BI42" s="743"/>
      <c r="BJ42" s="696"/>
    </row>
    <row r="43" ht="15.75" customHeight="1">
      <c r="A43" s="756"/>
      <c r="B43" s="756"/>
      <c r="C43" s="669" t="s">
        <v>327</v>
      </c>
      <c r="D43" s="699" t="str">
        <f t="shared" si="3"/>
        <v/>
      </c>
      <c r="E43" s="700">
        <v>0.0</v>
      </c>
      <c r="F43" s="700">
        <v>0.0</v>
      </c>
      <c r="G43" s="700">
        <v>0.0</v>
      </c>
      <c r="H43" s="700">
        <v>0.0</v>
      </c>
      <c r="I43" s="700">
        <v>0.0</v>
      </c>
      <c r="J43" s="700">
        <v>0.0</v>
      </c>
      <c r="K43" s="700">
        <v>0.0</v>
      </c>
      <c r="L43" s="700">
        <v>0.0</v>
      </c>
      <c r="M43" s="700">
        <v>0.0</v>
      </c>
      <c r="N43" s="700">
        <v>0.0</v>
      </c>
      <c r="O43" s="701">
        <v>0.0</v>
      </c>
      <c r="P43" s="702" t="str">
        <f t="shared" si="1"/>
        <v/>
      </c>
      <c r="Q43" s="703"/>
      <c r="R43" s="769"/>
      <c r="S43" s="769"/>
      <c r="T43" s="782"/>
      <c r="U43" s="706"/>
      <c r="V43" s="772" t="s">
        <v>982</v>
      </c>
      <c r="W43" s="798" t="s">
        <v>472</v>
      </c>
      <c r="X43" s="708">
        <v>10.0</v>
      </c>
      <c r="Y43" s="708" t="s">
        <v>983</v>
      </c>
      <c r="Z43" s="708">
        <v>8.0</v>
      </c>
      <c r="AA43" s="708" t="s">
        <v>984</v>
      </c>
      <c r="AB43" s="708">
        <v>8.0</v>
      </c>
      <c r="AC43" s="708" t="s">
        <v>985</v>
      </c>
      <c r="AD43" s="708">
        <v>7.0</v>
      </c>
      <c r="AE43" s="708" t="s">
        <v>986</v>
      </c>
      <c r="AF43" s="708">
        <v>6.0</v>
      </c>
      <c r="AG43" s="708" t="s">
        <v>987</v>
      </c>
      <c r="AH43" s="708">
        <v>6.0</v>
      </c>
      <c r="AI43" s="708" t="s">
        <v>988</v>
      </c>
      <c r="AJ43" s="789"/>
      <c r="AK43" s="709"/>
      <c r="AL43" s="709"/>
      <c r="AM43" s="709"/>
      <c r="AN43" s="710" t="s">
        <v>989</v>
      </c>
      <c r="AO43" s="773" t="str">
        <f t="shared" si="5"/>
        <v/>
      </c>
      <c r="AP43" s="774"/>
      <c r="AQ43" s="713"/>
      <c r="AR43" s="742"/>
      <c r="AS43" s="715"/>
      <c r="AT43" s="715"/>
      <c r="AU43" s="733"/>
      <c r="AV43" s="734"/>
      <c r="AW43" s="734"/>
      <c r="AX43" s="734"/>
      <c r="AY43" s="802"/>
      <c r="AZ43" s="799"/>
      <c r="BA43" s="780"/>
      <c r="BB43" s="793"/>
      <c r="BC43" s="794"/>
      <c r="BD43" s="788"/>
      <c r="BE43" s="781"/>
      <c r="BF43" s="784"/>
      <c r="BG43" s="801"/>
      <c r="BH43" s="768"/>
      <c r="BI43" s="743"/>
      <c r="BJ43" s="696"/>
    </row>
    <row r="44" ht="33.75" customHeight="1">
      <c r="A44" s="758"/>
      <c r="B44" s="758"/>
      <c r="C44" s="669" t="s">
        <v>327</v>
      </c>
      <c r="D44" s="670" t="str">
        <f t="shared" si="3"/>
        <v/>
      </c>
      <c r="E44" s="671">
        <v>0.0</v>
      </c>
      <c r="F44" s="671">
        <v>0.0</v>
      </c>
      <c r="G44" s="671">
        <v>0.0</v>
      </c>
      <c r="H44" s="671">
        <v>0.0</v>
      </c>
      <c r="I44" s="671">
        <v>0.0</v>
      </c>
      <c r="J44" s="671">
        <v>0.0</v>
      </c>
      <c r="K44" s="671">
        <v>0.0</v>
      </c>
      <c r="L44" s="671">
        <v>0.0</v>
      </c>
      <c r="M44" s="671">
        <v>0.0</v>
      </c>
      <c r="N44" s="671">
        <v>0.0</v>
      </c>
      <c r="O44" s="672">
        <v>0.0</v>
      </c>
      <c r="P44" s="673" t="str">
        <f t="shared" si="1"/>
        <v/>
      </c>
      <c r="Q44" s="674"/>
      <c r="R44" s="777"/>
      <c r="S44" s="777"/>
      <c r="T44" s="763"/>
      <c r="U44" s="646"/>
      <c r="V44" s="764" t="s">
        <v>990</v>
      </c>
      <c r="W44" s="797" t="s">
        <v>472</v>
      </c>
      <c r="X44" s="678">
        <v>10.0</v>
      </c>
      <c r="Y44" s="678" t="s">
        <v>991</v>
      </c>
      <c r="Z44" s="678">
        <v>8.0</v>
      </c>
      <c r="AA44" s="678" t="s">
        <v>992</v>
      </c>
      <c r="AB44" s="678">
        <v>6.0</v>
      </c>
      <c r="AC44" s="678" t="s">
        <v>993</v>
      </c>
      <c r="AD44" s="678">
        <v>6.0</v>
      </c>
      <c r="AE44" s="678" t="s">
        <v>994</v>
      </c>
      <c r="AF44" s="678">
        <v>6.0</v>
      </c>
      <c r="AG44" s="678" t="s">
        <v>995</v>
      </c>
      <c r="AH44" s="678">
        <v>6.0</v>
      </c>
      <c r="AI44" s="678" t="s">
        <v>996</v>
      </c>
      <c r="AJ44" s="785"/>
      <c r="AK44" s="720"/>
      <c r="AL44" s="720"/>
      <c r="AM44" s="720"/>
      <c r="AN44" s="786" t="s">
        <v>989</v>
      </c>
      <c r="AO44" s="765" t="str">
        <f t="shared" si="5"/>
        <v/>
      </c>
      <c r="AP44" s="766"/>
      <c r="AQ44" s="682"/>
      <c r="AR44" s="745"/>
      <c r="AS44" s="725"/>
      <c r="AT44" s="725"/>
      <c r="AU44" s="738"/>
      <c r="AV44" s="739"/>
      <c r="AW44" s="739"/>
      <c r="AX44" s="739"/>
      <c r="AY44" s="802"/>
      <c r="AZ44" s="799"/>
      <c r="BA44" s="780"/>
      <c r="BB44" s="793"/>
      <c r="BC44" s="794"/>
      <c r="BD44" s="788"/>
      <c r="BE44" s="781"/>
      <c r="BF44" s="784"/>
      <c r="BG44" s="801"/>
      <c r="BH44" s="768"/>
      <c r="BI44" s="743"/>
      <c r="BJ44" s="696"/>
    </row>
    <row r="45" ht="33.75" customHeight="1">
      <c r="A45" s="756"/>
      <c r="B45" s="756"/>
      <c r="C45" s="669" t="s">
        <v>327</v>
      </c>
      <c r="D45" s="699" t="str">
        <f t="shared" si="3"/>
        <v/>
      </c>
      <c r="E45" s="700">
        <v>0.0</v>
      </c>
      <c r="F45" s="700">
        <v>0.0</v>
      </c>
      <c r="G45" s="700">
        <v>0.0</v>
      </c>
      <c r="H45" s="700">
        <v>0.0</v>
      </c>
      <c r="I45" s="700">
        <v>0.0</v>
      </c>
      <c r="J45" s="700">
        <v>0.0</v>
      </c>
      <c r="K45" s="700">
        <v>0.0</v>
      </c>
      <c r="L45" s="700">
        <v>0.0</v>
      </c>
      <c r="M45" s="700">
        <v>0.0</v>
      </c>
      <c r="N45" s="700">
        <v>0.0</v>
      </c>
      <c r="O45" s="701">
        <v>0.0</v>
      </c>
      <c r="P45" s="702" t="str">
        <f t="shared" si="1"/>
        <v/>
      </c>
      <c r="Q45" s="703"/>
      <c r="R45" s="769"/>
      <c r="S45" s="769"/>
      <c r="T45" s="782"/>
      <c r="U45" s="706"/>
      <c r="V45" s="772" t="s">
        <v>997</v>
      </c>
      <c r="W45" s="798" t="s">
        <v>472</v>
      </c>
      <c r="X45" s="708">
        <v>6.0</v>
      </c>
      <c r="Y45" s="708" t="s">
        <v>998</v>
      </c>
      <c r="Z45" s="708">
        <v>6.0</v>
      </c>
      <c r="AA45" s="708" t="s">
        <v>999</v>
      </c>
      <c r="AB45" s="708">
        <v>6.0</v>
      </c>
      <c r="AC45" s="708" t="s">
        <v>1000</v>
      </c>
      <c r="AD45" s="708">
        <v>6.0</v>
      </c>
      <c r="AE45" s="708" t="s">
        <v>1001</v>
      </c>
      <c r="AF45" s="708">
        <v>6.0</v>
      </c>
      <c r="AG45" s="708" t="s">
        <v>1002</v>
      </c>
      <c r="AH45" s="708">
        <v>6.0</v>
      </c>
      <c r="AI45" s="708" t="s">
        <v>1003</v>
      </c>
      <c r="AJ45" s="789"/>
      <c r="AK45" s="709"/>
      <c r="AL45" s="709"/>
      <c r="AM45" s="709"/>
      <c r="AN45" s="710" t="s">
        <v>989</v>
      </c>
      <c r="AO45" s="773" t="str">
        <f t="shared" si="5"/>
        <v/>
      </c>
      <c r="AP45" s="774"/>
      <c r="AQ45" s="713"/>
      <c r="AR45" s="742"/>
      <c r="AS45" s="715"/>
      <c r="AT45" s="715"/>
      <c r="AU45" s="733"/>
      <c r="AV45" s="734"/>
      <c r="AW45" s="734"/>
      <c r="AX45" s="734"/>
      <c r="AY45" s="802"/>
      <c r="AZ45" s="799"/>
      <c r="BA45" s="780"/>
      <c r="BB45" s="793"/>
      <c r="BC45" s="794"/>
      <c r="BD45" s="788"/>
      <c r="BE45" s="781"/>
      <c r="BF45" s="784"/>
      <c r="BG45" s="801"/>
      <c r="BH45" s="768"/>
      <c r="BI45" s="743"/>
      <c r="BJ45" s="696"/>
    </row>
    <row r="46" ht="33.75" customHeight="1">
      <c r="A46" s="758"/>
      <c r="B46" s="758"/>
      <c r="C46" s="669" t="s">
        <v>327</v>
      </c>
      <c r="D46" s="670" t="str">
        <f t="shared" si="3"/>
        <v/>
      </c>
      <c r="E46" s="671">
        <v>0.0</v>
      </c>
      <c r="F46" s="671">
        <v>0.0</v>
      </c>
      <c r="G46" s="671">
        <v>0.0</v>
      </c>
      <c r="H46" s="671">
        <v>0.0</v>
      </c>
      <c r="I46" s="671">
        <v>0.0</v>
      </c>
      <c r="J46" s="671">
        <v>0.0</v>
      </c>
      <c r="K46" s="671">
        <v>0.0</v>
      </c>
      <c r="L46" s="671">
        <v>0.0</v>
      </c>
      <c r="M46" s="671">
        <v>0.0</v>
      </c>
      <c r="N46" s="671">
        <v>0.0</v>
      </c>
      <c r="O46" s="672">
        <v>0.0</v>
      </c>
      <c r="P46" s="673" t="str">
        <f t="shared" si="1"/>
        <v/>
      </c>
      <c r="Q46" s="674"/>
      <c r="R46" s="777"/>
      <c r="S46" s="777"/>
      <c r="T46" s="763"/>
      <c r="U46" s="646"/>
      <c r="V46" s="764" t="s">
        <v>1004</v>
      </c>
      <c r="W46" s="797" t="s">
        <v>472</v>
      </c>
      <c r="X46" s="678">
        <v>5.0</v>
      </c>
      <c r="Y46" s="678" t="s">
        <v>1005</v>
      </c>
      <c r="Z46" s="678">
        <v>6.0</v>
      </c>
      <c r="AA46" s="678" t="s">
        <v>1006</v>
      </c>
      <c r="AB46" s="678">
        <v>7.0</v>
      </c>
      <c r="AC46" s="678" t="s">
        <v>1007</v>
      </c>
      <c r="AD46" s="678">
        <v>6.0</v>
      </c>
      <c r="AE46" s="678" t="s">
        <v>1008</v>
      </c>
      <c r="AF46" s="678">
        <v>7.0</v>
      </c>
      <c r="AG46" s="678" t="s">
        <v>1009</v>
      </c>
      <c r="AH46" s="678">
        <v>7.0</v>
      </c>
      <c r="AI46" s="678" t="s">
        <v>1010</v>
      </c>
      <c r="AJ46" s="785"/>
      <c r="AK46" s="720"/>
      <c r="AL46" s="720"/>
      <c r="AM46" s="720"/>
      <c r="AN46" s="786" t="s">
        <v>1011</v>
      </c>
      <c r="AO46" s="765" t="str">
        <f t="shared" si="5"/>
        <v/>
      </c>
      <c r="AP46" s="766"/>
      <c r="AQ46" s="682"/>
      <c r="AR46" s="745"/>
      <c r="AS46" s="725"/>
      <c r="AT46" s="725"/>
      <c r="AU46" s="738"/>
      <c r="AV46" s="739"/>
      <c r="AW46" s="739"/>
      <c r="AX46" s="739"/>
      <c r="AY46" s="802"/>
      <c r="AZ46" s="799"/>
      <c r="BA46" s="780"/>
      <c r="BB46" s="793"/>
      <c r="BC46" s="794"/>
      <c r="BD46" s="788"/>
      <c r="BE46" s="781"/>
      <c r="BF46" s="784"/>
      <c r="BG46" s="801"/>
      <c r="BH46" s="768"/>
      <c r="BI46" s="743"/>
      <c r="BJ46" s="696"/>
    </row>
    <row r="47" ht="33.75" customHeight="1">
      <c r="A47" s="756"/>
      <c r="B47" s="756"/>
      <c r="C47" s="669" t="s">
        <v>327</v>
      </c>
      <c r="D47" s="699" t="str">
        <f t="shared" si="3"/>
        <v/>
      </c>
      <c r="E47" s="700">
        <v>0.0</v>
      </c>
      <c r="F47" s="700">
        <v>0.0</v>
      </c>
      <c r="G47" s="700">
        <v>0.0</v>
      </c>
      <c r="H47" s="700">
        <v>0.0</v>
      </c>
      <c r="I47" s="700">
        <v>0.0</v>
      </c>
      <c r="J47" s="700">
        <v>0.0</v>
      </c>
      <c r="K47" s="700">
        <v>0.0</v>
      </c>
      <c r="L47" s="700">
        <v>0.0</v>
      </c>
      <c r="M47" s="700">
        <v>0.0</v>
      </c>
      <c r="N47" s="700">
        <v>0.0</v>
      </c>
      <c r="O47" s="701">
        <v>0.0</v>
      </c>
      <c r="P47" s="702" t="str">
        <f t="shared" si="1"/>
        <v/>
      </c>
      <c r="Q47" s="703"/>
      <c r="R47" s="769"/>
      <c r="S47" s="769"/>
      <c r="T47" s="782"/>
      <c r="U47" s="706"/>
      <c r="V47" s="772" t="s">
        <v>1012</v>
      </c>
      <c r="W47" s="798" t="s">
        <v>472</v>
      </c>
      <c r="X47" s="708">
        <v>6.0</v>
      </c>
      <c r="Y47" s="708" t="s">
        <v>1013</v>
      </c>
      <c r="Z47" s="708">
        <v>7.0</v>
      </c>
      <c r="AA47" s="708" t="s">
        <v>1014</v>
      </c>
      <c r="AB47" s="708">
        <v>5.0</v>
      </c>
      <c r="AC47" s="708" t="s">
        <v>1015</v>
      </c>
      <c r="AD47" s="708">
        <v>5.0</v>
      </c>
      <c r="AE47" s="708" t="s">
        <v>1016</v>
      </c>
      <c r="AF47" s="708">
        <v>6.0</v>
      </c>
      <c r="AG47" s="708" t="s">
        <v>1017</v>
      </c>
      <c r="AH47" s="708">
        <v>5.0</v>
      </c>
      <c r="AI47" s="708" t="s">
        <v>1015</v>
      </c>
      <c r="AJ47" s="789"/>
      <c r="AK47" s="709"/>
      <c r="AL47" s="709"/>
      <c r="AM47" s="709"/>
      <c r="AN47" s="710" t="s">
        <v>1018</v>
      </c>
      <c r="AO47" s="773" t="str">
        <f t="shared" si="5"/>
        <v/>
      </c>
      <c r="AP47" s="774"/>
      <c r="AQ47" s="713"/>
      <c r="AR47" s="742"/>
      <c r="AS47" s="715"/>
      <c r="AT47" s="715"/>
      <c r="AU47" s="733"/>
      <c r="AV47" s="734"/>
      <c r="AW47" s="734"/>
      <c r="AX47" s="734"/>
      <c r="AY47" s="802"/>
      <c r="AZ47" s="799"/>
      <c r="BA47" s="780"/>
      <c r="BB47" s="793"/>
      <c r="BC47" s="794"/>
      <c r="BD47" s="788"/>
      <c r="BE47" s="781"/>
      <c r="BF47" s="784"/>
      <c r="BG47" s="801"/>
      <c r="BH47" s="768"/>
      <c r="BI47" s="743"/>
      <c r="BJ47" s="696"/>
    </row>
    <row r="48" ht="33.75" customHeight="1">
      <c r="A48" s="758"/>
      <c r="B48" s="758"/>
      <c r="C48" s="669" t="s">
        <v>327</v>
      </c>
      <c r="D48" s="670" t="str">
        <f t="shared" si="3"/>
        <v/>
      </c>
      <c r="E48" s="671">
        <v>0.0</v>
      </c>
      <c r="F48" s="671">
        <v>0.0</v>
      </c>
      <c r="G48" s="671">
        <v>0.0</v>
      </c>
      <c r="H48" s="671">
        <v>0.0</v>
      </c>
      <c r="I48" s="671">
        <v>0.0</v>
      </c>
      <c r="J48" s="671">
        <v>0.0</v>
      </c>
      <c r="K48" s="671">
        <v>0.0</v>
      </c>
      <c r="L48" s="671">
        <v>0.0</v>
      </c>
      <c r="M48" s="671">
        <v>0.0</v>
      </c>
      <c r="N48" s="671">
        <v>0.0</v>
      </c>
      <c r="O48" s="672">
        <v>0.0</v>
      </c>
      <c r="P48" s="673" t="str">
        <f t="shared" si="1"/>
        <v/>
      </c>
      <c r="Q48" s="674"/>
      <c r="R48" s="777"/>
      <c r="S48" s="777"/>
      <c r="T48" s="763"/>
      <c r="U48" s="646"/>
      <c r="V48" s="764" t="s">
        <v>1019</v>
      </c>
      <c r="W48" s="797" t="s">
        <v>472</v>
      </c>
      <c r="X48" s="678">
        <v>5.0</v>
      </c>
      <c r="Y48" s="678" t="s">
        <v>1020</v>
      </c>
      <c r="Z48" s="678">
        <v>5.0</v>
      </c>
      <c r="AA48" s="678" t="s">
        <v>1021</v>
      </c>
      <c r="AB48" s="678">
        <v>6.0</v>
      </c>
      <c r="AC48" s="678" t="s">
        <v>1022</v>
      </c>
      <c r="AD48" s="678">
        <v>5.0</v>
      </c>
      <c r="AE48" s="678" t="s">
        <v>1023</v>
      </c>
      <c r="AF48" s="678">
        <v>6.0</v>
      </c>
      <c r="AG48" s="678" t="s">
        <v>1024</v>
      </c>
      <c r="AH48" s="678">
        <v>6.0</v>
      </c>
      <c r="AI48" s="678" t="s">
        <v>1025</v>
      </c>
      <c r="AJ48" s="785"/>
      <c r="AK48" s="720"/>
      <c r="AL48" s="720"/>
      <c r="AM48" s="720"/>
      <c r="AN48" s="786" t="s">
        <v>1026</v>
      </c>
      <c r="AO48" s="765" t="str">
        <f t="shared" si="5"/>
        <v/>
      </c>
      <c r="AP48" s="766"/>
      <c r="AQ48" s="682"/>
      <c r="AR48" s="745"/>
      <c r="AS48" s="725"/>
      <c r="AT48" s="725"/>
      <c r="AU48" s="738"/>
      <c r="AV48" s="739"/>
      <c r="AW48" s="739"/>
      <c r="AX48" s="739"/>
      <c r="AY48" s="802"/>
      <c r="AZ48" s="799"/>
      <c r="BA48" s="780"/>
      <c r="BB48" s="793"/>
      <c r="BC48" s="794"/>
      <c r="BD48" s="788"/>
      <c r="BE48" s="781"/>
      <c r="BF48" s="784"/>
      <c r="BG48" s="801"/>
      <c r="BH48" s="768"/>
      <c r="BI48" s="743"/>
      <c r="BJ48" s="696"/>
    </row>
    <row r="49" ht="33.75" customHeight="1">
      <c r="A49" s="756"/>
      <c r="B49" s="756"/>
      <c r="C49" s="669" t="s">
        <v>327</v>
      </c>
      <c r="D49" s="699" t="str">
        <f t="shared" si="3"/>
        <v/>
      </c>
      <c r="E49" s="700">
        <v>0.0</v>
      </c>
      <c r="F49" s="700">
        <v>0.0</v>
      </c>
      <c r="G49" s="700">
        <v>0.0</v>
      </c>
      <c r="H49" s="700">
        <v>0.0</v>
      </c>
      <c r="I49" s="700">
        <v>0.0</v>
      </c>
      <c r="J49" s="700">
        <v>0.0</v>
      </c>
      <c r="K49" s="700">
        <v>0.0</v>
      </c>
      <c r="L49" s="700">
        <v>0.0</v>
      </c>
      <c r="M49" s="700">
        <v>0.0</v>
      </c>
      <c r="N49" s="700">
        <v>0.0</v>
      </c>
      <c r="O49" s="701">
        <v>0.0</v>
      </c>
      <c r="P49" s="702" t="str">
        <f t="shared" si="1"/>
        <v/>
      </c>
      <c r="Q49" s="703"/>
      <c r="R49" s="769"/>
      <c r="S49" s="769"/>
      <c r="T49" s="782"/>
      <c r="U49" s="706"/>
      <c r="V49" s="772" t="s">
        <v>1027</v>
      </c>
      <c r="W49" s="798" t="s">
        <v>472</v>
      </c>
      <c r="X49" s="708">
        <v>5.0</v>
      </c>
      <c r="Y49" s="708" t="s">
        <v>1020</v>
      </c>
      <c r="Z49" s="708">
        <v>5.0</v>
      </c>
      <c r="AA49" s="708" t="s">
        <v>1021</v>
      </c>
      <c r="AB49" s="708">
        <v>6.0</v>
      </c>
      <c r="AC49" s="708" t="s">
        <v>1022</v>
      </c>
      <c r="AD49" s="708">
        <v>5.0</v>
      </c>
      <c r="AE49" s="708" t="s">
        <v>1020</v>
      </c>
      <c r="AF49" s="708">
        <v>5.0</v>
      </c>
      <c r="AG49" s="708" t="s">
        <v>1021</v>
      </c>
      <c r="AH49" s="708">
        <v>6.0</v>
      </c>
      <c r="AI49" s="708" t="s">
        <v>1022</v>
      </c>
      <c r="AJ49" s="789"/>
      <c r="AK49" s="709"/>
      <c r="AL49" s="709"/>
      <c r="AM49" s="709"/>
      <c r="AN49" s="710" t="s">
        <v>1026</v>
      </c>
      <c r="AO49" s="773" t="str">
        <f t="shared" si="5"/>
        <v/>
      </c>
      <c r="AP49" s="774"/>
      <c r="AQ49" s="713"/>
      <c r="AR49" s="742"/>
      <c r="AS49" s="715"/>
      <c r="AT49" s="715"/>
      <c r="AU49" s="733"/>
      <c r="AV49" s="734"/>
      <c r="AW49" s="734"/>
      <c r="AX49" s="734"/>
      <c r="AY49" s="802"/>
      <c r="AZ49" s="799"/>
      <c r="BA49" s="780"/>
      <c r="BB49" s="793"/>
      <c r="BC49" s="794"/>
      <c r="BD49" s="788"/>
      <c r="BE49" s="781"/>
      <c r="BF49" s="784"/>
      <c r="BG49" s="801"/>
      <c r="BH49" s="768"/>
      <c r="BI49" s="743"/>
      <c r="BJ49" s="696"/>
    </row>
    <row r="50" ht="33.75" customHeight="1">
      <c r="A50" s="758"/>
      <c r="B50" s="758"/>
      <c r="C50" s="669" t="s">
        <v>327</v>
      </c>
      <c r="D50" s="670" t="str">
        <f t="shared" si="3"/>
        <v/>
      </c>
      <c r="E50" s="671">
        <v>0.0</v>
      </c>
      <c r="F50" s="671">
        <v>0.0</v>
      </c>
      <c r="G50" s="671">
        <v>0.0</v>
      </c>
      <c r="H50" s="671">
        <v>0.0</v>
      </c>
      <c r="I50" s="671">
        <v>0.0</v>
      </c>
      <c r="J50" s="671">
        <v>0.0</v>
      </c>
      <c r="K50" s="671">
        <v>0.0</v>
      </c>
      <c r="L50" s="671">
        <v>0.0</v>
      </c>
      <c r="M50" s="671">
        <v>0.0</v>
      </c>
      <c r="N50" s="671">
        <v>0.0</v>
      </c>
      <c r="O50" s="672">
        <v>0.0</v>
      </c>
      <c r="P50" s="673" t="str">
        <f t="shared" si="1"/>
        <v/>
      </c>
      <c r="Q50" s="674"/>
      <c r="R50" s="777"/>
      <c r="S50" s="777"/>
      <c r="T50" s="763"/>
      <c r="U50" s="646"/>
      <c r="V50" s="764" t="s">
        <v>1028</v>
      </c>
      <c r="W50" s="797" t="s">
        <v>472</v>
      </c>
      <c r="X50" s="678">
        <v>4.0</v>
      </c>
      <c r="Y50" s="678" t="s">
        <v>1029</v>
      </c>
      <c r="Z50" s="678">
        <v>4.0</v>
      </c>
      <c r="AA50" s="678" t="s">
        <v>1030</v>
      </c>
      <c r="AB50" s="678">
        <v>4.0</v>
      </c>
      <c r="AC50" s="678" t="s">
        <v>1031</v>
      </c>
      <c r="AD50" s="678">
        <v>4.0</v>
      </c>
      <c r="AE50" s="678" t="s">
        <v>1032</v>
      </c>
      <c r="AF50" s="678">
        <v>4.0</v>
      </c>
      <c r="AG50" s="678" t="s">
        <v>1029</v>
      </c>
      <c r="AH50" s="678">
        <v>4.0</v>
      </c>
      <c r="AI50" s="678" t="s">
        <v>1030</v>
      </c>
      <c r="AJ50" s="803">
        <v>4.0</v>
      </c>
      <c r="AK50" s="678" t="s">
        <v>1031</v>
      </c>
      <c r="AL50" s="678">
        <v>4.0</v>
      </c>
      <c r="AM50" s="678" t="s">
        <v>1032</v>
      </c>
      <c r="AN50" s="786" t="s">
        <v>1026</v>
      </c>
      <c r="AO50" s="765" t="str">
        <f t="shared" si="5"/>
        <v/>
      </c>
      <c r="AP50" s="766"/>
      <c r="AQ50" s="682"/>
      <c r="AR50" s="745"/>
      <c r="AS50" s="725"/>
      <c r="AT50" s="725"/>
      <c r="AU50" s="738"/>
      <c r="AV50" s="739"/>
      <c r="AW50" s="739"/>
      <c r="AX50" s="739"/>
      <c r="AY50" s="802"/>
      <c r="AZ50" s="799"/>
      <c r="BA50" s="780"/>
      <c r="BB50" s="793"/>
      <c r="BC50" s="794"/>
      <c r="BD50" s="788"/>
      <c r="BE50" s="781"/>
      <c r="BF50" s="784"/>
      <c r="BG50" s="801"/>
      <c r="BH50" s="768"/>
      <c r="BI50" s="743"/>
      <c r="BJ50" s="696"/>
    </row>
    <row r="51" ht="33.75" customHeight="1">
      <c r="A51" s="756"/>
      <c r="B51" s="756"/>
      <c r="C51" s="669" t="s">
        <v>327</v>
      </c>
      <c r="D51" s="699" t="str">
        <f t="shared" si="3"/>
        <v/>
      </c>
      <c r="E51" s="700">
        <v>0.0</v>
      </c>
      <c r="F51" s="700">
        <v>0.0</v>
      </c>
      <c r="G51" s="700">
        <v>0.0</v>
      </c>
      <c r="H51" s="700">
        <v>0.0</v>
      </c>
      <c r="I51" s="700">
        <v>0.0</v>
      </c>
      <c r="J51" s="700">
        <v>0.0</v>
      </c>
      <c r="K51" s="700">
        <v>0.0</v>
      </c>
      <c r="L51" s="700">
        <v>0.0</v>
      </c>
      <c r="M51" s="700">
        <v>0.0</v>
      </c>
      <c r="N51" s="700">
        <v>0.0</v>
      </c>
      <c r="O51" s="701">
        <v>0.0</v>
      </c>
      <c r="P51" s="702" t="str">
        <f t="shared" si="1"/>
        <v/>
      </c>
      <c r="Q51" s="703"/>
      <c r="R51" s="769"/>
      <c r="S51" s="769"/>
      <c r="T51" s="782"/>
      <c r="U51" s="706"/>
      <c r="V51" s="772" t="s">
        <v>1033</v>
      </c>
      <c r="W51" s="798" t="s">
        <v>472</v>
      </c>
      <c r="X51" s="708">
        <v>5.0</v>
      </c>
      <c r="Y51" s="708" t="s">
        <v>1034</v>
      </c>
      <c r="Z51" s="708">
        <v>5.0</v>
      </c>
      <c r="AA51" s="708" t="s">
        <v>1035</v>
      </c>
      <c r="AB51" s="708">
        <v>5.0</v>
      </c>
      <c r="AC51" s="708" t="s">
        <v>1036</v>
      </c>
      <c r="AD51" s="708">
        <v>5.0</v>
      </c>
      <c r="AE51" s="708" t="s">
        <v>1037</v>
      </c>
      <c r="AF51" s="708">
        <v>5.0</v>
      </c>
      <c r="AG51" s="708" t="s">
        <v>1034</v>
      </c>
      <c r="AH51" s="708">
        <v>5.0</v>
      </c>
      <c r="AI51" s="708" t="s">
        <v>1035</v>
      </c>
      <c r="AJ51" s="783">
        <v>5.0</v>
      </c>
      <c r="AK51" s="708" t="s">
        <v>1036</v>
      </c>
      <c r="AL51" s="708">
        <v>5.0</v>
      </c>
      <c r="AM51" s="708" t="s">
        <v>1037</v>
      </c>
      <c r="AN51" s="710" t="s">
        <v>1038</v>
      </c>
      <c r="AO51" s="773" t="str">
        <f t="shared" si="5"/>
        <v/>
      </c>
      <c r="AP51" s="774"/>
      <c r="AQ51" s="713"/>
      <c r="AR51" s="742"/>
      <c r="AS51" s="715"/>
      <c r="AT51" s="715"/>
      <c r="AU51" s="733"/>
      <c r="AV51" s="734"/>
      <c r="AW51" s="734"/>
      <c r="AX51" s="734"/>
      <c r="AY51" s="802"/>
      <c r="AZ51" s="799"/>
      <c r="BA51" s="780"/>
      <c r="BB51" s="793"/>
      <c r="BC51" s="794"/>
      <c r="BD51" s="788"/>
      <c r="BE51" s="781"/>
      <c r="BF51" s="784"/>
      <c r="BG51" s="801"/>
      <c r="BH51" s="768"/>
      <c r="BI51" s="743"/>
      <c r="BJ51" s="696"/>
    </row>
    <row r="52" ht="33.75" customHeight="1">
      <c r="A52" s="758"/>
      <c r="B52" s="758"/>
      <c r="C52" s="669" t="s">
        <v>327</v>
      </c>
      <c r="D52" s="670" t="str">
        <f t="shared" si="3"/>
        <v/>
      </c>
      <c r="E52" s="671">
        <v>0.0</v>
      </c>
      <c r="F52" s="671">
        <v>0.0</v>
      </c>
      <c r="G52" s="671">
        <v>0.0</v>
      </c>
      <c r="H52" s="671">
        <v>0.0</v>
      </c>
      <c r="I52" s="671">
        <v>0.0</v>
      </c>
      <c r="J52" s="671">
        <v>0.0</v>
      </c>
      <c r="K52" s="671">
        <v>0.0</v>
      </c>
      <c r="L52" s="671">
        <v>0.0</v>
      </c>
      <c r="M52" s="671">
        <v>0.0</v>
      </c>
      <c r="N52" s="671">
        <v>0.0</v>
      </c>
      <c r="O52" s="672">
        <v>0.0</v>
      </c>
      <c r="P52" s="673" t="str">
        <f t="shared" si="1"/>
        <v/>
      </c>
      <c r="Q52" s="674"/>
      <c r="R52" s="777"/>
      <c r="S52" s="777"/>
      <c r="T52" s="763"/>
      <c r="U52" s="646"/>
      <c r="V52" s="764" t="s">
        <v>1039</v>
      </c>
      <c r="W52" s="797" t="s">
        <v>472</v>
      </c>
      <c r="X52" s="678">
        <v>1.0</v>
      </c>
      <c r="Y52" s="678" t="s">
        <v>1040</v>
      </c>
      <c r="Z52" s="678">
        <v>1.0</v>
      </c>
      <c r="AA52" s="678" t="s">
        <v>1040</v>
      </c>
      <c r="AB52" s="678">
        <v>1.0</v>
      </c>
      <c r="AC52" s="678" t="s">
        <v>1040</v>
      </c>
      <c r="AD52" s="678">
        <v>1.0</v>
      </c>
      <c r="AE52" s="678" t="s">
        <v>1040</v>
      </c>
      <c r="AF52" s="678">
        <v>1.0</v>
      </c>
      <c r="AG52" s="678" t="s">
        <v>1040</v>
      </c>
      <c r="AH52" s="678">
        <v>1.0</v>
      </c>
      <c r="AI52" s="678" t="s">
        <v>1040</v>
      </c>
      <c r="AJ52" s="785"/>
      <c r="AK52" s="720"/>
      <c r="AL52" s="720"/>
      <c r="AM52" s="720"/>
      <c r="AN52" s="786" t="s">
        <v>1041</v>
      </c>
      <c r="AO52" s="765" t="str">
        <f t="shared" si="5"/>
        <v/>
      </c>
      <c r="AP52" s="766"/>
      <c r="AQ52" s="682"/>
      <c r="AR52" s="745"/>
      <c r="AS52" s="725"/>
      <c r="AT52" s="725"/>
      <c r="AU52" s="738"/>
      <c r="AV52" s="739"/>
      <c r="AW52" s="739"/>
      <c r="AX52" s="739"/>
      <c r="AY52" s="802"/>
      <c r="AZ52" s="799"/>
      <c r="BA52" s="780"/>
      <c r="BB52" s="793"/>
      <c r="BC52" s="794"/>
      <c r="BD52" s="788"/>
      <c r="BE52" s="781"/>
      <c r="BF52" s="784"/>
      <c r="BG52" s="801"/>
      <c r="BH52" s="768"/>
      <c r="BI52" s="743"/>
      <c r="BJ52" s="696"/>
    </row>
    <row r="53" ht="15.75" customHeight="1">
      <c r="A53" s="756"/>
      <c r="B53" s="756"/>
      <c r="C53" s="669" t="s">
        <v>324</v>
      </c>
      <c r="D53" s="699" t="str">
        <f t="shared" ref="D53:D103" si="6">AZ2</f>
        <v>Military</v>
      </c>
      <c r="E53" s="700">
        <v>0.0</v>
      </c>
      <c r="F53" s="700">
        <v>0.0</v>
      </c>
      <c r="G53" s="700">
        <v>0.0</v>
      </c>
      <c r="H53" s="700">
        <v>0.0</v>
      </c>
      <c r="I53" s="700">
        <v>0.0</v>
      </c>
      <c r="J53" s="700">
        <v>0.0</v>
      </c>
      <c r="K53" s="700">
        <v>0.0</v>
      </c>
      <c r="L53" s="700">
        <v>0.0</v>
      </c>
      <c r="M53" s="700">
        <v>0.0</v>
      </c>
      <c r="N53" s="700">
        <v>0.0</v>
      </c>
      <c r="O53" s="701">
        <v>0.0</v>
      </c>
      <c r="P53" s="702" t="str">
        <f t="shared" si="1"/>
        <v>Military</v>
      </c>
      <c r="Q53" s="703"/>
      <c r="R53" s="804" t="s">
        <v>1042</v>
      </c>
      <c r="S53" s="705" t="s">
        <v>1043</v>
      </c>
      <c r="T53" s="782"/>
      <c r="U53" s="706"/>
      <c r="V53" s="772" t="s">
        <v>1044</v>
      </c>
      <c r="W53" s="798" t="s">
        <v>472</v>
      </c>
      <c r="X53" s="708">
        <v>6.0</v>
      </c>
      <c r="Y53" s="708" t="s">
        <v>1045</v>
      </c>
      <c r="Z53" s="708">
        <v>6.0</v>
      </c>
      <c r="AA53" s="708" t="s">
        <v>1045</v>
      </c>
      <c r="AB53" s="708">
        <v>6.0</v>
      </c>
      <c r="AC53" s="708" t="s">
        <v>1045</v>
      </c>
      <c r="AD53" s="708">
        <v>6.0</v>
      </c>
      <c r="AE53" s="708" t="s">
        <v>1045</v>
      </c>
      <c r="AF53" s="708">
        <v>6.0</v>
      </c>
      <c r="AG53" s="708" t="s">
        <v>1045</v>
      </c>
      <c r="AH53" s="708">
        <v>6.0</v>
      </c>
      <c r="AI53" s="708" t="s">
        <v>1045</v>
      </c>
      <c r="AJ53" s="789"/>
      <c r="AK53" s="709"/>
      <c r="AL53" s="709"/>
      <c r="AM53" s="709"/>
      <c r="AN53" s="710" t="s">
        <v>1038</v>
      </c>
      <c r="AO53" s="773" t="str">
        <f t="shared" si="5"/>
        <v/>
      </c>
      <c r="AP53" s="774"/>
      <c r="AQ53" s="713"/>
      <c r="AR53" s="742"/>
      <c r="AS53" s="715"/>
      <c r="AT53" s="715"/>
      <c r="AU53" s="733"/>
      <c r="AV53" s="734"/>
      <c r="AW53" s="734"/>
      <c r="AX53" s="734"/>
      <c r="AY53" s="802"/>
      <c r="AZ53" s="799"/>
      <c r="BA53" s="780"/>
      <c r="BB53" s="793"/>
      <c r="BC53" s="794"/>
      <c r="BD53" s="788"/>
      <c r="BE53" s="781"/>
      <c r="BF53" s="784"/>
      <c r="BG53" s="801"/>
      <c r="BH53" s="768"/>
      <c r="BI53" s="743"/>
      <c r="BJ53" s="696"/>
    </row>
    <row r="54" ht="15.75" customHeight="1">
      <c r="A54" s="758"/>
      <c r="B54" s="758"/>
      <c r="C54" s="669" t="s">
        <v>324</v>
      </c>
      <c r="D54" s="670" t="str">
        <f t="shared" si="6"/>
        <v>Lento_avanti_manubri</v>
      </c>
      <c r="E54" s="671">
        <v>0.0</v>
      </c>
      <c r="F54" s="671">
        <v>0.0</v>
      </c>
      <c r="G54" s="671">
        <v>0.0</v>
      </c>
      <c r="H54" s="671">
        <v>0.0</v>
      </c>
      <c r="I54" s="671">
        <v>0.0</v>
      </c>
      <c r="J54" s="671">
        <v>0.0</v>
      </c>
      <c r="K54" s="671">
        <v>0.0</v>
      </c>
      <c r="L54" s="671">
        <v>0.0</v>
      </c>
      <c r="M54" s="671">
        <v>0.0</v>
      </c>
      <c r="N54" s="671">
        <v>0.0</v>
      </c>
      <c r="O54" s="672">
        <v>0.0</v>
      </c>
      <c r="P54" s="673" t="str">
        <f t="shared" si="1"/>
        <v>Lento_avanti_manubri</v>
      </c>
      <c r="Q54" s="674"/>
      <c r="R54" s="675" t="s">
        <v>1046</v>
      </c>
      <c r="S54" s="676" t="s">
        <v>1047</v>
      </c>
      <c r="T54" s="763"/>
      <c r="U54" s="646"/>
      <c r="V54" s="764" t="s">
        <v>1048</v>
      </c>
      <c r="W54" s="797" t="s">
        <v>472</v>
      </c>
      <c r="X54" s="678">
        <v>1.0</v>
      </c>
      <c r="Y54" s="678" t="s">
        <v>1049</v>
      </c>
      <c r="Z54" s="678">
        <v>1.0</v>
      </c>
      <c r="AA54" s="678" t="s">
        <v>1049</v>
      </c>
      <c r="AB54" s="678">
        <v>1.0</v>
      </c>
      <c r="AC54" s="678" t="s">
        <v>1049</v>
      </c>
      <c r="AD54" s="678">
        <v>1.0</v>
      </c>
      <c r="AE54" s="678" t="s">
        <v>1050</v>
      </c>
      <c r="AF54" s="678">
        <v>1.0</v>
      </c>
      <c r="AG54" s="678" t="s">
        <v>1050</v>
      </c>
      <c r="AH54" s="678">
        <v>1.0</v>
      </c>
      <c r="AI54" s="678" t="s">
        <v>1050</v>
      </c>
      <c r="AJ54" s="785"/>
      <c r="AK54" s="720"/>
      <c r="AL54" s="720"/>
      <c r="AM54" s="720"/>
      <c r="AN54" s="786" t="s">
        <v>1041</v>
      </c>
      <c r="AO54" s="765" t="str">
        <f t="shared" si="5"/>
        <v/>
      </c>
      <c r="AP54" s="766"/>
      <c r="AQ54" s="682"/>
      <c r="AR54" s="745"/>
      <c r="AS54" s="725"/>
      <c r="AT54" s="725"/>
      <c r="AU54" s="738"/>
      <c r="AV54" s="739"/>
      <c r="AW54" s="739"/>
      <c r="AX54" s="739"/>
      <c r="AY54" s="802"/>
      <c r="AZ54" s="799"/>
      <c r="BA54" s="780"/>
      <c r="BB54" s="793"/>
      <c r="BC54" s="794"/>
      <c r="BD54" s="788"/>
      <c r="BE54" s="781"/>
      <c r="BF54" s="784"/>
      <c r="BG54" s="801"/>
      <c r="BH54" s="768"/>
      <c r="BI54" s="743"/>
      <c r="BJ54" s="696"/>
    </row>
    <row r="55" ht="15.75" customHeight="1">
      <c r="A55" s="756"/>
      <c r="B55" s="756"/>
      <c r="C55" s="669" t="s">
        <v>324</v>
      </c>
      <c r="D55" s="699" t="str">
        <f t="shared" si="6"/>
        <v>alzate laterali</v>
      </c>
      <c r="E55" s="700">
        <v>0.0</v>
      </c>
      <c r="F55" s="700">
        <v>0.0</v>
      </c>
      <c r="G55" s="700">
        <v>0.0</v>
      </c>
      <c r="H55" s="700">
        <v>0.0</v>
      </c>
      <c r="I55" s="700">
        <v>0.0</v>
      </c>
      <c r="J55" s="700">
        <v>0.0</v>
      </c>
      <c r="K55" s="700">
        <v>0.0</v>
      </c>
      <c r="L55" s="700">
        <v>0.0</v>
      </c>
      <c r="M55" s="700">
        <v>0.0</v>
      </c>
      <c r="N55" s="700">
        <v>0.0</v>
      </c>
      <c r="O55" s="701">
        <v>0.0</v>
      </c>
      <c r="P55" s="702" t="str">
        <f t="shared" si="1"/>
        <v>alzate laterali</v>
      </c>
      <c r="Q55" s="703"/>
      <c r="R55" s="704" t="s">
        <v>1051</v>
      </c>
      <c r="S55" s="741" t="s">
        <v>1052</v>
      </c>
      <c r="T55" s="782"/>
      <c r="U55" s="706"/>
      <c r="V55" s="772" t="s">
        <v>1053</v>
      </c>
      <c r="W55" s="798" t="s">
        <v>472</v>
      </c>
      <c r="X55" s="708">
        <v>6.0</v>
      </c>
      <c r="Y55" s="708" t="s">
        <v>1054</v>
      </c>
      <c r="Z55" s="708">
        <v>6.0</v>
      </c>
      <c r="AA55" s="708" t="s">
        <v>1054</v>
      </c>
      <c r="AB55" s="708">
        <v>6.0</v>
      </c>
      <c r="AC55" s="708" t="s">
        <v>1054</v>
      </c>
      <c r="AD55" s="708">
        <v>6.0</v>
      </c>
      <c r="AE55" s="708" t="s">
        <v>1055</v>
      </c>
      <c r="AF55" s="708">
        <v>6.0</v>
      </c>
      <c r="AG55" s="708" t="s">
        <v>1055</v>
      </c>
      <c r="AH55" s="708">
        <v>6.0</v>
      </c>
      <c r="AI55" s="708" t="s">
        <v>1055</v>
      </c>
      <c r="AJ55" s="789"/>
      <c r="AK55" s="709"/>
      <c r="AL55" s="709"/>
      <c r="AM55" s="709"/>
      <c r="AN55" s="710" t="s">
        <v>1038</v>
      </c>
      <c r="AO55" s="773" t="str">
        <f t="shared" si="5"/>
        <v/>
      </c>
      <c r="AP55" s="774"/>
      <c r="AQ55" s="713"/>
      <c r="AR55" s="742"/>
      <c r="AS55" s="715"/>
      <c r="AT55" s="715"/>
      <c r="AU55" s="733"/>
      <c r="AV55" s="734"/>
      <c r="AW55" s="734"/>
      <c r="AX55" s="734"/>
      <c r="AY55" s="802"/>
      <c r="AZ55" s="799"/>
      <c r="BA55" s="780"/>
      <c r="BB55" s="793"/>
      <c r="BC55" s="794"/>
      <c r="BD55" s="788"/>
      <c r="BE55" s="781"/>
      <c r="BF55" s="784"/>
      <c r="BG55" s="801"/>
      <c r="BH55" s="768"/>
      <c r="BI55" s="743"/>
      <c r="BJ55" s="696"/>
    </row>
    <row r="56" ht="15.75" customHeight="1">
      <c r="A56" s="758"/>
      <c r="B56" s="758"/>
      <c r="C56" s="669" t="s">
        <v>324</v>
      </c>
      <c r="D56" s="670" t="str">
        <f t="shared" si="6"/>
        <v>Alzate_laterali seduto</v>
      </c>
      <c r="E56" s="671">
        <v>0.0</v>
      </c>
      <c r="F56" s="671">
        <v>0.0</v>
      </c>
      <c r="G56" s="671">
        <v>0.0</v>
      </c>
      <c r="H56" s="671">
        <v>0.0</v>
      </c>
      <c r="I56" s="671">
        <v>0.0</v>
      </c>
      <c r="J56" s="671">
        <v>0.0</v>
      </c>
      <c r="K56" s="671">
        <v>0.0</v>
      </c>
      <c r="L56" s="671">
        <v>0.0</v>
      </c>
      <c r="M56" s="671">
        <v>0.0</v>
      </c>
      <c r="N56" s="671">
        <v>0.0</v>
      </c>
      <c r="O56" s="672">
        <v>0.0</v>
      </c>
      <c r="P56" s="673" t="str">
        <f t="shared" si="1"/>
        <v>Alzate_laterali seduto</v>
      </c>
      <c r="Q56" s="674"/>
      <c r="R56" s="675" t="s">
        <v>1056</v>
      </c>
      <c r="S56" s="676" t="s">
        <v>1057</v>
      </c>
      <c r="T56" s="763"/>
      <c r="U56" s="646"/>
      <c r="V56" s="764" t="s">
        <v>1058</v>
      </c>
      <c r="W56" s="797" t="s">
        <v>472</v>
      </c>
      <c r="X56" s="678">
        <v>5.0</v>
      </c>
      <c r="Y56" s="678" t="s">
        <v>1059</v>
      </c>
      <c r="Z56" s="678">
        <v>5.0</v>
      </c>
      <c r="AA56" s="678" t="s">
        <v>1060</v>
      </c>
      <c r="AB56" s="678">
        <v>4.0</v>
      </c>
      <c r="AC56" s="678" t="s">
        <v>1061</v>
      </c>
      <c r="AD56" s="678">
        <v>3.0</v>
      </c>
      <c r="AE56" s="678" t="s">
        <v>1062</v>
      </c>
      <c r="AF56" s="678">
        <v>5.0</v>
      </c>
      <c r="AG56" s="678" t="s">
        <v>1063</v>
      </c>
      <c r="AH56" s="678">
        <v>5.0</v>
      </c>
      <c r="AI56" s="678" t="s">
        <v>1064</v>
      </c>
      <c r="AJ56" s="803">
        <v>5.0</v>
      </c>
      <c r="AK56" s="678" t="s">
        <v>1065</v>
      </c>
      <c r="AL56" s="678">
        <v>3.0</v>
      </c>
      <c r="AM56" s="678" t="s">
        <v>1066</v>
      </c>
      <c r="AN56" s="786" t="s">
        <v>1067</v>
      </c>
      <c r="AO56" s="765" t="str">
        <f t="shared" si="5"/>
        <v/>
      </c>
      <c r="AP56" s="766"/>
      <c r="AQ56" s="682"/>
      <c r="AR56" s="745"/>
      <c r="AS56" s="725"/>
      <c r="AT56" s="725"/>
      <c r="AU56" s="738"/>
      <c r="AV56" s="739"/>
      <c r="AW56" s="739"/>
      <c r="AX56" s="739"/>
      <c r="AY56" s="802"/>
      <c r="AZ56" s="799"/>
      <c r="BA56" s="780"/>
      <c r="BB56" s="793"/>
      <c r="BC56" s="794"/>
      <c r="BD56" s="788"/>
      <c r="BE56" s="781"/>
      <c r="BF56" s="784"/>
      <c r="BG56" s="801"/>
      <c r="BH56" s="768"/>
      <c r="BI56" s="743"/>
      <c r="BJ56" s="696"/>
    </row>
    <row r="57" ht="15.75" customHeight="1">
      <c r="A57" s="756"/>
      <c r="B57" s="756"/>
      <c r="C57" s="669" t="s">
        <v>324</v>
      </c>
      <c r="D57" s="699" t="str">
        <f t="shared" si="6"/>
        <v>Alzate_frontali</v>
      </c>
      <c r="E57" s="700">
        <v>0.0</v>
      </c>
      <c r="F57" s="700">
        <v>0.0</v>
      </c>
      <c r="G57" s="700">
        <v>0.0</v>
      </c>
      <c r="H57" s="700">
        <v>0.0</v>
      </c>
      <c r="I57" s="700">
        <v>0.0</v>
      </c>
      <c r="J57" s="700">
        <v>0.0</v>
      </c>
      <c r="K57" s="700">
        <v>0.0</v>
      </c>
      <c r="L57" s="700">
        <v>0.0</v>
      </c>
      <c r="M57" s="700">
        <v>0.0</v>
      </c>
      <c r="N57" s="700">
        <v>0.0</v>
      </c>
      <c r="O57" s="701">
        <v>0.0</v>
      </c>
      <c r="P57" s="702" t="str">
        <f t="shared" si="1"/>
        <v>Alzate_frontali</v>
      </c>
      <c r="Q57" s="703"/>
      <c r="R57" s="704" t="s">
        <v>1068</v>
      </c>
      <c r="S57" s="741" t="s">
        <v>1069</v>
      </c>
      <c r="T57" s="782"/>
      <c r="U57" s="706"/>
      <c r="V57" s="772" t="s">
        <v>1070</v>
      </c>
      <c r="W57" s="798" t="s">
        <v>472</v>
      </c>
      <c r="X57" s="708">
        <v>6.0</v>
      </c>
      <c r="Y57" s="708" t="s">
        <v>1071</v>
      </c>
      <c r="Z57" s="708">
        <v>6.0</v>
      </c>
      <c r="AA57" s="708" t="s">
        <v>1072</v>
      </c>
      <c r="AB57" s="708">
        <v>6.0</v>
      </c>
      <c r="AC57" s="708" t="s">
        <v>1073</v>
      </c>
      <c r="AD57" s="708">
        <v>3.0</v>
      </c>
      <c r="AE57" s="708" t="s">
        <v>1074</v>
      </c>
      <c r="AF57" s="708">
        <v>7.0</v>
      </c>
      <c r="AG57" s="708" t="s">
        <v>1075</v>
      </c>
      <c r="AH57" s="708">
        <v>7.0</v>
      </c>
      <c r="AI57" s="708" t="s">
        <v>1076</v>
      </c>
      <c r="AJ57" s="783">
        <v>7.0</v>
      </c>
      <c r="AK57" s="708" t="s">
        <v>1077</v>
      </c>
      <c r="AL57" s="708">
        <v>3.0</v>
      </c>
      <c r="AM57" s="708" t="s">
        <v>1078</v>
      </c>
      <c r="AN57" s="710" t="s">
        <v>1067</v>
      </c>
      <c r="AO57" s="773" t="str">
        <f t="shared" si="5"/>
        <v/>
      </c>
      <c r="AP57" s="774"/>
      <c r="AQ57" s="713"/>
      <c r="AR57" s="742"/>
      <c r="AS57" s="715"/>
      <c r="AT57" s="715"/>
      <c r="AU57" s="733"/>
      <c r="AV57" s="734"/>
      <c r="AW57" s="734"/>
      <c r="AX57" s="734"/>
      <c r="AY57" s="802"/>
      <c r="AZ57" s="799"/>
      <c r="BA57" s="780"/>
      <c r="BB57" s="793"/>
      <c r="BC57" s="794"/>
      <c r="BD57" s="788"/>
      <c r="BE57" s="781"/>
      <c r="BF57" s="784"/>
      <c r="BG57" s="801"/>
      <c r="BH57" s="768"/>
      <c r="BI57" s="743"/>
      <c r="BJ57" s="696"/>
    </row>
    <row r="58" ht="15.75" customHeight="1">
      <c r="A58" s="758"/>
      <c r="B58" s="758"/>
      <c r="C58" s="669" t="s">
        <v>324</v>
      </c>
      <c r="D58" s="670" t="str">
        <f t="shared" si="6"/>
        <v>Alzate laterali_su_panca_inclinata_45°</v>
      </c>
      <c r="E58" s="671">
        <v>0.0</v>
      </c>
      <c r="F58" s="671">
        <v>0.0</v>
      </c>
      <c r="G58" s="671">
        <v>0.0</v>
      </c>
      <c r="H58" s="671">
        <v>0.0</v>
      </c>
      <c r="I58" s="671">
        <v>0.0</v>
      </c>
      <c r="J58" s="671">
        <v>0.0</v>
      </c>
      <c r="K58" s="671">
        <v>0.0</v>
      </c>
      <c r="L58" s="671">
        <v>0.0</v>
      </c>
      <c r="M58" s="671">
        <v>0.0</v>
      </c>
      <c r="N58" s="671">
        <v>0.0</v>
      </c>
      <c r="O58" s="672">
        <v>0.0</v>
      </c>
      <c r="P58" s="673" t="str">
        <f t="shared" si="1"/>
        <v>Alzate laterali_su_panca_inclinata_45°</v>
      </c>
      <c r="Q58" s="674"/>
      <c r="R58" s="675" t="s">
        <v>1079</v>
      </c>
      <c r="S58" s="676" t="s">
        <v>1080</v>
      </c>
      <c r="T58" s="763"/>
      <c r="U58" s="646"/>
      <c r="V58" s="764" t="s">
        <v>1081</v>
      </c>
      <c r="W58" s="797" t="s">
        <v>472</v>
      </c>
      <c r="X58" s="678">
        <v>5.0</v>
      </c>
      <c r="Y58" s="678" t="s">
        <v>1082</v>
      </c>
      <c r="Z58" s="678">
        <v>5.0</v>
      </c>
      <c r="AA58" s="678" t="s">
        <v>1083</v>
      </c>
      <c r="AB58" s="678">
        <v>5.0</v>
      </c>
      <c r="AC58" s="678" t="s">
        <v>1084</v>
      </c>
      <c r="AD58" s="678">
        <v>5.0</v>
      </c>
      <c r="AE58" s="678" t="s">
        <v>1085</v>
      </c>
      <c r="AF58" s="678">
        <v>5.0</v>
      </c>
      <c r="AG58" s="678" t="s">
        <v>1086</v>
      </c>
      <c r="AH58" s="678">
        <v>5.0</v>
      </c>
      <c r="AI58" s="678" t="s">
        <v>1087</v>
      </c>
      <c r="AJ58" s="785"/>
      <c r="AK58" s="720"/>
      <c r="AL58" s="720"/>
      <c r="AM58" s="720"/>
      <c r="AN58" s="786" t="s">
        <v>1088</v>
      </c>
      <c r="AO58" s="765" t="str">
        <f t="shared" si="5"/>
        <v/>
      </c>
      <c r="AP58" s="766"/>
      <c r="AQ58" s="682"/>
      <c r="AR58" s="745"/>
      <c r="AS58" s="725"/>
      <c r="AT58" s="725"/>
      <c r="AU58" s="738"/>
      <c r="AV58" s="739"/>
      <c r="AW58" s="739"/>
      <c r="AX58" s="739"/>
      <c r="AY58" s="802"/>
      <c r="AZ58" s="799"/>
      <c r="BA58" s="780"/>
      <c r="BB58" s="793"/>
      <c r="BC58" s="794"/>
      <c r="BD58" s="788"/>
      <c r="BE58" s="781"/>
      <c r="BF58" s="784"/>
      <c r="BG58" s="801"/>
      <c r="BH58" s="768"/>
      <c r="BI58" s="743"/>
      <c r="BJ58" s="696"/>
    </row>
    <row r="59" ht="15.75" customHeight="1">
      <c r="A59" s="756"/>
      <c r="B59" s="756"/>
      <c r="C59" s="669" t="s">
        <v>324</v>
      </c>
      <c r="D59" s="699" t="str">
        <f t="shared" si="6"/>
        <v>Tirate_al_petto</v>
      </c>
      <c r="E59" s="700">
        <v>0.0</v>
      </c>
      <c r="F59" s="700">
        <v>0.0</v>
      </c>
      <c r="G59" s="700">
        <v>0.0</v>
      </c>
      <c r="H59" s="700">
        <v>0.0</v>
      </c>
      <c r="I59" s="700">
        <v>0.0</v>
      </c>
      <c r="J59" s="700">
        <v>0.0</v>
      </c>
      <c r="K59" s="700">
        <v>0.0</v>
      </c>
      <c r="L59" s="700">
        <v>0.0</v>
      </c>
      <c r="M59" s="700">
        <v>0.0</v>
      </c>
      <c r="N59" s="700">
        <v>0.0</v>
      </c>
      <c r="O59" s="701">
        <v>0.0</v>
      </c>
      <c r="P59" s="702" t="str">
        <f t="shared" si="1"/>
        <v>Tirate_al_petto</v>
      </c>
      <c r="Q59" s="703"/>
      <c r="R59" s="704" t="s">
        <v>1089</v>
      </c>
      <c r="S59" s="741" t="s">
        <v>1090</v>
      </c>
      <c r="T59" s="782"/>
      <c r="U59" s="706"/>
      <c r="V59" s="772" t="s">
        <v>1091</v>
      </c>
      <c r="W59" s="798" t="s">
        <v>472</v>
      </c>
      <c r="X59" s="708">
        <v>5.0</v>
      </c>
      <c r="Y59" s="708" t="s">
        <v>1092</v>
      </c>
      <c r="Z59" s="708">
        <v>5.0</v>
      </c>
      <c r="AA59" s="708" t="s">
        <v>1093</v>
      </c>
      <c r="AB59" s="708">
        <v>5.0</v>
      </c>
      <c r="AC59" s="708" t="s">
        <v>1094</v>
      </c>
      <c r="AD59" s="708">
        <v>5.0</v>
      </c>
      <c r="AE59" s="708" t="s">
        <v>1095</v>
      </c>
      <c r="AF59" s="708">
        <v>5.0</v>
      </c>
      <c r="AG59" s="708" t="s">
        <v>1096</v>
      </c>
      <c r="AH59" s="708">
        <v>1.0</v>
      </c>
      <c r="AI59" s="708" t="s">
        <v>924</v>
      </c>
      <c r="AJ59" s="789"/>
      <c r="AK59" s="709"/>
      <c r="AL59" s="709"/>
      <c r="AM59" s="709"/>
      <c r="AN59" s="710" t="s">
        <v>1097</v>
      </c>
      <c r="AO59" s="773" t="str">
        <f t="shared" si="5"/>
        <v/>
      </c>
      <c r="AP59" s="774"/>
      <c r="AQ59" s="713"/>
      <c r="AR59" s="742"/>
      <c r="AS59" s="715"/>
      <c r="AT59" s="715"/>
      <c r="AU59" s="733"/>
      <c r="AV59" s="734"/>
      <c r="AW59" s="734"/>
      <c r="AX59" s="734"/>
      <c r="AY59" s="802"/>
      <c r="AZ59" s="799"/>
      <c r="BA59" s="780"/>
      <c r="BB59" s="793"/>
      <c r="BC59" s="794"/>
      <c r="BD59" s="788"/>
      <c r="BE59" s="781"/>
      <c r="BF59" s="784"/>
      <c r="BG59" s="801"/>
      <c r="BH59" s="768"/>
      <c r="BI59" s="743"/>
      <c r="BJ59" s="696"/>
    </row>
    <row r="60" ht="15.75" customHeight="1">
      <c r="A60" s="758"/>
      <c r="B60" s="758"/>
      <c r="C60" s="669" t="s">
        <v>324</v>
      </c>
      <c r="D60" s="670" t="str">
        <f t="shared" si="6"/>
        <v>W_press manubri</v>
      </c>
      <c r="E60" s="671">
        <v>0.0</v>
      </c>
      <c r="F60" s="671">
        <v>0.0</v>
      </c>
      <c r="G60" s="671">
        <v>0.0</v>
      </c>
      <c r="H60" s="671">
        <v>0.0</v>
      </c>
      <c r="I60" s="671">
        <v>0.0</v>
      </c>
      <c r="J60" s="671">
        <v>0.0</v>
      </c>
      <c r="K60" s="671">
        <v>0.0</v>
      </c>
      <c r="L60" s="671">
        <v>0.0</v>
      </c>
      <c r="M60" s="671">
        <v>0.0</v>
      </c>
      <c r="N60" s="671">
        <v>0.0</v>
      </c>
      <c r="O60" s="672">
        <v>0.0</v>
      </c>
      <c r="P60" s="673" t="str">
        <f t="shared" si="1"/>
        <v>W_press manubri</v>
      </c>
      <c r="Q60" s="674"/>
      <c r="R60" s="675" t="s">
        <v>1098</v>
      </c>
      <c r="S60" s="736" t="s">
        <v>1099</v>
      </c>
      <c r="T60" s="763"/>
      <c r="U60" s="646"/>
      <c r="V60" s="764" t="s">
        <v>1100</v>
      </c>
      <c r="W60" s="797" t="s">
        <v>472</v>
      </c>
      <c r="X60" s="678">
        <v>6.0</v>
      </c>
      <c r="Y60" s="678" t="s">
        <v>1101</v>
      </c>
      <c r="Z60" s="678">
        <v>5.0</v>
      </c>
      <c r="AA60" s="678" t="s">
        <v>1102</v>
      </c>
      <c r="AB60" s="678">
        <v>7.0</v>
      </c>
      <c r="AC60" s="678" t="s">
        <v>1103</v>
      </c>
      <c r="AD60" s="678">
        <v>6.0</v>
      </c>
      <c r="AE60" s="678" t="s">
        <v>1104</v>
      </c>
      <c r="AF60" s="678">
        <v>5.0</v>
      </c>
      <c r="AG60" s="678" t="s">
        <v>1105</v>
      </c>
      <c r="AH60" s="678">
        <v>7.0</v>
      </c>
      <c r="AI60" s="678" t="s">
        <v>1106</v>
      </c>
      <c r="AJ60" s="803">
        <v>5.0</v>
      </c>
      <c r="AK60" s="678" t="s">
        <v>1107</v>
      </c>
      <c r="AL60" s="678">
        <v>6.0</v>
      </c>
      <c r="AM60" s="678" t="s">
        <v>1108</v>
      </c>
      <c r="AN60" s="786" t="s">
        <v>1109</v>
      </c>
      <c r="AO60" s="765" t="str">
        <f t="shared" si="5"/>
        <v/>
      </c>
      <c r="AP60" s="766"/>
      <c r="AQ60" s="682"/>
      <c r="AR60" s="745"/>
      <c r="AS60" s="725"/>
      <c r="AT60" s="725"/>
      <c r="AU60" s="738"/>
      <c r="AV60" s="739"/>
      <c r="AW60" s="739"/>
      <c r="AX60" s="739"/>
      <c r="AY60" s="802"/>
      <c r="AZ60" s="799"/>
      <c r="BA60" s="780"/>
      <c r="BB60" s="793"/>
      <c r="BC60" s="794"/>
      <c r="BD60" s="788"/>
      <c r="BE60" s="781"/>
      <c r="BF60" s="784"/>
      <c r="BG60" s="801"/>
      <c r="BH60" s="768"/>
      <c r="BI60" s="743"/>
      <c r="BJ60" s="696"/>
    </row>
    <row r="61" ht="15.75" customHeight="1">
      <c r="A61" s="756"/>
      <c r="B61" s="756"/>
      <c r="C61" s="669" t="s">
        <v>324</v>
      </c>
      <c r="D61" s="699" t="str">
        <f t="shared" si="6"/>
        <v>Military_al_multypower</v>
      </c>
      <c r="E61" s="700">
        <v>0.0</v>
      </c>
      <c r="F61" s="700">
        <v>0.0</v>
      </c>
      <c r="G61" s="700">
        <v>0.0</v>
      </c>
      <c r="H61" s="700">
        <v>0.0</v>
      </c>
      <c r="I61" s="700">
        <v>0.0</v>
      </c>
      <c r="J61" s="700">
        <v>0.0</v>
      </c>
      <c r="K61" s="700">
        <v>0.0</v>
      </c>
      <c r="L61" s="700">
        <v>0.0</v>
      </c>
      <c r="M61" s="700">
        <v>0.0</v>
      </c>
      <c r="N61" s="700">
        <v>0.0</v>
      </c>
      <c r="O61" s="701">
        <v>0.0</v>
      </c>
      <c r="P61" s="702" t="str">
        <f t="shared" si="1"/>
        <v>Military_al_multypower</v>
      </c>
      <c r="Q61" s="703"/>
      <c r="R61" s="704" t="s">
        <v>1110</v>
      </c>
      <c r="S61" s="705" t="s">
        <v>1111</v>
      </c>
      <c r="T61" s="782"/>
      <c r="U61" s="706"/>
      <c r="V61" s="772" t="s">
        <v>1112</v>
      </c>
      <c r="W61" s="798" t="s">
        <v>472</v>
      </c>
      <c r="X61" s="708">
        <v>5.0</v>
      </c>
      <c r="Y61" s="708" t="s">
        <v>1113</v>
      </c>
      <c r="Z61" s="708">
        <v>5.0</v>
      </c>
      <c r="AA61" s="708" t="s">
        <v>1114</v>
      </c>
      <c r="AB61" s="708">
        <v>6.0</v>
      </c>
      <c r="AC61" s="708" t="s">
        <v>1115</v>
      </c>
      <c r="AD61" s="708">
        <v>4.0</v>
      </c>
      <c r="AE61" s="708" t="s">
        <v>1116</v>
      </c>
      <c r="AF61" s="708">
        <v>5.0</v>
      </c>
      <c r="AG61" s="708" t="s">
        <v>1117</v>
      </c>
      <c r="AH61" s="708">
        <v>5.0</v>
      </c>
      <c r="AI61" s="708" t="s">
        <v>1118</v>
      </c>
      <c r="AJ61" s="783">
        <v>5.0</v>
      </c>
      <c r="AK61" s="708" t="s">
        <v>1119</v>
      </c>
      <c r="AL61" s="708">
        <v>5.0</v>
      </c>
      <c r="AM61" s="708" t="s">
        <v>1120</v>
      </c>
      <c r="AN61" s="710" t="s">
        <v>1121</v>
      </c>
      <c r="AO61" s="773" t="str">
        <f t="shared" si="5"/>
        <v/>
      </c>
      <c r="AP61" s="774"/>
      <c r="AQ61" s="713"/>
      <c r="AR61" s="742"/>
      <c r="AS61" s="715"/>
      <c r="AT61" s="715"/>
      <c r="AU61" s="733"/>
      <c r="AV61" s="734"/>
      <c r="AW61" s="734"/>
      <c r="AX61" s="734"/>
      <c r="AY61" s="802"/>
      <c r="AZ61" s="799"/>
      <c r="BA61" s="780"/>
      <c r="BB61" s="793"/>
      <c r="BC61" s="794"/>
      <c r="BD61" s="788"/>
      <c r="BE61" s="781"/>
      <c r="BF61" s="784"/>
      <c r="BG61" s="801"/>
      <c r="BH61" s="768"/>
      <c r="BI61" s="743"/>
      <c r="BJ61" s="696"/>
    </row>
    <row r="62" ht="15.75" customHeight="1">
      <c r="A62" s="758"/>
      <c r="B62" s="758"/>
      <c r="C62" s="669" t="s">
        <v>324</v>
      </c>
      <c r="D62" s="670" t="str">
        <f t="shared" si="6"/>
        <v>alzate laterali cavi basso</v>
      </c>
      <c r="E62" s="671">
        <v>0.0</v>
      </c>
      <c r="F62" s="671">
        <v>0.0</v>
      </c>
      <c r="G62" s="671">
        <v>0.0</v>
      </c>
      <c r="H62" s="671">
        <v>0.0</v>
      </c>
      <c r="I62" s="671">
        <v>0.0</v>
      </c>
      <c r="J62" s="671">
        <v>0.0</v>
      </c>
      <c r="K62" s="671">
        <v>0.0</v>
      </c>
      <c r="L62" s="671">
        <v>0.0</v>
      </c>
      <c r="M62" s="671">
        <v>0.0</v>
      </c>
      <c r="N62" s="671">
        <v>0.0</v>
      </c>
      <c r="O62" s="672">
        <v>0.0</v>
      </c>
      <c r="P62" s="673" t="str">
        <f t="shared" si="1"/>
        <v>alzate laterali cavi basso</v>
      </c>
      <c r="Q62" s="674"/>
      <c r="R62" s="805"/>
      <c r="S62" s="736" t="s">
        <v>1122</v>
      </c>
      <c r="T62" s="763"/>
      <c r="U62" s="646"/>
      <c r="V62" s="764" t="s">
        <v>1123</v>
      </c>
      <c r="W62" s="797" t="s">
        <v>472</v>
      </c>
      <c r="X62" s="678">
        <v>8.0</v>
      </c>
      <c r="Y62" s="678" t="s">
        <v>1124</v>
      </c>
      <c r="Z62" s="678">
        <v>8.0</v>
      </c>
      <c r="AA62" s="678" t="s">
        <v>1125</v>
      </c>
      <c r="AB62" s="678">
        <v>8.0</v>
      </c>
      <c r="AC62" s="678" t="s">
        <v>1126</v>
      </c>
      <c r="AD62" s="678">
        <v>8.0</v>
      </c>
      <c r="AE62" s="678" t="s">
        <v>1127</v>
      </c>
      <c r="AF62" s="678">
        <v>8.0</v>
      </c>
      <c r="AG62" s="678" t="s">
        <v>1126</v>
      </c>
      <c r="AH62" s="678">
        <v>8.0</v>
      </c>
      <c r="AI62" s="678" t="s">
        <v>1128</v>
      </c>
      <c r="AJ62" s="785"/>
      <c r="AK62" s="720"/>
      <c r="AL62" s="720"/>
      <c r="AM62" s="720"/>
      <c r="AN62" s="786" t="s">
        <v>1129</v>
      </c>
      <c r="AO62" s="765" t="str">
        <f t="shared" si="5"/>
        <v/>
      </c>
      <c r="AP62" s="766"/>
      <c r="AQ62" s="682"/>
      <c r="AR62" s="745"/>
      <c r="AS62" s="725"/>
      <c r="AT62" s="725"/>
      <c r="AU62" s="738"/>
      <c r="AV62" s="739"/>
      <c r="AW62" s="739"/>
      <c r="AX62" s="739"/>
      <c r="AY62" s="802"/>
      <c r="AZ62" s="799"/>
      <c r="BA62" s="780"/>
      <c r="BB62" s="793"/>
      <c r="BC62" s="794"/>
      <c r="BD62" s="788"/>
      <c r="BE62" s="781"/>
      <c r="BF62" s="784"/>
      <c r="BG62" s="801"/>
      <c r="BH62" s="768"/>
      <c r="BI62" s="743"/>
      <c r="BJ62" s="696"/>
    </row>
    <row r="63" ht="15.75" customHeight="1">
      <c r="A63" s="756"/>
      <c r="B63" s="756"/>
      <c r="C63" s="669" t="s">
        <v>324</v>
      </c>
      <c r="D63" s="699" t="str">
        <f t="shared" si="6"/>
        <v>alzate laterali cavi bassi incrociati su panca</v>
      </c>
      <c r="E63" s="700">
        <v>0.0</v>
      </c>
      <c r="F63" s="700">
        <v>0.0</v>
      </c>
      <c r="G63" s="700">
        <v>0.0</v>
      </c>
      <c r="H63" s="700">
        <v>0.0</v>
      </c>
      <c r="I63" s="700">
        <v>0.0</v>
      </c>
      <c r="J63" s="700">
        <v>0.0</v>
      </c>
      <c r="K63" s="700">
        <v>0.0</v>
      </c>
      <c r="L63" s="700">
        <v>0.0</v>
      </c>
      <c r="M63" s="700">
        <v>0.0</v>
      </c>
      <c r="N63" s="700">
        <v>0.0</v>
      </c>
      <c r="O63" s="701">
        <v>0.0</v>
      </c>
      <c r="P63" s="702" t="str">
        <f t="shared" si="1"/>
        <v>alzate laterali cavi bassi incrociati su panca</v>
      </c>
      <c r="Q63" s="703"/>
      <c r="R63" s="704" t="s">
        <v>1130</v>
      </c>
      <c r="S63" s="741" t="s">
        <v>1131</v>
      </c>
      <c r="T63" s="782"/>
      <c r="U63" s="706"/>
      <c r="V63" s="772" t="s">
        <v>1132</v>
      </c>
      <c r="W63" s="798" t="s">
        <v>472</v>
      </c>
      <c r="X63" s="708">
        <v>9.0</v>
      </c>
      <c r="Y63" s="708" t="s">
        <v>1133</v>
      </c>
      <c r="Z63" s="708">
        <v>9.0</v>
      </c>
      <c r="AA63" s="708" t="s">
        <v>1134</v>
      </c>
      <c r="AB63" s="708">
        <v>9.0</v>
      </c>
      <c r="AC63" s="708" t="s">
        <v>1135</v>
      </c>
      <c r="AD63" s="708">
        <v>8.0</v>
      </c>
      <c r="AE63" s="708" t="s">
        <v>1136</v>
      </c>
      <c r="AF63" s="708">
        <v>12.0</v>
      </c>
      <c r="AG63" s="708" t="s">
        <v>1137</v>
      </c>
      <c r="AH63" s="708">
        <v>8.0</v>
      </c>
      <c r="AI63" s="708" t="s">
        <v>1138</v>
      </c>
      <c r="AJ63" s="789"/>
      <c r="AK63" s="709"/>
      <c r="AL63" s="709"/>
      <c r="AM63" s="709"/>
      <c r="AN63" s="710" t="s">
        <v>1139</v>
      </c>
      <c r="AO63" s="773" t="str">
        <f t="shared" si="5"/>
        <v/>
      </c>
      <c r="AP63" s="774"/>
      <c r="AQ63" s="713"/>
      <c r="AR63" s="742"/>
      <c r="AS63" s="715"/>
      <c r="AT63" s="715"/>
      <c r="AU63" s="733"/>
      <c r="AV63" s="734"/>
      <c r="AW63" s="734"/>
      <c r="AX63" s="734"/>
      <c r="AY63" s="802"/>
      <c r="AZ63" s="799"/>
      <c r="BA63" s="780"/>
      <c r="BB63" s="793"/>
      <c r="BC63" s="794"/>
      <c r="BD63" s="788"/>
      <c r="BE63" s="781"/>
      <c r="BF63" s="784"/>
      <c r="BG63" s="801"/>
      <c r="BH63" s="768"/>
      <c r="BI63" s="743"/>
      <c r="BJ63" s="696"/>
    </row>
    <row r="64" ht="15.75" customHeight="1">
      <c r="A64" s="758"/>
      <c r="B64" s="758"/>
      <c r="C64" s="669" t="s">
        <v>324</v>
      </c>
      <c r="D64" s="670" t="str">
        <f t="shared" si="6"/>
        <v>combo spalle ai cavi bassi</v>
      </c>
      <c r="E64" s="671">
        <v>0.0</v>
      </c>
      <c r="F64" s="671">
        <v>0.0</v>
      </c>
      <c r="G64" s="671">
        <v>0.0</v>
      </c>
      <c r="H64" s="671">
        <v>0.0</v>
      </c>
      <c r="I64" s="671">
        <v>0.0</v>
      </c>
      <c r="J64" s="671">
        <v>0.0</v>
      </c>
      <c r="K64" s="671">
        <v>0.0</v>
      </c>
      <c r="L64" s="671">
        <v>0.0</v>
      </c>
      <c r="M64" s="671">
        <v>0.0</v>
      </c>
      <c r="N64" s="671">
        <v>0.0</v>
      </c>
      <c r="O64" s="672">
        <v>0.0</v>
      </c>
      <c r="P64" s="673" t="str">
        <f t="shared" si="1"/>
        <v>combo spalle ai cavi bassi</v>
      </c>
      <c r="Q64" s="674"/>
      <c r="R64" s="675" t="s">
        <v>1140</v>
      </c>
      <c r="S64" s="736" t="s">
        <v>1141</v>
      </c>
      <c r="T64" s="763"/>
      <c r="U64" s="646"/>
      <c r="V64" s="764" t="s">
        <v>1142</v>
      </c>
      <c r="W64" s="797" t="s">
        <v>472</v>
      </c>
      <c r="X64" s="678">
        <v>15.0</v>
      </c>
      <c r="Y64" s="678" t="s">
        <v>1143</v>
      </c>
      <c r="Z64" s="678">
        <v>18.0</v>
      </c>
      <c r="AA64" s="678" t="s">
        <v>1144</v>
      </c>
      <c r="AB64" s="678">
        <v>21.0</v>
      </c>
      <c r="AC64" s="678" t="s">
        <v>1145</v>
      </c>
      <c r="AD64" s="678">
        <v>15.0</v>
      </c>
      <c r="AE64" s="678" t="s">
        <v>1146</v>
      </c>
      <c r="AF64" s="678">
        <v>18.0</v>
      </c>
      <c r="AG64" s="678" t="s">
        <v>1147</v>
      </c>
      <c r="AH64" s="678">
        <v>21.0</v>
      </c>
      <c r="AI64" s="678" t="s">
        <v>1148</v>
      </c>
      <c r="AJ64" s="785"/>
      <c r="AK64" s="720"/>
      <c r="AL64" s="720"/>
      <c r="AM64" s="720"/>
      <c r="AN64" s="786" t="s">
        <v>1149</v>
      </c>
      <c r="AO64" s="765" t="str">
        <f t="shared" si="5"/>
        <v/>
      </c>
      <c r="AP64" s="766"/>
      <c r="AQ64" s="682"/>
      <c r="AR64" s="745"/>
      <c r="AS64" s="725"/>
      <c r="AT64" s="725"/>
      <c r="AU64" s="738"/>
      <c r="AV64" s="739"/>
      <c r="AW64" s="739"/>
      <c r="AX64" s="739"/>
      <c r="AY64" s="802"/>
      <c r="AZ64" s="799"/>
      <c r="BA64" s="780"/>
      <c r="BB64" s="793"/>
      <c r="BC64" s="794"/>
      <c r="BD64" s="788"/>
      <c r="BE64" s="781"/>
      <c r="BF64" s="784"/>
      <c r="BG64" s="801"/>
      <c r="BH64" s="768"/>
      <c r="BI64" s="743"/>
      <c r="BJ64" s="696"/>
    </row>
    <row r="65" ht="15.75" customHeight="1">
      <c r="A65" s="756"/>
      <c r="B65" s="756"/>
      <c r="C65" s="669" t="s">
        <v>324</v>
      </c>
      <c r="D65" s="699" t="str">
        <f t="shared" si="6"/>
        <v>Alzate laterali singolo cavo basso</v>
      </c>
      <c r="E65" s="700">
        <v>0.0</v>
      </c>
      <c r="F65" s="700">
        <v>0.0</v>
      </c>
      <c r="G65" s="700">
        <v>0.0</v>
      </c>
      <c r="H65" s="700">
        <v>0.0</v>
      </c>
      <c r="I65" s="700">
        <v>0.0</v>
      </c>
      <c r="J65" s="700">
        <v>0.0</v>
      </c>
      <c r="K65" s="700">
        <v>0.0</v>
      </c>
      <c r="L65" s="700">
        <v>0.0</v>
      </c>
      <c r="M65" s="700">
        <v>0.0</v>
      </c>
      <c r="N65" s="700">
        <v>0.0</v>
      </c>
      <c r="O65" s="701">
        <v>0.0</v>
      </c>
      <c r="P65" s="702" t="str">
        <f t="shared" si="1"/>
        <v>Alzate laterali singolo cavo basso</v>
      </c>
      <c r="Q65" s="703"/>
      <c r="R65" s="704" t="s">
        <v>1150</v>
      </c>
      <c r="S65" s="705" t="s">
        <v>1151</v>
      </c>
      <c r="T65" s="782"/>
      <c r="U65" s="706"/>
      <c r="V65" s="772" t="s">
        <v>1152</v>
      </c>
      <c r="W65" s="798" t="s">
        <v>472</v>
      </c>
      <c r="X65" s="708">
        <v>1.0</v>
      </c>
      <c r="Y65" s="708" t="s">
        <v>1153</v>
      </c>
      <c r="Z65" s="708">
        <v>3.0</v>
      </c>
      <c r="AA65" s="708" t="s">
        <v>1154</v>
      </c>
      <c r="AB65" s="708">
        <v>3.0</v>
      </c>
      <c r="AC65" s="708" t="s">
        <v>1155</v>
      </c>
      <c r="AD65" s="708">
        <v>3.0</v>
      </c>
      <c r="AE65" s="708" t="s">
        <v>1156</v>
      </c>
      <c r="AF65" s="708">
        <v>3.0</v>
      </c>
      <c r="AG65" s="708" t="s">
        <v>1157</v>
      </c>
      <c r="AH65" s="708">
        <v>3.0</v>
      </c>
      <c r="AI65" s="708" t="s">
        <v>1158</v>
      </c>
      <c r="AJ65" s="783">
        <v>3.0</v>
      </c>
      <c r="AK65" s="708" t="s">
        <v>1159</v>
      </c>
      <c r="AL65" s="708">
        <v>3.0</v>
      </c>
      <c r="AM65" s="708" t="s">
        <v>1160</v>
      </c>
      <c r="AN65" s="710" t="s">
        <v>1161</v>
      </c>
      <c r="AO65" s="773" t="str">
        <f t="shared" si="5"/>
        <v/>
      </c>
      <c r="AP65" s="774"/>
      <c r="AQ65" s="713"/>
      <c r="AR65" s="742"/>
      <c r="AS65" s="715"/>
      <c r="AT65" s="715"/>
      <c r="AU65" s="733"/>
      <c r="AV65" s="734"/>
      <c r="AW65" s="734"/>
      <c r="AX65" s="734"/>
      <c r="AY65" s="802"/>
      <c r="AZ65" s="799"/>
      <c r="BA65" s="780"/>
      <c r="BB65" s="793"/>
      <c r="BC65" s="794"/>
      <c r="BD65" s="788"/>
      <c r="BE65" s="781"/>
      <c r="BF65" s="784"/>
      <c r="BG65" s="801"/>
      <c r="BH65" s="768"/>
      <c r="BI65" s="743"/>
      <c r="BJ65" s="696"/>
    </row>
    <row r="66" ht="15.75" customHeight="1">
      <c r="A66" s="758"/>
      <c r="B66" s="758"/>
      <c r="C66" s="669" t="s">
        <v>324</v>
      </c>
      <c r="D66" s="670" t="str">
        <f t="shared" si="6"/>
        <v>Croci_inverse_manubri</v>
      </c>
      <c r="E66" s="671">
        <v>0.0</v>
      </c>
      <c r="F66" s="671">
        <v>0.0</v>
      </c>
      <c r="G66" s="671">
        <v>0.0</v>
      </c>
      <c r="H66" s="671">
        <v>0.0</v>
      </c>
      <c r="I66" s="671">
        <v>0.0</v>
      </c>
      <c r="J66" s="671">
        <v>0.0</v>
      </c>
      <c r="K66" s="671">
        <v>0.0</v>
      </c>
      <c r="L66" s="671">
        <v>0.0</v>
      </c>
      <c r="M66" s="671">
        <v>0.0</v>
      </c>
      <c r="N66" s="671">
        <v>0.0</v>
      </c>
      <c r="O66" s="672">
        <v>0.0</v>
      </c>
      <c r="P66" s="673" t="str">
        <f t="shared" si="1"/>
        <v>Croci_inverse_manubri</v>
      </c>
      <c r="Q66" s="674"/>
      <c r="R66" s="675" t="s">
        <v>1162</v>
      </c>
      <c r="S66" s="676" t="s">
        <v>1163</v>
      </c>
      <c r="T66" s="763"/>
      <c r="U66" s="646"/>
      <c r="V66" s="764" t="s">
        <v>1164</v>
      </c>
      <c r="W66" s="797" t="s">
        <v>472</v>
      </c>
      <c r="X66" s="678">
        <v>5.0</v>
      </c>
      <c r="Y66" s="678" t="s">
        <v>1165</v>
      </c>
      <c r="Z66" s="678">
        <v>6.0</v>
      </c>
      <c r="AA66" s="678" t="s">
        <v>1166</v>
      </c>
      <c r="AB66" s="678">
        <v>8.0</v>
      </c>
      <c r="AC66" s="678" t="s">
        <v>1167</v>
      </c>
      <c r="AD66" s="678">
        <v>5.0</v>
      </c>
      <c r="AE66" s="678" t="s">
        <v>1168</v>
      </c>
      <c r="AF66" s="678">
        <v>6.0</v>
      </c>
      <c r="AG66" s="678" t="s">
        <v>1169</v>
      </c>
      <c r="AH66" s="678">
        <v>8.0</v>
      </c>
      <c r="AI66" s="678" t="s">
        <v>1170</v>
      </c>
      <c r="AJ66" s="803">
        <v>10.0</v>
      </c>
      <c r="AK66" s="678" t="s">
        <v>1171</v>
      </c>
      <c r="AL66" s="678">
        <v>8.0</v>
      </c>
      <c r="AM66" s="678" t="s">
        <v>1172</v>
      </c>
      <c r="AN66" s="786" t="s">
        <v>1173</v>
      </c>
      <c r="AO66" s="765" t="str">
        <f t="shared" si="5"/>
        <v/>
      </c>
      <c r="AP66" s="766"/>
      <c r="AQ66" s="682"/>
      <c r="AR66" s="745"/>
      <c r="AS66" s="725"/>
      <c r="AT66" s="725"/>
      <c r="AU66" s="738"/>
      <c r="AV66" s="739"/>
      <c r="AW66" s="739"/>
      <c r="AX66" s="739"/>
      <c r="AY66" s="802"/>
      <c r="AZ66" s="799"/>
      <c r="BA66" s="780"/>
      <c r="BB66" s="793"/>
      <c r="BC66" s="794"/>
      <c r="BD66" s="788"/>
      <c r="BE66" s="781"/>
      <c r="BF66" s="784"/>
      <c r="BG66" s="801"/>
      <c r="BH66" s="768"/>
      <c r="BI66" s="743"/>
      <c r="BJ66" s="696"/>
    </row>
    <row r="67" ht="15.75" customHeight="1">
      <c r="A67" s="756"/>
      <c r="B67" s="756"/>
      <c r="C67" s="669" t="s">
        <v>324</v>
      </c>
      <c r="D67" s="699" t="str">
        <f t="shared" si="6"/>
        <v>Face_Pull</v>
      </c>
      <c r="E67" s="700">
        <v>0.0</v>
      </c>
      <c r="F67" s="700">
        <v>0.0</v>
      </c>
      <c r="G67" s="700">
        <v>0.0</v>
      </c>
      <c r="H67" s="700">
        <v>0.0</v>
      </c>
      <c r="I67" s="700">
        <v>0.0</v>
      </c>
      <c r="J67" s="700">
        <v>0.0</v>
      </c>
      <c r="K67" s="700">
        <v>0.0</v>
      </c>
      <c r="L67" s="700">
        <v>0.0</v>
      </c>
      <c r="M67" s="700">
        <v>0.0</v>
      </c>
      <c r="N67" s="700">
        <v>0.0</v>
      </c>
      <c r="O67" s="701">
        <v>0.0</v>
      </c>
      <c r="P67" s="702" t="str">
        <f t="shared" si="1"/>
        <v>Face_Pull</v>
      </c>
      <c r="Q67" s="703"/>
      <c r="R67" s="704" t="s">
        <v>1174</v>
      </c>
      <c r="S67" s="705" t="s">
        <v>1175</v>
      </c>
      <c r="T67" s="782"/>
      <c r="U67" s="706"/>
      <c r="V67" s="772" t="s">
        <v>1176</v>
      </c>
      <c r="W67" s="798" t="s">
        <v>472</v>
      </c>
      <c r="X67" s="708">
        <v>1.0</v>
      </c>
      <c r="Y67" s="708" t="s">
        <v>924</v>
      </c>
      <c r="Z67" s="708">
        <v>8.0</v>
      </c>
      <c r="AA67" s="708" t="s">
        <v>1177</v>
      </c>
      <c r="AB67" s="708">
        <v>6.0</v>
      </c>
      <c r="AC67" s="708" t="s">
        <v>1178</v>
      </c>
      <c r="AD67" s="708">
        <v>3.0</v>
      </c>
      <c r="AE67" s="708" t="s">
        <v>1179</v>
      </c>
      <c r="AF67" s="708">
        <v>1.0</v>
      </c>
      <c r="AG67" s="708" t="s">
        <v>1180</v>
      </c>
      <c r="AH67" s="708">
        <v>7.0</v>
      </c>
      <c r="AI67" s="708" t="s">
        <v>1181</v>
      </c>
      <c r="AJ67" s="789"/>
      <c r="AK67" s="709"/>
      <c r="AL67" s="709"/>
      <c r="AM67" s="709"/>
      <c r="AN67" s="710" t="s">
        <v>1182</v>
      </c>
      <c r="AO67" s="773" t="str">
        <f t="shared" si="5"/>
        <v/>
      </c>
      <c r="AP67" s="774"/>
      <c r="AQ67" s="713"/>
      <c r="AR67" s="742"/>
      <c r="AS67" s="715"/>
      <c r="AT67" s="715"/>
      <c r="AU67" s="733"/>
      <c r="AV67" s="734"/>
      <c r="AW67" s="734"/>
      <c r="AX67" s="734"/>
      <c r="AY67" s="802"/>
      <c r="AZ67" s="799"/>
      <c r="BA67" s="780"/>
      <c r="BB67" s="793"/>
      <c r="BC67" s="794"/>
      <c r="BD67" s="788"/>
      <c r="BE67" s="781"/>
      <c r="BF67" s="784"/>
      <c r="BG67" s="801"/>
      <c r="BH67" s="768"/>
      <c r="BI67" s="743"/>
      <c r="BJ67" s="696"/>
    </row>
    <row r="68" ht="15.75" customHeight="1">
      <c r="A68" s="758"/>
      <c r="B68" s="758"/>
      <c r="C68" s="669" t="s">
        <v>324</v>
      </c>
      <c r="D68" s="670" t="str">
        <f t="shared" si="6"/>
        <v>Push_Press_Ktb</v>
      </c>
      <c r="E68" s="671">
        <v>0.0</v>
      </c>
      <c r="F68" s="671">
        <v>0.0</v>
      </c>
      <c r="G68" s="671">
        <v>0.0</v>
      </c>
      <c r="H68" s="671">
        <v>0.0</v>
      </c>
      <c r="I68" s="671">
        <v>0.0</v>
      </c>
      <c r="J68" s="671">
        <v>0.0</v>
      </c>
      <c r="K68" s="671">
        <v>0.0</v>
      </c>
      <c r="L68" s="671">
        <v>0.0</v>
      </c>
      <c r="M68" s="671">
        <v>0.0</v>
      </c>
      <c r="N68" s="671">
        <v>0.0</v>
      </c>
      <c r="O68" s="672">
        <v>0.0</v>
      </c>
      <c r="P68" s="673" t="str">
        <f t="shared" si="1"/>
        <v>Push_Press_Ktb</v>
      </c>
      <c r="Q68" s="674"/>
      <c r="R68" s="675" t="s">
        <v>1183</v>
      </c>
      <c r="S68" s="676" t="s">
        <v>1184</v>
      </c>
      <c r="T68" s="763"/>
      <c r="U68" s="646"/>
      <c r="V68" s="764" t="s">
        <v>1185</v>
      </c>
      <c r="W68" s="797" t="s">
        <v>472</v>
      </c>
      <c r="X68" s="678">
        <v>4.0</v>
      </c>
      <c r="Y68" s="678" t="s">
        <v>1186</v>
      </c>
      <c r="Z68" s="678">
        <v>2.0</v>
      </c>
      <c r="AA68" s="678" t="s">
        <v>1187</v>
      </c>
      <c r="AB68" s="678">
        <v>6.0</v>
      </c>
      <c r="AC68" s="678" t="s">
        <v>1188</v>
      </c>
      <c r="AD68" s="678">
        <v>5.0</v>
      </c>
      <c r="AE68" s="678" t="s">
        <v>1189</v>
      </c>
      <c r="AF68" s="678">
        <v>3.0</v>
      </c>
      <c r="AG68" s="678" t="s">
        <v>1190</v>
      </c>
      <c r="AH68" s="678">
        <v>10.0</v>
      </c>
      <c r="AI68" s="678" t="s">
        <v>1191</v>
      </c>
      <c r="AJ68" s="785"/>
      <c r="AK68" s="720"/>
      <c r="AL68" s="720"/>
      <c r="AM68" s="720"/>
      <c r="AN68" s="786" t="s">
        <v>1192</v>
      </c>
      <c r="AO68" s="765" t="str">
        <f t="shared" si="5"/>
        <v/>
      </c>
      <c r="AP68" s="766"/>
      <c r="AQ68" s="682"/>
      <c r="AR68" s="745"/>
      <c r="AS68" s="725"/>
      <c r="AT68" s="725"/>
      <c r="AU68" s="738"/>
      <c r="AV68" s="739"/>
      <c r="AW68" s="739"/>
      <c r="AX68" s="739"/>
      <c r="AY68" s="802"/>
      <c r="AZ68" s="799"/>
      <c r="BA68" s="780"/>
      <c r="BB68" s="793"/>
      <c r="BC68" s="794"/>
      <c r="BD68" s="788"/>
      <c r="BE68" s="781"/>
      <c r="BF68" s="784"/>
      <c r="BG68" s="801"/>
      <c r="BH68" s="768"/>
      <c r="BI68" s="743"/>
      <c r="BJ68" s="696"/>
    </row>
    <row r="69" ht="15.75" customHeight="1">
      <c r="A69" s="756"/>
      <c r="B69" s="756"/>
      <c r="C69" s="669" t="s">
        <v>324</v>
      </c>
      <c r="D69" s="699" t="str">
        <f t="shared" si="6"/>
        <v>Arnold_Press</v>
      </c>
      <c r="E69" s="700">
        <v>0.0</v>
      </c>
      <c r="F69" s="700">
        <v>0.0</v>
      </c>
      <c r="G69" s="700">
        <v>0.0</v>
      </c>
      <c r="H69" s="700">
        <v>0.0</v>
      </c>
      <c r="I69" s="700">
        <v>0.0</v>
      </c>
      <c r="J69" s="700">
        <v>0.0</v>
      </c>
      <c r="K69" s="700">
        <v>0.0</v>
      </c>
      <c r="L69" s="700">
        <v>0.0</v>
      </c>
      <c r="M69" s="700">
        <v>0.0</v>
      </c>
      <c r="N69" s="700">
        <v>0.0</v>
      </c>
      <c r="O69" s="701">
        <v>0.0</v>
      </c>
      <c r="P69" s="702" t="str">
        <f t="shared" si="1"/>
        <v>Arnold_Press</v>
      </c>
      <c r="Q69" s="703"/>
      <c r="R69" s="704" t="s">
        <v>1193</v>
      </c>
      <c r="S69" s="705" t="s">
        <v>1194</v>
      </c>
      <c r="T69" s="782"/>
      <c r="U69" s="706"/>
      <c r="V69" s="772" t="s">
        <v>1195</v>
      </c>
      <c r="W69" s="798" t="s">
        <v>472</v>
      </c>
      <c r="X69" s="708">
        <v>6.0</v>
      </c>
      <c r="Y69" s="708" t="s">
        <v>1196</v>
      </c>
      <c r="Z69" s="708">
        <v>6.0</v>
      </c>
      <c r="AA69" s="708" t="s">
        <v>1197</v>
      </c>
      <c r="AB69" s="708">
        <v>6.0</v>
      </c>
      <c r="AC69" s="708" t="s">
        <v>1198</v>
      </c>
      <c r="AD69" s="708">
        <v>6.0</v>
      </c>
      <c r="AE69" s="708" t="s">
        <v>1199</v>
      </c>
      <c r="AF69" s="708">
        <v>2.0</v>
      </c>
      <c r="AG69" s="708" t="s">
        <v>1200</v>
      </c>
      <c r="AH69" s="709"/>
      <c r="AI69" s="709"/>
      <c r="AJ69" s="789"/>
      <c r="AK69" s="709"/>
      <c r="AL69" s="709"/>
      <c r="AM69" s="709"/>
      <c r="AN69" s="710" t="s">
        <v>1201</v>
      </c>
      <c r="AO69" s="773" t="str">
        <f t="shared" si="5"/>
        <v/>
      </c>
      <c r="AP69" s="774"/>
      <c r="AQ69" s="713"/>
      <c r="AR69" s="742"/>
      <c r="AS69" s="715"/>
      <c r="AT69" s="715"/>
      <c r="AU69" s="733"/>
      <c r="AV69" s="734"/>
      <c r="AW69" s="734"/>
      <c r="AX69" s="734"/>
      <c r="AY69" s="802"/>
      <c r="AZ69" s="799"/>
      <c r="BA69" s="780"/>
      <c r="BB69" s="793"/>
      <c r="BC69" s="794"/>
      <c r="BD69" s="788"/>
      <c r="BE69" s="781"/>
      <c r="BF69" s="784"/>
      <c r="BG69" s="801"/>
      <c r="BH69" s="768"/>
      <c r="BI69" s="743"/>
      <c r="BJ69" s="696"/>
    </row>
    <row r="70" ht="15.75" customHeight="1">
      <c r="A70" s="758"/>
      <c r="B70" s="758"/>
      <c r="C70" s="669" t="s">
        <v>324</v>
      </c>
      <c r="D70" s="670" t="str">
        <f t="shared" si="6"/>
        <v>Band_Pull</v>
      </c>
      <c r="E70" s="671">
        <v>0.0</v>
      </c>
      <c r="F70" s="671">
        <v>0.0</v>
      </c>
      <c r="G70" s="671">
        <v>0.0</v>
      </c>
      <c r="H70" s="671">
        <v>0.0</v>
      </c>
      <c r="I70" s="671">
        <v>0.0</v>
      </c>
      <c r="J70" s="671">
        <v>0.0</v>
      </c>
      <c r="K70" s="671">
        <v>0.0</v>
      </c>
      <c r="L70" s="671">
        <v>0.0</v>
      </c>
      <c r="M70" s="671">
        <v>0.0</v>
      </c>
      <c r="N70" s="671">
        <v>0.0</v>
      </c>
      <c r="O70" s="672">
        <v>0.0</v>
      </c>
      <c r="P70" s="673" t="str">
        <f t="shared" si="1"/>
        <v>Band_Pull</v>
      </c>
      <c r="Q70" s="674"/>
      <c r="R70" s="675" t="s">
        <v>1202</v>
      </c>
      <c r="S70" s="676" t="s">
        <v>1203</v>
      </c>
      <c r="T70" s="763"/>
      <c r="U70" s="646"/>
      <c r="V70" s="764" t="s">
        <v>1204</v>
      </c>
      <c r="W70" s="797" t="s">
        <v>472</v>
      </c>
      <c r="X70" s="678">
        <v>3.0</v>
      </c>
      <c r="Y70" s="678" t="s">
        <v>1205</v>
      </c>
      <c r="Z70" s="678">
        <v>3.0</v>
      </c>
      <c r="AA70" s="678" t="s">
        <v>1206</v>
      </c>
      <c r="AB70" s="678">
        <v>3.0</v>
      </c>
      <c r="AC70" s="678" t="s">
        <v>1207</v>
      </c>
      <c r="AD70" s="678">
        <v>3.0</v>
      </c>
      <c r="AE70" s="678" t="s">
        <v>1208</v>
      </c>
      <c r="AF70" s="678">
        <v>1.0</v>
      </c>
      <c r="AG70" s="678" t="s">
        <v>1209</v>
      </c>
      <c r="AH70" s="720"/>
      <c r="AI70" s="720"/>
      <c r="AJ70" s="785"/>
      <c r="AK70" s="720"/>
      <c r="AL70" s="720"/>
      <c r="AM70" s="720"/>
      <c r="AN70" s="786" t="s">
        <v>1210</v>
      </c>
      <c r="AO70" s="765" t="str">
        <f t="shared" si="5"/>
        <v/>
      </c>
      <c r="AP70" s="766"/>
      <c r="AQ70" s="682"/>
      <c r="AR70" s="745"/>
      <c r="AS70" s="725"/>
      <c r="AT70" s="725"/>
      <c r="AU70" s="738"/>
      <c r="AV70" s="739"/>
      <c r="AW70" s="739"/>
      <c r="AX70" s="739"/>
      <c r="AY70" s="802"/>
      <c r="AZ70" s="799"/>
      <c r="BA70" s="780"/>
      <c r="BB70" s="793"/>
      <c r="BC70" s="794"/>
      <c r="BD70" s="788"/>
      <c r="BE70" s="781"/>
      <c r="BF70" s="784"/>
      <c r="BG70" s="801"/>
      <c r="BH70" s="768"/>
      <c r="BI70" s="743"/>
      <c r="BJ70" s="696"/>
    </row>
    <row r="71" ht="15.75" customHeight="1">
      <c r="A71" s="756"/>
      <c r="B71" s="756"/>
      <c r="C71" s="669" t="s">
        <v>324</v>
      </c>
      <c r="D71" s="699" t="str">
        <f t="shared" si="6"/>
        <v>Alzate_alla_Nubret_gomito_flesso</v>
      </c>
      <c r="E71" s="700">
        <v>0.0</v>
      </c>
      <c r="F71" s="700">
        <v>0.0</v>
      </c>
      <c r="G71" s="700">
        <v>0.0</v>
      </c>
      <c r="H71" s="700">
        <v>0.0</v>
      </c>
      <c r="I71" s="700">
        <v>0.0</v>
      </c>
      <c r="J71" s="700">
        <v>0.0</v>
      </c>
      <c r="K71" s="700">
        <v>0.0</v>
      </c>
      <c r="L71" s="700">
        <v>0.0</v>
      </c>
      <c r="M71" s="700">
        <v>0.0</v>
      </c>
      <c r="N71" s="700">
        <v>0.0</v>
      </c>
      <c r="O71" s="701">
        <v>0.0</v>
      </c>
      <c r="P71" s="702" t="str">
        <f t="shared" si="1"/>
        <v>Alzate_alla_Nubret_gomito_flesso</v>
      </c>
      <c r="Q71" s="703"/>
      <c r="R71" s="704" t="s">
        <v>1211</v>
      </c>
      <c r="S71" s="705" t="s">
        <v>1212</v>
      </c>
      <c r="T71" s="782"/>
      <c r="U71" s="706"/>
      <c r="V71" s="772" t="s">
        <v>1213</v>
      </c>
      <c r="W71" s="798" t="s">
        <v>472</v>
      </c>
      <c r="X71" s="708">
        <v>5.0</v>
      </c>
      <c r="Y71" s="708" t="s">
        <v>1214</v>
      </c>
      <c r="Z71" s="708">
        <v>5.0</v>
      </c>
      <c r="AA71" s="708" t="s">
        <v>1215</v>
      </c>
      <c r="AB71" s="708">
        <v>5.0</v>
      </c>
      <c r="AC71" s="708" t="s">
        <v>1216</v>
      </c>
      <c r="AD71" s="708">
        <v>5.0</v>
      </c>
      <c r="AE71" s="708" t="s">
        <v>1217</v>
      </c>
      <c r="AF71" s="708">
        <v>2.0</v>
      </c>
      <c r="AG71" s="708" t="s">
        <v>1218</v>
      </c>
      <c r="AH71" s="709"/>
      <c r="AI71" s="709"/>
      <c r="AJ71" s="789"/>
      <c r="AK71" s="709"/>
      <c r="AL71" s="709"/>
      <c r="AM71" s="709"/>
      <c r="AN71" s="710" t="s">
        <v>1201</v>
      </c>
      <c r="AO71" s="773" t="str">
        <f t="shared" si="5"/>
        <v/>
      </c>
      <c r="AP71" s="774"/>
      <c r="AQ71" s="713"/>
      <c r="AR71" s="742"/>
      <c r="AS71" s="715"/>
      <c r="AT71" s="715"/>
      <c r="AU71" s="733"/>
      <c r="AV71" s="734"/>
      <c r="AW71" s="734"/>
      <c r="AX71" s="734"/>
      <c r="AY71" s="802"/>
      <c r="AZ71" s="799"/>
      <c r="BA71" s="780"/>
      <c r="BB71" s="793"/>
      <c r="BC71" s="794"/>
      <c r="BD71" s="788"/>
      <c r="BE71" s="781"/>
      <c r="BF71" s="784"/>
      <c r="BG71" s="801"/>
      <c r="BH71" s="768"/>
      <c r="BI71" s="743"/>
      <c r="BJ71" s="696"/>
    </row>
    <row r="72" ht="15.75" customHeight="1">
      <c r="A72" s="758"/>
      <c r="B72" s="758"/>
      <c r="C72" s="669" t="s">
        <v>324</v>
      </c>
      <c r="D72" s="670" t="str">
        <f t="shared" si="6"/>
        <v>Six_Way</v>
      </c>
      <c r="E72" s="671">
        <v>0.0</v>
      </c>
      <c r="F72" s="671">
        <v>0.0</v>
      </c>
      <c r="G72" s="671">
        <v>0.0</v>
      </c>
      <c r="H72" s="671">
        <v>0.0</v>
      </c>
      <c r="I72" s="671">
        <v>0.0</v>
      </c>
      <c r="J72" s="671">
        <v>0.0</v>
      </c>
      <c r="K72" s="671">
        <v>0.0</v>
      </c>
      <c r="L72" s="671">
        <v>0.0</v>
      </c>
      <c r="M72" s="671">
        <v>0.0</v>
      </c>
      <c r="N72" s="671">
        <v>0.0</v>
      </c>
      <c r="O72" s="672">
        <v>0.0</v>
      </c>
      <c r="P72" s="673" t="str">
        <f t="shared" si="1"/>
        <v>Six_Way</v>
      </c>
      <c r="Q72" s="674"/>
      <c r="R72" s="675" t="s">
        <v>1219</v>
      </c>
      <c r="S72" s="676" t="s">
        <v>1220</v>
      </c>
      <c r="T72" s="763"/>
      <c r="U72" s="646"/>
      <c r="V72" s="764" t="s">
        <v>1221</v>
      </c>
      <c r="W72" s="797" t="s">
        <v>472</v>
      </c>
      <c r="X72" s="678">
        <v>3.0</v>
      </c>
      <c r="Y72" s="678" t="s">
        <v>1222</v>
      </c>
      <c r="Z72" s="678">
        <v>3.0</v>
      </c>
      <c r="AA72" s="678" t="s">
        <v>1223</v>
      </c>
      <c r="AB72" s="678">
        <v>3.0</v>
      </c>
      <c r="AC72" s="678" t="s">
        <v>1224</v>
      </c>
      <c r="AD72" s="678">
        <v>3.0</v>
      </c>
      <c r="AE72" s="678" t="s">
        <v>1225</v>
      </c>
      <c r="AF72" s="678">
        <v>1.0</v>
      </c>
      <c r="AG72" s="678" t="s">
        <v>1226</v>
      </c>
      <c r="AH72" s="720"/>
      <c r="AI72" s="720"/>
      <c r="AJ72" s="785"/>
      <c r="AK72" s="720"/>
      <c r="AL72" s="720"/>
      <c r="AM72" s="720"/>
      <c r="AN72" s="786" t="s">
        <v>1210</v>
      </c>
      <c r="AO72" s="765" t="str">
        <f t="shared" si="5"/>
        <v/>
      </c>
      <c r="AP72" s="766"/>
      <c r="AQ72" s="682"/>
      <c r="AR72" s="745"/>
      <c r="AS72" s="725"/>
      <c r="AT72" s="725"/>
      <c r="AU72" s="738"/>
      <c r="AV72" s="739"/>
      <c r="AW72" s="739"/>
      <c r="AX72" s="739"/>
      <c r="AY72" s="802"/>
      <c r="AZ72" s="799"/>
      <c r="BA72" s="780"/>
      <c r="BB72" s="793"/>
      <c r="BC72" s="794"/>
      <c r="BD72" s="788"/>
      <c r="BE72" s="781"/>
      <c r="BF72" s="784"/>
      <c r="BG72" s="801"/>
      <c r="BH72" s="768"/>
      <c r="BI72" s="743"/>
      <c r="BJ72" s="696"/>
    </row>
    <row r="73" ht="12.75" customHeight="1">
      <c r="A73" s="756"/>
      <c r="B73" s="756"/>
      <c r="C73" s="669" t="s">
        <v>324</v>
      </c>
      <c r="D73" s="699" t="str">
        <f t="shared" si="6"/>
        <v>shoulder press</v>
      </c>
      <c r="E73" s="700">
        <v>0.0</v>
      </c>
      <c r="F73" s="700">
        <v>0.0</v>
      </c>
      <c r="G73" s="700">
        <v>0.0</v>
      </c>
      <c r="H73" s="700">
        <v>0.0</v>
      </c>
      <c r="I73" s="700">
        <v>0.0</v>
      </c>
      <c r="J73" s="700">
        <v>0.0</v>
      </c>
      <c r="K73" s="700">
        <v>0.0</v>
      </c>
      <c r="L73" s="700">
        <v>0.0</v>
      </c>
      <c r="M73" s="700">
        <v>0.0</v>
      </c>
      <c r="N73" s="700">
        <v>0.0</v>
      </c>
      <c r="O73" s="701">
        <v>0.0</v>
      </c>
      <c r="P73" s="702" t="str">
        <f t="shared" si="1"/>
        <v>shoulder press</v>
      </c>
      <c r="Q73" s="703"/>
      <c r="R73" s="704" t="s">
        <v>1227</v>
      </c>
      <c r="S73" s="741" t="s">
        <v>1228</v>
      </c>
      <c r="T73" s="782"/>
      <c r="U73" s="706"/>
      <c r="V73" s="772" t="s">
        <v>1229</v>
      </c>
      <c r="W73" s="798" t="s">
        <v>472</v>
      </c>
      <c r="X73" s="708">
        <v>4.0</v>
      </c>
      <c r="Y73" s="708" t="s">
        <v>1230</v>
      </c>
      <c r="Z73" s="708">
        <v>4.0</v>
      </c>
      <c r="AA73" s="708" t="s">
        <v>1231</v>
      </c>
      <c r="AB73" s="708">
        <v>4.0</v>
      </c>
      <c r="AC73" s="708" t="s">
        <v>1232</v>
      </c>
      <c r="AD73" s="708">
        <v>4.0</v>
      </c>
      <c r="AE73" s="708" t="s">
        <v>1233</v>
      </c>
      <c r="AF73" s="708">
        <v>2.0</v>
      </c>
      <c r="AG73" s="708" t="s">
        <v>1218</v>
      </c>
      <c r="AH73" s="709"/>
      <c r="AI73" s="709"/>
      <c r="AJ73" s="789"/>
      <c r="AK73" s="709"/>
      <c r="AL73" s="709"/>
      <c r="AM73" s="709"/>
      <c r="AN73" s="710" t="s">
        <v>1201</v>
      </c>
      <c r="AO73" s="773" t="str">
        <f t="shared" si="5"/>
        <v/>
      </c>
      <c r="AP73" s="774"/>
      <c r="AQ73" s="713"/>
      <c r="AR73" s="742"/>
      <c r="AS73" s="715"/>
      <c r="AT73" s="715"/>
      <c r="AU73" s="733"/>
      <c r="AV73" s="734"/>
      <c r="AW73" s="734"/>
      <c r="AX73" s="734"/>
      <c r="AY73" s="802"/>
      <c r="AZ73" s="799"/>
      <c r="BA73" s="780"/>
      <c r="BB73" s="793"/>
      <c r="BC73" s="794"/>
      <c r="BD73" s="788"/>
      <c r="BE73" s="781"/>
      <c r="BF73" s="784"/>
      <c r="BG73" s="801"/>
      <c r="BH73" s="768"/>
      <c r="BI73" s="743"/>
      <c r="BJ73" s="696"/>
    </row>
    <row r="74" ht="12.75" customHeight="1">
      <c r="A74" s="758"/>
      <c r="B74" s="758"/>
      <c r="C74" s="669" t="s">
        <v>324</v>
      </c>
      <c r="D74" s="670" t="str">
        <f t="shared" si="6"/>
        <v>Landmine_Press</v>
      </c>
      <c r="E74" s="671">
        <v>0.0</v>
      </c>
      <c r="F74" s="671">
        <v>0.0</v>
      </c>
      <c r="G74" s="671">
        <v>0.0</v>
      </c>
      <c r="H74" s="671">
        <v>0.0</v>
      </c>
      <c r="I74" s="671">
        <v>0.0</v>
      </c>
      <c r="J74" s="671">
        <v>0.0</v>
      </c>
      <c r="K74" s="671">
        <v>0.0</v>
      </c>
      <c r="L74" s="671">
        <v>0.0</v>
      </c>
      <c r="M74" s="671">
        <v>0.0</v>
      </c>
      <c r="N74" s="671">
        <v>0.0</v>
      </c>
      <c r="O74" s="672">
        <v>0.0</v>
      </c>
      <c r="P74" s="673" t="str">
        <f t="shared" si="1"/>
        <v>Landmine_Press</v>
      </c>
      <c r="Q74" s="674"/>
      <c r="R74" s="675" t="s">
        <v>1234</v>
      </c>
      <c r="S74" s="676" t="s">
        <v>1235</v>
      </c>
      <c r="T74" s="763"/>
      <c r="U74" s="646"/>
      <c r="V74" s="764" t="s">
        <v>1236</v>
      </c>
      <c r="W74" s="797" t="s">
        <v>472</v>
      </c>
      <c r="X74" s="678">
        <v>4.0</v>
      </c>
      <c r="Y74" s="678" t="s">
        <v>1237</v>
      </c>
      <c r="Z74" s="678">
        <v>4.0</v>
      </c>
      <c r="AA74" s="678" t="s">
        <v>1238</v>
      </c>
      <c r="AB74" s="678">
        <v>4.0</v>
      </c>
      <c r="AC74" s="678" t="s">
        <v>1239</v>
      </c>
      <c r="AD74" s="678">
        <v>4.0</v>
      </c>
      <c r="AE74" s="678" t="s">
        <v>1240</v>
      </c>
      <c r="AF74" s="678">
        <v>1.0</v>
      </c>
      <c r="AG74" s="678" t="s">
        <v>1241</v>
      </c>
      <c r="AH74" s="720"/>
      <c r="AI74" s="720"/>
      <c r="AJ74" s="785"/>
      <c r="AK74" s="720"/>
      <c r="AL74" s="720"/>
      <c r="AM74" s="720"/>
      <c r="AN74" s="786" t="s">
        <v>1201</v>
      </c>
      <c r="AO74" s="765" t="str">
        <f t="shared" si="5"/>
        <v/>
      </c>
      <c r="AP74" s="766"/>
      <c r="AQ74" s="682"/>
      <c r="AR74" s="745"/>
      <c r="AS74" s="725"/>
      <c r="AT74" s="725"/>
      <c r="AU74" s="738"/>
      <c r="AV74" s="739"/>
      <c r="AW74" s="739"/>
      <c r="AX74" s="739"/>
      <c r="AY74" s="806"/>
      <c r="AZ74" s="807"/>
      <c r="BA74" s="808"/>
      <c r="BB74" s="809"/>
      <c r="BC74" s="810"/>
      <c r="BD74" s="811"/>
      <c r="BE74" s="812"/>
      <c r="BF74" s="813"/>
      <c r="BG74" s="814"/>
      <c r="BH74" s="815"/>
      <c r="BI74" s="816"/>
      <c r="BJ74" s="696"/>
    </row>
    <row r="75" ht="12.75" customHeight="1">
      <c r="A75" s="756"/>
      <c r="B75" s="756"/>
      <c r="C75" s="669" t="s">
        <v>324</v>
      </c>
      <c r="D75" s="699" t="str">
        <f t="shared" si="6"/>
        <v>Military Press Dai Pin In Piedi</v>
      </c>
      <c r="E75" s="700">
        <v>0.0</v>
      </c>
      <c r="F75" s="700">
        <v>0.0</v>
      </c>
      <c r="G75" s="700">
        <v>0.0</v>
      </c>
      <c r="H75" s="700">
        <v>0.0</v>
      </c>
      <c r="I75" s="700">
        <v>0.0</v>
      </c>
      <c r="J75" s="700">
        <v>0.0</v>
      </c>
      <c r="K75" s="700">
        <v>0.0</v>
      </c>
      <c r="L75" s="700">
        <v>0.0</v>
      </c>
      <c r="M75" s="700">
        <v>0.0</v>
      </c>
      <c r="N75" s="700">
        <v>0.0</v>
      </c>
      <c r="O75" s="701">
        <v>0.0</v>
      </c>
      <c r="P75" s="702" t="str">
        <f t="shared" si="1"/>
        <v>Military Press Dai Pin In Piedi</v>
      </c>
      <c r="Q75" s="703"/>
      <c r="R75" s="769"/>
      <c r="S75" s="770" t="s">
        <v>1242</v>
      </c>
      <c r="T75" s="782"/>
      <c r="U75" s="706"/>
      <c r="V75" s="772" t="s">
        <v>1243</v>
      </c>
      <c r="W75" s="798" t="s">
        <v>472</v>
      </c>
      <c r="X75" s="708">
        <v>1.0</v>
      </c>
      <c r="Y75" s="708" t="s">
        <v>1244</v>
      </c>
      <c r="Z75" s="708">
        <v>5.0</v>
      </c>
      <c r="AA75" s="708" t="s">
        <v>1245</v>
      </c>
      <c r="AB75" s="708">
        <v>5.0</v>
      </c>
      <c r="AC75" s="708" t="s">
        <v>1246</v>
      </c>
      <c r="AD75" s="708">
        <v>5.0</v>
      </c>
      <c r="AE75" s="708" t="s">
        <v>1247</v>
      </c>
      <c r="AF75" s="708">
        <v>5.0</v>
      </c>
      <c r="AG75" s="708" t="s">
        <v>1248</v>
      </c>
      <c r="AH75" s="708">
        <v>5.0</v>
      </c>
      <c r="AI75" s="708" t="s">
        <v>1249</v>
      </c>
      <c r="AJ75" s="789"/>
      <c r="AK75" s="709"/>
      <c r="AL75" s="709"/>
      <c r="AM75" s="709"/>
      <c r="AN75" s="710" t="s">
        <v>1250</v>
      </c>
      <c r="AO75" s="773" t="str">
        <f t="shared" si="5"/>
        <v/>
      </c>
      <c r="AP75" s="774"/>
      <c r="AQ75" s="713"/>
      <c r="AR75" s="742"/>
      <c r="AS75" s="715"/>
      <c r="AT75" s="715"/>
      <c r="AU75" s="733"/>
      <c r="AV75" s="734"/>
      <c r="AW75" s="734"/>
      <c r="AX75" s="734"/>
      <c r="AY75" s="806"/>
      <c r="AZ75" s="807"/>
      <c r="BA75" s="808"/>
      <c r="BB75" s="809"/>
      <c r="BC75" s="810"/>
      <c r="BD75" s="811"/>
      <c r="BE75" s="812"/>
      <c r="BF75" s="813"/>
      <c r="BG75" s="814"/>
      <c r="BH75" s="815"/>
      <c r="BI75" s="816"/>
      <c r="BJ75" s="696"/>
    </row>
    <row r="76" ht="12.75" customHeight="1">
      <c r="A76" s="758"/>
      <c r="B76" s="758"/>
      <c r="C76" s="669" t="s">
        <v>324</v>
      </c>
      <c r="D76" s="670" t="str">
        <f t="shared" si="6"/>
        <v>Civa Press</v>
      </c>
      <c r="E76" s="671">
        <v>0.0</v>
      </c>
      <c r="F76" s="671">
        <v>0.0</v>
      </c>
      <c r="G76" s="671">
        <v>0.0</v>
      </c>
      <c r="H76" s="671">
        <v>0.0</v>
      </c>
      <c r="I76" s="671">
        <v>0.0</v>
      </c>
      <c r="J76" s="671">
        <v>0.0</v>
      </c>
      <c r="K76" s="671">
        <v>0.0</v>
      </c>
      <c r="L76" s="671">
        <v>0.0</v>
      </c>
      <c r="M76" s="671">
        <v>0.0</v>
      </c>
      <c r="N76" s="671">
        <v>0.0</v>
      </c>
      <c r="O76" s="672">
        <v>0.0</v>
      </c>
      <c r="P76" s="673" t="str">
        <f t="shared" si="1"/>
        <v>Civa Press</v>
      </c>
      <c r="Q76" s="674"/>
      <c r="R76" s="817" t="s">
        <v>1234</v>
      </c>
      <c r="S76" s="762" t="s">
        <v>1251</v>
      </c>
      <c r="T76" s="763"/>
      <c r="U76" s="646"/>
      <c r="V76" s="764" t="s">
        <v>1252</v>
      </c>
      <c r="W76" s="797" t="s">
        <v>472</v>
      </c>
      <c r="X76" s="678">
        <v>5.0</v>
      </c>
      <c r="Y76" s="678" t="s">
        <v>1253</v>
      </c>
      <c r="Z76" s="678">
        <v>5.0</v>
      </c>
      <c r="AA76" s="678" t="s">
        <v>1254</v>
      </c>
      <c r="AB76" s="678">
        <v>5.0</v>
      </c>
      <c r="AC76" s="678" t="s">
        <v>1255</v>
      </c>
      <c r="AD76" s="678">
        <v>5.0</v>
      </c>
      <c r="AE76" s="678" t="s">
        <v>1256</v>
      </c>
      <c r="AF76" s="678">
        <v>5.0</v>
      </c>
      <c r="AG76" s="678" t="s">
        <v>1257</v>
      </c>
      <c r="AH76" s="678">
        <v>5.0</v>
      </c>
      <c r="AI76" s="678" t="s">
        <v>1258</v>
      </c>
      <c r="AJ76" s="785"/>
      <c r="AK76" s="720"/>
      <c r="AL76" s="720"/>
      <c r="AM76" s="720"/>
      <c r="AN76" s="786" t="s">
        <v>1259</v>
      </c>
      <c r="AO76" s="765" t="str">
        <f t="shared" si="5"/>
        <v/>
      </c>
      <c r="AP76" s="766"/>
      <c r="AQ76" s="682"/>
      <c r="AR76" s="745"/>
      <c r="AS76" s="725"/>
      <c r="AT76" s="725"/>
      <c r="AU76" s="738"/>
      <c r="AV76" s="739"/>
      <c r="AW76" s="739"/>
      <c r="AX76" s="739"/>
      <c r="AY76" s="806"/>
      <c r="AZ76" s="807"/>
      <c r="BA76" s="808"/>
      <c r="BB76" s="809"/>
      <c r="BC76" s="810"/>
      <c r="BD76" s="811"/>
      <c r="BE76" s="812"/>
      <c r="BF76" s="813"/>
      <c r="BG76" s="814"/>
      <c r="BH76" s="815"/>
      <c r="BI76" s="816"/>
      <c r="BJ76" s="696"/>
    </row>
    <row r="77" ht="12.75" customHeight="1">
      <c r="A77" s="756"/>
      <c r="B77" s="756"/>
      <c r="C77" s="669" t="s">
        <v>324</v>
      </c>
      <c r="D77" s="699" t="str">
        <f t="shared" si="6"/>
        <v>Alzate Posteriori In Statica</v>
      </c>
      <c r="E77" s="700">
        <v>0.0</v>
      </c>
      <c r="F77" s="700">
        <v>0.0</v>
      </c>
      <c r="G77" s="700">
        <v>0.0</v>
      </c>
      <c r="H77" s="700">
        <v>0.0</v>
      </c>
      <c r="I77" s="700">
        <v>0.0</v>
      </c>
      <c r="J77" s="700">
        <v>0.0</v>
      </c>
      <c r="K77" s="700">
        <v>0.0</v>
      </c>
      <c r="L77" s="700">
        <v>0.0</v>
      </c>
      <c r="M77" s="700">
        <v>0.0</v>
      </c>
      <c r="N77" s="700">
        <v>0.0</v>
      </c>
      <c r="O77" s="701">
        <v>0.0</v>
      </c>
      <c r="P77" s="702" t="str">
        <f t="shared" si="1"/>
        <v>Alzate Posteriori In Statica</v>
      </c>
      <c r="Q77" s="703"/>
      <c r="R77" s="769"/>
      <c r="S77" s="769"/>
      <c r="T77" s="782"/>
      <c r="U77" s="706"/>
      <c r="V77" s="772" t="s">
        <v>1260</v>
      </c>
      <c r="W77" s="798" t="s">
        <v>472</v>
      </c>
      <c r="X77" s="708">
        <v>9.0</v>
      </c>
      <c r="Y77" s="708" t="s">
        <v>1261</v>
      </c>
      <c r="Z77" s="708">
        <v>9.0</v>
      </c>
      <c r="AA77" s="708" t="s">
        <v>1262</v>
      </c>
      <c r="AB77" s="708">
        <v>9.0</v>
      </c>
      <c r="AC77" s="708" t="s">
        <v>1263</v>
      </c>
      <c r="AD77" s="708">
        <v>9.0</v>
      </c>
      <c r="AE77" s="708" t="s">
        <v>1264</v>
      </c>
      <c r="AF77" s="708">
        <v>6.0</v>
      </c>
      <c r="AG77" s="708" t="s">
        <v>1265</v>
      </c>
      <c r="AH77" s="708">
        <v>6.0</v>
      </c>
      <c r="AI77" s="708" t="s">
        <v>1266</v>
      </c>
      <c r="AJ77" s="783">
        <v>3.0</v>
      </c>
      <c r="AK77" s="708" t="s">
        <v>1267</v>
      </c>
      <c r="AL77" s="708">
        <v>1.0</v>
      </c>
      <c r="AM77" s="708" t="s">
        <v>924</v>
      </c>
      <c r="AN77" s="710" t="s">
        <v>1268</v>
      </c>
      <c r="AO77" s="773" t="str">
        <f t="shared" si="5"/>
        <v/>
      </c>
      <c r="AP77" s="774"/>
      <c r="AQ77" s="713"/>
      <c r="AR77" s="742"/>
      <c r="AS77" s="715"/>
      <c r="AT77" s="715"/>
      <c r="AU77" s="733"/>
      <c r="AV77" s="734"/>
      <c r="AW77" s="734"/>
      <c r="AX77" s="734"/>
      <c r="AY77" s="806"/>
      <c r="AZ77" s="807"/>
      <c r="BA77" s="808"/>
      <c r="BB77" s="809"/>
      <c r="BC77" s="810"/>
      <c r="BD77" s="811"/>
      <c r="BE77" s="812"/>
      <c r="BF77" s="813"/>
      <c r="BG77" s="814"/>
      <c r="BH77" s="815"/>
      <c r="BI77" s="816"/>
      <c r="BJ77" s="696"/>
    </row>
    <row r="78" ht="12.75" customHeight="1">
      <c r="A78" s="758"/>
      <c r="B78" s="758"/>
      <c r="C78" s="669" t="s">
        <v>324</v>
      </c>
      <c r="D78" s="670" t="str">
        <f t="shared" si="6"/>
        <v>Alzate Laterali Da Terra Con Deadstop</v>
      </c>
      <c r="E78" s="671">
        <v>0.0</v>
      </c>
      <c r="F78" s="671">
        <v>0.0</v>
      </c>
      <c r="G78" s="671">
        <v>0.0</v>
      </c>
      <c r="H78" s="671">
        <v>0.0</v>
      </c>
      <c r="I78" s="671">
        <v>0.0</v>
      </c>
      <c r="J78" s="671">
        <v>0.0</v>
      </c>
      <c r="K78" s="671">
        <v>0.0</v>
      </c>
      <c r="L78" s="671">
        <v>0.0</v>
      </c>
      <c r="M78" s="671">
        <v>0.0</v>
      </c>
      <c r="N78" s="671">
        <v>0.0</v>
      </c>
      <c r="O78" s="672">
        <v>0.0</v>
      </c>
      <c r="P78" s="673" t="str">
        <f t="shared" si="1"/>
        <v>Alzate Laterali Da Terra Con Deadstop</v>
      </c>
      <c r="Q78" s="674"/>
      <c r="R78" s="777"/>
      <c r="S78" s="777"/>
      <c r="T78" s="763"/>
      <c r="U78" s="646"/>
      <c r="V78" s="764" t="s">
        <v>1269</v>
      </c>
      <c r="W78" s="797" t="s">
        <v>472</v>
      </c>
      <c r="X78" s="678">
        <v>5.0</v>
      </c>
      <c r="Y78" s="678" t="s">
        <v>1270</v>
      </c>
      <c r="Z78" s="678">
        <v>5.0</v>
      </c>
      <c r="AA78" s="678" t="s">
        <v>1270</v>
      </c>
      <c r="AB78" s="678">
        <v>6.0</v>
      </c>
      <c r="AC78" s="678" t="s">
        <v>1271</v>
      </c>
      <c r="AD78" s="678">
        <v>6.0</v>
      </c>
      <c r="AE78" s="678" t="s">
        <v>1271</v>
      </c>
      <c r="AF78" s="678">
        <v>6.0</v>
      </c>
      <c r="AG78" s="678" t="s">
        <v>1271</v>
      </c>
      <c r="AH78" s="678">
        <v>8.0</v>
      </c>
      <c r="AI78" s="678" t="s">
        <v>1272</v>
      </c>
      <c r="AJ78" s="803">
        <v>8.0</v>
      </c>
      <c r="AK78" s="678" t="s">
        <v>1272</v>
      </c>
      <c r="AL78" s="678">
        <v>4.0</v>
      </c>
      <c r="AM78" s="678" t="s">
        <v>1273</v>
      </c>
      <c r="AN78" s="786" t="s">
        <v>1274</v>
      </c>
      <c r="AO78" s="765" t="str">
        <f t="shared" si="5"/>
        <v/>
      </c>
      <c r="AP78" s="766"/>
      <c r="AQ78" s="682"/>
      <c r="AR78" s="745"/>
      <c r="AS78" s="725"/>
      <c r="AT78" s="725"/>
      <c r="AU78" s="738"/>
      <c r="AV78" s="739"/>
      <c r="AW78" s="739"/>
      <c r="AX78" s="739"/>
      <c r="AY78" s="806"/>
      <c r="AZ78" s="807"/>
      <c r="BA78" s="808"/>
      <c r="BB78" s="809"/>
      <c r="BC78" s="810"/>
      <c r="BD78" s="811"/>
      <c r="BE78" s="812"/>
      <c r="BF78" s="813"/>
      <c r="BG78" s="814"/>
      <c r="BH78" s="815"/>
      <c r="BI78" s="816"/>
      <c r="BJ78" s="696"/>
    </row>
    <row r="79" ht="12.75" customHeight="1">
      <c r="A79" s="756"/>
      <c r="B79" s="756"/>
      <c r="C79" s="669" t="s">
        <v>324</v>
      </c>
      <c r="D79" s="699" t="str">
        <f t="shared" si="6"/>
        <v>Alzate Laterali In Statica 10cm Da Terra</v>
      </c>
      <c r="E79" s="700">
        <v>0.0</v>
      </c>
      <c r="F79" s="700">
        <v>0.0</v>
      </c>
      <c r="G79" s="700">
        <v>0.0</v>
      </c>
      <c r="H79" s="700">
        <v>0.0</v>
      </c>
      <c r="I79" s="700">
        <v>0.0</v>
      </c>
      <c r="J79" s="700">
        <v>0.0</v>
      </c>
      <c r="K79" s="700">
        <v>0.0</v>
      </c>
      <c r="L79" s="700">
        <v>0.0</v>
      </c>
      <c r="M79" s="700">
        <v>0.0</v>
      </c>
      <c r="N79" s="700">
        <v>0.0</v>
      </c>
      <c r="O79" s="701">
        <v>0.0</v>
      </c>
      <c r="P79" s="702" t="str">
        <f t="shared" si="1"/>
        <v>Alzate Laterali In Statica 10cm Da Terra</v>
      </c>
      <c r="Q79" s="703"/>
      <c r="R79" s="769"/>
      <c r="S79" s="769"/>
      <c r="T79" s="782"/>
      <c r="U79" s="706"/>
      <c r="V79" s="772" t="s">
        <v>1275</v>
      </c>
      <c r="W79" s="798" t="s">
        <v>472</v>
      </c>
      <c r="X79" s="708">
        <v>4.0</v>
      </c>
      <c r="Y79" s="708" t="s">
        <v>1276</v>
      </c>
      <c r="Z79" s="708">
        <v>4.0</v>
      </c>
      <c r="AA79" s="708" t="s">
        <v>1276</v>
      </c>
      <c r="AB79" s="708">
        <v>4.0</v>
      </c>
      <c r="AC79" s="708" t="s">
        <v>1276</v>
      </c>
      <c r="AD79" s="708">
        <v>6.0</v>
      </c>
      <c r="AE79" s="708" t="s">
        <v>1277</v>
      </c>
      <c r="AF79" s="708">
        <v>6.0</v>
      </c>
      <c r="AG79" s="708" t="s">
        <v>1277</v>
      </c>
      <c r="AH79" s="708">
        <v>6.0</v>
      </c>
      <c r="AI79" s="708" t="s">
        <v>1277</v>
      </c>
      <c r="AJ79" s="783">
        <v>8.0</v>
      </c>
      <c r="AK79" s="708" t="s">
        <v>1278</v>
      </c>
      <c r="AL79" s="708">
        <v>3.0</v>
      </c>
      <c r="AM79" s="708" t="s">
        <v>1279</v>
      </c>
      <c r="AN79" s="710" t="s">
        <v>1274</v>
      </c>
      <c r="AO79" s="773" t="str">
        <f t="shared" si="5"/>
        <v/>
      </c>
      <c r="AP79" s="774"/>
      <c r="AQ79" s="713"/>
      <c r="AR79" s="742"/>
      <c r="AS79" s="715"/>
      <c r="AT79" s="715"/>
      <c r="AU79" s="733"/>
      <c r="AV79" s="734"/>
      <c r="AW79" s="734"/>
      <c r="AX79" s="734"/>
      <c r="AY79" s="806"/>
      <c r="AZ79" s="807"/>
      <c r="BA79" s="808"/>
      <c r="BB79" s="809"/>
      <c r="BC79" s="810"/>
      <c r="BD79" s="811"/>
      <c r="BE79" s="812"/>
      <c r="BF79" s="813"/>
      <c r="BG79" s="814"/>
      <c r="BH79" s="815"/>
      <c r="BI79" s="816"/>
      <c r="BJ79" s="696"/>
    </row>
    <row r="80" ht="12.75" customHeight="1">
      <c r="A80" s="758"/>
      <c r="B80" s="758"/>
      <c r="C80" s="669" t="s">
        <v>324</v>
      </c>
      <c r="D80" s="670" t="str">
        <f t="shared" si="6"/>
        <v>Military Press Al Multipower In Isometria</v>
      </c>
      <c r="E80" s="671">
        <v>0.0</v>
      </c>
      <c r="F80" s="671">
        <v>0.0</v>
      </c>
      <c r="G80" s="671">
        <v>0.0</v>
      </c>
      <c r="H80" s="671">
        <v>0.0</v>
      </c>
      <c r="I80" s="671">
        <v>0.0</v>
      </c>
      <c r="J80" s="671">
        <v>0.0</v>
      </c>
      <c r="K80" s="671">
        <v>0.0</v>
      </c>
      <c r="L80" s="671">
        <v>0.0</v>
      </c>
      <c r="M80" s="671">
        <v>0.0</v>
      </c>
      <c r="N80" s="671">
        <v>0.0</v>
      </c>
      <c r="O80" s="672">
        <v>0.0</v>
      </c>
      <c r="P80" s="673" t="str">
        <f t="shared" si="1"/>
        <v>Military Press Al Multipower In Isometria</v>
      </c>
      <c r="Q80" s="674"/>
      <c r="R80" s="777"/>
      <c r="S80" s="777"/>
      <c r="T80" s="763"/>
      <c r="U80" s="646"/>
      <c r="V80" s="764" t="s">
        <v>1280</v>
      </c>
      <c r="W80" s="797" t="s">
        <v>472</v>
      </c>
      <c r="X80" s="678">
        <v>6.0</v>
      </c>
      <c r="Y80" s="678" t="s">
        <v>1271</v>
      </c>
      <c r="Z80" s="678">
        <v>8.0</v>
      </c>
      <c r="AA80" s="678" t="s">
        <v>1272</v>
      </c>
      <c r="AB80" s="678">
        <v>8.0</v>
      </c>
      <c r="AC80" s="678" t="s">
        <v>1272</v>
      </c>
      <c r="AD80" s="678">
        <v>8.0</v>
      </c>
      <c r="AE80" s="678" t="s">
        <v>1272</v>
      </c>
      <c r="AF80" s="678">
        <v>9.0</v>
      </c>
      <c r="AG80" s="678" t="s">
        <v>1281</v>
      </c>
      <c r="AH80" s="678">
        <v>9.0</v>
      </c>
      <c r="AI80" s="678" t="s">
        <v>1281</v>
      </c>
      <c r="AJ80" s="803">
        <v>9.0</v>
      </c>
      <c r="AK80" s="678" t="s">
        <v>1281</v>
      </c>
      <c r="AL80" s="678">
        <v>1.0</v>
      </c>
      <c r="AM80" s="678" t="s">
        <v>924</v>
      </c>
      <c r="AN80" s="786" t="s">
        <v>1274</v>
      </c>
      <c r="AO80" s="765" t="str">
        <f t="shared" si="5"/>
        <v/>
      </c>
      <c r="AP80" s="766"/>
      <c r="AQ80" s="682"/>
      <c r="AR80" s="745"/>
      <c r="AS80" s="725"/>
      <c r="AT80" s="725"/>
      <c r="AU80" s="738"/>
      <c r="AV80" s="739"/>
      <c r="AW80" s="739"/>
      <c r="AX80" s="739"/>
      <c r="AY80" s="806"/>
      <c r="AZ80" s="807"/>
      <c r="BA80" s="808"/>
      <c r="BB80" s="809"/>
      <c r="BC80" s="810"/>
      <c r="BD80" s="811"/>
      <c r="BE80" s="812"/>
      <c r="BF80" s="813"/>
      <c r="BG80" s="814"/>
      <c r="BH80" s="815"/>
      <c r="BI80" s="816"/>
      <c r="BJ80" s="696"/>
    </row>
    <row r="81" ht="12.75" customHeight="1">
      <c r="A81" s="756"/>
      <c r="B81" s="756"/>
      <c r="C81" s="669" t="s">
        <v>324</v>
      </c>
      <c r="D81" s="699" t="str">
        <f t="shared" si="6"/>
        <v>Military Press Su Panca 75° In Contrazione Statica</v>
      </c>
      <c r="E81" s="700">
        <v>0.0</v>
      </c>
      <c r="F81" s="700">
        <v>0.0</v>
      </c>
      <c r="G81" s="700">
        <v>0.0</v>
      </c>
      <c r="H81" s="700">
        <v>0.0</v>
      </c>
      <c r="I81" s="700">
        <v>0.0</v>
      </c>
      <c r="J81" s="700">
        <v>0.0</v>
      </c>
      <c r="K81" s="700">
        <v>0.0</v>
      </c>
      <c r="L81" s="700">
        <v>0.0</v>
      </c>
      <c r="M81" s="700">
        <v>0.0</v>
      </c>
      <c r="N81" s="700">
        <v>0.0</v>
      </c>
      <c r="O81" s="701">
        <v>0.0</v>
      </c>
      <c r="P81" s="702" t="str">
        <f t="shared" si="1"/>
        <v>Military Press Su Panca 75° In Contrazione Statica</v>
      </c>
      <c r="Q81" s="703"/>
      <c r="R81" s="769"/>
      <c r="S81" s="769"/>
      <c r="T81" s="782"/>
      <c r="U81" s="706"/>
      <c r="V81" s="772" t="s">
        <v>1282</v>
      </c>
      <c r="W81" s="798" t="s">
        <v>472</v>
      </c>
      <c r="X81" s="708">
        <v>4.0</v>
      </c>
      <c r="Y81" s="708" t="s">
        <v>1283</v>
      </c>
      <c r="Z81" s="708">
        <v>6.0</v>
      </c>
      <c r="AA81" s="708" t="s">
        <v>1284</v>
      </c>
      <c r="AB81" s="708">
        <v>6.0</v>
      </c>
      <c r="AC81" s="708" t="s">
        <v>1285</v>
      </c>
      <c r="AD81" s="708">
        <v>6.0</v>
      </c>
      <c r="AE81" s="708" t="s">
        <v>1286</v>
      </c>
      <c r="AF81" s="708">
        <v>4.0</v>
      </c>
      <c r="AG81" s="708" t="s">
        <v>1287</v>
      </c>
      <c r="AH81" s="708">
        <v>6.0</v>
      </c>
      <c r="AI81" s="708" t="s">
        <v>1285</v>
      </c>
      <c r="AJ81" s="783">
        <v>6.0</v>
      </c>
      <c r="AK81" s="708" t="s">
        <v>1286</v>
      </c>
      <c r="AL81" s="708">
        <v>6.0</v>
      </c>
      <c r="AM81" s="708" t="s">
        <v>1286</v>
      </c>
      <c r="AN81" s="710" t="s">
        <v>1201</v>
      </c>
      <c r="AO81" s="773" t="str">
        <f t="shared" si="5"/>
        <v/>
      </c>
      <c r="AP81" s="774"/>
      <c r="AQ81" s="713"/>
      <c r="AR81" s="742"/>
      <c r="AS81" s="715"/>
      <c r="AT81" s="715"/>
      <c r="AU81" s="733"/>
      <c r="AV81" s="734"/>
      <c r="AW81" s="734"/>
      <c r="AX81" s="734"/>
      <c r="AY81" s="806"/>
      <c r="AZ81" s="807"/>
      <c r="BA81" s="808"/>
      <c r="BB81" s="809"/>
      <c r="BC81" s="810"/>
      <c r="BD81" s="811"/>
      <c r="BE81" s="812"/>
      <c r="BF81" s="813"/>
      <c r="BG81" s="814"/>
      <c r="BH81" s="815"/>
      <c r="BI81" s="816"/>
      <c r="BJ81" s="696"/>
    </row>
    <row r="82" ht="12.75" customHeight="1">
      <c r="A82" s="758"/>
      <c r="B82" s="758"/>
      <c r="C82" s="669" t="s">
        <v>324</v>
      </c>
      <c r="D82" s="670" t="str">
        <f t="shared" si="6"/>
        <v>Circuiti YTWL</v>
      </c>
      <c r="E82" s="671">
        <v>0.0</v>
      </c>
      <c r="F82" s="671">
        <v>0.0</v>
      </c>
      <c r="G82" s="671">
        <v>0.0</v>
      </c>
      <c r="H82" s="671">
        <v>0.0</v>
      </c>
      <c r="I82" s="671">
        <v>0.0</v>
      </c>
      <c r="J82" s="671">
        <v>0.0</v>
      </c>
      <c r="K82" s="671">
        <v>0.0</v>
      </c>
      <c r="L82" s="671">
        <v>0.0</v>
      </c>
      <c r="M82" s="671">
        <v>0.0</v>
      </c>
      <c r="N82" s="671">
        <v>0.0</v>
      </c>
      <c r="O82" s="672">
        <v>0.0</v>
      </c>
      <c r="P82" s="673" t="str">
        <f t="shared" si="1"/>
        <v>Circuiti YTWL</v>
      </c>
      <c r="Q82" s="674"/>
      <c r="R82" s="777"/>
      <c r="S82" s="777"/>
      <c r="T82" s="763"/>
      <c r="U82" s="646"/>
      <c r="V82" s="764" t="s">
        <v>1288</v>
      </c>
      <c r="W82" s="797" t="s">
        <v>472</v>
      </c>
      <c r="X82" s="678">
        <v>2.0</v>
      </c>
      <c r="Y82" s="678" t="s">
        <v>1289</v>
      </c>
      <c r="Z82" s="678">
        <v>8.0</v>
      </c>
      <c r="AA82" s="678" t="s">
        <v>1290</v>
      </c>
      <c r="AB82" s="678">
        <v>2.0</v>
      </c>
      <c r="AC82" s="678" t="s">
        <v>1291</v>
      </c>
      <c r="AD82" s="678">
        <v>8.0</v>
      </c>
      <c r="AE82" s="678" t="s">
        <v>1290</v>
      </c>
      <c r="AF82" s="678">
        <v>2.0</v>
      </c>
      <c r="AG82" s="678" t="s">
        <v>1291</v>
      </c>
      <c r="AH82" s="678">
        <v>8.0</v>
      </c>
      <c r="AI82" s="678" t="s">
        <v>1290</v>
      </c>
      <c r="AJ82" s="803">
        <v>2.0</v>
      </c>
      <c r="AK82" s="678" t="s">
        <v>1291</v>
      </c>
      <c r="AL82" s="678">
        <v>8.0</v>
      </c>
      <c r="AM82" s="678" t="s">
        <v>1290</v>
      </c>
      <c r="AN82" s="786" t="s">
        <v>1292</v>
      </c>
      <c r="AO82" s="765" t="str">
        <f t="shared" si="5"/>
        <v/>
      </c>
      <c r="AP82" s="766"/>
      <c r="AQ82" s="682"/>
      <c r="AR82" s="745"/>
      <c r="AS82" s="725"/>
      <c r="AT82" s="725"/>
      <c r="AU82" s="738"/>
      <c r="AV82" s="739"/>
      <c r="AW82" s="739"/>
      <c r="AX82" s="739"/>
      <c r="AY82" s="806"/>
      <c r="AZ82" s="807"/>
      <c r="BA82" s="808"/>
      <c r="BB82" s="809"/>
      <c r="BC82" s="810"/>
      <c r="BD82" s="811"/>
      <c r="BE82" s="812"/>
      <c r="BF82" s="813"/>
      <c r="BG82" s="814"/>
      <c r="BH82" s="815"/>
      <c r="BI82" s="816"/>
      <c r="BJ82" s="696"/>
    </row>
    <row r="83" ht="12.75" customHeight="1">
      <c r="A83" s="756"/>
      <c r="B83" s="756"/>
      <c r="C83" s="669" t="s">
        <v>324</v>
      </c>
      <c r="D83" s="699" t="str">
        <f t="shared" si="6"/>
        <v>Alzate posteriori cavo basso</v>
      </c>
      <c r="E83" s="700">
        <v>0.0</v>
      </c>
      <c r="F83" s="700">
        <v>0.0</v>
      </c>
      <c r="G83" s="700">
        <v>0.0</v>
      </c>
      <c r="H83" s="700">
        <v>0.0</v>
      </c>
      <c r="I83" s="700">
        <v>0.0</v>
      </c>
      <c r="J83" s="700">
        <v>0.0</v>
      </c>
      <c r="K83" s="700">
        <v>0.0</v>
      </c>
      <c r="L83" s="700">
        <v>0.0</v>
      </c>
      <c r="M83" s="700">
        <v>0.0</v>
      </c>
      <c r="N83" s="700">
        <v>0.0</v>
      </c>
      <c r="O83" s="701">
        <v>0.0</v>
      </c>
      <c r="P83" s="702" t="str">
        <f t="shared" si="1"/>
        <v>Alzate posteriori cavo basso</v>
      </c>
      <c r="Q83" s="703"/>
      <c r="R83" s="769"/>
      <c r="S83" s="770" t="s">
        <v>1293</v>
      </c>
      <c r="T83" s="782"/>
      <c r="U83" s="706"/>
      <c r="V83" s="772" t="s">
        <v>1294</v>
      </c>
      <c r="W83" s="798" t="s">
        <v>472</v>
      </c>
      <c r="X83" s="708">
        <v>5.0</v>
      </c>
      <c r="Y83" s="708" t="s">
        <v>1253</v>
      </c>
      <c r="Z83" s="708">
        <v>5.0</v>
      </c>
      <c r="AA83" s="708" t="s">
        <v>1245</v>
      </c>
      <c r="AB83" s="708">
        <v>5.0</v>
      </c>
      <c r="AC83" s="708" t="s">
        <v>1254</v>
      </c>
      <c r="AD83" s="708">
        <v>5.0</v>
      </c>
      <c r="AE83" s="708" t="s">
        <v>1295</v>
      </c>
      <c r="AF83" s="708">
        <v>5.0</v>
      </c>
      <c r="AG83" s="708" t="s">
        <v>1296</v>
      </c>
      <c r="AH83" s="708">
        <v>5.0</v>
      </c>
      <c r="AI83" s="708" t="s">
        <v>1297</v>
      </c>
      <c r="AJ83" s="789"/>
      <c r="AK83" s="709"/>
      <c r="AL83" s="709"/>
      <c r="AM83" s="709"/>
      <c r="AN83" s="710" t="s">
        <v>1298</v>
      </c>
      <c r="AO83" s="773" t="str">
        <f t="shared" si="5"/>
        <v/>
      </c>
      <c r="AP83" s="774"/>
      <c r="AQ83" s="713"/>
      <c r="AR83" s="742"/>
      <c r="AS83" s="715"/>
      <c r="AT83" s="715"/>
      <c r="AU83" s="733"/>
      <c r="AV83" s="734"/>
      <c r="AW83" s="734"/>
      <c r="AX83" s="734"/>
      <c r="AY83" s="806"/>
      <c r="AZ83" s="807"/>
      <c r="BA83" s="808"/>
      <c r="BB83" s="809"/>
      <c r="BC83" s="810"/>
      <c r="BD83" s="811"/>
      <c r="BE83" s="812"/>
      <c r="BF83" s="813"/>
      <c r="BG83" s="814"/>
      <c r="BH83" s="815"/>
      <c r="BI83" s="816"/>
      <c r="BJ83" s="696"/>
    </row>
    <row r="84" ht="12.75" customHeight="1">
      <c r="A84" s="758"/>
      <c r="B84" s="758"/>
      <c r="C84" s="669" t="s">
        <v>324</v>
      </c>
      <c r="D84" s="670" t="str">
        <f t="shared" si="6"/>
        <v>Y Raises</v>
      </c>
      <c r="E84" s="671">
        <v>0.0</v>
      </c>
      <c r="F84" s="671">
        <v>0.0</v>
      </c>
      <c r="G84" s="671">
        <v>0.0</v>
      </c>
      <c r="H84" s="671">
        <v>0.0</v>
      </c>
      <c r="I84" s="671">
        <v>0.0</v>
      </c>
      <c r="J84" s="671">
        <v>0.0</v>
      </c>
      <c r="K84" s="671">
        <v>0.0</v>
      </c>
      <c r="L84" s="671">
        <v>0.0</v>
      </c>
      <c r="M84" s="671">
        <v>0.0</v>
      </c>
      <c r="N84" s="671">
        <v>0.0</v>
      </c>
      <c r="O84" s="672">
        <v>0.0</v>
      </c>
      <c r="P84" s="673" t="str">
        <f t="shared" si="1"/>
        <v>Y Raises</v>
      </c>
      <c r="Q84" s="674"/>
      <c r="R84" s="777"/>
      <c r="S84" s="762" t="s">
        <v>1299</v>
      </c>
      <c r="T84" s="763"/>
      <c r="U84" s="646"/>
      <c r="V84" s="764" t="s">
        <v>1300</v>
      </c>
      <c r="W84" s="797" t="s">
        <v>472</v>
      </c>
      <c r="X84" s="678">
        <v>4.0</v>
      </c>
      <c r="Y84" s="678" t="s">
        <v>1301</v>
      </c>
      <c r="Z84" s="678">
        <v>4.0</v>
      </c>
      <c r="AA84" s="678" t="s">
        <v>1301</v>
      </c>
      <c r="AB84" s="678">
        <v>5.0</v>
      </c>
      <c r="AC84" s="678" t="s">
        <v>1302</v>
      </c>
      <c r="AD84" s="678">
        <v>5.0</v>
      </c>
      <c r="AE84" s="678" t="s">
        <v>1302</v>
      </c>
      <c r="AF84" s="678">
        <v>6.0</v>
      </c>
      <c r="AG84" s="678" t="s">
        <v>1303</v>
      </c>
      <c r="AH84" s="678">
        <v>6.0</v>
      </c>
      <c r="AI84" s="678" t="s">
        <v>1303</v>
      </c>
      <c r="AJ84" s="785"/>
      <c r="AK84" s="720"/>
      <c r="AL84" s="720"/>
      <c r="AM84" s="720"/>
      <c r="AN84" s="786" t="s">
        <v>1304</v>
      </c>
      <c r="AO84" s="765" t="str">
        <f t="shared" si="5"/>
        <v/>
      </c>
      <c r="AP84" s="766"/>
      <c r="AQ84" s="682"/>
      <c r="AR84" s="745"/>
      <c r="AS84" s="725"/>
      <c r="AT84" s="725"/>
      <c r="AU84" s="738"/>
      <c r="AV84" s="739"/>
      <c r="AW84" s="739"/>
      <c r="AX84" s="739"/>
      <c r="AY84" s="806"/>
      <c r="AZ84" s="807"/>
      <c r="BA84" s="808"/>
      <c r="BB84" s="809"/>
      <c r="BC84" s="810"/>
      <c r="BD84" s="811"/>
      <c r="BE84" s="812"/>
      <c r="BF84" s="813"/>
      <c r="BG84" s="814"/>
      <c r="BH84" s="815"/>
      <c r="BI84" s="816"/>
      <c r="BJ84" s="696"/>
    </row>
    <row r="85" ht="12.75" customHeight="1">
      <c r="A85" s="756"/>
      <c r="B85" s="756"/>
      <c r="C85" s="669" t="s">
        <v>324</v>
      </c>
      <c r="D85" s="699" t="str">
        <f t="shared" si="6"/>
        <v/>
      </c>
      <c r="E85" s="700">
        <v>0.0</v>
      </c>
      <c r="F85" s="700">
        <v>0.0</v>
      </c>
      <c r="G85" s="700">
        <v>0.0</v>
      </c>
      <c r="H85" s="700">
        <v>0.0</v>
      </c>
      <c r="I85" s="700">
        <v>0.0</v>
      </c>
      <c r="J85" s="700">
        <v>0.0</v>
      </c>
      <c r="K85" s="700">
        <v>0.0</v>
      </c>
      <c r="L85" s="700">
        <v>0.0</v>
      </c>
      <c r="M85" s="700">
        <v>0.0</v>
      </c>
      <c r="N85" s="700">
        <v>0.0</v>
      </c>
      <c r="O85" s="701">
        <v>0.0</v>
      </c>
      <c r="P85" s="702" t="str">
        <f t="shared" si="1"/>
        <v/>
      </c>
      <c r="Q85" s="703"/>
      <c r="R85" s="769"/>
      <c r="S85" s="769"/>
      <c r="T85" s="782"/>
      <c r="U85" s="706"/>
      <c r="V85" s="772" t="s">
        <v>1305</v>
      </c>
      <c r="W85" s="798" t="s">
        <v>472</v>
      </c>
      <c r="X85" s="708">
        <v>5.0</v>
      </c>
      <c r="Y85" s="708" t="s">
        <v>1306</v>
      </c>
      <c r="Z85" s="708">
        <v>5.0</v>
      </c>
      <c r="AA85" s="708" t="s">
        <v>1307</v>
      </c>
      <c r="AB85" s="708">
        <v>5.0</v>
      </c>
      <c r="AC85" s="708" t="s">
        <v>1257</v>
      </c>
      <c r="AD85" s="708">
        <v>5.0</v>
      </c>
      <c r="AE85" s="708" t="s">
        <v>1249</v>
      </c>
      <c r="AF85" s="708">
        <v>5.0</v>
      </c>
      <c r="AG85" s="708" t="s">
        <v>1258</v>
      </c>
      <c r="AH85" s="709"/>
      <c r="AI85" s="709"/>
      <c r="AJ85" s="789"/>
      <c r="AK85" s="709"/>
      <c r="AL85" s="709"/>
      <c r="AM85" s="709"/>
      <c r="AN85" s="710" t="s">
        <v>1298</v>
      </c>
      <c r="AO85" s="773" t="str">
        <f t="shared" si="5"/>
        <v/>
      </c>
      <c r="AP85" s="774"/>
      <c r="AQ85" s="713"/>
      <c r="AR85" s="742"/>
      <c r="AS85" s="715"/>
      <c r="AT85" s="715"/>
      <c r="AU85" s="733"/>
      <c r="AV85" s="734"/>
      <c r="AW85" s="734"/>
      <c r="AX85" s="734"/>
      <c r="AY85" s="806"/>
      <c r="AZ85" s="807"/>
      <c r="BA85" s="808"/>
      <c r="BB85" s="809"/>
      <c r="BC85" s="810"/>
      <c r="BD85" s="811"/>
      <c r="BE85" s="812"/>
      <c r="BF85" s="813"/>
      <c r="BG85" s="814"/>
      <c r="BH85" s="815"/>
      <c r="BI85" s="816"/>
      <c r="BJ85" s="696"/>
    </row>
    <row r="86" ht="12.75" customHeight="1">
      <c r="A86" s="758"/>
      <c r="B86" s="758"/>
      <c r="C86" s="669" t="s">
        <v>324</v>
      </c>
      <c r="D86" s="670" t="str">
        <f t="shared" si="6"/>
        <v/>
      </c>
      <c r="E86" s="671">
        <v>0.0</v>
      </c>
      <c r="F86" s="671">
        <v>0.0</v>
      </c>
      <c r="G86" s="671">
        <v>0.0</v>
      </c>
      <c r="H86" s="671">
        <v>0.0</v>
      </c>
      <c r="I86" s="671">
        <v>0.0</v>
      </c>
      <c r="J86" s="671">
        <v>0.0</v>
      </c>
      <c r="K86" s="671">
        <v>0.0</v>
      </c>
      <c r="L86" s="671">
        <v>0.0</v>
      </c>
      <c r="M86" s="671">
        <v>0.0</v>
      </c>
      <c r="N86" s="671">
        <v>0.0</v>
      </c>
      <c r="O86" s="672">
        <v>0.0</v>
      </c>
      <c r="P86" s="673" t="str">
        <f t="shared" si="1"/>
        <v/>
      </c>
      <c r="Q86" s="674"/>
      <c r="R86" s="777"/>
      <c r="S86" s="777"/>
      <c r="T86" s="763"/>
      <c r="U86" s="646"/>
      <c r="V86" s="764" t="s">
        <v>1308</v>
      </c>
      <c r="W86" s="797" t="s">
        <v>472</v>
      </c>
      <c r="X86" s="678">
        <v>6.0</v>
      </c>
      <c r="Y86" s="678" t="s">
        <v>1309</v>
      </c>
      <c r="Z86" s="678">
        <v>6.0</v>
      </c>
      <c r="AA86" s="678" t="s">
        <v>1309</v>
      </c>
      <c r="AB86" s="678">
        <v>6.0</v>
      </c>
      <c r="AC86" s="678" t="s">
        <v>1310</v>
      </c>
      <c r="AD86" s="678">
        <v>6.0</v>
      </c>
      <c r="AE86" s="678" t="s">
        <v>1310</v>
      </c>
      <c r="AF86" s="678">
        <v>6.0</v>
      </c>
      <c r="AG86" s="678" t="s">
        <v>1311</v>
      </c>
      <c r="AH86" s="720"/>
      <c r="AI86" s="720"/>
      <c r="AJ86" s="785"/>
      <c r="AK86" s="720"/>
      <c r="AL86" s="720"/>
      <c r="AM86" s="720"/>
      <c r="AN86" s="786" t="s">
        <v>1304</v>
      </c>
      <c r="AO86" s="765" t="str">
        <f t="shared" si="5"/>
        <v/>
      </c>
      <c r="AP86" s="766"/>
      <c r="AQ86" s="682"/>
      <c r="AR86" s="745"/>
      <c r="AS86" s="725"/>
      <c r="AT86" s="725"/>
      <c r="AU86" s="738"/>
      <c r="AV86" s="739"/>
      <c r="AW86" s="739"/>
      <c r="AX86" s="739"/>
      <c r="AY86" s="806"/>
      <c r="AZ86" s="807"/>
      <c r="BA86" s="808"/>
      <c r="BB86" s="809"/>
      <c r="BC86" s="810"/>
      <c r="BD86" s="811"/>
      <c r="BE86" s="812"/>
      <c r="BF86" s="813"/>
      <c r="BG86" s="814"/>
      <c r="BH86" s="815"/>
      <c r="BI86" s="816"/>
      <c r="BJ86" s="696"/>
    </row>
    <row r="87" ht="12.75" customHeight="1">
      <c r="A87" s="756"/>
      <c r="B87" s="756"/>
      <c r="C87" s="669" t="s">
        <v>324</v>
      </c>
      <c r="D87" s="699" t="str">
        <f t="shared" si="6"/>
        <v/>
      </c>
      <c r="E87" s="700">
        <v>0.0</v>
      </c>
      <c r="F87" s="700">
        <v>0.0</v>
      </c>
      <c r="G87" s="700">
        <v>0.0</v>
      </c>
      <c r="H87" s="700">
        <v>0.0</v>
      </c>
      <c r="I87" s="700">
        <v>0.0</v>
      </c>
      <c r="J87" s="700">
        <v>0.0</v>
      </c>
      <c r="K87" s="700">
        <v>0.0</v>
      </c>
      <c r="L87" s="700">
        <v>0.0</v>
      </c>
      <c r="M87" s="700">
        <v>0.0</v>
      </c>
      <c r="N87" s="700">
        <v>0.0</v>
      </c>
      <c r="O87" s="701">
        <v>0.0</v>
      </c>
      <c r="P87" s="702" t="str">
        <f t="shared" si="1"/>
        <v/>
      </c>
      <c r="Q87" s="703"/>
      <c r="R87" s="769"/>
      <c r="S87" s="769"/>
      <c r="T87" s="782"/>
      <c r="U87" s="706"/>
      <c r="V87" s="772" t="s">
        <v>1312</v>
      </c>
      <c r="W87" s="798" t="s">
        <v>472</v>
      </c>
      <c r="X87" s="708">
        <v>2.0</v>
      </c>
      <c r="Y87" s="708" t="s">
        <v>1313</v>
      </c>
      <c r="Z87" s="708">
        <v>2.0</v>
      </c>
      <c r="AA87" s="708" t="s">
        <v>1313</v>
      </c>
      <c r="AB87" s="708">
        <v>2.0</v>
      </c>
      <c r="AC87" s="708" t="s">
        <v>1313</v>
      </c>
      <c r="AD87" s="708">
        <v>2.0</v>
      </c>
      <c r="AE87" s="708" t="s">
        <v>1313</v>
      </c>
      <c r="AF87" s="708">
        <v>3.0</v>
      </c>
      <c r="AG87" s="708" t="s">
        <v>1314</v>
      </c>
      <c r="AH87" s="708">
        <v>3.0</v>
      </c>
      <c r="AI87" s="708" t="s">
        <v>1314</v>
      </c>
      <c r="AJ87" s="783">
        <v>3.0</v>
      </c>
      <c r="AK87" s="708" t="s">
        <v>1314</v>
      </c>
      <c r="AL87" s="708">
        <v>3.0</v>
      </c>
      <c r="AM87" s="708" t="s">
        <v>1314</v>
      </c>
      <c r="AN87" s="710" t="s">
        <v>1315</v>
      </c>
      <c r="AO87" s="773" t="str">
        <f t="shared" si="5"/>
        <v/>
      </c>
      <c r="AP87" s="774"/>
      <c r="AQ87" s="713"/>
      <c r="AR87" s="742"/>
      <c r="AS87" s="715"/>
      <c r="AT87" s="715"/>
      <c r="AU87" s="733"/>
      <c r="AV87" s="734"/>
      <c r="AW87" s="734"/>
      <c r="AX87" s="734"/>
      <c r="AY87" s="806"/>
      <c r="AZ87" s="807"/>
      <c r="BA87" s="808"/>
      <c r="BB87" s="809"/>
      <c r="BC87" s="810"/>
      <c r="BD87" s="811"/>
      <c r="BE87" s="812"/>
      <c r="BF87" s="813"/>
      <c r="BG87" s="814"/>
      <c r="BH87" s="815"/>
      <c r="BI87" s="816"/>
      <c r="BJ87" s="696"/>
    </row>
    <row r="88" ht="12.75" customHeight="1">
      <c r="A88" s="758"/>
      <c r="B88" s="758"/>
      <c r="C88" s="669" t="s">
        <v>324</v>
      </c>
      <c r="D88" s="670" t="str">
        <f t="shared" si="6"/>
        <v/>
      </c>
      <c r="E88" s="671">
        <v>0.0</v>
      </c>
      <c r="F88" s="671">
        <v>0.0</v>
      </c>
      <c r="G88" s="671">
        <v>0.0</v>
      </c>
      <c r="H88" s="671">
        <v>0.0</v>
      </c>
      <c r="I88" s="671">
        <v>0.0</v>
      </c>
      <c r="J88" s="671">
        <v>0.0</v>
      </c>
      <c r="K88" s="671">
        <v>0.0</v>
      </c>
      <c r="L88" s="671">
        <v>0.0</v>
      </c>
      <c r="M88" s="671">
        <v>0.0</v>
      </c>
      <c r="N88" s="671">
        <v>0.0</v>
      </c>
      <c r="O88" s="672">
        <v>0.0</v>
      </c>
      <c r="P88" s="673" t="str">
        <f t="shared" si="1"/>
        <v/>
      </c>
      <c r="Q88" s="674"/>
      <c r="R88" s="777"/>
      <c r="S88" s="777"/>
      <c r="T88" s="763"/>
      <c r="U88" s="646"/>
      <c r="V88" s="764" t="s">
        <v>1316</v>
      </c>
      <c r="W88" s="797" t="s">
        <v>472</v>
      </c>
      <c r="X88" s="678">
        <v>5.0</v>
      </c>
      <c r="Y88" s="678" t="s">
        <v>1317</v>
      </c>
      <c r="Z88" s="678">
        <v>5.0</v>
      </c>
      <c r="AA88" s="678" t="s">
        <v>1317</v>
      </c>
      <c r="AB88" s="678">
        <v>5.0</v>
      </c>
      <c r="AC88" s="678" t="s">
        <v>1317</v>
      </c>
      <c r="AD88" s="678">
        <v>5.0</v>
      </c>
      <c r="AE88" s="678" t="s">
        <v>1317</v>
      </c>
      <c r="AF88" s="678">
        <v>6.0</v>
      </c>
      <c r="AG88" s="678" t="s">
        <v>1318</v>
      </c>
      <c r="AH88" s="678">
        <v>6.0</v>
      </c>
      <c r="AI88" s="678" t="s">
        <v>1318</v>
      </c>
      <c r="AJ88" s="803">
        <v>8.0</v>
      </c>
      <c r="AK88" s="678" t="s">
        <v>1318</v>
      </c>
      <c r="AL88" s="678">
        <v>8.0</v>
      </c>
      <c r="AM88" s="678" t="s">
        <v>1318</v>
      </c>
      <c r="AN88" s="786" t="s">
        <v>1319</v>
      </c>
      <c r="AO88" s="765" t="str">
        <f t="shared" si="5"/>
        <v/>
      </c>
      <c r="AP88" s="766"/>
      <c r="AQ88" s="682"/>
      <c r="AR88" s="745"/>
      <c r="AS88" s="725"/>
      <c r="AT88" s="725"/>
      <c r="AU88" s="738"/>
      <c r="AV88" s="739"/>
      <c r="AW88" s="739"/>
      <c r="AX88" s="739"/>
      <c r="AY88" s="806"/>
      <c r="AZ88" s="807"/>
      <c r="BA88" s="808"/>
      <c r="BB88" s="809"/>
      <c r="BC88" s="810"/>
      <c r="BD88" s="811"/>
      <c r="BE88" s="812"/>
      <c r="BF88" s="813"/>
      <c r="BG88" s="814"/>
      <c r="BH88" s="815"/>
      <c r="BI88" s="816"/>
      <c r="BJ88" s="696"/>
    </row>
    <row r="89" ht="12.75" customHeight="1">
      <c r="A89" s="756"/>
      <c r="B89" s="756"/>
      <c r="C89" s="669" t="s">
        <v>324</v>
      </c>
      <c r="D89" s="699" t="str">
        <f t="shared" si="6"/>
        <v/>
      </c>
      <c r="E89" s="700">
        <v>0.0</v>
      </c>
      <c r="F89" s="700">
        <v>0.0</v>
      </c>
      <c r="G89" s="700">
        <v>0.0</v>
      </c>
      <c r="H89" s="700">
        <v>0.0</v>
      </c>
      <c r="I89" s="700">
        <v>0.0</v>
      </c>
      <c r="J89" s="700">
        <v>0.0</v>
      </c>
      <c r="K89" s="700">
        <v>0.0</v>
      </c>
      <c r="L89" s="700">
        <v>0.0</v>
      </c>
      <c r="M89" s="700">
        <v>0.0</v>
      </c>
      <c r="N89" s="700">
        <v>0.0</v>
      </c>
      <c r="O89" s="701">
        <v>0.0</v>
      </c>
      <c r="P89" s="702" t="str">
        <f t="shared" si="1"/>
        <v/>
      </c>
      <c r="Q89" s="703"/>
      <c r="R89" s="769"/>
      <c r="S89" s="769"/>
      <c r="T89" s="782"/>
      <c r="U89" s="706"/>
      <c r="V89" s="772" t="s">
        <v>1320</v>
      </c>
      <c r="W89" s="798" t="s">
        <v>472</v>
      </c>
      <c r="X89" s="708">
        <v>6.0</v>
      </c>
      <c r="Y89" s="708" t="s">
        <v>1321</v>
      </c>
      <c r="Z89" s="708">
        <v>5.0</v>
      </c>
      <c r="AA89" s="708" t="s">
        <v>1322</v>
      </c>
      <c r="AB89" s="708">
        <v>6.0</v>
      </c>
      <c r="AC89" s="708" t="s">
        <v>1323</v>
      </c>
      <c r="AD89" s="708">
        <v>5.0</v>
      </c>
      <c r="AE89" s="708" t="s">
        <v>1324</v>
      </c>
      <c r="AF89" s="708">
        <v>7.0</v>
      </c>
      <c r="AG89" s="708" t="s">
        <v>1325</v>
      </c>
      <c r="AH89" s="708">
        <v>6.0</v>
      </c>
      <c r="AI89" s="708" t="s">
        <v>1326</v>
      </c>
      <c r="AJ89" s="789"/>
      <c r="AK89" s="709"/>
      <c r="AL89" s="709"/>
      <c r="AM89" s="709"/>
      <c r="AN89" s="710" t="s">
        <v>1327</v>
      </c>
      <c r="AO89" s="773" t="str">
        <f t="shared" si="5"/>
        <v/>
      </c>
      <c r="AP89" s="774"/>
      <c r="AQ89" s="713"/>
      <c r="AR89" s="742"/>
      <c r="AS89" s="715"/>
      <c r="AT89" s="715"/>
      <c r="AU89" s="733"/>
      <c r="AV89" s="734"/>
      <c r="AW89" s="734"/>
      <c r="AX89" s="734"/>
      <c r="AY89" s="806"/>
      <c r="AZ89" s="807"/>
      <c r="BA89" s="808"/>
      <c r="BB89" s="809"/>
      <c r="BC89" s="810"/>
      <c r="BD89" s="811"/>
      <c r="BE89" s="812"/>
      <c r="BF89" s="813"/>
      <c r="BG89" s="814"/>
      <c r="BH89" s="815"/>
      <c r="BI89" s="816"/>
      <c r="BJ89" s="696"/>
    </row>
    <row r="90" ht="12.75" customHeight="1">
      <c r="A90" s="758"/>
      <c r="B90" s="758"/>
      <c r="C90" s="669" t="s">
        <v>324</v>
      </c>
      <c r="D90" s="670" t="str">
        <f t="shared" si="6"/>
        <v/>
      </c>
      <c r="E90" s="671">
        <v>0.0</v>
      </c>
      <c r="F90" s="671">
        <v>0.0</v>
      </c>
      <c r="G90" s="671">
        <v>0.0</v>
      </c>
      <c r="H90" s="671">
        <v>0.0</v>
      </c>
      <c r="I90" s="671">
        <v>0.0</v>
      </c>
      <c r="J90" s="671">
        <v>0.0</v>
      </c>
      <c r="K90" s="671">
        <v>0.0</v>
      </c>
      <c r="L90" s="671">
        <v>0.0</v>
      </c>
      <c r="M90" s="671">
        <v>0.0</v>
      </c>
      <c r="N90" s="671">
        <v>0.0</v>
      </c>
      <c r="O90" s="672">
        <v>0.0</v>
      </c>
      <c r="P90" s="673" t="str">
        <f t="shared" si="1"/>
        <v/>
      </c>
      <c r="Q90" s="674"/>
      <c r="R90" s="777"/>
      <c r="S90" s="777"/>
      <c r="T90" s="763"/>
      <c r="U90" s="646"/>
      <c r="V90" s="764" t="s">
        <v>1328</v>
      </c>
      <c r="W90" s="797" t="s">
        <v>472</v>
      </c>
      <c r="X90" s="678">
        <v>5.0</v>
      </c>
      <c r="Y90" s="678" t="s">
        <v>1329</v>
      </c>
      <c r="Z90" s="678">
        <v>6.0</v>
      </c>
      <c r="AA90" s="678" t="s">
        <v>1330</v>
      </c>
      <c r="AB90" s="678">
        <v>6.0</v>
      </c>
      <c r="AC90" s="678" t="s">
        <v>1331</v>
      </c>
      <c r="AD90" s="678">
        <v>1.0</v>
      </c>
      <c r="AE90" s="678" t="s">
        <v>1332</v>
      </c>
      <c r="AF90" s="678">
        <v>6.0</v>
      </c>
      <c r="AG90" s="678" t="s">
        <v>1333</v>
      </c>
      <c r="AH90" s="678">
        <v>6.0</v>
      </c>
      <c r="AI90" s="678" t="s">
        <v>1334</v>
      </c>
      <c r="AJ90" s="785"/>
      <c r="AK90" s="720"/>
      <c r="AL90" s="720"/>
      <c r="AM90" s="720"/>
      <c r="AN90" s="786" t="s">
        <v>1335</v>
      </c>
      <c r="AO90" s="765" t="str">
        <f t="shared" si="5"/>
        <v/>
      </c>
      <c r="AP90" s="766"/>
      <c r="AQ90" s="682"/>
      <c r="AR90" s="745"/>
      <c r="AS90" s="725"/>
      <c r="AT90" s="725"/>
      <c r="AU90" s="738"/>
      <c r="AV90" s="739"/>
      <c r="AW90" s="739"/>
      <c r="AX90" s="739"/>
      <c r="AY90" s="806"/>
      <c r="AZ90" s="807"/>
      <c r="BA90" s="808"/>
      <c r="BB90" s="809"/>
      <c r="BC90" s="810"/>
      <c r="BD90" s="811"/>
      <c r="BE90" s="812"/>
      <c r="BF90" s="813"/>
      <c r="BG90" s="814"/>
      <c r="BH90" s="815"/>
      <c r="BI90" s="816"/>
      <c r="BJ90" s="696"/>
    </row>
    <row r="91" ht="12.75" customHeight="1">
      <c r="A91" s="756"/>
      <c r="B91" s="756"/>
      <c r="C91" s="669" t="s">
        <v>324</v>
      </c>
      <c r="D91" s="699" t="str">
        <f t="shared" si="6"/>
        <v/>
      </c>
      <c r="E91" s="700">
        <v>0.0</v>
      </c>
      <c r="F91" s="700">
        <v>0.0</v>
      </c>
      <c r="G91" s="700">
        <v>0.0</v>
      </c>
      <c r="H91" s="700">
        <v>0.0</v>
      </c>
      <c r="I91" s="700">
        <v>0.0</v>
      </c>
      <c r="J91" s="700">
        <v>0.0</v>
      </c>
      <c r="K91" s="700">
        <v>0.0</v>
      </c>
      <c r="L91" s="700">
        <v>0.0</v>
      </c>
      <c r="M91" s="700">
        <v>0.0</v>
      </c>
      <c r="N91" s="700">
        <v>0.0</v>
      </c>
      <c r="O91" s="701">
        <v>0.0</v>
      </c>
      <c r="P91" s="702" t="str">
        <f t="shared" si="1"/>
        <v/>
      </c>
      <c r="Q91" s="703"/>
      <c r="R91" s="769"/>
      <c r="S91" s="769"/>
      <c r="T91" s="782"/>
      <c r="U91" s="706"/>
      <c r="V91" s="772" t="s">
        <v>1336</v>
      </c>
      <c r="W91" s="798" t="s">
        <v>472</v>
      </c>
      <c r="X91" s="708">
        <v>5.0</v>
      </c>
      <c r="Y91" s="708" t="s">
        <v>1337</v>
      </c>
      <c r="Z91" s="708">
        <v>7.0</v>
      </c>
      <c r="AA91" s="708" t="s">
        <v>1338</v>
      </c>
      <c r="AB91" s="708">
        <v>6.0</v>
      </c>
      <c r="AC91" s="708" t="s">
        <v>1339</v>
      </c>
      <c r="AD91" s="708">
        <v>5.0</v>
      </c>
      <c r="AE91" s="708" t="s">
        <v>1340</v>
      </c>
      <c r="AF91" s="708">
        <v>5.0</v>
      </c>
      <c r="AG91" s="708" t="s">
        <v>1341</v>
      </c>
      <c r="AH91" s="708">
        <v>4.0</v>
      </c>
      <c r="AI91" s="708" t="s">
        <v>1342</v>
      </c>
      <c r="AJ91" s="789"/>
      <c r="AK91" s="709"/>
      <c r="AL91" s="709"/>
      <c r="AM91" s="709"/>
      <c r="AN91" s="710" t="s">
        <v>1327</v>
      </c>
      <c r="AO91" s="773" t="str">
        <f t="shared" si="5"/>
        <v/>
      </c>
      <c r="AP91" s="774"/>
      <c r="AQ91" s="713"/>
      <c r="AR91" s="742"/>
      <c r="AS91" s="715"/>
      <c r="AT91" s="715"/>
      <c r="AU91" s="733"/>
      <c r="AV91" s="734"/>
      <c r="AW91" s="734"/>
      <c r="AX91" s="734"/>
      <c r="AY91" s="806"/>
      <c r="AZ91" s="807"/>
      <c r="BA91" s="808"/>
      <c r="BB91" s="809"/>
      <c r="BC91" s="810"/>
      <c r="BD91" s="811"/>
      <c r="BE91" s="812"/>
      <c r="BF91" s="813"/>
      <c r="BG91" s="814"/>
      <c r="BH91" s="815"/>
      <c r="BI91" s="816"/>
      <c r="BJ91" s="696"/>
    </row>
    <row r="92" ht="12.75" customHeight="1">
      <c r="A92" s="758"/>
      <c r="B92" s="758"/>
      <c r="C92" s="669" t="s">
        <v>324</v>
      </c>
      <c r="D92" s="670" t="str">
        <f t="shared" si="6"/>
        <v/>
      </c>
      <c r="E92" s="671">
        <v>0.0</v>
      </c>
      <c r="F92" s="671">
        <v>0.0</v>
      </c>
      <c r="G92" s="671">
        <v>0.0</v>
      </c>
      <c r="H92" s="671">
        <v>0.0</v>
      </c>
      <c r="I92" s="671">
        <v>0.0</v>
      </c>
      <c r="J92" s="671">
        <v>0.0</v>
      </c>
      <c r="K92" s="671">
        <v>0.0</v>
      </c>
      <c r="L92" s="671">
        <v>0.0</v>
      </c>
      <c r="M92" s="671">
        <v>0.0</v>
      </c>
      <c r="N92" s="671">
        <v>0.0</v>
      </c>
      <c r="O92" s="672">
        <v>0.0</v>
      </c>
      <c r="P92" s="673" t="str">
        <f t="shared" si="1"/>
        <v/>
      </c>
      <c r="Q92" s="674"/>
      <c r="R92" s="777"/>
      <c r="S92" s="777"/>
      <c r="T92" s="763"/>
      <c r="U92" s="646"/>
      <c r="V92" s="764" t="s">
        <v>1343</v>
      </c>
      <c r="W92" s="797" t="s">
        <v>472</v>
      </c>
      <c r="X92" s="678">
        <v>1.0</v>
      </c>
      <c r="Y92" s="678" t="s">
        <v>1344</v>
      </c>
      <c r="Z92" s="678">
        <v>6.0</v>
      </c>
      <c r="AA92" s="678" t="s">
        <v>1345</v>
      </c>
      <c r="AB92" s="678">
        <v>6.0</v>
      </c>
      <c r="AC92" s="678" t="s">
        <v>1346</v>
      </c>
      <c r="AD92" s="678">
        <v>1.0</v>
      </c>
      <c r="AE92" s="678" t="s">
        <v>1347</v>
      </c>
      <c r="AF92" s="678">
        <v>1.0</v>
      </c>
      <c r="AG92" s="678" t="s">
        <v>1348</v>
      </c>
      <c r="AH92" s="678">
        <v>1.0</v>
      </c>
      <c r="AI92" s="678" t="s">
        <v>924</v>
      </c>
      <c r="AJ92" s="785"/>
      <c r="AK92" s="720"/>
      <c r="AL92" s="720"/>
      <c r="AM92" s="720"/>
      <c r="AN92" s="786" t="s">
        <v>1349</v>
      </c>
      <c r="AO92" s="765" t="str">
        <f t="shared" si="5"/>
        <v/>
      </c>
      <c r="AP92" s="766"/>
      <c r="AQ92" s="682"/>
      <c r="AR92" s="745"/>
      <c r="AS92" s="725"/>
      <c r="AT92" s="725"/>
      <c r="AU92" s="738"/>
      <c r="AV92" s="739"/>
      <c r="AW92" s="739"/>
      <c r="AX92" s="739"/>
      <c r="AY92" s="806"/>
      <c r="AZ92" s="807"/>
      <c r="BA92" s="808"/>
      <c r="BB92" s="809"/>
      <c r="BC92" s="810"/>
      <c r="BD92" s="811"/>
      <c r="BE92" s="812"/>
      <c r="BF92" s="813"/>
      <c r="BG92" s="814"/>
      <c r="BH92" s="815"/>
      <c r="BI92" s="816"/>
      <c r="BJ92" s="696"/>
    </row>
    <row r="93" ht="12.75" customHeight="1">
      <c r="A93" s="756"/>
      <c r="B93" s="756"/>
      <c r="C93" s="669" t="s">
        <v>324</v>
      </c>
      <c r="D93" s="699" t="str">
        <f t="shared" si="6"/>
        <v/>
      </c>
      <c r="E93" s="700">
        <v>0.0</v>
      </c>
      <c r="F93" s="700">
        <v>0.0</v>
      </c>
      <c r="G93" s="700">
        <v>0.0</v>
      </c>
      <c r="H93" s="700">
        <v>0.0</v>
      </c>
      <c r="I93" s="700">
        <v>0.0</v>
      </c>
      <c r="J93" s="700">
        <v>0.0</v>
      </c>
      <c r="K93" s="700">
        <v>0.0</v>
      </c>
      <c r="L93" s="700">
        <v>0.0</v>
      </c>
      <c r="M93" s="700">
        <v>0.0</v>
      </c>
      <c r="N93" s="700">
        <v>0.0</v>
      </c>
      <c r="O93" s="701">
        <v>0.0</v>
      </c>
      <c r="P93" s="702" t="str">
        <f t="shared" si="1"/>
        <v/>
      </c>
      <c r="Q93" s="703"/>
      <c r="R93" s="769"/>
      <c r="S93" s="769"/>
      <c r="T93" s="782"/>
      <c r="U93" s="706"/>
      <c r="V93" s="772" t="s">
        <v>1350</v>
      </c>
      <c r="W93" s="798" t="s">
        <v>472</v>
      </c>
      <c r="X93" s="708">
        <v>1.0</v>
      </c>
      <c r="Y93" s="708" t="s">
        <v>1351</v>
      </c>
      <c r="Z93" s="708">
        <v>5.0</v>
      </c>
      <c r="AA93" s="708" t="s">
        <v>1352</v>
      </c>
      <c r="AB93" s="708">
        <v>5.0</v>
      </c>
      <c r="AC93" s="708" t="s">
        <v>1353</v>
      </c>
      <c r="AD93" s="708">
        <v>5.0</v>
      </c>
      <c r="AE93" s="708" t="s">
        <v>1354</v>
      </c>
      <c r="AF93" s="708">
        <v>5.0</v>
      </c>
      <c r="AG93" s="708" t="s">
        <v>1355</v>
      </c>
      <c r="AH93" s="708">
        <v>3.0</v>
      </c>
      <c r="AI93" s="708" t="s">
        <v>1356</v>
      </c>
      <c r="AJ93" s="783">
        <v>3.0</v>
      </c>
      <c r="AK93" s="708" t="s">
        <v>1357</v>
      </c>
      <c r="AL93" s="708">
        <v>3.0</v>
      </c>
      <c r="AM93" s="708" t="s">
        <v>1358</v>
      </c>
      <c r="AN93" s="710" t="s">
        <v>1359</v>
      </c>
      <c r="AO93" s="773" t="str">
        <f t="shared" si="5"/>
        <v/>
      </c>
      <c r="AP93" s="774"/>
      <c r="AQ93" s="713"/>
      <c r="AR93" s="742"/>
      <c r="AS93" s="715"/>
      <c r="AT93" s="715"/>
      <c r="AU93" s="733"/>
      <c r="AV93" s="734"/>
      <c r="AW93" s="734"/>
      <c r="AX93" s="734"/>
      <c r="AY93" s="806"/>
      <c r="AZ93" s="807"/>
      <c r="BA93" s="808"/>
      <c r="BB93" s="809"/>
      <c r="BC93" s="810"/>
      <c r="BD93" s="811"/>
      <c r="BE93" s="812"/>
      <c r="BF93" s="813"/>
      <c r="BG93" s="814"/>
      <c r="BH93" s="815"/>
      <c r="BI93" s="816"/>
      <c r="BJ93" s="696"/>
    </row>
    <row r="94" ht="12.75" customHeight="1">
      <c r="A94" s="758"/>
      <c r="B94" s="758"/>
      <c r="C94" s="669" t="s">
        <v>324</v>
      </c>
      <c r="D94" s="670" t="str">
        <f t="shared" si="6"/>
        <v/>
      </c>
      <c r="E94" s="671">
        <v>0.0</v>
      </c>
      <c r="F94" s="671">
        <v>0.0</v>
      </c>
      <c r="G94" s="671">
        <v>0.0</v>
      </c>
      <c r="H94" s="671">
        <v>0.0</v>
      </c>
      <c r="I94" s="671">
        <v>0.0</v>
      </c>
      <c r="J94" s="671">
        <v>0.0</v>
      </c>
      <c r="K94" s="671">
        <v>0.0</v>
      </c>
      <c r="L94" s="671">
        <v>0.0</v>
      </c>
      <c r="M94" s="671">
        <v>0.0</v>
      </c>
      <c r="N94" s="671">
        <v>0.0</v>
      </c>
      <c r="O94" s="672">
        <v>0.0</v>
      </c>
      <c r="P94" s="673" t="str">
        <f t="shared" si="1"/>
        <v/>
      </c>
      <c r="Q94" s="674"/>
      <c r="R94" s="777"/>
      <c r="S94" s="777"/>
      <c r="T94" s="763"/>
      <c r="U94" s="646"/>
      <c r="V94" s="764" t="s">
        <v>1360</v>
      </c>
      <c r="W94" s="797" t="s">
        <v>472</v>
      </c>
      <c r="X94" s="678">
        <v>5.0</v>
      </c>
      <c r="Y94" s="678" t="s">
        <v>1361</v>
      </c>
      <c r="Z94" s="678">
        <v>5.0</v>
      </c>
      <c r="AA94" s="678" t="s">
        <v>1361</v>
      </c>
      <c r="AB94" s="678">
        <v>5.0</v>
      </c>
      <c r="AC94" s="678" t="s">
        <v>1361</v>
      </c>
      <c r="AD94" s="678">
        <v>5.0</v>
      </c>
      <c r="AE94" s="678" t="s">
        <v>1361</v>
      </c>
      <c r="AF94" s="678">
        <v>5.0</v>
      </c>
      <c r="AG94" s="678" t="s">
        <v>1362</v>
      </c>
      <c r="AH94" s="678">
        <v>5.0</v>
      </c>
      <c r="AI94" s="678" t="s">
        <v>1362</v>
      </c>
      <c r="AJ94" s="803">
        <v>5.0</v>
      </c>
      <c r="AK94" s="678" t="s">
        <v>1362</v>
      </c>
      <c r="AL94" s="678">
        <v>5.0</v>
      </c>
      <c r="AM94" s="678" t="s">
        <v>1362</v>
      </c>
      <c r="AN94" s="786" t="s">
        <v>1363</v>
      </c>
      <c r="AO94" s="765" t="str">
        <f t="shared" si="5"/>
        <v/>
      </c>
      <c r="AP94" s="766"/>
      <c r="AQ94" s="682"/>
      <c r="AR94" s="745"/>
      <c r="AS94" s="725"/>
      <c r="AT94" s="725"/>
      <c r="AU94" s="738"/>
      <c r="AV94" s="739"/>
      <c r="AW94" s="739"/>
      <c r="AX94" s="739"/>
      <c r="AY94" s="806"/>
      <c r="AZ94" s="807"/>
      <c r="BA94" s="808"/>
      <c r="BB94" s="809"/>
      <c r="BC94" s="810"/>
      <c r="BD94" s="811"/>
      <c r="BE94" s="812"/>
      <c r="BF94" s="813"/>
      <c r="BG94" s="814"/>
      <c r="BH94" s="815"/>
      <c r="BI94" s="816"/>
      <c r="BJ94" s="696"/>
    </row>
    <row r="95" ht="12.75" customHeight="1">
      <c r="A95" s="756"/>
      <c r="B95" s="756"/>
      <c r="C95" s="669" t="s">
        <v>324</v>
      </c>
      <c r="D95" s="699" t="str">
        <f t="shared" si="6"/>
        <v/>
      </c>
      <c r="E95" s="700">
        <v>0.0</v>
      </c>
      <c r="F95" s="700">
        <v>0.0</v>
      </c>
      <c r="G95" s="700">
        <v>0.0</v>
      </c>
      <c r="H95" s="700">
        <v>0.0</v>
      </c>
      <c r="I95" s="700">
        <v>0.0</v>
      </c>
      <c r="J95" s="700">
        <v>0.0</v>
      </c>
      <c r="K95" s="700">
        <v>0.0</v>
      </c>
      <c r="L95" s="700">
        <v>0.0</v>
      </c>
      <c r="M95" s="700">
        <v>0.0</v>
      </c>
      <c r="N95" s="700">
        <v>0.0</v>
      </c>
      <c r="O95" s="701">
        <v>0.0</v>
      </c>
      <c r="P95" s="702" t="str">
        <f t="shared" si="1"/>
        <v/>
      </c>
      <c r="Q95" s="703"/>
      <c r="R95" s="769"/>
      <c r="S95" s="769"/>
      <c r="T95" s="782"/>
      <c r="U95" s="706"/>
      <c r="V95" s="772" t="s">
        <v>1364</v>
      </c>
      <c r="W95" s="798" t="s">
        <v>472</v>
      </c>
      <c r="X95" s="708">
        <v>6.0</v>
      </c>
      <c r="Y95" s="708" t="s">
        <v>1365</v>
      </c>
      <c r="Z95" s="708">
        <v>6.0</v>
      </c>
      <c r="AA95" s="708" t="s">
        <v>1366</v>
      </c>
      <c r="AB95" s="708">
        <v>6.0</v>
      </c>
      <c r="AC95" s="708" t="s">
        <v>1367</v>
      </c>
      <c r="AD95" s="708">
        <v>6.0</v>
      </c>
      <c r="AE95" s="708" t="s">
        <v>1368</v>
      </c>
      <c r="AF95" s="708">
        <v>8.0</v>
      </c>
      <c r="AG95" s="708" t="s">
        <v>1369</v>
      </c>
      <c r="AH95" s="708">
        <v>7.0</v>
      </c>
      <c r="AI95" s="708" t="s">
        <v>1325</v>
      </c>
      <c r="AJ95" s="789"/>
      <c r="AK95" s="709"/>
      <c r="AL95" s="709"/>
      <c r="AM95" s="709"/>
      <c r="AN95" s="710" t="s">
        <v>1370</v>
      </c>
      <c r="AO95" s="773" t="str">
        <f t="shared" si="5"/>
        <v/>
      </c>
      <c r="AP95" s="774"/>
      <c r="AQ95" s="713"/>
      <c r="AR95" s="742"/>
      <c r="AS95" s="715"/>
      <c r="AT95" s="715"/>
      <c r="AU95" s="733"/>
      <c r="AV95" s="734"/>
      <c r="AW95" s="734"/>
      <c r="AX95" s="734"/>
      <c r="AY95" s="806"/>
      <c r="AZ95" s="807"/>
      <c r="BA95" s="808"/>
      <c r="BB95" s="809"/>
      <c r="BC95" s="810"/>
      <c r="BD95" s="811"/>
      <c r="BE95" s="812"/>
      <c r="BF95" s="813"/>
      <c r="BG95" s="814"/>
      <c r="BH95" s="815"/>
      <c r="BI95" s="816"/>
      <c r="BJ95" s="696"/>
    </row>
    <row r="96" ht="12.75" customHeight="1">
      <c r="A96" s="758"/>
      <c r="B96" s="758"/>
      <c r="C96" s="669" t="s">
        <v>324</v>
      </c>
      <c r="D96" s="670" t="str">
        <f t="shared" si="6"/>
        <v/>
      </c>
      <c r="E96" s="671">
        <v>0.0</v>
      </c>
      <c r="F96" s="671">
        <v>0.0</v>
      </c>
      <c r="G96" s="671">
        <v>0.0</v>
      </c>
      <c r="H96" s="671">
        <v>0.0</v>
      </c>
      <c r="I96" s="671">
        <v>0.0</v>
      </c>
      <c r="J96" s="671">
        <v>0.0</v>
      </c>
      <c r="K96" s="671">
        <v>0.0</v>
      </c>
      <c r="L96" s="671">
        <v>0.0</v>
      </c>
      <c r="M96" s="671">
        <v>0.0</v>
      </c>
      <c r="N96" s="671">
        <v>0.0</v>
      </c>
      <c r="O96" s="672">
        <v>0.0</v>
      </c>
      <c r="P96" s="673" t="str">
        <f t="shared" si="1"/>
        <v/>
      </c>
      <c r="Q96" s="674"/>
      <c r="R96" s="777"/>
      <c r="S96" s="777"/>
      <c r="T96" s="763"/>
      <c r="U96" s="646"/>
      <c r="V96" s="764" t="s">
        <v>1371</v>
      </c>
      <c r="W96" s="797" t="s">
        <v>472</v>
      </c>
      <c r="X96" s="678">
        <v>5.0</v>
      </c>
      <c r="Y96" s="678" t="s">
        <v>1329</v>
      </c>
      <c r="Z96" s="678">
        <v>6.0</v>
      </c>
      <c r="AA96" s="678" t="s">
        <v>1330</v>
      </c>
      <c r="AB96" s="678">
        <v>6.0</v>
      </c>
      <c r="AC96" s="678" t="s">
        <v>1331</v>
      </c>
      <c r="AD96" s="678">
        <v>1.0</v>
      </c>
      <c r="AE96" s="678" t="s">
        <v>1332</v>
      </c>
      <c r="AF96" s="678">
        <v>5.0</v>
      </c>
      <c r="AG96" s="678" t="s">
        <v>1372</v>
      </c>
      <c r="AH96" s="678">
        <v>6.0</v>
      </c>
      <c r="AI96" s="678" t="s">
        <v>1333</v>
      </c>
      <c r="AJ96" s="785"/>
      <c r="AK96" s="720"/>
      <c r="AL96" s="720"/>
      <c r="AM96" s="720"/>
      <c r="AN96" s="786" t="s">
        <v>1335</v>
      </c>
      <c r="AO96" s="765" t="str">
        <f t="shared" si="5"/>
        <v/>
      </c>
      <c r="AP96" s="766"/>
      <c r="AQ96" s="682"/>
      <c r="AR96" s="745"/>
      <c r="AS96" s="725"/>
      <c r="AT96" s="725"/>
      <c r="AU96" s="738"/>
      <c r="AV96" s="739"/>
      <c r="AW96" s="739"/>
      <c r="AX96" s="739"/>
      <c r="AY96" s="806"/>
      <c r="AZ96" s="807"/>
      <c r="BA96" s="808"/>
      <c r="BB96" s="809"/>
      <c r="BC96" s="810"/>
      <c r="BD96" s="811"/>
      <c r="BE96" s="812"/>
      <c r="BF96" s="813"/>
      <c r="BG96" s="814"/>
      <c r="BH96" s="815"/>
      <c r="BI96" s="816"/>
      <c r="BJ96" s="696"/>
    </row>
    <row r="97" ht="12.75" customHeight="1">
      <c r="A97" s="756"/>
      <c r="B97" s="756"/>
      <c r="C97" s="669" t="s">
        <v>324</v>
      </c>
      <c r="D97" s="699" t="str">
        <f t="shared" si="6"/>
        <v/>
      </c>
      <c r="E97" s="700">
        <v>0.0</v>
      </c>
      <c r="F97" s="700">
        <v>0.0</v>
      </c>
      <c r="G97" s="700">
        <v>0.0</v>
      </c>
      <c r="H97" s="700">
        <v>0.0</v>
      </c>
      <c r="I97" s="700">
        <v>0.0</v>
      </c>
      <c r="J97" s="700">
        <v>0.0</v>
      </c>
      <c r="K97" s="700">
        <v>0.0</v>
      </c>
      <c r="L97" s="700">
        <v>0.0</v>
      </c>
      <c r="M97" s="700">
        <v>0.0</v>
      </c>
      <c r="N97" s="700">
        <v>0.0</v>
      </c>
      <c r="O97" s="701">
        <v>0.0</v>
      </c>
      <c r="P97" s="702" t="str">
        <f t="shared" si="1"/>
        <v/>
      </c>
      <c r="Q97" s="703"/>
      <c r="R97" s="769"/>
      <c r="S97" s="769"/>
      <c r="T97" s="782"/>
      <c r="U97" s="706"/>
      <c r="V97" s="772" t="s">
        <v>1373</v>
      </c>
      <c r="W97" s="798" t="s">
        <v>472</v>
      </c>
      <c r="X97" s="708">
        <v>4.0</v>
      </c>
      <c r="Y97" s="708" t="s">
        <v>1374</v>
      </c>
      <c r="Z97" s="708">
        <v>4.0</v>
      </c>
      <c r="AA97" s="708" t="s">
        <v>1375</v>
      </c>
      <c r="AB97" s="708">
        <v>4.0</v>
      </c>
      <c r="AC97" s="708" t="s">
        <v>1376</v>
      </c>
      <c r="AD97" s="708">
        <v>4.0</v>
      </c>
      <c r="AE97" s="708" t="s">
        <v>1377</v>
      </c>
      <c r="AF97" s="708">
        <v>4.0</v>
      </c>
      <c r="AG97" s="708" t="s">
        <v>1374</v>
      </c>
      <c r="AH97" s="708">
        <v>4.0</v>
      </c>
      <c r="AI97" s="708" t="s">
        <v>1375</v>
      </c>
      <c r="AJ97" s="789"/>
      <c r="AK97" s="709"/>
      <c r="AL97" s="709"/>
      <c r="AM97" s="709"/>
      <c r="AN97" s="710" t="s">
        <v>1292</v>
      </c>
      <c r="AO97" s="773" t="str">
        <f t="shared" si="5"/>
        <v/>
      </c>
      <c r="AP97" s="774"/>
      <c r="AQ97" s="713"/>
      <c r="AR97" s="742"/>
      <c r="AS97" s="715"/>
      <c r="AT97" s="715"/>
      <c r="AU97" s="733"/>
      <c r="AV97" s="734"/>
      <c r="AW97" s="734"/>
      <c r="AX97" s="734"/>
      <c r="AY97" s="806"/>
      <c r="AZ97" s="807"/>
      <c r="BA97" s="808"/>
      <c r="BB97" s="809"/>
      <c r="BC97" s="810"/>
      <c r="BD97" s="811"/>
      <c r="BE97" s="812"/>
      <c r="BF97" s="813"/>
      <c r="BG97" s="814"/>
      <c r="BH97" s="815"/>
      <c r="BI97" s="816"/>
      <c r="BJ97" s="696"/>
    </row>
    <row r="98" ht="12.75" customHeight="1">
      <c r="A98" s="758"/>
      <c r="B98" s="758"/>
      <c r="C98" s="669" t="s">
        <v>324</v>
      </c>
      <c r="D98" s="670" t="str">
        <f t="shared" si="6"/>
        <v/>
      </c>
      <c r="E98" s="671">
        <v>0.0</v>
      </c>
      <c r="F98" s="671">
        <v>0.0</v>
      </c>
      <c r="G98" s="671">
        <v>0.0</v>
      </c>
      <c r="H98" s="671">
        <v>0.0</v>
      </c>
      <c r="I98" s="671">
        <v>0.0</v>
      </c>
      <c r="J98" s="671">
        <v>0.0</v>
      </c>
      <c r="K98" s="671">
        <v>0.0</v>
      </c>
      <c r="L98" s="671">
        <v>0.0</v>
      </c>
      <c r="M98" s="671">
        <v>0.0</v>
      </c>
      <c r="N98" s="671">
        <v>0.0</v>
      </c>
      <c r="O98" s="672">
        <v>0.0</v>
      </c>
      <c r="P98" s="673" t="str">
        <f t="shared" si="1"/>
        <v/>
      </c>
      <c r="Q98" s="674"/>
      <c r="R98" s="777"/>
      <c r="S98" s="777"/>
      <c r="T98" s="763"/>
      <c r="U98" s="646"/>
      <c r="V98" s="764" t="s">
        <v>1378</v>
      </c>
      <c r="W98" s="797" t="s">
        <v>472</v>
      </c>
      <c r="X98" s="678">
        <v>6.0</v>
      </c>
      <c r="Y98" s="678" t="s">
        <v>1326</v>
      </c>
      <c r="Z98" s="678">
        <v>5.0</v>
      </c>
      <c r="AA98" s="678" t="s">
        <v>1337</v>
      </c>
      <c r="AB98" s="678">
        <v>8.0</v>
      </c>
      <c r="AC98" s="678" t="s">
        <v>1379</v>
      </c>
      <c r="AD98" s="678">
        <v>7.0</v>
      </c>
      <c r="AE98" s="678" t="s">
        <v>1338</v>
      </c>
      <c r="AF98" s="678">
        <v>6.0</v>
      </c>
      <c r="AG98" s="678" t="s">
        <v>1339</v>
      </c>
      <c r="AH98" s="678">
        <v>5.0</v>
      </c>
      <c r="AI98" s="678" t="s">
        <v>1340</v>
      </c>
      <c r="AJ98" s="785"/>
      <c r="AK98" s="720"/>
      <c r="AL98" s="720"/>
      <c r="AM98" s="720"/>
      <c r="AN98" s="786" t="s">
        <v>1380</v>
      </c>
      <c r="AO98" s="765" t="str">
        <f t="shared" si="5"/>
        <v/>
      </c>
      <c r="AP98" s="766"/>
      <c r="AQ98" s="682"/>
      <c r="AR98" s="745"/>
      <c r="AS98" s="725"/>
      <c r="AT98" s="725"/>
      <c r="AU98" s="738"/>
      <c r="AV98" s="739"/>
      <c r="AW98" s="739"/>
      <c r="AX98" s="739"/>
      <c r="AY98" s="806"/>
      <c r="AZ98" s="807"/>
      <c r="BA98" s="808"/>
      <c r="BB98" s="809"/>
      <c r="BC98" s="810"/>
      <c r="BD98" s="811"/>
      <c r="BE98" s="812"/>
      <c r="BF98" s="813"/>
      <c r="BG98" s="814"/>
      <c r="BH98" s="815"/>
      <c r="BI98" s="816"/>
      <c r="BJ98" s="696"/>
    </row>
    <row r="99" ht="12.75" customHeight="1">
      <c r="A99" s="756"/>
      <c r="B99" s="756"/>
      <c r="C99" s="669" t="s">
        <v>324</v>
      </c>
      <c r="D99" s="699" t="str">
        <f t="shared" si="6"/>
        <v/>
      </c>
      <c r="E99" s="700">
        <v>0.0</v>
      </c>
      <c r="F99" s="700">
        <v>0.0</v>
      </c>
      <c r="G99" s="700">
        <v>0.0</v>
      </c>
      <c r="H99" s="700">
        <v>0.0</v>
      </c>
      <c r="I99" s="700">
        <v>0.0</v>
      </c>
      <c r="J99" s="700">
        <v>0.0</v>
      </c>
      <c r="K99" s="700">
        <v>0.0</v>
      </c>
      <c r="L99" s="700">
        <v>0.0</v>
      </c>
      <c r="M99" s="700">
        <v>0.0</v>
      </c>
      <c r="N99" s="700">
        <v>0.0</v>
      </c>
      <c r="O99" s="701">
        <v>0.0</v>
      </c>
      <c r="P99" s="702" t="str">
        <f t="shared" si="1"/>
        <v/>
      </c>
      <c r="Q99" s="703"/>
      <c r="R99" s="769"/>
      <c r="S99" s="769"/>
      <c r="T99" s="782"/>
      <c r="U99" s="706"/>
      <c r="V99" s="772" t="s">
        <v>1381</v>
      </c>
      <c r="W99" s="798" t="s">
        <v>472</v>
      </c>
      <c r="X99" s="708">
        <v>6.0</v>
      </c>
      <c r="Y99" s="708" t="s">
        <v>1334</v>
      </c>
      <c r="Z99" s="708">
        <v>1.0</v>
      </c>
      <c r="AA99" s="708" t="s">
        <v>1344</v>
      </c>
      <c r="AB99" s="708">
        <v>5.0</v>
      </c>
      <c r="AC99" s="708" t="s">
        <v>1382</v>
      </c>
      <c r="AD99" s="708">
        <v>6.0</v>
      </c>
      <c r="AE99" s="708" t="s">
        <v>1345</v>
      </c>
      <c r="AF99" s="708">
        <v>6.0</v>
      </c>
      <c r="AG99" s="708" t="s">
        <v>1346</v>
      </c>
      <c r="AH99" s="708">
        <v>1.0</v>
      </c>
      <c r="AI99" s="708" t="s">
        <v>1347</v>
      </c>
      <c r="AJ99" s="789"/>
      <c r="AK99" s="709"/>
      <c r="AL99" s="709"/>
      <c r="AM99" s="709"/>
      <c r="AN99" s="710" t="s">
        <v>1383</v>
      </c>
      <c r="AO99" s="773" t="str">
        <f t="shared" si="5"/>
        <v/>
      </c>
      <c r="AP99" s="774"/>
      <c r="AQ99" s="713"/>
      <c r="AR99" s="742"/>
      <c r="AS99" s="715"/>
      <c r="AT99" s="715"/>
      <c r="AU99" s="733"/>
      <c r="AV99" s="734"/>
      <c r="AW99" s="734"/>
      <c r="AX99" s="734"/>
      <c r="AY99" s="806"/>
      <c r="AZ99" s="807"/>
      <c r="BA99" s="808"/>
      <c r="BB99" s="809"/>
      <c r="BC99" s="810"/>
      <c r="BD99" s="811"/>
      <c r="BE99" s="812"/>
      <c r="BF99" s="813"/>
      <c r="BG99" s="814"/>
      <c r="BH99" s="815"/>
      <c r="BI99" s="816"/>
      <c r="BJ99" s="696"/>
    </row>
    <row r="100" ht="12.75" customHeight="1">
      <c r="A100" s="758"/>
      <c r="B100" s="758"/>
      <c r="C100" s="669" t="s">
        <v>324</v>
      </c>
      <c r="D100" s="670" t="str">
        <f t="shared" si="6"/>
        <v/>
      </c>
      <c r="E100" s="671">
        <v>0.0</v>
      </c>
      <c r="F100" s="671">
        <v>0.0</v>
      </c>
      <c r="G100" s="671">
        <v>0.0</v>
      </c>
      <c r="H100" s="671">
        <v>0.0</v>
      </c>
      <c r="I100" s="671">
        <v>0.0</v>
      </c>
      <c r="J100" s="671">
        <v>0.0</v>
      </c>
      <c r="K100" s="671">
        <v>0.0</v>
      </c>
      <c r="L100" s="671">
        <v>0.0</v>
      </c>
      <c r="M100" s="671">
        <v>0.0</v>
      </c>
      <c r="N100" s="671">
        <v>0.0</v>
      </c>
      <c r="O100" s="672">
        <v>0.0</v>
      </c>
      <c r="P100" s="673" t="str">
        <f t="shared" si="1"/>
        <v/>
      </c>
      <c r="Q100" s="674"/>
      <c r="R100" s="777"/>
      <c r="S100" s="777"/>
      <c r="T100" s="763"/>
      <c r="U100" s="646"/>
      <c r="V100" s="764" t="s">
        <v>1384</v>
      </c>
      <c r="W100" s="797" t="s">
        <v>472</v>
      </c>
      <c r="X100" s="678">
        <v>4.0</v>
      </c>
      <c r="Y100" s="678" t="s">
        <v>1376</v>
      </c>
      <c r="Z100" s="678">
        <v>4.0</v>
      </c>
      <c r="AA100" s="678" t="s">
        <v>1377</v>
      </c>
      <c r="AB100" s="678">
        <v>4.0</v>
      </c>
      <c r="AC100" s="678" t="s">
        <v>1374</v>
      </c>
      <c r="AD100" s="678">
        <v>4.0</v>
      </c>
      <c r="AE100" s="678" t="s">
        <v>1375</v>
      </c>
      <c r="AF100" s="678">
        <v>4.0</v>
      </c>
      <c r="AG100" s="678" t="s">
        <v>1376</v>
      </c>
      <c r="AH100" s="678">
        <v>4.0</v>
      </c>
      <c r="AI100" s="678" t="s">
        <v>1385</v>
      </c>
      <c r="AJ100" s="785"/>
      <c r="AK100" s="720"/>
      <c r="AL100" s="720"/>
      <c r="AM100" s="720"/>
      <c r="AN100" s="786" t="s">
        <v>1292</v>
      </c>
      <c r="AO100" s="765" t="str">
        <f t="shared" si="5"/>
        <v/>
      </c>
      <c r="AP100" s="766"/>
      <c r="AQ100" s="682"/>
      <c r="AR100" s="745"/>
      <c r="AS100" s="725"/>
      <c r="AT100" s="725"/>
      <c r="AU100" s="738"/>
      <c r="AV100" s="739"/>
      <c r="AW100" s="739"/>
      <c r="AX100" s="739"/>
      <c r="AY100" s="806"/>
      <c r="AZ100" s="807"/>
      <c r="BA100" s="808"/>
      <c r="BB100" s="809"/>
      <c r="BC100" s="810"/>
      <c r="BD100" s="811"/>
      <c r="BE100" s="812"/>
      <c r="BF100" s="813"/>
      <c r="BG100" s="814"/>
      <c r="BH100" s="815"/>
      <c r="BI100" s="816"/>
      <c r="BJ100" s="696"/>
    </row>
    <row r="101" ht="12.75" customHeight="1">
      <c r="A101" s="756"/>
      <c r="B101" s="756"/>
      <c r="C101" s="669" t="s">
        <v>324</v>
      </c>
      <c r="D101" s="699" t="str">
        <f t="shared" si="6"/>
        <v/>
      </c>
      <c r="E101" s="700">
        <v>0.0</v>
      </c>
      <c r="F101" s="700">
        <v>0.0</v>
      </c>
      <c r="G101" s="700">
        <v>0.0</v>
      </c>
      <c r="H101" s="700">
        <v>0.0</v>
      </c>
      <c r="I101" s="700">
        <v>0.0</v>
      </c>
      <c r="J101" s="700">
        <v>0.0</v>
      </c>
      <c r="K101" s="700">
        <v>0.0</v>
      </c>
      <c r="L101" s="700">
        <v>0.0</v>
      </c>
      <c r="M101" s="700">
        <v>0.0</v>
      </c>
      <c r="N101" s="700">
        <v>0.0</v>
      </c>
      <c r="O101" s="701">
        <v>0.0</v>
      </c>
      <c r="P101" s="702" t="str">
        <f t="shared" si="1"/>
        <v/>
      </c>
      <c r="Q101" s="703"/>
      <c r="R101" s="769"/>
      <c r="S101" s="769"/>
      <c r="T101" s="782"/>
      <c r="U101" s="706"/>
      <c r="V101" s="772" t="s">
        <v>1386</v>
      </c>
      <c r="W101" s="798" t="s">
        <v>472</v>
      </c>
      <c r="X101" s="708">
        <v>5.0</v>
      </c>
      <c r="Y101" s="708" t="s">
        <v>1387</v>
      </c>
      <c r="Z101" s="708">
        <v>5.0</v>
      </c>
      <c r="AA101" s="708" t="s">
        <v>1388</v>
      </c>
      <c r="AB101" s="708">
        <v>5.0</v>
      </c>
      <c r="AC101" s="708" t="s">
        <v>1389</v>
      </c>
      <c r="AD101" s="708">
        <v>5.0</v>
      </c>
      <c r="AE101" s="708" t="s">
        <v>1390</v>
      </c>
      <c r="AF101" s="708">
        <v>4.0</v>
      </c>
      <c r="AG101" s="708" t="s">
        <v>1391</v>
      </c>
      <c r="AH101" s="708">
        <v>4.0</v>
      </c>
      <c r="AI101" s="708" t="s">
        <v>1392</v>
      </c>
      <c r="AJ101" s="789"/>
      <c r="AK101" s="709"/>
      <c r="AL101" s="709"/>
      <c r="AM101" s="709"/>
      <c r="AN101" s="710" t="s">
        <v>1393</v>
      </c>
      <c r="AO101" s="773" t="str">
        <f t="shared" si="5"/>
        <v/>
      </c>
      <c r="AP101" s="774"/>
      <c r="AQ101" s="713"/>
      <c r="AR101" s="742"/>
      <c r="AS101" s="715"/>
      <c r="AT101" s="715"/>
      <c r="AU101" s="733"/>
      <c r="AV101" s="734"/>
      <c r="AW101" s="734"/>
      <c r="AX101" s="734"/>
      <c r="AY101" s="806"/>
      <c r="AZ101" s="807"/>
      <c r="BA101" s="808"/>
      <c r="BB101" s="809"/>
      <c r="BC101" s="810"/>
      <c r="BD101" s="811"/>
      <c r="BE101" s="812"/>
      <c r="BF101" s="813"/>
      <c r="BG101" s="814"/>
      <c r="BH101" s="815"/>
      <c r="BI101" s="816"/>
      <c r="BJ101" s="696"/>
    </row>
    <row r="102" ht="12.75" customHeight="1">
      <c r="A102" s="758"/>
      <c r="B102" s="758"/>
      <c r="C102" s="669" t="s">
        <v>324</v>
      </c>
      <c r="D102" s="670" t="str">
        <f t="shared" si="6"/>
        <v/>
      </c>
      <c r="E102" s="671">
        <v>0.0</v>
      </c>
      <c r="F102" s="671">
        <v>0.0</v>
      </c>
      <c r="G102" s="671">
        <v>0.0</v>
      </c>
      <c r="H102" s="671">
        <v>0.0</v>
      </c>
      <c r="I102" s="671">
        <v>0.0</v>
      </c>
      <c r="J102" s="671">
        <v>0.0</v>
      </c>
      <c r="K102" s="671">
        <v>0.0</v>
      </c>
      <c r="L102" s="671">
        <v>0.0</v>
      </c>
      <c r="M102" s="671">
        <v>0.0</v>
      </c>
      <c r="N102" s="671">
        <v>0.0</v>
      </c>
      <c r="O102" s="672">
        <v>0.0</v>
      </c>
      <c r="P102" s="673" t="str">
        <f t="shared" si="1"/>
        <v/>
      </c>
      <c r="Q102" s="674"/>
      <c r="R102" s="777"/>
      <c r="S102" s="777"/>
      <c r="T102" s="763"/>
      <c r="U102" s="646"/>
      <c r="V102" s="764" t="s">
        <v>1394</v>
      </c>
      <c r="W102" s="797" t="s">
        <v>472</v>
      </c>
      <c r="X102" s="678">
        <v>6.0</v>
      </c>
      <c r="Y102" s="678" t="s">
        <v>1395</v>
      </c>
      <c r="Z102" s="678">
        <v>6.0</v>
      </c>
      <c r="AA102" s="678" t="s">
        <v>1396</v>
      </c>
      <c r="AB102" s="678">
        <v>6.0</v>
      </c>
      <c r="AC102" s="678" t="s">
        <v>1397</v>
      </c>
      <c r="AD102" s="678">
        <v>6.0</v>
      </c>
      <c r="AE102" s="678" t="s">
        <v>1398</v>
      </c>
      <c r="AF102" s="678">
        <v>5.0</v>
      </c>
      <c r="AG102" s="678" t="s">
        <v>1399</v>
      </c>
      <c r="AH102" s="678">
        <v>1.0</v>
      </c>
      <c r="AI102" s="678" t="s">
        <v>1153</v>
      </c>
      <c r="AJ102" s="785"/>
      <c r="AK102" s="720"/>
      <c r="AL102" s="720"/>
      <c r="AM102" s="720"/>
      <c r="AN102" s="786" t="s">
        <v>1393</v>
      </c>
      <c r="AO102" s="765" t="str">
        <f t="shared" si="5"/>
        <v/>
      </c>
      <c r="AP102" s="766"/>
      <c r="AQ102" s="682"/>
      <c r="AR102" s="745"/>
      <c r="AS102" s="725"/>
      <c r="AT102" s="725"/>
      <c r="AU102" s="738"/>
      <c r="AV102" s="739"/>
      <c r="AW102" s="739"/>
      <c r="AX102" s="739"/>
      <c r="AY102" s="806"/>
      <c r="AZ102" s="807"/>
      <c r="BA102" s="808"/>
      <c r="BB102" s="809"/>
      <c r="BC102" s="810"/>
      <c r="BD102" s="811"/>
      <c r="BE102" s="812"/>
      <c r="BF102" s="813"/>
      <c r="BG102" s="814"/>
      <c r="BH102" s="815"/>
      <c r="BI102" s="816"/>
      <c r="BJ102" s="696"/>
    </row>
    <row r="103" ht="12.75" customHeight="1">
      <c r="A103" s="756"/>
      <c r="B103" s="756"/>
      <c r="C103" s="669" t="s">
        <v>324</v>
      </c>
      <c r="D103" s="699" t="str">
        <f t="shared" si="6"/>
        <v/>
      </c>
      <c r="E103" s="700">
        <v>0.0</v>
      </c>
      <c r="F103" s="700">
        <v>0.0</v>
      </c>
      <c r="G103" s="700">
        <v>0.0</v>
      </c>
      <c r="H103" s="700">
        <v>0.0</v>
      </c>
      <c r="I103" s="700">
        <v>0.0</v>
      </c>
      <c r="J103" s="700">
        <v>0.0</v>
      </c>
      <c r="K103" s="700">
        <v>0.0</v>
      </c>
      <c r="L103" s="700">
        <v>0.0</v>
      </c>
      <c r="M103" s="700">
        <v>0.0</v>
      </c>
      <c r="N103" s="700">
        <v>0.0</v>
      </c>
      <c r="O103" s="701">
        <v>0.0</v>
      </c>
      <c r="P103" s="702" t="str">
        <f t="shared" si="1"/>
        <v/>
      </c>
      <c r="Q103" s="703"/>
      <c r="R103" s="769"/>
      <c r="S103" s="769"/>
      <c r="T103" s="782"/>
      <c r="U103" s="706"/>
      <c r="V103" s="772" t="s">
        <v>1400</v>
      </c>
      <c r="W103" s="798" t="s">
        <v>472</v>
      </c>
      <c r="X103" s="708">
        <v>7.0</v>
      </c>
      <c r="Y103" s="708" t="s">
        <v>1401</v>
      </c>
      <c r="Z103" s="708">
        <v>7.0</v>
      </c>
      <c r="AA103" s="708" t="s">
        <v>1402</v>
      </c>
      <c r="AB103" s="708">
        <v>7.0</v>
      </c>
      <c r="AC103" s="708" t="s">
        <v>1403</v>
      </c>
      <c r="AD103" s="708">
        <v>4.0</v>
      </c>
      <c r="AE103" s="708" t="s">
        <v>1404</v>
      </c>
      <c r="AF103" s="708">
        <v>5.0</v>
      </c>
      <c r="AG103" s="708" t="s">
        <v>1405</v>
      </c>
      <c r="AH103" s="708">
        <v>3.0</v>
      </c>
      <c r="AI103" s="708" t="s">
        <v>1406</v>
      </c>
      <c r="AJ103" s="789"/>
      <c r="AK103" s="709"/>
      <c r="AL103" s="709"/>
      <c r="AM103" s="709"/>
      <c r="AN103" s="710" t="s">
        <v>1407</v>
      </c>
      <c r="AO103" s="773" t="str">
        <f t="shared" si="5"/>
        <v/>
      </c>
      <c r="AP103" s="774"/>
      <c r="AQ103" s="713"/>
      <c r="AR103" s="742"/>
      <c r="AS103" s="715"/>
      <c r="AT103" s="715"/>
      <c r="AU103" s="733"/>
      <c r="AV103" s="734"/>
      <c r="AW103" s="734"/>
      <c r="AX103" s="734"/>
      <c r="AY103" s="806"/>
      <c r="AZ103" s="807"/>
      <c r="BA103" s="808"/>
      <c r="BB103" s="809"/>
      <c r="BC103" s="810"/>
      <c r="BD103" s="811"/>
      <c r="BE103" s="812"/>
      <c r="BF103" s="813"/>
      <c r="BG103" s="814"/>
      <c r="BH103" s="815"/>
      <c r="BI103" s="816"/>
      <c r="BJ103" s="696"/>
    </row>
    <row r="104" ht="12.75" customHeight="1">
      <c r="A104" s="758"/>
      <c r="B104" s="758"/>
      <c r="C104" s="669" t="s">
        <v>328</v>
      </c>
      <c r="D104" s="670" t="str">
        <f t="shared" ref="D104:D154" si="7">BA2</f>
        <v>Rematore Con Bilanciere</v>
      </c>
      <c r="E104" s="671">
        <v>0.0</v>
      </c>
      <c r="F104" s="671">
        <v>0.0</v>
      </c>
      <c r="G104" s="671">
        <v>0.0</v>
      </c>
      <c r="H104" s="671">
        <v>0.0</v>
      </c>
      <c r="I104" s="671">
        <v>0.0</v>
      </c>
      <c r="J104" s="671">
        <v>0.0</v>
      </c>
      <c r="K104" s="671">
        <v>0.0</v>
      </c>
      <c r="L104" s="671">
        <v>0.0</v>
      </c>
      <c r="M104" s="671">
        <v>0.0</v>
      </c>
      <c r="N104" s="671">
        <v>0.0</v>
      </c>
      <c r="O104" s="672">
        <v>0.0</v>
      </c>
      <c r="P104" s="673" t="str">
        <f t="shared" si="1"/>
        <v>Rematore Con Bilanciere</v>
      </c>
      <c r="Q104" s="674"/>
      <c r="R104" s="777" t="s">
        <v>1408</v>
      </c>
      <c r="S104" s="762" t="s">
        <v>1409</v>
      </c>
      <c r="T104" s="763"/>
      <c r="U104" s="646"/>
      <c r="V104" s="764" t="s">
        <v>1410</v>
      </c>
      <c r="W104" s="797" t="s">
        <v>472</v>
      </c>
      <c r="X104" s="678">
        <v>7.0</v>
      </c>
      <c r="Y104" s="678" t="s">
        <v>1401</v>
      </c>
      <c r="Z104" s="678">
        <v>7.0</v>
      </c>
      <c r="AA104" s="678" t="s">
        <v>1402</v>
      </c>
      <c r="AB104" s="678">
        <v>5.0</v>
      </c>
      <c r="AC104" s="678" t="s">
        <v>1258</v>
      </c>
      <c r="AD104" s="678">
        <v>6.0</v>
      </c>
      <c r="AE104" s="678" t="s">
        <v>1411</v>
      </c>
      <c r="AF104" s="678">
        <v>5.0</v>
      </c>
      <c r="AG104" s="678" t="s">
        <v>1412</v>
      </c>
      <c r="AH104" s="678">
        <v>1.0</v>
      </c>
      <c r="AI104" s="678" t="s">
        <v>1153</v>
      </c>
      <c r="AJ104" s="785"/>
      <c r="AK104" s="720"/>
      <c r="AL104" s="720"/>
      <c r="AM104" s="720"/>
      <c r="AN104" s="786" t="s">
        <v>1407</v>
      </c>
      <c r="AO104" s="765" t="str">
        <f t="shared" si="5"/>
        <v/>
      </c>
      <c r="AP104" s="766"/>
      <c r="AQ104" s="682"/>
      <c r="AR104" s="745"/>
      <c r="AS104" s="725"/>
      <c r="AT104" s="725"/>
      <c r="AU104" s="738"/>
      <c r="AV104" s="739"/>
      <c r="AW104" s="739"/>
      <c r="AX104" s="739"/>
      <c r="AY104" s="806"/>
      <c r="AZ104" s="807"/>
      <c r="BA104" s="808"/>
      <c r="BB104" s="809"/>
      <c r="BC104" s="810"/>
      <c r="BD104" s="811"/>
      <c r="BE104" s="812"/>
      <c r="BF104" s="813"/>
      <c r="BG104" s="814"/>
      <c r="BH104" s="815"/>
      <c r="BI104" s="816"/>
      <c r="BJ104" s="696"/>
    </row>
    <row r="105" ht="12.75" customHeight="1">
      <c r="A105" s="756"/>
      <c r="B105" s="756"/>
      <c r="C105" s="669" t="s">
        <v>328</v>
      </c>
      <c r="D105" s="699" t="str">
        <f t="shared" si="7"/>
        <v>Rematore Con Manubrio Deadstop</v>
      </c>
      <c r="E105" s="700">
        <v>0.0</v>
      </c>
      <c r="F105" s="700">
        <v>0.0</v>
      </c>
      <c r="G105" s="700">
        <v>0.0</v>
      </c>
      <c r="H105" s="700">
        <v>0.0</v>
      </c>
      <c r="I105" s="700">
        <v>0.0</v>
      </c>
      <c r="J105" s="700">
        <v>0.0</v>
      </c>
      <c r="K105" s="700">
        <v>0.0</v>
      </c>
      <c r="L105" s="700">
        <v>0.0</v>
      </c>
      <c r="M105" s="700">
        <v>0.0</v>
      </c>
      <c r="N105" s="700">
        <v>0.0</v>
      </c>
      <c r="O105" s="701">
        <v>0.0</v>
      </c>
      <c r="P105" s="702" t="str">
        <f t="shared" si="1"/>
        <v>Rematore Con Manubrio Deadstop</v>
      </c>
      <c r="Q105" s="703"/>
      <c r="R105" s="769" t="s">
        <v>1408</v>
      </c>
      <c r="S105" s="770" t="s">
        <v>1413</v>
      </c>
      <c r="T105" s="782"/>
      <c r="U105" s="706"/>
      <c r="V105" s="772" t="s">
        <v>1414</v>
      </c>
      <c r="W105" s="798" t="s">
        <v>472</v>
      </c>
      <c r="X105" s="708">
        <v>4.0</v>
      </c>
      <c r="Y105" s="708" t="s">
        <v>1415</v>
      </c>
      <c r="Z105" s="708">
        <v>4.0</v>
      </c>
      <c r="AA105" s="708" t="s">
        <v>1416</v>
      </c>
      <c r="AB105" s="708">
        <v>4.0</v>
      </c>
      <c r="AC105" s="708" t="s">
        <v>1417</v>
      </c>
      <c r="AD105" s="708">
        <v>4.0</v>
      </c>
      <c r="AE105" s="708" t="s">
        <v>1418</v>
      </c>
      <c r="AF105" s="708">
        <v>3.0</v>
      </c>
      <c r="AG105" s="708" t="s">
        <v>1419</v>
      </c>
      <c r="AH105" s="708">
        <v>3.0</v>
      </c>
      <c r="AI105" s="708" t="s">
        <v>1420</v>
      </c>
      <c r="AJ105" s="789"/>
      <c r="AK105" s="709"/>
      <c r="AL105" s="709"/>
      <c r="AM105" s="709"/>
      <c r="AN105" s="710" t="s">
        <v>1393</v>
      </c>
      <c r="AO105" s="773" t="str">
        <f t="shared" si="5"/>
        <v/>
      </c>
      <c r="AP105" s="774"/>
      <c r="AQ105" s="713"/>
      <c r="AR105" s="742"/>
      <c r="AS105" s="715"/>
      <c r="AT105" s="715"/>
      <c r="AU105" s="733"/>
      <c r="AV105" s="734"/>
      <c r="AW105" s="734"/>
      <c r="AX105" s="734"/>
      <c r="AY105" s="806"/>
      <c r="AZ105" s="807"/>
      <c r="BA105" s="808"/>
      <c r="BB105" s="809"/>
      <c r="BC105" s="810"/>
      <c r="BD105" s="811"/>
      <c r="BE105" s="812"/>
      <c r="BF105" s="813"/>
      <c r="BG105" s="814"/>
      <c r="BH105" s="815"/>
      <c r="BI105" s="816"/>
      <c r="BJ105" s="696"/>
    </row>
    <row r="106" ht="12.75" customHeight="1">
      <c r="A106" s="758"/>
      <c r="B106" s="758"/>
      <c r="C106" s="669" t="s">
        <v>328</v>
      </c>
      <c r="D106" s="670" t="str">
        <f t="shared" si="7"/>
        <v>Pendlay Row Con Bilanciere</v>
      </c>
      <c r="E106" s="671">
        <v>0.0</v>
      </c>
      <c r="F106" s="671">
        <v>0.0</v>
      </c>
      <c r="G106" s="671">
        <v>0.0</v>
      </c>
      <c r="H106" s="671">
        <v>0.0</v>
      </c>
      <c r="I106" s="671">
        <v>0.0</v>
      </c>
      <c r="J106" s="671">
        <v>0.0</v>
      </c>
      <c r="K106" s="671">
        <v>0.0</v>
      </c>
      <c r="L106" s="671">
        <v>0.0</v>
      </c>
      <c r="M106" s="671">
        <v>0.0</v>
      </c>
      <c r="N106" s="671">
        <v>0.0</v>
      </c>
      <c r="O106" s="672">
        <v>0.0</v>
      </c>
      <c r="P106" s="673" t="str">
        <f t="shared" si="1"/>
        <v>Pendlay Row Con Bilanciere</v>
      </c>
      <c r="Q106" s="674"/>
      <c r="R106" s="777"/>
      <c r="S106" s="777"/>
      <c r="T106" s="763"/>
      <c r="U106" s="646"/>
      <c r="V106" s="764" t="s">
        <v>1421</v>
      </c>
      <c r="W106" s="797" t="s">
        <v>472</v>
      </c>
      <c r="X106" s="678">
        <v>5.0</v>
      </c>
      <c r="Y106" s="678" t="s">
        <v>1422</v>
      </c>
      <c r="Z106" s="678">
        <v>5.0</v>
      </c>
      <c r="AA106" s="678" t="s">
        <v>1423</v>
      </c>
      <c r="AB106" s="678">
        <v>5.0</v>
      </c>
      <c r="AC106" s="678" t="s">
        <v>1424</v>
      </c>
      <c r="AD106" s="678">
        <v>5.0</v>
      </c>
      <c r="AE106" s="678" t="s">
        <v>1425</v>
      </c>
      <c r="AF106" s="678">
        <v>4.0</v>
      </c>
      <c r="AG106" s="678" t="s">
        <v>1426</v>
      </c>
      <c r="AH106" s="678">
        <v>3.0</v>
      </c>
      <c r="AI106" s="678" t="s">
        <v>1427</v>
      </c>
      <c r="AJ106" s="785"/>
      <c r="AK106" s="720"/>
      <c r="AL106" s="720"/>
      <c r="AM106" s="720"/>
      <c r="AN106" s="786" t="s">
        <v>1428</v>
      </c>
      <c r="AO106" s="765" t="str">
        <f t="shared" si="5"/>
        <v/>
      </c>
      <c r="AP106" s="766"/>
      <c r="AQ106" s="682"/>
      <c r="AR106" s="745"/>
      <c r="AS106" s="725"/>
      <c r="AT106" s="725"/>
      <c r="AU106" s="738"/>
      <c r="AV106" s="739"/>
      <c r="AW106" s="739"/>
      <c r="AX106" s="739"/>
      <c r="AY106" s="806"/>
      <c r="AZ106" s="807"/>
      <c r="BA106" s="808"/>
      <c r="BB106" s="809"/>
      <c r="BC106" s="810"/>
      <c r="BD106" s="811"/>
      <c r="BE106" s="812"/>
      <c r="BF106" s="813"/>
      <c r="BG106" s="814"/>
      <c r="BH106" s="815"/>
      <c r="BI106" s="816"/>
      <c r="BJ106" s="696"/>
    </row>
    <row r="107" ht="12.75" customHeight="1">
      <c r="A107" s="756"/>
      <c r="B107" s="756"/>
      <c r="C107" s="669" t="s">
        <v>328</v>
      </c>
      <c r="D107" s="699" t="str">
        <f t="shared" si="7"/>
        <v>Seal Row Con Bilanciere</v>
      </c>
      <c r="E107" s="700">
        <v>0.0</v>
      </c>
      <c r="F107" s="700">
        <v>0.0</v>
      </c>
      <c r="G107" s="700">
        <v>0.0</v>
      </c>
      <c r="H107" s="700">
        <v>0.0</v>
      </c>
      <c r="I107" s="700">
        <v>0.0</v>
      </c>
      <c r="J107" s="700">
        <v>0.0</v>
      </c>
      <c r="K107" s="700">
        <v>0.0</v>
      </c>
      <c r="L107" s="700">
        <v>0.0</v>
      </c>
      <c r="M107" s="700">
        <v>0.0</v>
      </c>
      <c r="N107" s="700">
        <v>0.0</v>
      </c>
      <c r="O107" s="701">
        <v>0.0</v>
      </c>
      <c r="P107" s="702" t="str">
        <f t="shared" si="1"/>
        <v>Seal Row Con Bilanciere</v>
      </c>
      <c r="Q107" s="703"/>
      <c r="R107" s="769" t="s">
        <v>1429</v>
      </c>
      <c r="S107" s="770" t="s">
        <v>1430</v>
      </c>
      <c r="T107" s="782"/>
      <c r="U107" s="706"/>
      <c r="V107" s="772" t="s">
        <v>1431</v>
      </c>
      <c r="W107" s="798" t="s">
        <v>472</v>
      </c>
      <c r="X107" s="708">
        <v>5.0</v>
      </c>
      <c r="Y107" s="708" t="s">
        <v>1432</v>
      </c>
      <c r="Z107" s="708">
        <v>4.0</v>
      </c>
      <c r="AA107" s="708" t="s">
        <v>1433</v>
      </c>
      <c r="AB107" s="708">
        <v>3.0</v>
      </c>
      <c r="AC107" s="708" t="s">
        <v>1434</v>
      </c>
      <c r="AD107" s="708">
        <v>2.0</v>
      </c>
      <c r="AE107" s="708" t="s">
        <v>1435</v>
      </c>
      <c r="AF107" s="708">
        <v>5.0</v>
      </c>
      <c r="AG107" s="708" t="s">
        <v>1436</v>
      </c>
      <c r="AH107" s="708">
        <v>4.0</v>
      </c>
      <c r="AI107" s="708" t="s">
        <v>1437</v>
      </c>
      <c r="AJ107" s="783">
        <v>4.0</v>
      </c>
      <c r="AK107" s="708" t="s">
        <v>1437</v>
      </c>
      <c r="AL107" s="708">
        <v>3.0</v>
      </c>
      <c r="AM107" s="708" t="s">
        <v>1438</v>
      </c>
      <c r="AN107" s="710" t="s">
        <v>1439</v>
      </c>
      <c r="AO107" s="773" t="str">
        <f t="shared" si="5"/>
        <v/>
      </c>
      <c r="AP107" s="774"/>
      <c r="AQ107" s="713"/>
      <c r="AR107" s="742"/>
      <c r="AS107" s="715"/>
      <c r="AT107" s="715"/>
      <c r="AU107" s="733"/>
      <c r="AV107" s="734"/>
      <c r="AW107" s="734"/>
      <c r="AX107" s="734"/>
      <c r="AY107" s="806"/>
      <c r="AZ107" s="807"/>
      <c r="BA107" s="808"/>
      <c r="BB107" s="809"/>
      <c r="BC107" s="810"/>
      <c r="BD107" s="811"/>
      <c r="BE107" s="812"/>
      <c r="BF107" s="813"/>
      <c r="BG107" s="814"/>
      <c r="BH107" s="815"/>
      <c r="BI107" s="816"/>
      <c r="BJ107" s="696"/>
    </row>
    <row r="108" ht="12.75" customHeight="1">
      <c r="A108" s="758"/>
      <c r="B108" s="758"/>
      <c r="C108" s="669" t="s">
        <v>328</v>
      </c>
      <c r="D108" s="670" t="str">
        <f t="shared" si="7"/>
        <v>Rematore Con Manubrio</v>
      </c>
      <c r="E108" s="671">
        <v>0.0</v>
      </c>
      <c r="F108" s="671">
        <v>0.0</v>
      </c>
      <c r="G108" s="671">
        <v>0.0</v>
      </c>
      <c r="H108" s="671">
        <v>0.0</v>
      </c>
      <c r="I108" s="671">
        <v>0.0</v>
      </c>
      <c r="J108" s="671">
        <v>0.0</v>
      </c>
      <c r="K108" s="671">
        <v>0.0</v>
      </c>
      <c r="L108" s="671">
        <v>0.0</v>
      </c>
      <c r="M108" s="671">
        <v>0.0</v>
      </c>
      <c r="N108" s="671">
        <v>0.0</v>
      </c>
      <c r="O108" s="672">
        <v>0.0</v>
      </c>
      <c r="P108" s="673" t="str">
        <f t="shared" si="1"/>
        <v>Rematore Con Manubrio</v>
      </c>
      <c r="Q108" s="674"/>
      <c r="R108" s="777" t="s">
        <v>1440</v>
      </c>
      <c r="S108" s="762" t="s">
        <v>1441</v>
      </c>
      <c r="T108" s="763"/>
      <c r="U108" s="646"/>
      <c r="V108" s="764" t="s">
        <v>1442</v>
      </c>
      <c r="W108" s="797" t="s">
        <v>472</v>
      </c>
      <c r="X108" s="678">
        <v>5.0</v>
      </c>
      <c r="Y108" s="678" t="s">
        <v>1443</v>
      </c>
      <c r="Z108" s="678">
        <v>4.0</v>
      </c>
      <c r="AA108" s="678" t="s">
        <v>1444</v>
      </c>
      <c r="AB108" s="678">
        <v>3.0</v>
      </c>
      <c r="AC108" s="678" t="s">
        <v>1445</v>
      </c>
      <c r="AD108" s="678">
        <v>3.0</v>
      </c>
      <c r="AE108" s="678" t="s">
        <v>1446</v>
      </c>
      <c r="AF108" s="678">
        <v>4.0</v>
      </c>
      <c r="AG108" s="678" t="s">
        <v>1444</v>
      </c>
      <c r="AH108" s="678">
        <v>3.0</v>
      </c>
      <c r="AI108" s="678" t="s">
        <v>1447</v>
      </c>
      <c r="AJ108" s="803">
        <v>3.0</v>
      </c>
      <c r="AK108" s="678" t="s">
        <v>1448</v>
      </c>
      <c r="AL108" s="678">
        <v>3.0</v>
      </c>
      <c r="AM108" s="678" t="s">
        <v>1449</v>
      </c>
      <c r="AN108" s="786" t="s">
        <v>1450</v>
      </c>
      <c r="AO108" s="765" t="str">
        <f t="shared" si="5"/>
        <v/>
      </c>
      <c r="AP108" s="766"/>
      <c r="AQ108" s="682"/>
      <c r="AR108" s="745"/>
      <c r="AS108" s="725"/>
      <c r="AT108" s="725"/>
      <c r="AU108" s="738"/>
      <c r="AV108" s="739"/>
      <c r="AW108" s="739"/>
      <c r="AX108" s="739"/>
      <c r="AY108" s="806"/>
      <c r="AZ108" s="807"/>
      <c r="BA108" s="808"/>
      <c r="BB108" s="809"/>
      <c r="BC108" s="810"/>
      <c r="BD108" s="811"/>
      <c r="BE108" s="812"/>
      <c r="BF108" s="813"/>
      <c r="BG108" s="814"/>
      <c r="BH108" s="815"/>
      <c r="BI108" s="816"/>
      <c r="BJ108" s="696"/>
    </row>
    <row r="109" ht="12.75" customHeight="1">
      <c r="A109" s="756"/>
      <c r="B109" s="756"/>
      <c r="C109" s="669" t="s">
        <v>328</v>
      </c>
      <c r="D109" s="699" t="str">
        <f t="shared" si="7"/>
        <v>Rematore Con Manubri Su Panca 30°</v>
      </c>
      <c r="E109" s="700">
        <v>0.0</v>
      </c>
      <c r="F109" s="700">
        <v>0.0</v>
      </c>
      <c r="G109" s="700">
        <v>0.0</v>
      </c>
      <c r="H109" s="700">
        <v>0.0</v>
      </c>
      <c r="I109" s="700">
        <v>0.0</v>
      </c>
      <c r="J109" s="700">
        <v>0.0</v>
      </c>
      <c r="K109" s="700">
        <v>0.0</v>
      </c>
      <c r="L109" s="700">
        <v>0.0</v>
      </c>
      <c r="M109" s="700">
        <v>0.0</v>
      </c>
      <c r="N109" s="700">
        <v>0.0</v>
      </c>
      <c r="O109" s="701">
        <v>0.0</v>
      </c>
      <c r="P109" s="702" t="str">
        <f t="shared" si="1"/>
        <v>Rematore Con Manubri Su Panca 30°</v>
      </c>
      <c r="Q109" s="703"/>
      <c r="R109" s="769" t="s">
        <v>1429</v>
      </c>
      <c r="S109" s="770" t="s">
        <v>1451</v>
      </c>
      <c r="T109" s="782"/>
      <c r="U109" s="706"/>
      <c r="V109" s="772" t="s">
        <v>1452</v>
      </c>
      <c r="W109" s="798" t="s">
        <v>472</v>
      </c>
      <c r="X109" s="708">
        <v>4.0</v>
      </c>
      <c r="Y109" s="708" t="s">
        <v>1453</v>
      </c>
      <c r="Z109" s="708">
        <v>4.0</v>
      </c>
      <c r="AA109" s="708" t="s">
        <v>1454</v>
      </c>
      <c r="AB109" s="708">
        <v>4.0</v>
      </c>
      <c r="AC109" s="708" t="s">
        <v>1455</v>
      </c>
      <c r="AD109" s="708">
        <v>3.0</v>
      </c>
      <c r="AE109" s="708" t="s">
        <v>1456</v>
      </c>
      <c r="AF109" s="708">
        <v>4.0</v>
      </c>
      <c r="AG109" s="708" t="s">
        <v>1457</v>
      </c>
      <c r="AH109" s="708">
        <v>4.0</v>
      </c>
      <c r="AI109" s="708" t="s">
        <v>1458</v>
      </c>
      <c r="AJ109" s="783">
        <v>4.0</v>
      </c>
      <c r="AK109" s="708" t="s">
        <v>1459</v>
      </c>
      <c r="AL109" s="708">
        <v>3.0</v>
      </c>
      <c r="AM109" s="708" t="s">
        <v>1456</v>
      </c>
      <c r="AN109" s="710" t="s">
        <v>1460</v>
      </c>
      <c r="AO109" s="773" t="str">
        <f t="shared" si="5"/>
        <v/>
      </c>
      <c r="AP109" s="774"/>
      <c r="AQ109" s="713"/>
      <c r="AR109" s="742"/>
      <c r="AS109" s="715"/>
      <c r="AT109" s="715"/>
      <c r="AU109" s="733"/>
      <c r="AV109" s="734"/>
      <c r="AW109" s="734"/>
      <c r="AX109" s="734"/>
      <c r="AY109" s="806"/>
      <c r="AZ109" s="807"/>
      <c r="BA109" s="808"/>
      <c r="BB109" s="809"/>
      <c r="BC109" s="810"/>
      <c r="BD109" s="811"/>
      <c r="BE109" s="812"/>
      <c r="BF109" s="813"/>
      <c r="BG109" s="814"/>
      <c r="BH109" s="815"/>
      <c r="BI109" s="816"/>
      <c r="BJ109" s="696"/>
    </row>
    <row r="110" ht="12.75" customHeight="1">
      <c r="A110" s="758"/>
      <c r="B110" s="758"/>
      <c r="C110" s="669" t="s">
        <v>328</v>
      </c>
      <c r="D110" s="670" t="str">
        <f t="shared" si="7"/>
        <v>Rematore Al Cavo Basso Mono Braccio</v>
      </c>
      <c r="E110" s="671">
        <v>0.0</v>
      </c>
      <c r="F110" s="671">
        <v>0.0</v>
      </c>
      <c r="G110" s="671">
        <v>0.0</v>
      </c>
      <c r="H110" s="671">
        <v>0.0</v>
      </c>
      <c r="I110" s="671">
        <v>0.0</v>
      </c>
      <c r="J110" s="671">
        <v>0.0</v>
      </c>
      <c r="K110" s="671">
        <v>0.0</v>
      </c>
      <c r="L110" s="671">
        <v>0.0</v>
      </c>
      <c r="M110" s="671">
        <v>0.0</v>
      </c>
      <c r="N110" s="671">
        <v>0.0</v>
      </c>
      <c r="O110" s="672">
        <v>0.0</v>
      </c>
      <c r="P110" s="673" t="str">
        <f t="shared" si="1"/>
        <v>Rematore Al Cavo Basso Mono Braccio</v>
      </c>
      <c r="Q110" s="674"/>
      <c r="R110" s="777"/>
      <c r="S110" s="762" t="s">
        <v>1461</v>
      </c>
      <c r="T110" s="763"/>
      <c r="U110" s="646"/>
      <c r="V110" s="764" t="s">
        <v>1462</v>
      </c>
      <c r="W110" s="797" t="s">
        <v>472</v>
      </c>
      <c r="X110" s="678">
        <v>8.0</v>
      </c>
      <c r="Y110" s="678" t="s">
        <v>1463</v>
      </c>
      <c r="Z110" s="678">
        <v>6.0</v>
      </c>
      <c r="AA110" s="678" t="s">
        <v>1464</v>
      </c>
      <c r="AB110" s="678">
        <v>8.0</v>
      </c>
      <c r="AC110" s="678" t="s">
        <v>1465</v>
      </c>
      <c r="AD110" s="678">
        <v>6.0</v>
      </c>
      <c r="AE110" s="678" t="s">
        <v>1466</v>
      </c>
      <c r="AF110" s="678">
        <v>4.0</v>
      </c>
      <c r="AG110" s="678" t="s">
        <v>1467</v>
      </c>
      <c r="AH110" s="678">
        <v>5.0</v>
      </c>
      <c r="AI110" s="678" t="s">
        <v>1341</v>
      </c>
      <c r="AJ110" s="785"/>
      <c r="AK110" s="720"/>
      <c r="AL110" s="720"/>
      <c r="AM110" s="720"/>
      <c r="AN110" s="786" t="s">
        <v>1439</v>
      </c>
      <c r="AO110" s="765" t="str">
        <f t="shared" si="5"/>
        <v/>
      </c>
      <c r="AP110" s="766"/>
      <c r="AQ110" s="682"/>
      <c r="AR110" s="745"/>
      <c r="AS110" s="725"/>
      <c r="AT110" s="725"/>
      <c r="AU110" s="738"/>
      <c r="AV110" s="739"/>
      <c r="AW110" s="739"/>
      <c r="AX110" s="739"/>
      <c r="AY110" s="806"/>
      <c r="AZ110" s="807"/>
      <c r="BA110" s="808"/>
      <c r="BB110" s="809"/>
      <c r="BC110" s="810"/>
      <c r="BD110" s="811"/>
      <c r="BE110" s="812"/>
      <c r="BF110" s="813"/>
      <c r="BG110" s="814"/>
      <c r="BH110" s="815"/>
      <c r="BI110" s="816"/>
      <c r="BJ110" s="696"/>
    </row>
    <row r="111" ht="12.75" customHeight="1">
      <c r="A111" s="756"/>
      <c r="B111" s="756"/>
      <c r="C111" s="669" t="s">
        <v>328</v>
      </c>
      <c r="D111" s="699" t="str">
        <f t="shared" si="7"/>
        <v>Pulley Con Triangolo</v>
      </c>
      <c r="E111" s="700">
        <v>0.0</v>
      </c>
      <c r="F111" s="700">
        <v>0.0</v>
      </c>
      <c r="G111" s="700">
        <v>0.0</v>
      </c>
      <c r="H111" s="700">
        <v>0.0</v>
      </c>
      <c r="I111" s="700">
        <v>0.0</v>
      </c>
      <c r="J111" s="700">
        <v>0.0</v>
      </c>
      <c r="K111" s="700">
        <v>0.0</v>
      </c>
      <c r="L111" s="700">
        <v>0.0</v>
      </c>
      <c r="M111" s="700">
        <v>0.0</v>
      </c>
      <c r="N111" s="700">
        <v>0.0</v>
      </c>
      <c r="O111" s="701">
        <v>0.0</v>
      </c>
      <c r="P111" s="702" t="str">
        <f t="shared" si="1"/>
        <v>Pulley Con Triangolo</v>
      </c>
      <c r="Q111" s="703"/>
      <c r="R111" s="769" t="s">
        <v>1440</v>
      </c>
      <c r="S111" s="770" t="s">
        <v>1468</v>
      </c>
      <c r="T111" s="782"/>
      <c r="U111" s="706"/>
      <c r="V111" s="772" t="s">
        <v>1469</v>
      </c>
      <c r="W111" s="798" t="s">
        <v>472</v>
      </c>
      <c r="X111" s="708">
        <v>4.0</v>
      </c>
      <c r="Y111" s="708" t="s">
        <v>1457</v>
      </c>
      <c r="Z111" s="708">
        <v>4.0</v>
      </c>
      <c r="AA111" s="708" t="s">
        <v>1455</v>
      </c>
      <c r="AB111" s="708">
        <v>3.0</v>
      </c>
      <c r="AC111" s="708" t="s">
        <v>1470</v>
      </c>
      <c r="AD111" s="708">
        <v>3.0</v>
      </c>
      <c r="AE111" s="708" t="s">
        <v>1471</v>
      </c>
      <c r="AF111" s="708">
        <v>2.0</v>
      </c>
      <c r="AG111" s="708" t="s">
        <v>1472</v>
      </c>
      <c r="AH111" s="708">
        <v>1.0</v>
      </c>
      <c r="AI111" s="708" t="s">
        <v>924</v>
      </c>
      <c r="AJ111" s="789"/>
      <c r="AK111" s="709"/>
      <c r="AL111" s="709"/>
      <c r="AM111" s="709"/>
      <c r="AN111" s="710" t="s">
        <v>1473</v>
      </c>
      <c r="AO111" s="773" t="str">
        <f t="shared" si="5"/>
        <v/>
      </c>
      <c r="AP111" s="774"/>
      <c r="AQ111" s="713"/>
      <c r="AR111" s="742"/>
      <c r="AS111" s="715"/>
      <c r="AT111" s="715"/>
      <c r="AU111" s="733"/>
      <c r="AV111" s="734"/>
      <c r="AW111" s="734"/>
      <c r="AX111" s="734"/>
      <c r="AY111" s="806"/>
      <c r="AZ111" s="807"/>
      <c r="BA111" s="808"/>
      <c r="BB111" s="809"/>
      <c r="BC111" s="810"/>
      <c r="BD111" s="811"/>
      <c r="BE111" s="812"/>
      <c r="BF111" s="813"/>
      <c r="BG111" s="814"/>
      <c r="BH111" s="815"/>
      <c r="BI111" s="816"/>
      <c r="BJ111" s="696"/>
    </row>
    <row r="112" ht="12.75" customHeight="1">
      <c r="A112" s="758"/>
      <c r="B112" s="758"/>
      <c r="C112" s="669" t="s">
        <v>328</v>
      </c>
      <c r="D112" s="670" t="str">
        <f t="shared" si="7"/>
        <v>Pulley Con Barra Lat Machine Presa Prona</v>
      </c>
      <c r="E112" s="671">
        <v>0.0</v>
      </c>
      <c r="F112" s="671">
        <v>0.0</v>
      </c>
      <c r="G112" s="671">
        <v>0.0</v>
      </c>
      <c r="H112" s="671">
        <v>0.0</v>
      </c>
      <c r="I112" s="671">
        <v>0.0</v>
      </c>
      <c r="J112" s="671">
        <v>0.0</v>
      </c>
      <c r="K112" s="671">
        <v>0.0</v>
      </c>
      <c r="L112" s="671">
        <v>0.0</v>
      </c>
      <c r="M112" s="671">
        <v>0.0</v>
      </c>
      <c r="N112" s="671">
        <v>0.0</v>
      </c>
      <c r="O112" s="672">
        <v>0.0</v>
      </c>
      <c r="P112" s="673" t="str">
        <f t="shared" si="1"/>
        <v>Pulley Con Barra Lat Machine Presa Prona</v>
      </c>
      <c r="Q112" s="674"/>
      <c r="R112" s="777" t="s">
        <v>1440</v>
      </c>
      <c r="S112" s="762" t="s">
        <v>1474</v>
      </c>
      <c r="T112" s="763"/>
      <c r="U112" s="646"/>
      <c r="V112" s="764" t="s">
        <v>1475</v>
      </c>
      <c r="W112" s="797" t="s">
        <v>472</v>
      </c>
      <c r="X112" s="678">
        <v>6.0</v>
      </c>
      <c r="Y112" s="678" t="s">
        <v>1476</v>
      </c>
      <c r="Z112" s="678">
        <v>5.0</v>
      </c>
      <c r="AA112" s="678" t="s">
        <v>1477</v>
      </c>
      <c r="AB112" s="678">
        <v>6.0</v>
      </c>
      <c r="AC112" s="678" t="s">
        <v>1478</v>
      </c>
      <c r="AD112" s="678">
        <v>5.0</v>
      </c>
      <c r="AE112" s="678" t="s">
        <v>1479</v>
      </c>
      <c r="AF112" s="678">
        <v>5.0</v>
      </c>
      <c r="AG112" s="678" t="s">
        <v>1480</v>
      </c>
      <c r="AH112" s="678">
        <v>5.0</v>
      </c>
      <c r="AI112" s="678" t="s">
        <v>1481</v>
      </c>
      <c r="AJ112" s="785"/>
      <c r="AK112" s="720"/>
      <c r="AL112" s="720"/>
      <c r="AM112" s="720"/>
      <c r="AN112" s="786" t="s">
        <v>1482</v>
      </c>
      <c r="AO112" s="765" t="str">
        <f t="shared" si="5"/>
        <v/>
      </c>
      <c r="AP112" s="766"/>
      <c r="AQ112" s="682"/>
      <c r="AR112" s="745"/>
      <c r="AS112" s="725"/>
      <c r="AT112" s="725"/>
      <c r="AU112" s="738"/>
      <c r="AV112" s="739"/>
      <c r="AW112" s="739"/>
      <c r="AX112" s="739"/>
      <c r="AY112" s="806"/>
      <c r="AZ112" s="807"/>
      <c r="BA112" s="808"/>
      <c r="BB112" s="809"/>
      <c r="BC112" s="810"/>
      <c r="BD112" s="811"/>
      <c r="BE112" s="812"/>
      <c r="BF112" s="813"/>
      <c r="BG112" s="814"/>
      <c r="BH112" s="815"/>
      <c r="BI112" s="816"/>
      <c r="BJ112" s="696"/>
    </row>
    <row r="113" ht="12.75" customHeight="1">
      <c r="A113" s="756"/>
      <c r="B113" s="756"/>
      <c r="C113" s="669" t="s">
        <v>328</v>
      </c>
      <c r="D113" s="699" t="str">
        <f t="shared" si="7"/>
        <v>Pulley Con Barra Lat Machine Presa Supina</v>
      </c>
      <c r="E113" s="700">
        <v>0.0</v>
      </c>
      <c r="F113" s="700">
        <v>0.0</v>
      </c>
      <c r="G113" s="700">
        <v>0.0</v>
      </c>
      <c r="H113" s="700">
        <v>0.0</v>
      </c>
      <c r="I113" s="700">
        <v>0.0</v>
      </c>
      <c r="J113" s="700">
        <v>0.0</v>
      </c>
      <c r="K113" s="700">
        <v>0.0</v>
      </c>
      <c r="L113" s="700">
        <v>0.0</v>
      </c>
      <c r="M113" s="700">
        <v>0.0</v>
      </c>
      <c r="N113" s="700">
        <v>0.0</v>
      </c>
      <c r="O113" s="701">
        <v>0.0</v>
      </c>
      <c r="P113" s="702" t="str">
        <f t="shared" si="1"/>
        <v>Pulley Con Barra Lat Machine Presa Supina</v>
      </c>
      <c r="Q113" s="703"/>
      <c r="R113" s="769" t="s">
        <v>1440</v>
      </c>
      <c r="S113" s="770" t="s">
        <v>1483</v>
      </c>
      <c r="T113" s="782"/>
      <c r="U113" s="706"/>
      <c r="V113" s="772" t="s">
        <v>1484</v>
      </c>
      <c r="W113" s="798" t="s">
        <v>472</v>
      </c>
      <c r="X113" s="708">
        <v>6.0</v>
      </c>
      <c r="Y113" s="708" t="s">
        <v>1485</v>
      </c>
      <c r="Z113" s="708">
        <v>6.0</v>
      </c>
      <c r="AA113" s="708" t="s">
        <v>1486</v>
      </c>
      <c r="AB113" s="708">
        <v>6.0</v>
      </c>
      <c r="AC113" s="708" t="s">
        <v>1485</v>
      </c>
      <c r="AD113" s="708">
        <v>6.0</v>
      </c>
      <c r="AE113" s="708" t="s">
        <v>1486</v>
      </c>
      <c r="AF113" s="708">
        <v>3.0</v>
      </c>
      <c r="AG113" s="708" t="s">
        <v>1487</v>
      </c>
      <c r="AH113" s="708">
        <v>6.0</v>
      </c>
      <c r="AI113" s="708" t="s">
        <v>1488</v>
      </c>
      <c r="AJ113" s="789"/>
      <c r="AK113" s="709"/>
      <c r="AL113" s="709"/>
      <c r="AM113" s="709"/>
      <c r="AN113" s="710" t="s">
        <v>1292</v>
      </c>
      <c r="AO113" s="773" t="str">
        <f t="shared" si="5"/>
        <v/>
      </c>
      <c r="AP113" s="774"/>
      <c r="AQ113" s="713"/>
      <c r="AR113" s="742"/>
      <c r="AS113" s="715"/>
      <c r="AT113" s="715"/>
      <c r="AU113" s="733"/>
      <c r="AV113" s="734"/>
      <c r="AW113" s="734"/>
      <c r="AX113" s="734"/>
      <c r="AY113" s="806"/>
      <c r="AZ113" s="807"/>
      <c r="BA113" s="808"/>
      <c r="BB113" s="809"/>
      <c r="BC113" s="810"/>
      <c r="BD113" s="811"/>
      <c r="BE113" s="812"/>
      <c r="BF113" s="813"/>
      <c r="BG113" s="814"/>
      <c r="BH113" s="815"/>
      <c r="BI113" s="816"/>
      <c r="BJ113" s="696"/>
    </row>
    <row r="114" ht="12.75" customHeight="1">
      <c r="A114" s="758"/>
      <c r="B114" s="758"/>
      <c r="C114" s="669" t="s">
        <v>328</v>
      </c>
      <c r="D114" s="670" t="str">
        <f t="shared" si="7"/>
        <v>T-Bar</v>
      </c>
      <c r="E114" s="671">
        <v>0.0</v>
      </c>
      <c r="F114" s="671">
        <v>0.0</v>
      </c>
      <c r="G114" s="671">
        <v>0.0</v>
      </c>
      <c r="H114" s="671">
        <v>0.0</v>
      </c>
      <c r="I114" s="671">
        <v>0.0</v>
      </c>
      <c r="J114" s="671">
        <v>0.0</v>
      </c>
      <c r="K114" s="671">
        <v>0.0</v>
      </c>
      <c r="L114" s="671">
        <v>0.0</v>
      </c>
      <c r="M114" s="671">
        <v>0.0</v>
      </c>
      <c r="N114" s="671">
        <v>0.0</v>
      </c>
      <c r="O114" s="672">
        <v>0.0</v>
      </c>
      <c r="P114" s="673" t="str">
        <f t="shared" si="1"/>
        <v>T-Bar</v>
      </c>
      <c r="Q114" s="674"/>
      <c r="R114" s="777" t="s">
        <v>1440</v>
      </c>
      <c r="S114" s="762" t="s">
        <v>1489</v>
      </c>
      <c r="T114" s="763"/>
      <c r="U114" s="646"/>
      <c r="V114" s="764" t="s">
        <v>1490</v>
      </c>
      <c r="W114" s="797" t="s">
        <v>472</v>
      </c>
      <c r="X114" s="678">
        <v>4.0</v>
      </c>
      <c r="Y114" s="678" t="s">
        <v>1491</v>
      </c>
      <c r="Z114" s="678">
        <v>5.0</v>
      </c>
      <c r="AA114" s="678" t="s">
        <v>1492</v>
      </c>
      <c r="AB114" s="678">
        <v>4.0</v>
      </c>
      <c r="AC114" s="678" t="s">
        <v>1493</v>
      </c>
      <c r="AD114" s="678">
        <v>5.0</v>
      </c>
      <c r="AE114" s="678" t="s">
        <v>1480</v>
      </c>
      <c r="AF114" s="678">
        <v>5.0</v>
      </c>
      <c r="AG114" s="678" t="s">
        <v>1494</v>
      </c>
      <c r="AH114" s="678">
        <v>3.0</v>
      </c>
      <c r="AI114" s="678" t="s">
        <v>1495</v>
      </c>
      <c r="AJ114" s="785"/>
      <c r="AK114" s="720"/>
      <c r="AL114" s="720"/>
      <c r="AM114" s="720"/>
      <c r="AN114" s="786" t="s">
        <v>1496</v>
      </c>
      <c r="AO114" s="765" t="str">
        <f t="shared" si="5"/>
        <v/>
      </c>
      <c r="AP114" s="766"/>
      <c r="AQ114" s="682"/>
      <c r="AR114" s="745"/>
      <c r="AS114" s="725"/>
      <c r="AT114" s="725"/>
      <c r="AU114" s="738"/>
      <c r="AV114" s="739"/>
      <c r="AW114" s="739"/>
      <c r="AX114" s="739"/>
      <c r="AY114" s="806"/>
      <c r="AZ114" s="807"/>
      <c r="BA114" s="808"/>
      <c r="BB114" s="809"/>
      <c r="BC114" s="810"/>
      <c r="BD114" s="811"/>
      <c r="BE114" s="812"/>
      <c r="BF114" s="813"/>
      <c r="BG114" s="814"/>
      <c r="BH114" s="815"/>
      <c r="BI114" s="816"/>
      <c r="BJ114" s="696"/>
    </row>
    <row r="115" ht="12.75" customHeight="1">
      <c r="A115" s="756"/>
      <c r="B115" s="756"/>
      <c r="C115" s="669" t="s">
        <v>328</v>
      </c>
      <c r="D115" s="699" t="str">
        <f t="shared" si="7"/>
        <v>Rematore Con kettlebell</v>
      </c>
      <c r="E115" s="700">
        <v>0.0</v>
      </c>
      <c r="F115" s="700">
        <v>0.0</v>
      </c>
      <c r="G115" s="700">
        <v>0.0</v>
      </c>
      <c r="H115" s="700">
        <v>0.0</v>
      </c>
      <c r="I115" s="700">
        <v>0.0</v>
      </c>
      <c r="J115" s="700">
        <v>0.0</v>
      </c>
      <c r="K115" s="700">
        <v>0.0</v>
      </c>
      <c r="L115" s="700">
        <v>0.0</v>
      </c>
      <c r="M115" s="700">
        <v>0.0</v>
      </c>
      <c r="N115" s="700">
        <v>0.0</v>
      </c>
      <c r="O115" s="701">
        <v>0.0</v>
      </c>
      <c r="P115" s="702" t="str">
        <f t="shared" si="1"/>
        <v>Rematore Con kettlebell</v>
      </c>
      <c r="Q115" s="703"/>
      <c r="R115" s="769" t="s">
        <v>1440</v>
      </c>
      <c r="S115" s="770" t="s">
        <v>1497</v>
      </c>
      <c r="T115" s="782"/>
      <c r="U115" s="706"/>
      <c r="V115" s="772" t="s">
        <v>1498</v>
      </c>
      <c r="W115" s="798" t="s">
        <v>472</v>
      </c>
      <c r="X115" s="708">
        <v>6.0</v>
      </c>
      <c r="Y115" s="708" t="s">
        <v>1485</v>
      </c>
      <c r="Z115" s="708">
        <v>6.0</v>
      </c>
      <c r="AA115" s="708" t="s">
        <v>1488</v>
      </c>
      <c r="AB115" s="708">
        <v>4.0</v>
      </c>
      <c r="AC115" s="708" t="s">
        <v>1342</v>
      </c>
      <c r="AD115" s="708">
        <v>4.0</v>
      </c>
      <c r="AE115" s="708" t="s">
        <v>1499</v>
      </c>
      <c r="AF115" s="708">
        <v>4.0</v>
      </c>
      <c r="AG115" s="708" t="s">
        <v>1342</v>
      </c>
      <c r="AH115" s="708">
        <v>1.0</v>
      </c>
      <c r="AI115" s="708" t="s">
        <v>924</v>
      </c>
      <c r="AJ115" s="789"/>
      <c r="AK115" s="709"/>
      <c r="AL115" s="709"/>
      <c r="AM115" s="709"/>
      <c r="AN115" s="710" t="s">
        <v>1292</v>
      </c>
      <c r="AO115" s="773" t="str">
        <f t="shared" si="5"/>
        <v/>
      </c>
      <c r="AP115" s="774"/>
      <c r="AQ115" s="713"/>
      <c r="AR115" s="742"/>
      <c r="AS115" s="715"/>
      <c r="AT115" s="715"/>
      <c r="AU115" s="733"/>
      <c r="AV115" s="734"/>
      <c r="AW115" s="734"/>
      <c r="AX115" s="734"/>
      <c r="AY115" s="806"/>
      <c r="AZ115" s="807"/>
      <c r="BA115" s="808"/>
      <c r="BB115" s="809"/>
      <c r="BC115" s="810"/>
      <c r="BD115" s="811"/>
      <c r="BE115" s="812"/>
      <c r="BF115" s="813"/>
      <c r="BG115" s="814"/>
      <c r="BH115" s="815"/>
      <c r="BI115" s="816"/>
      <c r="BJ115" s="696"/>
    </row>
    <row r="116" ht="12.75" customHeight="1">
      <c r="A116" s="758"/>
      <c r="B116" s="758"/>
      <c r="C116" s="669" t="s">
        <v>328</v>
      </c>
      <c r="D116" s="670" t="str">
        <f t="shared" si="7"/>
        <v>Australian Pull-Up Al Multipower</v>
      </c>
      <c r="E116" s="671">
        <v>0.0</v>
      </c>
      <c r="F116" s="671">
        <v>0.0</v>
      </c>
      <c r="G116" s="671">
        <v>0.0</v>
      </c>
      <c r="H116" s="671">
        <v>0.0</v>
      </c>
      <c r="I116" s="671">
        <v>0.0</v>
      </c>
      <c r="J116" s="671">
        <v>0.0</v>
      </c>
      <c r="K116" s="671">
        <v>0.0</v>
      </c>
      <c r="L116" s="671">
        <v>0.0</v>
      </c>
      <c r="M116" s="671">
        <v>0.0</v>
      </c>
      <c r="N116" s="671">
        <v>0.0</v>
      </c>
      <c r="O116" s="672">
        <v>0.0</v>
      </c>
      <c r="P116" s="673" t="str">
        <f t="shared" si="1"/>
        <v>Australian Pull-Up Al Multipower</v>
      </c>
      <c r="Q116" s="674"/>
      <c r="R116" s="777" t="s">
        <v>1408</v>
      </c>
      <c r="S116" s="762" t="s">
        <v>1500</v>
      </c>
      <c r="T116" s="763"/>
      <c r="U116" s="646"/>
      <c r="V116" s="764" t="s">
        <v>1501</v>
      </c>
      <c r="W116" s="797" t="s">
        <v>472</v>
      </c>
      <c r="X116" s="678">
        <v>1.0</v>
      </c>
      <c r="Y116" s="678" t="s">
        <v>1502</v>
      </c>
      <c r="Z116" s="678">
        <v>25.0</v>
      </c>
      <c r="AA116" s="678" t="s">
        <v>1503</v>
      </c>
      <c r="AB116" s="678">
        <v>25.0</v>
      </c>
      <c r="AC116" s="678" t="s">
        <v>1503</v>
      </c>
      <c r="AD116" s="678">
        <v>25.0</v>
      </c>
      <c r="AE116" s="678" t="s">
        <v>1504</v>
      </c>
      <c r="AF116" s="678">
        <v>25.0</v>
      </c>
      <c r="AG116" s="678" t="s">
        <v>1504</v>
      </c>
      <c r="AH116" s="678">
        <v>25.0</v>
      </c>
      <c r="AI116" s="678" t="s">
        <v>1505</v>
      </c>
      <c r="AJ116" s="803">
        <v>25.0</v>
      </c>
      <c r="AK116" s="678" t="s">
        <v>1505</v>
      </c>
      <c r="AL116" s="720"/>
      <c r="AM116" s="720"/>
      <c r="AN116" s="786" t="s">
        <v>1506</v>
      </c>
      <c r="AO116" s="765" t="str">
        <f t="shared" si="5"/>
        <v/>
      </c>
      <c r="AP116" s="766"/>
      <c r="AQ116" s="682"/>
      <c r="AR116" s="745"/>
      <c r="AS116" s="725"/>
      <c r="AT116" s="725"/>
      <c r="AU116" s="738"/>
      <c r="AV116" s="739"/>
      <c r="AW116" s="739"/>
      <c r="AX116" s="739"/>
      <c r="AY116" s="806"/>
      <c r="AZ116" s="807"/>
      <c r="BA116" s="808"/>
      <c r="BB116" s="809"/>
      <c r="BC116" s="810"/>
      <c r="BD116" s="811"/>
      <c r="BE116" s="812"/>
      <c r="BF116" s="813"/>
      <c r="BG116" s="814"/>
      <c r="BH116" s="815"/>
      <c r="BI116" s="816"/>
      <c r="BJ116" s="696"/>
    </row>
    <row r="117" ht="12.75" customHeight="1">
      <c r="A117" s="756"/>
      <c r="B117" s="756"/>
      <c r="C117" s="669" t="s">
        <v>328</v>
      </c>
      <c r="D117" s="699" t="str">
        <f t="shared" si="7"/>
        <v>Pulley Unilaterale Con Maniglia</v>
      </c>
      <c r="E117" s="700">
        <v>0.0</v>
      </c>
      <c r="F117" s="700">
        <v>0.0</v>
      </c>
      <c r="G117" s="700">
        <v>0.0</v>
      </c>
      <c r="H117" s="700">
        <v>0.0</v>
      </c>
      <c r="I117" s="700">
        <v>0.0</v>
      </c>
      <c r="J117" s="700">
        <v>0.0</v>
      </c>
      <c r="K117" s="700">
        <v>0.0</v>
      </c>
      <c r="L117" s="700">
        <v>0.0</v>
      </c>
      <c r="M117" s="700">
        <v>0.0</v>
      </c>
      <c r="N117" s="700">
        <v>0.0</v>
      </c>
      <c r="O117" s="701">
        <v>0.0</v>
      </c>
      <c r="P117" s="702" t="str">
        <f t="shared" si="1"/>
        <v>Pulley Unilaterale Con Maniglia</v>
      </c>
      <c r="Q117" s="703"/>
      <c r="R117" s="769" t="s">
        <v>1440</v>
      </c>
      <c r="S117" s="770" t="s">
        <v>1507</v>
      </c>
      <c r="T117" s="782"/>
      <c r="U117" s="706"/>
      <c r="V117" s="772" t="s">
        <v>1508</v>
      </c>
      <c r="W117" s="798" t="s">
        <v>472</v>
      </c>
      <c r="X117" s="708">
        <v>20.0</v>
      </c>
      <c r="Y117" s="708" t="s">
        <v>1509</v>
      </c>
      <c r="Z117" s="708">
        <v>20.0</v>
      </c>
      <c r="AA117" s="708" t="s">
        <v>1509</v>
      </c>
      <c r="AB117" s="708">
        <v>20.0</v>
      </c>
      <c r="AC117" s="708" t="s">
        <v>1510</v>
      </c>
      <c r="AD117" s="708">
        <v>20.0</v>
      </c>
      <c r="AE117" s="708" t="s">
        <v>1510</v>
      </c>
      <c r="AF117" s="708">
        <v>20.0</v>
      </c>
      <c r="AG117" s="708" t="s">
        <v>1511</v>
      </c>
      <c r="AH117" s="708">
        <v>20.0</v>
      </c>
      <c r="AI117" s="708" t="s">
        <v>1511</v>
      </c>
      <c r="AJ117" s="783">
        <v>20.0</v>
      </c>
      <c r="AK117" s="708" t="s">
        <v>1512</v>
      </c>
      <c r="AL117" s="709"/>
      <c r="AM117" s="709"/>
      <c r="AN117" s="710" t="s">
        <v>1506</v>
      </c>
      <c r="AO117" s="773" t="str">
        <f t="shared" si="5"/>
        <v/>
      </c>
      <c r="AP117" s="774"/>
      <c r="AQ117" s="713"/>
      <c r="AR117" s="742"/>
      <c r="AS117" s="715"/>
      <c r="AT117" s="715"/>
      <c r="AU117" s="733"/>
      <c r="AV117" s="734"/>
      <c r="AW117" s="734"/>
      <c r="AX117" s="734"/>
      <c r="AY117" s="806"/>
      <c r="AZ117" s="807"/>
      <c r="BA117" s="808"/>
      <c r="BB117" s="809"/>
      <c r="BC117" s="810"/>
      <c r="BD117" s="811"/>
      <c r="BE117" s="812"/>
      <c r="BF117" s="813"/>
      <c r="BG117" s="814"/>
      <c r="BH117" s="815"/>
      <c r="BI117" s="816"/>
      <c r="BJ117" s="696"/>
    </row>
    <row r="118" ht="12.75" customHeight="1">
      <c r="A118" s="758"/>
      <c r="B118" s="758"/>
      <c r="C118" s="669" t="s">
        <v>328</v>
      </c>
      <c r="D118" s="670" t="str">
        <f t="shared" si="7"/>
        <v>T-Bar Presa Larga</v>
      </c>
      <c r="E118" s="671">
        <v>0.0</v>
      </c>
      <c r="F118" s="671">
        <v>0.0</v>
      </c>
      <c r="G118" s="671">
        <v>0.0</v>
      </c>
      <c r="H118" s="671">
        <v>0.0</v>
      </c>
      <c r="I118" s="671">
        <v>0.0</v>
      </c>
      <c r="J118" s="671">
        <v>0.0</v>
      </c>
      <c r="K118" s="671">
        <v>0.0</v>
      </c>
      <c r="L118" s="671">
        <v>0.0</v>
      </c>
      <c r="M118" s="671">
        <v>0.0</v>
      </c>
      <c r="N118" s="671">
        <v>0.0</v>
      </c>
      <c r="O118" s="672">
        <v>0.0</v>
      </c>
      <c r="P118" s="673" t="str">
        <f t="shared" si="1"/>
        <v>T-Bar Presa Larga</v>
      </c>
      <c r="Q118" s="674"/>
      <c r="R118" s="777"/>
      <c r="S118" s="762" t="s">
        <v>1513</v>
      </c>
      <c r="T118" s="763"/>
      <c r="U118" s="646"/>
      <c r="V118" s="764" t="s">
        <v>1514</v>
      </c>
      <c r="W118" s="797" t="s">
        <v>472</v>
      </c>
      <c r="X118" s="678">
        <v>15.0</v>
      </c>
      <c r="Y118" s="678" t="s">
        <v>1515</v>
      </c>
      <c r="Z118" s="678">
        <v>15.0</v>
      </c>
      <c r="AA118" s="678" t="s">
        <v>1516</v>
      </c>
      <c r="AB118" s="678">
        <v>15.0</v>
      </c>
      <c r="AC118" s="678" t="s">
        <v>1517</v>
      </c>
      <c r="AD118" s="678">
        <v>15.0</v>
      </c>
      <c r="AE118" s="678" t="s">
        <v>1518</v>
      </c>
      <c r="AF118" s="678">
        <v>15.0</v>
      </c>
      <c r="AG118" s="678" t="s">
        <v>1519</v>
      </c>
      <c r="AH118" s="678">
        <v>15.0</v>
      </c>
      <c r="AI118" s="678" t="s">
        <v>1520</v>
      </c>
      <c r="AJ118" s="785"/>
      <c r="AK118" s="720"/>
      <c r="AL118" s="720"/>
      <c r="AM118" s="720"/>
      <c r="AN118" s="786" t="s">
        <v>1506</v>
      </c>
      <c r="AO118" s="765" t="str">
        <f t="shared" si="5"/>
        <v/>
      </c>
      <c r="AP118" s="766"/>
      <c r="AQ118" s="682"/>
      <c r="AR118" s="745"/>
      <c r="AS118" s="725"/>
      <c r="AT118" s="725"/>
      <c r="AU118" s="738"/>
      <c r="AV118" s="739"/>
      <c r="AW118" s="739"/>
      <c r="AX118" s="739"/>
      <c r="AY118" s="806"/>
      <c r="AZ118" s="807"/>
      <c r="BA118" s="808"/>
      <c r="BB118" s="809"/>
      <c r="BC118" s="810"/>
      <c r="BD118" s="811"/>
      <c r="BE118" s="812"/>
      <c r="BF118" s="813"/>
      <c r="BG118" s="814"/>
      <c r="BH118" s="815"/>
      <c r="BI118" s="816"/>
      <c r="BJ118" s="696"/>
    </row>
    <row r="119" ht="12.75" customHeight="1">
      <c r="A119" s="756"/>
      <c r="B119" s="756"/>
      <c r="C119" s="669" t="s">
        <v>328</v>
      </c>
      <c r="D119" s="699" t="str">
        <f t="shared" si="7"/>
        <v>Rematore con kett alternato</v>
      </c>
      <c r="E119" s="700">
        <v>0.0</v>
      </c>
      <c r="F119" s="700">
        <v>0.0</v>
      </c>
      <c r="G119" s="700">
        <v>0.0</v>
      </c>
      <c r="H119" s="700">
        <v>0.0</v>
      </c>
      <c r="I119" s="700">
        <v>0.0</v>
      </c>
      <c r="J119" s="700">
        <v>0.0</v>
      </c>
      <c r="K119" s="700">
        <v>0.0</v>
      </c>
      <c r="L119" s="700">
        <v>0.0</v>
      </c>
      <c r="M119" s="700">
        <v>0.0</v>
      </c>
      <c r="N119" s="700">
        <v>0.0</v>
      </c>
      <c r="O119" s="701">
        <v>0.0</v>
      </c>
      <c r="P119" s="702" t="str">
        <f t="shared" si="1"/>
        <v>Rematore con kett alternato</v>
      </c>
      <c r="Q119" s="703"/>
      <c r="R119" s="769" t="s">
        <v>1408</v>
      </c>
      <c r="S119" s="770" t="s">
        <v>1521</v>
      </c>
      <c r="T119" s="782"/>
      <c r="U119" s="706"/>
      <c r="V119" s="772" t="s">
        <v>1522</v>
      </c>
      <c r="W119" s="798" t="s">
        <v>472</v>
      </c>
      <c r="X119" s="708">
        <v>15.0</v>
      </c>
      <c r="Y119" s="708" t="s">
        <v>1523</v>
      </c>
      <c r="Z119" s="708">
        <v>15.0</v>
      </c>
      <c r="AA119" s="708" t="s">
        <v>1524</v>
      </c>
      <c r="AB119" s="708">
        <v>15.0</v>
      </c>
      <c r="AC119" s="708" t="s">
        <v>1525</v>
      </c>
      <c r="AD119" s="708">
        <v>15.0</v>
      </c>
      <c r="AE119" s="708" t="s">
        <v>1526</v>
      </c>
      <c r="AF119" s="708">
        <v>10.0</v>
      </c>
      <c r="AG119" s="708" t="s">
        <v>1527</v>
      </c>
      <c r="AH119" s="708">
        <v>1.0</v>
      </c>
      <c r="AI119" s="708" t="s">
        <v>924</v>
      </c>
      <c r="AJ119" s="789"/>
      <c r="AK119" s="709"/>
      <c r="AL119" s="709"/>
      <c r="AM119" s="709"/>
      <c r="AN119" s="710" t="s">
        <v>1506</v>
      </c>
      <c r="AO119" s="773" t="str">
        <f t="shared" si="5"/>
        <v/>
      </c>
      <c r="AP119" s="774"/>
      <c r="AQ119" s="713"/>
      <c r="AR119" s="742"/>
      <c r="AS119" s="715"/>
      <c r="AT119" s="715"/>
      <c r="AU119" s="733"/>
      <c r="AV119" s="734"/>
      <c r="AW119" s="734"/>
      <c r="AX119" s="734"/>
      <c r="AY119" s="806"/>
      <c r="AZ119" s="807"/>
      <c r="BA119" s="808"/>
      <c r="BB119" s="809"/>
      <c r="BC119" s="810"/>
      <c r="BD119" s="811"/>
      <c r="BE119" s="812"/>
      <c r="BF119" s="813"/>
      <c r="BG119" s="814"/>
      <c r="BH119" s="815"/>
      <c r="BI119" s="816"/>
      <c r="BJ119" s="696"/>
    </row>
    <row r="120" ht="12.75" customHeight="1">
      <c r="A120" s="758"/>
      <c r="B120" s="758"/>
      <c r="C120" s="669" t="s">
        <v>328</v>
      </c>
      <c r="D120" s="670" t="str">
        <f t="shared" si="7"/>
        <v>Pulley mono al cavo</v>
      </c>
      <c r="E120" s="671">
        <v>0.0</v>
      </c>
      <c r="F120" s="671">
        <v>0.0</v>
      </c>
      <c r="G120" s="671">
        <v>0.0</v>
      </c>
      <c r="H120" s="671">
        <v>0.0</v>
      </c>
      <c r="I120" s="671">
        <v>0.0</v>
      </c>
      <c r="J120" s="671">
        <v>0.0</v>
      </c>
      <c r="K120" s="671">
        <v>0.0</v>
      </c>
      <c r="L120" s="671">
        <v>0.0</v>
      </c>
      <c r="M120" s="671">
        <v>0.0</v>
      </c>
      <c r="N120" s="671">
        <v>0.0</v>
      </c>
      <c r="O120" s="672">
        <v>0.0</v>
      </c>
      <c r="P120" s="673" t="str">
        <f t="shared" si="1"/>
        <v>Pulley mono al cavo</v>
      </c>
      <c r="Q120" s="674"/>
      <c r="R120" s="777" t="s">
        <v>1440</v>
      </c>
      <c r="S120" s="762" t="s">
        <v>1528</v>
      </c>
      <c r="T120" s="763"/>
      <c r="U120" s="646"/>
      <c r="V120" s="764" t="s">
        <v>1529</v>
      </c>
      <c r="W120" s="797" t="s">
        <v>472</v>
      </c>
      <c r="X120" s="678">
        <v>15.0</v>
      </c>
      <c r="Y120" s="678" t="s">
        <v>1515</v>
      </c>
      <c r="Z120" s="678">
        <v>15.0</v>
      </c>
      <c r="AA120" s="678" t="s">
        <v>1518</v>
      </c>
      <c r="AB120" s="678">
        <v>15.0</v>
      </c>
      <c r="AC120" s="678" t="s">
        <v>1523</v>
      </c>
      <c r="AD120" s="678">
        <v>15.0</v>
      </c>
      <c r="AE120" s="678" t="s">
        <v>1516</v>
      </c>
      <c r="AF120" s="678">
        <v>15.0</v>
      </c>
      <c r="AG120" s="678" t="s">
        <v>1519</v>
      </c>
      <c r="AH120" s="678">
        <v>15.0</v>
      </c>
      <c r="AI120" s="678" t="s">
        <v>1524</v>
      </c>
      <c r="AJ120" s="785"/>
      <c r="AK120" s="720"/>
      <c r="AL120" s="720"/>
      <c r="AM120" s="720"/>
      <c r="AN120" s="786" t="s">
        <v>1506</v>
      </c>
      <c r="AO120" s="765" t="str">
        <f t="shared" si="5"/>
        <v/>
      </c>
      <c r="AP120" s="766"/>
      <c r="AQ120" s="682"/>
      <c r="AR120" s="745"/>
      <c r="AS120" s="725"/>
      <c r="AT120" s="725"/>
      <c r="AU120" s="738"/>
      <c r="AV120" s="739"/>
      <c r="AW120" s="739"/>
      <c r="AX120" s="739"/>
      <c r="AY120" s="806"/>
      <c r="AZ120" s="807"/>
      <c r="BA120" s="808"/>
      <c r="BB120" s="809"/>
      <c r="BC120" s="810"/>
      <c r="BD120" s="811"/>
      <c r="BE120" s="812"/>
      <c r="BF120" s="813"/>
      <c r="BG120" s="814"/>
      <c r="BH120" s="815"/>
      <c r="BI120" s="816"/>
      <c r="BJ120" s="696"/>
    </row>
    <row r="121" ht="12.75" customHeight="1">
      <c r="A121" s="756"/>
      <c r="B121" s="756"/>
      <c r="C121" s="669" t="s">
        <v>328</v>
      </c>
      <c r="D121" s="699" t="str">
        <f t="shared" si="7"/>
        <v>Pulley upper back</v>
      </c>
      <c r="E121" s="700">
        <v>0.0</v>
      </c>
      <c r="F121" s="700">
        <v>0.0</v>
      </c>
      <c r="G121" s="700">
        <v>0.0</v>
      </c>
      <c r="H121" s="700">
        <v>0.0</v>
      </c>
      <c r="I121" s="700">
        <v>0.0</v>
      </c>
      <c r="J121" s="700">
        <v>0.0</v>
      </c>
      <c r="K121" s="700">
        <v>0.0</v>
      </c>
      <c r="L121" s="700">
        <v>0.0</v>
      </c>
      <c r="M121" s="700">
        <v>0.0</v>
      </c>
      <c r="N121" s="700">
        <v>0.0</v>
      </c>
      <c r="O121" s="701">
        <v>0.0</v>
      </c>
      <c r="P121" s="702" t="str">
        <f t="shared" si="1"/>
        <v>Pulley upper back</v>
      </c>
      <c r="Q121" s="703"/>
      <c r="R121" s="769" t="s">
        <v>1440</v>
      </c>
      <c r="S121" s="770" t="s">
        <v>1474</v>
      </c>
      <c r="T121" s="782"/>
      <c r="U121" s="706"/>
      <c r="V121" s="772" t="s">
        <v>1530</v>
      </c>
      <c r="W121" s="798" t="s">
        <v>472</v>
      </c>
      <c r="X121" s="708">
        <v>15.0</v>
      </c>
      <c r="Y121" s="708" t="s">
        <v>1517</v>
      </c>
      <c r="Z121" s="708">
        <v>15.0</v>
      </c>
      <c r="AA121" s="708" t="s">
        <v>1520</v>
      </c>
      <c r="AB121" s="708">
        <v>15.0</v>
      </c>
      <c r="AC121" s="708" t="s">
        <v>1525</v>
      </c>
      <c r="AD121" s="708">
        <v>15.0</v>
      </c>
      <c r="AE121" s="708" t="s">
        <v>1526</v>
      </c>
      <c r="AF121" s="708">
        <v>10.0</v>
      </c>
      <c r="AG121" s="708" t="s">
        <v>1527</v>
      </c>
      <c r="AH121" s="708">
        <v>1.0</v>
      </c>
      <c r="AI121" s="708" t="s">
        <v>924</v>
      </c>
      <c r="AJ121" s="789"/>
      <c r="AK121" s="709"/>
      <c r="AL121" s="709"/>
      <c r="AM121" s="709"/>
      <c r="AN121" s="710" t="s">
        <v>1506</v>
      </c>
      <c r="AO121" s="773" t="str">
        <f t="shared" si="5"/>
        <v/>
      </c>
      <c r="AP121" s="774"/>
      <c r="AQ121" s="713"/>
      <c r="AR121" s="742"/>
      <c r="AS121" s="715"/>
      <c r="AT121" s="715"/>
      <c r="AU121" s="733"/>
      <c r="AV121" s="734"/>
      <c r="AW121" s="734"/>
      <c r="AX121" s="734"/>
      <c r="AY121" s="806"/>
      <c r="AZ121" s="807"/>
      <c r="BA121" s="808"/>
      <c r="BB121" s="809"/>
      <c r="BC121" s="810"/>
      <c r="BD121" s="811"/>
      <c r="BE121" s="812"/>
      <c r="BF121" s="813"/>
      <c r="BG121" s="814"/>
      <c r="BH121" s="815"/>
      <c r="BI121" s="816"/>
      <c r="BJ121" s="696"/>
    </row>
    <row r="122" ht="12.75" customHeight="1">
      <c r="A122" s="758"/>
      <c r="B122" s="758"/>
      <c r="C122" s="669" t="s">
        <v>328</v>
      </c>
      <c r="D122" s="670" t="str">
        <f t="shared" si="7"/>
        <v>Seal Row Con Manubri</v>
      </c>
      <c r="E122" s="671">
        <v>0.0</v>
      </c>
      <c r="F122" s="671">
        <v>0.0</v>
      </c>
      <c r="G122" s="671">
        <v>0.0</v>
      </c>
      <c r="H122" s="671">
        <v>0.0</v>
      </c>
      <c r="I122" s="671">
        <v>0.0</v>
      </c>
      <c r="J122" s="671">
        <v>0.0</v>
      </c>
      <c r="K122" s="671">
        <v>0.0</v>
      </c>
      <c r="L122" s="671">
        <v>0.0</v>
      </c>
      <c r="M122" s="671">
        <v>0.0</v>
      </c>
      <c r="N122" s="671">
        <v>0.0</v>
      </c>
      <c r="O122" s="672">
        <v>0.0</v>
      </c>
      <c r="P122" s="673" t="str">
        <f t="shared" si="1"/>
        <v>Seal Row Con Manubri</v>
      </c>
      <c r="Q122" s="674"/>
      <c r="R122" s="777" t="s">
        <v>1440</v>
      </c>
      <c r="S122" s="762" t="s">
        <v>1531</v>
      </c>
      <c r="T122" s="763"/>
      <c r="U122" s="646"/>
      <c r="V122" s="764" t="s">
        <v>1532</v>
      </c>
      <c r="W122" s="797" t="s">
        <v>472</v>
      </c>
      <c r="X122" s="678">
        <v>10.0</v>
      </c>
      <c r="Y122" s="678" t="s">
        <v>1533</v>
      </c>
      <c r="Z122" s="678">
        <v>10.0</v>
      </c>
      <c r="AA122" s="678" t="s">
        <v>1534</v>
      </c>
      <c r="AB122" s="678">
        <v>12.0</v>
      </c>
      <c r="AC122" s="678" t="s">
        <v>1535</v>
      </c>
      <c r="AD122" s="678">
        <v>12.0</v>
      </c>
      <c r="AE122" s="678" t="s">
        <v>1536</v>
      </c>
      <c r="AF122" s="678">
        <v>9.0</v>
      </c>
      <c r="AG122" s="678" t="s">
        <v>1537</v>
      </c>
      <c r="AH122" s="678">
        <v>12.0</v>
      </c>
      <c r="AI122" s="678" t="s">
        <v>1538</v>
      </c>
      <c r="AJ122" s="785"/>
      <c r="AK122" s="720"/>
      <c r="AL122" s="720"/>
      <c r="AM122" s="720"/>
      <c r="AN122" s="786" t="s">
        <v>1506</v>
      </c>
      <c r="AO122" s="765" t="str">
        <f t="shared" si="5"/>
        <v/>
      </c>
      <c r="AP122" s="766"/>
      <c r="AQ122" s="682"/>
      <c r="AR122" s="745"/>
      <c r="AS122" s="725"/>
      <c r="AT122" s="725"/>
      <c r="AU122" s="738"/>
      <c r="AV122" s="739"/>
      <c r="AW122" s="739"/>
      <c r="AX122" s="739"/>
      <c r="AY122" s="806"/>
      <c r="AZ122" s="807"/>
      <c r="BA122" s="808"/>
      <c r="BB122" s="809"/>
      <c r="BC122" s="810"/>
      <c r="BD122" s="811"/>
      <c r="BE122" s="812"/>
      <c r="BF122" s="813"/>
      <c r="BG122" s="814"/>
      <c r="BH122" s="815"/>
      <c r="BI122" s="816"/>
      <c r="BJ122" s="696"/>
    </row>
    <row r="123" ht="12.75" customHeight="1">
      <c r="A123" s="756"/>
      <c r="B123" s="756"/>
      <c r="C123" s="669" t="s">
        <v>328</v>
      </c>
      <c r="D123" s="699" t="str">
        <f t="shared" si="7"/>
        <v>Pulley Con Doppia Maniglia</v>
      </c>
      <c r="E123" s="700">
        <v>0.0</v>
      </c>
      <c r="F123" s="700">
        <v>0.0</v>
      </c>
      <c r="G123" s="700">
        <v>0.0</v>
      </c>
      <c r="H123" s="700">
        <v>0.0</v>
      </c>
      <c r="I123" s="700">
        <v>0.0</v>
      </c>
      <c r="J123" s="700">
        <v>0.0</v>
      </c>
      <c r="K123" s="700">
        <v>0.0</v>
      </c>
      <c r="L123" s="700">
        <v>0.0</v>
      </c>
      <c r="M123" s="700">
        <v>0.0</v>
      </c>
      <c r="N123" s="700">
        <v>0.0</v>
      </c>
      <c r="O123" s="701">
        <v>0.0</v>
      </c>
      <c r="P123" s="702" t="str">
        <f t="shared" si="1"/>
        <v>Pulley Con Doppia Maniglia</v>
      </c>
      <c r="Q123" s="703"/>
      <c r="R123" s="769" t="s">
        <v>1440</v>
      </c>
      <c r="S123" s="770" t="s">
        <v>1539</v>
      </c>
      <c r="T123" s="782"/>
      <c r="U123" s="706"/>
      <c r="V123" s="772" t="s">
        <v>1540</v>
      </c>
      <c r="W123" s="798" t="s">
        <v>472</v>
      </c>
      <c r="X123" s="708">
        <v>12.0</v>
      </c>
      <c r="Y123" s="708" t="s">
        <v>1541</v>
      </c>
      <c r="Z123" s="708">
        <v>12.0</v>
      </c>
      <c r="AA123" s="708" t="s">
        <v>1542</v>
      </c>
      <c r="AB123" s="708">
        <v>12.0</v>
      </c>
      <c r="AC123" s="708" t="s">
        <v>1543</v>
      </c>
      <c r="AD123" s="708">
        <v>12.0</v>
      </c>
      <c r="AE123" s="708" t="s">
        <v>1544</v>
      </c>
      <c r="AF123" s="708">
        <v>12.0</v>
      </c>
      <c r="AG123" s="708" t="s">
        <v>1545</v>
      </c>
      <c r="AH123" s="708">
        <v>10.0</v>
      </c>
      <c r="AI123" s="708" t="s">
        <v>1546</v>
      </c>
      <c r="AJ123" s="789"/>
      <c r="AK123" s="709"/>
      <c r="AL123" s="709"/>
      <c r="AM123" s="709"/>
      <c r="AN123" s="710" t="s">
        <v>1506</v>
      </c>
      <c r="AO123" s="773" t="str">
        <f t="shared" si="5"/>
        <v/>
      </c>
      <c r="AP123" s="774"/>
      <c r="AQ123" s="713"/>
      <c r="AR123" s="742"/>
      <c r="AS123" s="715"/>
      <c r="AT123" s="715"/>
      <c r="AU123" s="733"/>
      <c r="AV123" s="734"/>
      <c r="AW123" s="734"/>
      <c r="AX123" s="734"/>
      <c r="AY123" s="806"/>
      <c r="AZ123" s="807"/>
      <c r="BA123" s="808"/>
      <c r="BB123" s="809"/>
      <c r="BC123" s="810"/>
      <c r="BD123" s="811"/>
      <c r="BE123" s="812"/>
      <c r="BF123" s="813"/>
      <c r="BG123" s="814"/>
      <c r="BH123" s="815"/>
      <c r="BI123" s="816"/>
      <c r="BJ123" s="696"/>
    </row>
    <row r="124" ht="12.75" customHeight="1">
      <c r="A124" s="758"/>
      <c r="B124" s="758"/>
      <c r="C124" s="669" t="s">
        <v>328</v>
      </c>
      <c r="D124" s="670" t="str">
        <f t="shared" si="7"/>
        <v>Rematore cavo basso sbarra</v>
      </c>
      <c r="E124" s="671">
        <v>0.0</v>
      </c>
      <c r="F124" s="671">
        <v>0.0</v>
      </c>
      <c r="G124" s="671">
        <v>0.0</v>
      </c>
      <c r="H124" s="671">
        <v>0.0</v>
      </c>
      <c r="I124" s="671">
        <v>0.0</v>
      </c>
      <c r="J124" s="671">
        <v>0.0</v>
      </c>
      <c r="K124" s="671">
        <v>0.0</v>
      </c>
      <c r="L124" s="671">
        <v>0.0</v>
      </c>
      <c r="M124" s="671">
        <v>0.0</v>
      </c>
      <c r="N124" s="671">
        <v>0.0</v>
      </c>
      <c r="O124" s="672">
        <v>0.0</v>
      </c>
      <c r="P124" s="673" t="str">
        <f t="shared" si="1"/>
        <v>Rematore cavo basso sbarra</v>
      </c>
      <c r="Q124" s="674"/>
      <c r="R124" s="777" t="s">
        <v>1547</v>
      </c>
      <c r="S124" s="762" t="s">
        <v>1548</v>
      </c>
      <c r="T124" s="763"/>
      <c r="U124" s="646"/>
      <c r="V124" s="764" t="s">
        <v>1549</v>
      </c>
      <c r="W124" s="797" t="s">
        <v>472</v>
      </c>
      <c r="X124" s="678">
        <v>3.0</v>
      </c>
      <c r="Y124" s="678" t="s">
        <v>1550</v>
      </c>
      <c r="Z124" s="678">
        <v>4.0</v>
      </c>
      <c r="AA124" s="678" t="s">
        <v>1551</v>
      </c>
      <c r="AB124" s="678">
        <v>6.0</v>
      </c>
      <c r="AC124" s="678" t="s">
        <v>1552</v>
      </c>
      <c r="AD124" s="678">
        <v>6.0</v>
      </c>
      <c r="AE124" s="678" t="s">
        <v>1553</v>
      </c>
      <c r="AF124" s="678">
        <v>7.0</v>
      </c>
      <c r="AG124" s="678" t="s">
        <v>1554</v>
      </c>
      <c r="AH124" s="678">
        <v>9.0</v>
      </c>
      <c r="AI124" s="678" t="s">
        <v>1555</v>
      </c>
      <c r="AJ124" s="785"/>
      <c r="AK124" s="720"/>
      <c r="AL124" s="720"/>
      <c r="AM124" s="720"/>
      <c r="AN124" s="786" t="s">
        <v>1556</v>
      </c>
      <c r="AO124" s="765" t="str">
        <f t="shared" si="5"/>
        <v/>
      </c>
      <c r="AP124" s="766"/>
      <c r="AQ124" s="682"/>
      <c r="AR124" s="745"/>
      <c r="AS124" s="725"/>
      <c r="AT124" s="725"/>
      <c r="AU124" s="738"/>
      <c r="AV124" s="739"/>
      <c r="AW124" s="739"/>
      <c r="AX124" s="739"/>
      <c r="AY124" s="806"/>
      <c r="AZ124" s="807"/>
      <c r="BA124" s="808"/>
      <c r="BB124" s="809"/>
      <c r="BC124" s="810"/>
      <c r="BD124" s="811"/>
      <c r="BE124" s="812"/>
      <c r="BF124" s="813"/>
      <c r="BG124" s="814"/>
      <c r="BH124" s="815"/>
      <c r="BI124" s="816"/>
      <c r="BJ124" s="696"/>
    </row>
    <row r="125" ht="12.75" customHeight="1">
      <c r="A125" s="756"/>
      <c r="B125" s="756"/>
      <c r="C125" s="669" t="s">
        <v>328</v>
      </c>
      <c r="D125" s="699" t="str">
        <f t="shared" si="7"/>
        <v/>
      </c>
      <c r="E125" s="700">
        <v>0.0</v>
      </c>
      <c r="F125" s="700">
        <v>0.0</v>
      </c>
      <c r="G125" s="700">
        <v>0.0</v>
      </c>
      <c r="H125" s="700">
        <v>0.0</v>
      </c>
      <c r="I125" s="700">
        <v>0.0</v>
      </c>
      <c r="J125" s="700">
        <v>0.0</v>
      </c>
      <c r="K125" s="700">
        <v>0.0</v>
      </c>
      <c r="L125" s="700">
        <v>0.0</v>
      </c>
      <c r="M125" s="700">
        <v>0.0</v>
      </c>
      <c r="N125" s="700">
        <v>0.0</v>
      </c>
      <c r="O125" s="701">
        <v>0.0</v>
      </c>
      <c r="P125" s="702" t="str">
        <f t="shared" si="1"/>
        <v/>
      </c>
      <c r="Q125" s="703"/>
      <c r="R125" s="769"/>
      <c r="S125" s="769"/>
      <c r="T125" s="782"/>
      <c r="U125" s="706"/>
      <c r="V125" s="772" t="s">
        <v>1557</v>
      </c>
      <c r="W125" s="798" t="s">
        <v>472</v>
      </c>
      <c r="X125" s="708">
        <v>9.0</v>
      </c>
      <c r="Y125" s="708" t="s">
        <v>1558</v>
      </c>
      <c r="Z125" s="708">
        <v>7.0</v>
      </c>
      <c r="AA125" s="708" t="s">
        <v>1559</v>
      </c>
      <c r="AB125" s="708">
        <v>6.0</v>
      </c>
      <c r="AC125" s="708" t="s">
        <v>1560</v>
      </c>
      <c r="AD125" s="708">
        <v>3.0</v>
      </c>
      <c r="AE125" s="708" t="s">
        <v>1561</v>
      </c>
      <c r="AF125" s="708">
        <v>1.0</v>
      </c>
      <c r="AG125" s="708" t="s">
        <v>1562</v>
      </c>
      <c r="AH125" s="709"/>
      <c r="AI125" s="709"/>
      <c r="AJ125" s="789"/>
      <c r="AK125" s="709"/>
      <c r="AL125" s="709"/>
      <c r="AM125" s="709"/>
      <c r="AN125" s="710" t="s">
        <v>1563</v>
      </c>
      <c r="AO125" s="773" t="str">
        <f t="shared" si="5"/>
        <v/>
      </c>
      <c r="AP125" s="774"/>
      <c r="AQ125" s="713"/>
      <c r="AR125" s="742"/>
      <c r="AS125" s="715"/>
      <c r="AT125" s="715"/>
      <c r="AU125" s="733"/>
      <c r="AV125" s="734"/>
      <c r="AW125" s="734"/>
      <c r="AX125" s="734"/>
      <c r="AY125" s="806"/>
      <c r="AZ125" s="807"/>
      <c r="BA125" s="808"/>
      <c r="BB125" s="809"/>
      <c r="BC125" s="810"/>
      <c r="BD125" s="811"/>
      <c r="BE125" s="812"/>
      <c r="BF125" s="813"/>
      <c r="BG125" s="814"/>
      <c r="BH125" s="815"/>
      <c r="BI125" s="816"/>
      <c r="BJ125" s="696"/>
    </row>
    <row r="126" ht="12.75" customHeight="1">
      <c r="A126" s="758"/>
      <c r="B126" s="758"/>
      <c r="C126" s="669" t="s">
        <v>328</v>
      </c>
      <c r="D126" s="670" t="str">
        <f t="shared" si="7"/>
        <v/>
      </c>
      <c r="E126" s="671">
        <v>0.0</v>
      </c>
      <c r="F126" s="671">
        <v>0.0</v>
      </c>
      <c r="G126" s="671">
        <v>0.0</v>
      </c>
      <c r="H126" s="671">
        <v>0.0</v>
      </c>
      <c r="I126" s="671">
        <v>0.0</v>
      </c>
      <c r="J126" s="671">
        <v>0.0</v>
      </c>
      <c r="K126" s="671">
        <v>0.0</v>
      </c>
      <c r="L126" s="671">
        <v>0.0</v>
      </c>
      <c r="M126" s="671">
        <v>0.0</v>
      </c>
      <c r="N126" s="671">
        <v>0.0</v>
      </c>
      <c r="O126" s="672">
        <v>0.0</v>
      </c>
      <c r="P126" s="673" t="str">
        <f t="shared" si="1"/>
        <v/>
      </c>
      <c r="Q126" s="674"/>
      <c r="R126" s="777"/>
      <c r="S126" s="777"/>
      <c r="T126" s="763"/>
      <c r="U126" s="646"/>
      <c r="V126" s="764" t="s">
        <v>1564</v>
      </c>
      <c r="W126" s="797" t="s">
        <v>472</v>
      </c>
      <c r="X126" s="678">
        <v>4.0</v>
      </c>
      <c r="Y126" s="678">
        <v>6.0</v>
      </c>
      <c r="Z126" s="678">
        <v>6.0</v>
      </c>
      <c r="AA126" s="678">
        <v>2.0</v>
      </c>
      <c r="AB126" s="678">
        <v>5.0</v>
      </c>
      <c r="AC126" s="678">
        <v>3.0</v>
      </c>
      <c r="AD126" s="678">
        <v>4.0</v>
      </c>
      <c r="AE126" s="678">
        <v>4.0</v>
      </c>
      <c r="AF126" s="678">
        <v>6.0</v>
      </c>
      <c r="AG126" s="678">
        <v>2.0</v>
      </c>
      <c r="AH126" s="678">
        <v>5.0</v>
      </c>
      <c r="AI126" s="678">
        <v>3.0</v>
      </c>
      <c r="AJ126" s="803">
        <v>4.0</v>
      </c>
      <c r="AK126" s="678">
        <v>4.0</v>
      </c>
      <c r="AL126" s="720"/>
      <c r="AM126" s="720"/>
      <c r="AN126" s="786" t="s">
        <v>1565</v>
      </c>
      <c r="AO126" s="765" t="str">
        <f t="shared" si="5"/>
        <v/>
      </c>
      <c r="AP126" s="766"/>
      <c r="AQ126" s="682"/>
      <c r="AR126" s="745"/>
      <c r="AS126" s="725"/>
      <c r="AT126" s="725"/>
      <c r="AU126" s="738"/>
      <c r="AV126" s="739"/>
      <c r="AW126" s="739"/>
      <c r="AX126" s="739"/>
      <c r="AY126" s="806"/>
      <c r="AZ126" s="807"/>
      <c r="BA126" s="808"/>
      <c r="BB126" s="809"/>
      <c r="BC126" s="810"/>
      <c r="BD126" s="811"/>
      <c r="BE126" s="812"/>
      <c r="BF126" s="813"/>
      <c r="BG126" s="814"/>
      <c r="BH126" s="815"/>
      <c r="BI126" s="816"/>
      <c r="BJ126" s="696"/>
    </row>
    <row r="127" ht="12.75" customHeight="1">
      <c r="A127" s="756"/>
      <c r="B127" s="756"/>
      <c r="C127" s="669" t="s">
        <v>328</v>
      </c>
      <c r="D127" s="699" t="str">
        <f t="shared" si="7"/>
        <v/>
      </c>
      <c r="E127" s="700">
        <v>0.0</v>
      </c>
      <c r="F127" s="700">
        <v>0.0</v>
      </c>
      <c r="G127" s="700">
        <v>0.0</v>
      </c>
      <c r="H127" s="700">
        <v>0.0</v>
      </c>
      <c r="I127" s="700">
        <v>0.0</v>
      </c>
      <c r="J127" s="700">
        <v>0.0</v>
      </c>
      <c r="K127" s="700">
        <v>0.0</v>
      </c>
      <c r="L127" s="700">
        <v>0.0</v>
      </c>
      <c r="M127" s="700">
        <v>0.0</v>
      </c>
      <c r="N127" s="700">
        <v>0.0</v>
      </c>
      <c r="O127" s="701">
        <v>0.0</v>
      </c>
      <c r="P127" s="702" t="str">
        <f t="shared" si="1"/>
        <v/>
      </c>
      <c r="Q127" s="703"/>
      <c r="R127" s="769"/>
      <c r="S127" s="769"/>
      <c r="T127" s="782"/>
      <c r="U127" s="706"/>
      <c r="V127" s="772" t="s">
        <v>1566</v>
      </c>
      <c r="W127" s="798" t="s">
        <v>472</v>
      </c>
      <c r="X127" s="708">
        <v>3.0</v>
      </c>
      <c r="Y127" s="708">
        <v>5.0</v>
      </c>
      <c r="Z127" s="708">
        <v>4.0</v>
      </c>
      <c r="AA127" s="708">
        <v>5.0</v>
      </c>
      <c r="AB127" s="708">
        <v>5.0</v>
      </c>
      <c r="AC127" s="708">
        <v>5.0</v>
      </c>
      <c r="AD127" s="708">
        <v>3.0</v>
      </c>
      <c r="AE127" s="708">
        <v>6.0</v>
      </c>
      <c r="AF127" s="708">
        <v>4.0</v>
      </c>
      <c r="AG127" s="708">
        <v>6.0</v>
      </c>
      <c r="AH127" s="708">
        <v>5.0</v>
      </c>
      <c r="AI127" s="708">
        <v>6.0</v>
      </c>
      <c r="AJ127" s="789"/>
      <c r="AK127" s="709"/>
      <c r="AL127" s="709"/>
      <c r="AM127" s="709"/>
      <c r="AN127" s="710" t="s">
        <v>1567</v>
      </c>
      <c r="AO127" s="773" t="str">
        <f t="shared" si="5"/>
        <v/>
      </c>
      <c r="AP127" s="774"/>
      <c r="AQ127" s="713"/>
      <c r="AR127" s="742"/>
      <c r="AS127" s="715"/>
      <c r="AT127" s="715"/>
      <c r="AU127" s="733"/>
      <c r="AV127" s="734"/>
      <c r="AW127" s="734"/>
      <c r="AX127" s="734"/>
      <c r="AY127" s="806"/>
      <c r="AZ127" s="807"/>
      <c r="BA127" s="808"/>
      <c r="BB127" s="809"/>
      <c r="BC127" s="810"/>
      <c r="BD127" s="811"/>
      <c r="BE127" s="812"/>
      <c r="BF127" s="813"/>
      <c r="BG127" s="814"/>
      <c r="BH127" s="815"/>
      <c r="BI127" s="816"/>
      <c r="BJ127" s="696"/>
    </row>
    <row r="128" ht="12.75" customHeight="1">
      <c r="A128" s="758"/>
      <c r="B128" s="758"/>
      <c r="C128" s="669" t="s">
        <v>328</v>
      </c>
      <c r="D128" s="670" t="str">
        <f t="shared" si="7"/>
        <v/>
      </c>
      <c r="E128" s="671">
        <v>0.0</v>
      </c>
      <c r="F128" s="671">
        <v>0.0</v>
      </c>
      <c r="G128" s="671">
        <v>0.0</v>
      </c>
      <c r="H128" s="671">
        <v>0.0</v>
      </c>
      <c r="I128" s="671">
        <v>0.0</v>
      </c>
      <c r="J128" s="671">
        <v>0.0</v>
      </c>
      <c r="K128" s="671">
        <v>0.0</v>
      </c>
      <c r="L128" s="671">
        <v>0.0</v>
      </c>
      <c r="M128" s="671">
        <v>0.0</v>
      </c>
      <c r="N128" s="671">
        <v>0.0</v>
      </c>
      <c r="O128" s="672">
        <v>0.0</v>
      </c>
      <c r="P128" s="673" t="str">
        <f t="shared" si="1"/>
        <v/>
      </c>
      <c r="Q128" s="674"/>
      <c r="R128" s="777"/>
      <c r="S128" s="777"/>
      <c r="T128" s="763"/>
      <c r="U128" s="646"/>
      <c r="V128" s="764" t="s">
        <v>1568</v>
      </c>
      <c r="W128" s="797" t="s">
        <v>472</v>
      </c>
      <c r="X128" s="678">
        <v>4.0</v>
      </c>
      <c r="Y128" s="678">
        <v>6.0</v>
      </c>
      <c r="Z128" s="678">
        <v>5.0</v>
      </c>
      <c r="AA128" s="678">
        <v>5.0</v>
      </c>
      <c r="AB128" s="678">
        <v>6.0</v>
      </c>
      <c r="AC128" s="678">
        <v>4.0</v>
      </c>
      <c r="AD128" s="678">
        <v>4.0</v>
      </c>
      <c r="AE128" s="678">
        <v>6.0</v>
      </c>
      <c r="AF128" s="678">
        <v>5.0</v>
      </c>
      <c r="AG128" s="678">
        <v>5.0</v>
      </c>
      <c r="AH128" s="678">
        <v>6.0</v>
      </c>
      <c r="AI128" s="678">
        <v>4.0</v>
      </c>
      <c r="AJ128" s="785"/>
      <c r="AK128" s="720"/>
      <c r="AL128" s="720"/>
      <c r="AM128" s="720"/>
      <c r="AN128" s="786" t="s">
        <v>1569</v>
      </c>
      <c r="AO128" s="765" t="str">
        <f t="shared" si="5"/>
        <v/>
      </c>
      <c r="AP128" s="766"/>
      <c r="AQ128" s="682"/>
      <c r="AR128" s="745"/>
      <c r="AS128" s="725"/>
      <c r="AT128" s="725"/>
      <c r="AU128" s="738"/>
      <c r="AV128" s="739"/>
      <c r="AW128" s="739"/>
      <c r="AX128" s="739"/>
      <c r="AY128" s="806"/>
      <c r="AZ128" s="807"/>
      <c r="BA128" s="808"/>
      <c r="BB128" s="809"/>
      <c r="BC128" s="810"/>
      <c r="BD128" s="811"/>
      <c r="BE128" s="812"/>
      <c r="BF128" s="813"/>
      <c r="BG128" s="814"/>
      <c r="BH128" s="815"/>
      <c r="BI128" s="816"/>
      <c r="BJ128" s="696"/>
    </row>
    <row r="129" ht="12.75" customHeight="1">
      <c r="A129" s="756"/>
      <c r="B129" s="756"/>
      <c r="C129" s="669" t="s">
        <v>328</v>
      </c>
      <c r="D129" s="699" t="str">
        <f t="shared" si="7"/>
        <v/>
      </c>
      <c r="E129" s="700">
        <v>0.0</v>
      </c>
      <c r="F129" s="700">
        <v>0.0</v>
      </c>
      <c r="G129" s="700">
        <v>0.0</v>
      </c>
      <c r="H129" s="700">
        <v>0.0</v>
      </c>
      <c r="I129" s="700">
        <v>0.0</v>
      </c>
      <c r="J129" s="700">
        <v>0.0</v>
      </c>
      <c r="K129" s="700">
        <v>0.0</v>
      </c>
      <c r="L129" s="700">
        <v>0.0</v>
      </c>
      <c r="M129" s="700">
        <v>0.0</v>
      </c>
      <c r="N129" s="700">
        <v>0.0</v>
      </c>
      <c r="O129" s="701">
        <v>0.0</v>
      </c>
      <c r="P129" s="702" t="str">
        <f t="shared" si="1"/>
        <v/>
      </c>
      <c r="Q129" s="703"/>
      <c r="R129" s="769"/>
      <c r="S129" s="769"/>
      <c r="T129" s="782"/>
      <c r="U129" s="706"/>
      <c r="V129" s="772" t="s">
        <v>1570</v>
      </c>
      <c r="W129" s="798" t="s">
        <v>472</v>
      </c>
      <c r="X129" s="708">
        <v>3.0</v>
      </c>
      <c r="Y129" s="708" t="s">
        <v>682</v>
      </c>
      <c r="Z129" s="708">
        <v>4.0</v>
      </c>
      <c r="AA129" s="708" t="s">
        <v>682</v>
      </c>
      <c r="AB129" s="708">
        <v>5.0</v>
      </c>
      <c r="AC129" s="708" t="s">
        <v>682</v>
      </c>
      <c r="AD129" s="708">
        <v>4.0</v>
      </c>
      <c r="AE129" s="708" t="s">
        <v>682</v>
      </c>
      <c r="AF129" s="708">
        <v>3.0</v>
      </c>
      <c r="AG129" s="708" t="s">
        <v>682</v>
      </c>
      <c r="AH129" s="708">
        <v>3.0</v>
      </c>
      <c r="AI129" s="708" t="s">
        <v>682</v>
      </c>
      <c r="AJ129" s="789"/>
      <c r="AK129" s="709"/>
      <c r="AL129" s="709"/>
      <c r="AM129" s="709"/>
      <c r="AN129" s="710" t="s">
        <v>1571</v>
      </c>
      <c r="AO129" s="773" t="str">
        <f t="shared" si="5"/>
        <v/>
      </c>
      <c r="AP129" s="774"/>
      <c r="AQ129" s="713"/>
      <c r="AR129" s="742"/>
      <c r="AS129" s="715"/>
      <c r="AT129" s="715"/>
      <c r="AU129" s="733"/>
      <c r="AV129" s="734"/>
      <c r="AW129" s="734"/>
      <c r="AX129" s="734"/>
      <c r="AY129" s="806"/>
      <c r="AZ129" s="807"/>
      <c r="BA129" s="808"/>
      <c r="BB129" s="809"/>
      <c r="BC129" s="810"/>
      <c r="BD129" s="811"/>
      <c r="BE129" s="812"/>
      <c r="BF129" s="813"/>
      <c r="BG129" s="814"/>
      <c r="BH129" s="815"/>
      <c r="BI129" s="816"/>
      <c r="BJ129" s="696"/>
    </row>
    <row r="130" ht="12.75" customHeight="1">
      <c r="A130" s="758"/>
      <c r="B130" s="758"/>
      <c r="C130" s="669" t="s">
        <v>328</v>
      </c>
      <c r="D130" s="670" t="str">
        <f t="shared" si="7"/>
        <v/>
      </c>
      <c r="E130" s="671">
        <v>0.0</v>
      </c>
      <c r="F130" s="671">
        <v>0.0</v>
      </c>
      <c r="G130" s="671">
        <v>0.0</v>
      </c>
      <c r="H130" s="671">
        <v>0.0</v>
      </c>
      <c r="I130" s="671">
        <v>0.0</v>
      </c>
      <c r="J130" s="671">
        <v>0.0</v>
      </c>
      <c r="K130" s="671">
        <v>0.0</v>
      </c>
      <c r="L130" s="671">
        <v>0.0</v>
      </c>
      <c r="M130" s="671">
        <v>0.0</v>
      </c>
      <c r="N130" s="671">
        <v>0.0</v>
      </c>
      <c r="O130" s="672">
        <v>0.0</v>
      </c>
      <c r="P130" s="673" t="str">
        <f t="shared" si="1"/>
        <v/>
      </c>
      <c r="Q130" s="674"/>
      <c r="R130" s="777"/>
      <c r="S130" s="777"/>
      <c r="T130" s="763"/>
      <c r="U130" s="646"/>
      <c r="V130" s="764" t="s">
        <v>1572</v>
      </c>
      <c r="W130" s="797" t="s">
        <v>472</v>
      </c>
      <c r="X130" s="678">
        <v>4.0</v>
      </c>
      <c r="Y130" s="678" t="s">
        <v>682</v>
      </c>
      <c r="Z130" s="678">
        <v>5.0</v>
      </c>
      <c r="AA130" s="678" t="s">
        <v>682</v>
      </c>
      <c r="AB130" s="678">
        <v>3.0</v>
      </c>
      <c r="AC130" s="678" t="s">
        <v>682</v>
      </c>
      <c r="AD130" s="678">
        <v>4.0</v>
      </c>
      <c r="AE130" s="678" t="s">
        <v>682</v>
      </c>
      <c r="AF130" s="678">
        <v>5.0</v>
      </c>
      <c r="AG130" s="678" t="s">
        <v>682</v>
      </c>
      <c r="AH130" s="678">
        <v>1.0</v>
      </c>
      <c r="AI130" s="678" t="s">
        <v>1573</v>
      </c>
      <c r="AJ130" s="785"/>
      <c r="AK130" s="720"/>
      <c r="AL130" s="720"/>
      <c r="AM130" s="720"/>
      <c r="AN130" s="786" t="s">
        <v>1574</v>
      </c>
      <c r="AO130" s="765" t="str">
        <f t="shared" si="5"/>
        <v/>
      </c>
      <c r="AP130" s="766"/>
      <c r="AQ130" s="682"/>
      <c r="AR130" s="745"/>
      <c r="AS130" s="725"/>
      <c r="AT130" s="725"/>
      <c r="AU130" s="738"/>
      <c r="AV130" s="739"/>
      <c r="AW130" s="739"/>
      <c r="AX130" s="739"/>
      <c r="AY130" s="806"/>
      <c r="AZ130" s="807"/>
      <c r="BA130" s="808"/>
      <c r="BB130" s="809"/>
      <c r="BC130" s="810"/>
      <c r="BD130" s="811"/>
      <c r="BE130" s="812"/>
      <c r="BF130" s="813"/>
      <c r="BG130" s="814"/>
      <c r="BH130" s="815"/>
      <c r="BI130" s="816"/>
      <c r="BJ130" s="696"/>
    </row>
    <row r="131" ht="12.75" customHeight="1">
      <c r="A131" s="756"/>
      <c r="B131" s="756"/>
      <c r="C131" s="669" t="s">
        <v>328</v>
      </c>
      <c r="D131" s="699" t="str">
        <f t="shared" si="7"/>
        <v/>
      </c>
      <c r="E131" s="700">
        <v>0.0</v>
      </c>
      <c r="F131" s="700">
        <v>0.0</v>
      </c>
      <c r="G131" s="700">
        <v>0.0</v>
      </c>
      <c r="H131" s="700">
        <v>0.0</v>
      </c>
      <c r="I131" s="700">
        <v>0.0</v>
      </c>
      <c r="J131" s="700">
        <v>0.0</v>
      </c>
      <c r="K131" s="700">
        <v>0.0</v>
      </c>
      <c r="L131" s="700">
        <v>0.0</v>
      </c>
      <c r="M131" s="700">
        <v>0.0</v>
      </c>
      <c r="N131" s="700">
        <v>0.0</v>
      </c>
      <c r="O131" s="701">
        <v>0.0</v>
      </c>
      <c r="P131" s="702" t="str">
        <f t="shared" si="1"/>
        <v/>
      </c>
      <c r="Q131" s="703"/>
      <c r="R131" s="769"/>
      <c r="S131" s="769"/>
      <c r="T131" s="782"/>
      <c r="U131" s="706"/>
      <c r="V131" s="772" t="s">
        <v>1575</v>
      </c>
      <c r="W131" s="798" t="s">
        <v>492</v>
      </c>
      <c r="X131" s="708">
        <v>4.0</v>
      </c>
      <c r="Y131" s="708" t="s">
        <v>1576</v>
      </c>
      <c r="Z131" s="708">
        <v>4.0</v>
      </c>
      <c r="AA131" s="708">
        <v>8.0</v>
      </c>
      <c r="AB131" s="708">
        <v>4.0</v>
      </c>
      <c r="AC131" s="708" t="s">
        <v>1577</v>
      </c>
      <c r="AD131" s="708">
        <v>4.0</v>
      </c>
      <c r="AE131" s="708">
        <v>6.0</v>
      </c>
      <c r="AF131" s="708">
        <v>5.0</v>
      </c>
      <c r="AG131" s="708" t="s">
        <v>1578</v>
      </c>
      <c r="AH131" s="708">
        <v>5.0</v>
      </c>
      <c r="AI131" s="708">
        <v>4.0</v>
      </c>
      <c r="AJ131" s="789"/>
      <c r="AK131" s="709"/>
      <c r="AL131" s="709"/>
      <c r="AM131" s="709"/>
      <c r="AN131" s="710" t="s">
        <v>1579</v>
      </c>
      <c r="AO131" s="773" t="str">
        <f t="shared" si="5"/>
        <v/>
      </c>
      <c r="AP131" s="774"/>
      <c r="AQ131" s="713"/>
      <c r="AR131" s="742"/>
      <c r="AS131" s="715"/>
      <c r="AT131" s="715"/>
      <c r="AU131" s="733"/>
      <c r="AV131" s="734"/>
      <c r="AW131" s="734"/>
      <c r="AX131" s="734"/>
      <c r="AY131" s="806"/>
      <c r="AZ131" s="807"/>
      <c r="BA131" s="808"/>
      <c r="BB131" s="809"/>
      <c r="BC131" s="810"/>
      <c r="BD131" s="811"/>
      <c r="BE131" s="812"/>
      <c r="BF131" s="813"/>
      <c r="BG131" s="814"/>
      <c r="BH131" s="815"/>
      <c r="BI131" s="816"/>
      <c r="BJ131" s="696"/>
    </row>
    <row r="132" ht="12.75" customHeight="1">
      <c r="A132" s="758"/>
      <c r="B132" s="758"/>
      <c r="C132" s="669" t="s">
        <v>328</v>
      </c>
      <c r="D132" s="670" t="str">
        <f t="shared" si="7"/>
        <v/>
      </c>
      <c r="E132" s="671">
        <v>0.0</v>
      </c>
      <c r="F132" s="671">
        <v>0.0</v>
      </c>
      <c r="G132" s="671">
        <v>0.0</v>
      </c>
      <c r="H132" s="671">
        <v>0.0</v>
      </c>
      <c r="I132" s="671">
        <v>0.0</v>
      </c>
      <c r="J132" s="671">
        <v>0.0</v>
      </c>
      <c r="K132" s="671">
        <v>0.0</v>
      </c>
      <c r="L132" s="671">
        <v>0.0</v>
      </c>
      <c r="M132" s="671">
        <v>0.0</v>
      </c>
      <c r="N132" s="671">
        <v>0.0</v>
      </c>
      <c r="O132" s="672">
        <v>0.0</v>
      </c>
      <c r="P132" s="673" t="str">
        <f t="shared" si="1"/>
        <v/>
      </c>
      <c r="Q132" s="674"/>
      <c r="R132" s="777"/>
      <c r="S132" s="777"/>
      <c r="T132" s="763"/>
      <c r="U132" s="646"/>
      <c r="V132" s="764" t="s">
        <v>1580</v>
      </c>
      <c r="W132" s="797" t="s">
        <v>492</v>
      </c>
      <c r="X132" s="678">
        <v>3.0</v>
      </c>
      <c r="Y132" s="818">
        <v>40339.0</v>
      </c>
      <c r="Z132" s="678">
        <v>4.0</v>
      </c>
      <c r="AA132" s="678" t="s">
        <v>1581</v>
      </c>
      <c r="AB132" s="678">
        <v>5.0</v>
      </c>
      <c r="AC132" s="678" t="s">
        <v>1582</v>
      </c>
      <c r="AD132" s="678">
        <v>6.0</v>
      </c>
      <c r="AE132" s="678" t="s">
        <v>1583</v>
      </c>
      <c r="AF132" s="678">
        <v>3.0</v>
      </c>
      <c r="AG132" s="818">
        <v>41133.0</v>
      </c>
      <c r="AH132" s="678">
        <v>4.0</v>
      </c>
      <c r="AI132" s="678" t="s">
        <v>1584</v>
      </c>
      <c r="AJ132" s="803">
        <v>5.0</v>
      </c>
      <c r="AK132" s="678" t="s">
        <v>1585</v>
      </c>
      <c r="AL132" s="678">
        <v>6.0</v>
      </c>
      <c r="AM132" s="678" t="s">
        <v>1586</v>
      </c>
      <c r="AN132" s="786" t="s">
        <v>1587</v>
      </c>
      <c r="AO132" s="765" t="str">
        <f t="shared" si="5"/>
        <v/>
      </c>
      <c r="AP132" s="766"/>
      <c r="AQ132" s="682"/>
      <c r="AR132" s="745"/>
      <c r="AS132" s="725"/>
      <c r="AT132" s="725"/>
      <c r="AU132" s="738"/>
      <c r="AV132" s="739"/>
      <c r="AW132" s="739"/>
      <c r="AX132" s="739"/>
      <c r="AY132" s="806"/>
      <c r="AZ132" s="807"/>
      <c r="BA132" s="808"/>
      <c r="BB132" s="809"/>
      <c r="BC132" s="810"/>
      <c r="BD132" s="811"/>
      <c r="BE132" s="812"/>
      <c r="BF132" s="813"/>
      <c r="BG132" s="814"/>
      <c r="BH132" s="815"/>
      <c r="BI132" s="816"/>
      <c r="BJ132" s="696"/>
    </row>
    <row r="133" ht="12.75" customHeight="1">
      <c r="A133" s="756"/>
      <c r="B133" s="756"/>
      <c r="C133" s="669" t="s">
        <v>328</v>
      </c>
      <c r="D133" s="699" t="str">
        <f t="shared" si="7"/>
        <v/>
      </c>
      <c r="E133" s="700">
        <v>0.0</v>
      </c>
      <c r="F133" s="700">
        <v>0.0</v>
      </c>
      <c r="G133" s="700">
        <v>0.0</v>
      </c>
      <c r="H133" s="700">
        <v>0.0</v>
      </c>
      <c r="I133" s="700">
        <v>0.0</v>
      </c>
      <c r="J133" s="700">
        <v>0.0</v>
      </c>
      <c r="K133" s="700">
        <v>0.0</v>
      </c>
      <c r="L133" s="700">
        <v>0.0</v>
      </c>
      <c r="M133" s="700">
        <v>0.0</v>
      </c>
      <c r="N133" s="700">
        <v>0.0</v>
      </c>
      <c r="O133" s="701">
        <v>0.0</v>
      </c>
      <c r="P133" s="702" t="str">
        <f t="shared" si="1"/>
        <v/>
      </c>
      <c r="Q133" s="703"/>
      <c r="R133" s="769"/>
      <c r="S133" s="769"/>
      <c r="T133" s="782"/>
      <c r="U133" s="706"/>
      <c r="V133" s="772" t="s">
        <v>1588</v>
      </c>
      <c r="W133" s="798" t="s">
        <v>492</v>
      </c>
      <c r="X133" s="708">
        <v>4.0</v>
      </c>
      <c r="Y133" s="708" t="s">
        <v>1589</v>
      </c>
      <c r="Z133" s="708">
        <v>4.0</v>
      </c>
      <c r="AA133" s="708" t="s">
        <v>1589</v>
      </c>
      <c r="AB133" s="708">
        <v>5.0</v>
      </c>
      <c r="AC133" s="708" t="s">
        <v>1590</v>
      </c>
      <c r="AD133" s="708">
        <v>5.0</v>
      </c>
      <c r="AE133" s="708" t="s">
        <v>1590</v>
      </c>
      <c r="AF133" s="708">
        <v>5.0</v>
      </c>
      <c r="AG133" s="708" t="s">
        <v>1591</v>
      </c>
      <c r="AH133" s="708">
        <v>5.0</v>
      </c>
      <c r="AI133" s="708" t="s">
        <v>1591</v>
      </c>
      <c r="AJ133" s="789"/>
      <c r="AK133" s="709"/>
      <c r="AL133" s="709"/>
      <c r="AM133" s="709"/>
      <c r="AN133" s="710" t="s">
        <v>1592</v>
      </c>
      <c r="AO133" s="773" t="str">
        <f t="shared" si="5"/>
        <v/>
      </c>
      <c r="AP133" s="774"/>
      <c r="AQ133" s="713"/>
      <c r="AR133" s="742"/>
      <c r="AS133" s="715"/>
      <c r="AT133" s="715"/>
      <c r="AU133" s="733"/>
      <c r="AV133" s="734"/>
      <c r="AW133" s="734"/>
      <c r="AX133" s="734"/>
      <c r="AY133" s="806"/>
      <c r="AZ133" s="807"/>
      <c r="BA133" s="808"/>
      <c r="BB133" s="809"/>
      <c r="BC133" s="810"/>
      <c r="BD133" s="811"/>
      <c r="BE133" s="812"/>
      <c r="BF133" s="813"/>
      <c r="BG133" s="814"/>
      <c r="BH133" s="815"/>
      <c r="BI133" s="816"/>
      <c r="BJ133" s="696"/>
    </row>
    <row r="134" ht="12.75" customHeight="1">
      <c r="A134" s="758"/>
      <c r="B134" s="758"/>
      <c r="C134" s="669" t="s">
        <v>328</v>
      </c>
      <c r="D134" s="670" t="str">
        <f t="shared" si="7"/>
        <v/>
      </c>
      <c r="E134" s="671">
        <v>0.0</v>
      </c>
      <c r="F134" s="671">
        <v>0.0</v>
      </c>
      <c r="G134" s="671">
        <v>0.0</v>
      </c>
      <c r="H134" s="671">
        <v>0.0</v>
      </c>
      <c r="I134" s="671">
        <v>0.0</v>
      </c>
      <c r="J134" s="671">
        <v>0.0</v>
      </c>
      <c r="K134" s="671">
        <v>0.0</v>
      </c>
      <c r="L134" s="671">
        <v>0.0</v>
      </c>
      <c r="M134" s="671">
        <v>0.0</v>
      </c>
      <c r="N134" s="671">
        <v>0.0</v>
      </c>
      <c r="O134" s="672">
        <v>0.0</v>
      </c>
      <c r="P134" s="673" t="str">
        <f t="shared" si="1"/>
        <v/>
      </c>
      <c r="Q134" s="674"/>
      <c r="R134" s="777"/>
      <c r="S134" s="777"/>
      <c r="T134" s="763"/>
      <c r="U134" s="646"/>
      <c r="V134" s="764" t="s">
        <v>1593</v>
      </c>
      <c r="W134" s="797" t="s">
        <v>492</v>
      </c>
      <c r="X134" s="678">
        <v>4.0</v>
      </c>
      <c r="Y134" s="678" t="s">
        <v>1594</v>
      </c>
      <c r="Z134" s="678">
        <v>4.0</v>
      </c>
      <c r="AA134" s="678" t="s">
        <v>1595</v>
      </c>
      <c r="AB134" s="678">
        <v>4.0</v>
      </c>
      <c r="AC134" s="678" t="s">
        <v>1596</v>
      </c>
      <c r="AD134" s="678">
        <v>4.0</v>
      </c>
      <c r="AE134" s="678" t="s">
        <v>1596</v>
      </c>
      <c r="AF134" s="678">
        <v>4.0</v>
      </c>
      <c r="AG134" s="678" t="s">
        <v>1597</v>
      </c>
      <c r="AH134" s="678">
        <v>1.0</v>
      </c>
      <c r="AI134" s="678" t="s">
        <v>1598</v>
      </c>
      <c r="AJ134" s="785"/>
      <c r="AK134" s="720"/>
      <c r="AL134" s="720"/>
      <c r="AM134" s="720"/>
      <c r="AN134" s="786" t="s">
        <v>1599</v>
      </c>
      <c r="AO134" s="765" t="str">
        <f t="shared" si="5"/>
        <v/>
      </c>
      <c r="AP134" s="766"/>
      <c r="AQ134" s="682"/>
      <c r="AR134" s="745"/>
      <c r="AS134" s="725"/>
      <c r="AT134" s="725"/>
      <c r="AU134" s="738"/>
      <c r="AV134" s="739"/>
      <c r="AW134" s="739"/>
      <c r="AX134" s="739"/>
      <c r="AY134" s="806"/>
      <c r="AZ134" s="807"/>
      <c r="BA134" s="808"/>
      <c r="BB134" s="809"/>
      <c r="BC134" s="810"/>
      <c r="BD134" s="811"/>
      <c r="BE134" s="812"/>
      <c r="BF134" s="813"/>
      <c r="BG134" s="814"/>
      <c r="BH134" s="815"/>
      <c r="BI134" s="816"/>
      <c r="BJ134" s="696"/>
    </row>
    <row r="135" ht="12.75" customHeight="1">
      <c r="A135" s="756"/>
      <c r="B135" s="756"/>
      <c r="C135" s="669" t="s">
        <v>328</v>
      </c>
      <c r="D135" s="699" t="str">
        <f t="shared" si="7"/>
        <v/>
      </c>
      <c r="E135" s="700">
        <v>0.0</v>
      </c>
      <c r="F135" s="700">
        <v>0.0</v>
      </c>
      <c r="G135" s="700">
        <v>0.0</v>
      </c>
      <c r="H135" s="700">
        <v>0.0</v>
      </c>
      <c r="I135" s="700">
        <v>0.0</v>
      </c>
      <c r="J135" s="700">
        <v>0.0</v>
      </c>
      <c r="K135" s="700">
        <v>0.0</v>
      </c>
      <c r="L135" s="700">
        <v>0.0</v>
      </c>
      <c r="M135" s="700">
        <v>0.0</v>
      </c>
      <c r="N135" s="700">
        <v>0.0</v>
      </c>
      <c r="O135" s="701">
        <v>0.0</v>
      </c>
      <c r="P135" s="702" t="str">
        <f t="shared" si="1"/>
        <v/>
      </c>
      <c r="Q135" s="703"/>
      <c r="R135" s="769"/>
      <c r="S135" s="769"/>
      <c r="T135" s="782"/>
      <c r="U135" s="706"/>
      <c r="V135" s="772" t="s">
        <v>1600</v>
      </c>
      <c r="W135" s="798" t="s">
        <v>492</v>
      </c>
      <c r="X135" s="708">
        <v>4.0</v>
      </c>
      <c r="Y135" s="708" t="s">
        <v>1601</v>
      </c>
      <c r="Z135" s="708">
        <v>4.0</v>
      </c>
      <c r="AA135" s="708" t="s">
        <v>1601</v>
      </c>
      <c r="AB135" s="708">
        <v>4.0</v>
      </c>
      <c r="AC135" s="708" t="s">
        <v>1602</v>
      </c>
      <c r="AD135" s="708">
        <v>3.0</v>
      </c>
      <c r="AE135" s="708" t="s">
        <v>1603</v>
      </c>
      <c r="AF135" s="708">
        <v>4.0</v>
      </c>
      <c r="AG135" s="708" t="s">
        <v>1604</v>
      </c>
      <c r="AH135" s="708">
        <v>4.0</v>
      </c>
      <c r="AI135" s="708" t="s">
        <v>1605</v>
      </c>
      <c r="AJ135" s="789"/>
      <c r="AK135" s="709"/>
      <c r="AL135" s="709"/>
      <c r="AM135" s="709"/>
      <c r="AN135" s="710" t="s">
        <v>1592</v>
      </c>
      <c r="AO135" s="773" t="str">
        <f t="shared" si="5"/>
        <v/>
      </c>
      <c r="AP135" s="774"/>
      <c r="AQ135" s="713"/>
      <c r="AR135" s="742"/>
      <c r="AS135" s="715"/>
      <c r="AT135" s="715"/>
      <c r="AU135" s="733"/>
      <c r="AV135" s="734"/>
      <c r="AW135" s="734"/>
      <c r="AX135" s="734"/>
      <c r="AY135" s="806"/>
      <c r="AZ135" s="807"/>
      <c r="BA135" s="808"/>
      <c r="BB135" s="809"/>
      <c r="BC135" s="810"/>
      <c r="BD135" s="811"/>
      <c r="BE135" s="812"/>
      <c r="BF135" s="813"/>
      <c r="BG135" s="814"/>
      <c r="BH135" s="815"/>
      <c r="BI135" s="816"/>
      <c r="BJ135" s="696"/>
    </row>
    <row r="136" ht="12.75" customHeight="1">
      <c r="A136" s="758"/>
      <c r="B136" s="758"/>
      <c r="C136" s="669" t="s">
        <v>328</v>
      </c>
      <c r="D136" s="670" t="str">
        <f t="shared" si="7"/>
        <v/>
      </c>
      <c r="E136" s="671">
        <v>0.0</v>
      </c>
      <c r="F136" s="671">
        <v>0.0</v>
      </c>
      <c r="G136" s="671">
        <v>0.0</v>
      </c>
      <c r="H136" s="671">
        <v>0.0</v>
      </c>
      <c r="I136" s="671">
        <v>0.0</v>
      </c>
      <c r="J136" s="671">
        <v>0.0</v>
      </c>
      <c r="K136" s="671">
        <v>0.0</v>
      </c>
      <c r="L136" s="671">
        <v>0.0</v>
      </c>
      <c r="M136" s="671">
        <v>0.0</v>
      </c>
      <c r="N136" s="671">
        <v>0.0</v>
      </c>
      <c r="O136" s="672">
        <v>0.0</v>
      </c>
      <c r="P136" s="673" t="str">
        <f t="shared" si="1"/>
        <v/>
      </c>
      <c r="Q136" s="674"/>
      <c r="R136" s="777"/>
      <c r="S136" s="777"/>
      <c r="T136" s="763"/>
      <c r="U136" s="646"/>
      <c r="V136" s="764" t="s">
        <v>1606</v>
      </c>
      <c r="W136" s="797" t="s">
        <v>492</v>
      </c>
      <c r="X136" s="678">
        <v>5.0</v>
      </c>
      <c r="Y136" s="678" t="s">
        <v>1607</v>
      </c>
      <c r="Z136" s="678">
        <v>5.0</v>
      </c>
      <c r="AA136" s="678" t="s">
        <v>1607</v>
      </c>
      <c r="AB136" s="678">
        <v>6.0</v>
      </c>
      <c r="AC136" s="678" t="s">
        <v>1608</v>
      </c>
      <c r="AD136" s="678">
        <v>6.0</v>
      </c>
      <c r="AE136" s="678" t="s">
        <v>1608</v>
      </c>
      <c r="AF136" s="678">
        <v>6.0</v>
      </c>
      <c r="AG136" s="678" t="s">
        <v>1609</v>
      </c>
      <c r="AH136" s="678">
        <v>6.0</v>
      </c>
      <c r="AI136" s="678" t="s">
        <v>1610</v>
      </c>
      <c r="AJ136" s="785"/>
      <c r="AK136" s="720"/>
      <c r="AL136" s="720"/>
      <c r="AM136" s="720"/>
      <c r="AN136" s="786" t="s">
        <v>1611</v>
      </c>
      <c r="AO136" s="765" t="str">
        <f t="shared" si="5"/>
        <v/>
      </c>
      <c r="AP136" s="766"/>
      <c r="AQ136" s="682"/>
      <c r="AR136" s="745"/>
      <c r="AS136" s="725"/>
      <c r="AT136" s="725"/>
      <c r="AU136" s="738"/>
      <c r="AV136" s="739"/>
      <c r="AW136" s="739"/>
      <c r="AX136" s="739"/>
      <c r="AY136" s="806"/>
      <c r="AZ136" s="807"/>
      <c r="BA136" s="808"/>
      <c r="BB136" s="809"/>
      <c r="BC136" s="810"/>
      <c r="BD136" s="811"/>
      <c r="BE136" s="812"/>
      <c r="BF136" s="813"/>
      <c r="BG136" s="814"/>
      <c r="BH136" s="815"/>
      <c r="BI136" s="816"/>
      <c r="BJ136" s="696"/>
    </row>
    <row r="137" ht="12.75" customHeight="1">
      <c r="A137" s="756"/>
      <c r="B137" s="756"/>
      <c r="C137" s="669" t="s">
        <v>328</v>
      </c>
      <c r="D137" s="699" t="str">
        <f t="shared" si="7"/>
        <v/>
      </c>
      <c r="E137" s="700">
        <v>0.0</v>
      </c>
      <c r="F137" s="700">
        <v>0.0</v>
      </c>
      <c r="G137" s="700">
        <v>0.0</v>
      </c>
      <c r="H137" s="700">
        <v>0.0</v>
      </c>
      <c r="I137" s="700">
        <v>0.0</v>
      </c>
      <c r="J137" s="700">
        <v>0.0</v>
      </c>
      <c r="K137" s="700">
        <v>0.0</v>
      </c>
      <c r="L137" s="700">
        <v>0.0</v>
      </c>
      <c r="M137" s="700">
        <v>0.0</v>
      </c>
      <c r="N137" s="700">
        <v>0.0</v>
      </c>
      <c r="O137" s="701">
        <v>0.0</v>
      </c>
      <c r="P137" s="702" t="str">
        <f t="shared" si="1"/>
        <v/>
      </c>
      <c r="Q137" s="703"/>
      <c r="R137" s="769"/>
      <c r="S137" s="769"/>
      <c r="T137" s="782"/>
      <c r="U137" s="706"/>
      <c r="V137" s="772" t="s">
        <v>1612</v>
      </c>
      <c r="W137" s="798" t="s">
        <v>492</v>
      </c>
      <c r="X137" s="708">
        <v>5.0</v>
      </c>
      <c r="Y137" s="708">
        <v>5.0</v>
      </c>
      <c r="Z137" s="708">
        <v>5.0</v>
      </c>
      <c r="AA137" s="708">
        <v>6.0</v>
      </c>
      <c r="AB137" s="708">
        <v>5.0</v>
      </c>
      <c r="AC137" s="708">
        <v>7.0</v>
      </c>
      <c r="AD137" s="708">
        <v>5.0</v>
      </c>
      <c r="AE137" s="708">
        <v>5.0</v>
      </c>
      <c r="AF137" s="708">
        <v>5.0</v>
      </c>
      <c r="AG137" s="708">
        <v>6.0</v>
      </c>
      <c r="AH137" s="708">
        <v>5.0</v>
      </c>
      <c r="AI137" s="708">
        <v>7.0</v>
      </c>
      <c r="AJ137" s="789"/>
      <c r="AK137" s="709"/>
      <c r="AL137" s="709"/>
      <c r="AM137" s="709"/>
      <c r="AN137" s="710" t="s">
        <v>1613</v>
      </c>
      <c r="AO137" s="773" t="str">
        <f t="shared" si="5"/>
        <v/>
      </c>
      <c r="AP137" s="774"/>
      <c r="AQ137" s="713"/>
      <c r="AR137" s="742"/>
      <c r="AS137" s="715"/>
      <c r="AT137" s="715"/>
      <c r="AU137" s="733"/>
      <c r="AV137" s="734"/>
      <c r="AW137" s="734"/>
      <c r="AX137" s="734"/>
      <c r="AY137" s="806"/>
      <c r="AZ137" s="807"/>
      <c r="BA137" s="808"/>
      <c r="BB137" s="809"/>
      <c r="BC137" s="810"/>
      <c r="BD137" s="811"/>
      <c r="BE137" s="812"/>
      <c r="BF137" s="813"/>
      <c r="BG137" s="814"/>
      <c r="BH137" s="815"/>
      <c r="BI137" s="816"/>
      <c r="BJ137" s="696"/>
    </row>
    <row r="138" ht="12.75" customHeight="1">
      <c r="A138" s="758"/>
      <c r="B138" s="758"/>
      <c r="C138" s="669" t="s">
        <v>328</v>
      </c>
      <c r="D138" s="670" t="str">
        <f t="shared" si="7"/>
        <v/>
      </c>
      <c r="E138" s="671">
        <v>0.0</v>
      </c>
      <c r="F138" s="671">
        <v>0.0</v>
      </c>
      <c r="G138" s="671">
        <v>0.0</v>
      </c>
      <c r="H138" s="671">
        <v>0.0</v>
      </c>
      <c r="I138" s="671">
        <v>0.0</v>
      </c>
      <c r="J138" s="671">
        <v>0.0</v>
      </c>
      <c r="K138" s="671">
        <v>0.0</v>
      </c>
      <c r="L138" s="671">
        <v>0.0</v>
      </c>
      <c r="M138" s="671">
        <v>0.0</v>
      </c>
      <c r="N138" s="671">
        <v>0.0</v>
      </c>
      <c r="O138" s="672">
        <v>0.0</v>
      </c>
      <c r="P138" s="673" t="str">
        <f t="shared" si="1"/>
        <v/>
      </c>
      <c r="Q138" s="674"/>
      <c r="R138" s="777"/>
      <c r="S138" s="777"/>
      <c r="T138" s="763"/>
      <c r="U138" s="646"/>
      <c r="V138" s="764" t="s">
        <v>1614</v>
      </c>
      <c r="W138" s="797" t="s">
        <v>492</v>
      </c>
      <c r="X138" s="678">
        <v>5.0</v>
      </c>
      <c r="Y138" s="678">
        <v>8.0</v>
      </c>
      <c r="Z138" s="678">
        <v>5.0</v>
      </c>
      <c r="AA138" s="678">
        <v>9.0</v>
      </c>
      <c r="AB138" s="678">
        <v>5.0</v>
      </c>
      <c r="AC138" s="678">
        <v>10.0</v>
      </c>
      <c r="AD138" s="678">
        <v>5.0</v>
      </c>
      <c r="AE138" s="678">
        <v>8.0</v>
      </c>
      <c r="AF138" s="678">
        <v>5.0</v>
      </c>
      <c r="AG138" s="678">
        <v>9.0</v>
      </c>
      <c r="AH138" s="678">
        <v>5.0</v>
      </c>
      <c r="AI138" s="678">
        <v>10.0</v>
      </c>
      <c r="AJ138" s="785"/>
      <c r="AK138" s="720"/>
      <c r="AL138" s="720"/>
      <c r="AM138" s="720"/>
      <c r="AN138" s="786" t="s">
        <v>1613</v>
      </c>
      <c r="AO138" s="765" t="str">
        <f t="shared" si="5"/>
        <v/>
      </c>
      <c r="AP138" s="766"/>
      <c r="AQ138" s="682"/>
      <c r="AR138" s="745"/>
      <c r="AS138" s="725"/>
      <c r="AT138" s="725"/>
      <c r="AU138" s="738"/>
      <c r="AV138" s="739"/>
      <c r="AW138" s="739"/>
      <c r="AX138" s="739"/>
      <c r="AY138" s="806"/>
      <c r="AZ138" s="807"/>
      <c r="BA138" s="808"/>
      <c r="BB138" s="809"/>
      <c r="BC138" s="810"/>
      <c r="BD138" s="811"/>
      <c r="BE138" s="812"/>
      <c r="BF138" s="813"/>
      <c r="BG138" s="814"/>
      <c r="BH138" s="815"/>
      <c r="BI138" s="816"/>
      <c r="BJ138" s="696"/>
    </row>
    <row r="139" ht="12.75" customHeight="1">
      <c r="A139" s="756"/>
      <c r="B139" s="756"/>
      <c r="C139" s="669" t="s">
        <v>328</v>
      </c>
      <c r="D139" s="699" t="str">
        <f t="shared" si="7"/>
        <v/>
      </c>
      <c r="E139" s="700">
        <v>0.0</v>
      </c>
      <c r="F139" s="700">
        <v>0.0</v>
      </c>
      <c r="G139" s="700">
        <v>0.0</v>
      </c>
      <c r="H139" s="700">
        <v>0.0</v>
      </c>
      <c r="I139" s="700">
        <v>0.0</v>
      </c>
      <c r="J139" s="700">
        <v>0.0</v>
      </c>
      <c r="K139" s="700">
        <v>0.0</v>
      </c>
      <c r="L139" s="700">
        <v>0.0</v>
      </c>
      <c r="M139" s="700">
        <v>0.0</v>
      </c>
      <c r="N139" s="700">
        <v>0.0</v>
      </c>
      <c r="O139" s="701">
        <v>0.0</v>
      </c>
      <c r="P139" s="702" t="str">
        <f t="shared" si="1"/>
        <v/>
      </c>
      <c r="Q139" s="703"/>
      <c r="R139" s="769"/>
      <c r="S139" s="769"/>
      <c r="T139" s="782"/>
      <c r="U139" s="706"/>
      <c r="V139" s="772" t="s">
        <v>1615</v>
      </c>
      <c r="W139" s="798" t="s">
        <v>492</v>
      </c>
      <c r="X139" s="708">
        <v>6.0</v>
      </c>
      <c r="Y139" s="708">
        <v>8.0</v>
      </c>
      <c r="Z139" s="708">
        <v>5.0</v>
      </c>
      <c r="AA139" s="708">
        <v>9.0</v>
      </c>
      <c r="AB139" s="708">
        <v>4.0</v>
      </c>
      <c r="AC139" s="708">
        <v>10.0</v>
      </c>
      <c r="AD139" s="708">
        <v>6.0</v>
      </c>
      <c r="AE139" s="708">
        <v>8.0</v>
      </c>
      <c r="AF139" s="708">
        <v>5.0</v>
      </c>
      <c r="AG139" s="708">
        <v>9.0</v>
      </c>
      <c r="AH139" s="708">
        <v>4.0</v>
      </c>
      <c r="AI139" s="708">
        <v>10.0</v>
      </c>
      <c r="AJ139" s="789"/>
      <c r="AK139" s="709"/>
      <c r="AL139" s="709"/>
      <c r="AM139" s="709"/>
      <c r="AN139" s="710" t="s">
        <v>1613</v>
      </c>
      <c r="AO139" s="773" t="str">
        <f t="shared" si="5"/>
        <v/>
      </c>
      <c r="AP139" s="774"/>
      <c r="AQ139" s="713"/>
      <c r="AR139" s="742"/>
      <c r="AS139" s="715"/>
      <c r="AT139" s="715"/>
      <c r="AU139" s="733"/>
      <c r="AV139" s="734"/>
      <c r="AW139" s="734"/>
      <c r="AX139" s="734"/>
      <c r="AY139" s="806"/>
      <c r="AZ139" s="807"/>
      <c r="BA139" s="808"/>
      <c r="BB139" s="809"/>
      <c r="BC139" s="810"/>
      <c r="BD139" s="811"/>
      <c r="BE139" s="812"/>
      <c r="BF139" s="813"/>
      <c r="BG139" s="814"/>
      <c r="BH139" s="815"/>
      <c r="BI139" s="816"/>
      <c r="BJ139" s="696"/>
    </row>
    <row r="140" ht="12.75" customHeight="1">
      <c r="A140" s="758"/>
      <c r="B140" s="758"/>
      <c r="C140" s="669" t="s">
        <v>328</v>
      </c>
      <c r="D140" s="670" t="str">
        <f t="shared" si="7"/>
        <v/>
      </c>
      <c r="E140" s="671">
        <v>0.0</v>
      </c>
      <c r="F140" s="671">
        <v>0.0</v>
      </c>
      <c r="G140" s="671">
        <v>0.0</v>
      </c>
      <c r="H140" s="671">
        <v>0.0</v>
      </c>
      <c r="I140" s="671">
        <v>0.0</v>
      </c>
      <c r="J140" s="671">
        <v>0.0</v>
      </c>
      <c r="K140" s="671">
        <v>0.0</v>
      </c>
      <c r="L140" s="671">
        <v>0.0</v>
      </c>
      <c r="M140" s="671">
        <v>0.0</v>
      </c>
      <c r="N140" s="671">
        <v>0.0</v>
      </c>
      <c r="O140" s="672">
        <v>0.0</v>
      </c>
      <c r="P140" s="673" t="str">
        <f t="shared" si="1"/>
        <v/>
      </c>
      <c r="Q140" s="674"/>
      <c r="R140" s="777"/>
      <c r="S140" s="777"/>
      <c r="T140" s="763"/>
      <c r="U140" s="646"/>
      <c r="V140" s="764" t="s">
        <v>1616</v>
      </c>
      <c r="W140" s="797" t="s">
        <v>492</v>
      </c>
      <c r="X140" s="678">
        <v>3.0</v>
      </c>
      <c r="Y140" s="678">
        <v>8.0</v>
      </c>
      <c r="Z140" s="678">
        <v>3.0</v>
      </c>
      <c r="AA140" s="678">
        <v>6.0</v>
      </c>
      <c r="AB140" s="678">
        <v>3.0</v>
      </c>
      <c r="AC140" s="678">
        <v>8.0</v>
      </c>
      <c r="AD140" s="678">
        <v>3.0</v>
      </c>
      <c r="AE140" s="678">
        <v>6.0</v>
      </c>
      <c r="AF140" s="678">
        <v>3.0</v>
      </c>
      <c r="AG140" s="678">
        <v>8.0</v>
      </c>
      <c r="AH140" s="678">
        <v>3.0</v>
      </c>
      <c r="AI140" s="678">
        <v>6.0</v>
      </c>
      <c r="AJ140" s="785"/>
      <c r="AK140" s="720"/>
      <c r="AL140" s="720"/>
      <c r="AM140" s="720"/>
      <c r="AN140" s="786" t="s">
        <v>1617</v>
      </c>
      <c r="AO140" s="765" t="str">
        <f t="shared" si="5"/>
        <v/>
      </c>
      <c r="AP140" s="766"/>
      <c r="AQ140" s="682"/>
      <c r="AR140" s="745"/>
      <c r="AS140" s="725"/>
      <c r="AT140" s="725"/>
      <c r="AU140" s="738"/>
      <c r="AV140" s="739"/>
      <c r="AW140" s="739"/>
      <c r="AX140" s="739"/>
      <c r="AY140" s="806"/>
      <c r="AZ140" s="807"/>
      <c r="BA140" s="808"/>
      <c r="BB140" s="809"/>
      <c r="BC140" s="810"/>
      <c r="BD140" s="811"/>
      <c r="BE140" s="812"/>
      <c r="BF140" s="813"/>
      <c r="BG140" s="814"/>
      <c r="BH140" s="815"/>
      <c r="BI140" s="816"/>
      <c r="BJ140" s="696"/>
    </row>
    <row r="141" ht="12.75" customHeight="1">
      <c r="A141" s="756"/>
      <c r="B141" s="756"/>
      <c r="C141" s="669" t="s">
        <v>328</v>
      </c>
      <c r="D141" s="699" t="str">
        <f t="shared" si="7"/>
        <v/>
      </c>
      <c r="E141" s="700">
        <v>0.0</v>
      </c>
      <c r="F141" s="700">
        <v>0.0</v>
      </c>
      <c r="G141" s="700">
        <v>0.0</v>
      </c>
      <c r="H141" s="700">
        <v>0.0</v>
      </c>
      <c r="I141" s="700">
        <v>0.0</v>
      </c>
      <c r="J141" s="700">
        <v>0.0</v>
      </c>
      <c r="K141" s="700">
        <v>0.0</v>
      </c>
      <c r="L141" s="700">
        <v>0.0</v>
      </c>
      <c r="M141" s="700">
        <v>0.0</v>
      </c>
      <c r="N141" s="700">
        <v>0.0</v>
      </c>
      <c r="O141" s="701">
        <v>0.0</v>
      </c>
      <c r="P141" s="702" t="str">
        <f t="shared" si="1"/>
        <v/>
      </c>
      <c r="Q141" s="703"/>
      <c r="R141" s="769"/>
      <c r="S141" s="769"/>
      <c r="T141" s="782"/>
      <c r="U141" s="706"/>
      <c r="V141" s="772" t="s">
        <v>1618</v>
      </c>
      <c r="W141" s="798" t="s">
        <v>492</v>
      </c>
      <c r="X141" s="708">
        <v>5.0</v>
      </c>
      <c r="Y141" s="708">
        <v>10.0</v>
      </c>
      <c r="Z141" s="708">
        <v>5.0</v>
      </c>
      <c r="AA141" s="708">
        <v>8.0</v>
      </c>
      <c r="AB141" s="708">
        <v>5.0</v>
      </c>
      <c r="AC141" s="708">
        <v>10.0</v>
      </c>
      <c r="AD141" s="708">
        <v>5.0</v>
      </c>
      <c r="AE141" s="708">
        <v>8.0</v>
      </c>
      <c r="AF141" s="708">
        <v>5.0</v>
      </c>
      <c r="AG141" s="708">
        <v>10.0</v>
      </c>
      <c r="AH141" s="708">
        <v>5.0</v>
      </c>
      <c r="AI141" s="708">
        <v>8.0</v>
      </c>
      <c r="AJ141" s="789"/>
      <c r="AK141" s="709"/>
      <c r="AL141" s="709"/>
      <c r="AM141" s="709"/>
      <c r="AN141" s="710" t="s">
        <v>1617</v>
      </c>
      <c r="AO141" s="773" t="str">
        <f t="shared" si="5"/>
        <v/>
      </c>
      <c r="AP141" s="774"/>
      <c r="AQ141" s="713"/>
      <c r="AR141" s="742"/>
      <c r="AS141" s="715"/>
      <c r="AT141" s="715"/>
      <c r="AU141" s="733"/>
      <c r="AV141" s="734"/>
      <c r="AW141" s="734"/>
      <c r="AX141" s="734"/>
      <c r="AY141" s="806"/>
      <c r="AZ141" s="807"/>
      <c r="BA141" s="808"/>
      <c r="BB141" s="809"/>
      <c r="BC141" s="810"/>
      <c r="BD141" s="811"/>
      <c r="BE141" s="812"/>
      <c r="BF141" s="813"/>
      <c r="BG141" s="814"/>
      <c r="BH141" s="815"/>
      <c r="BI141" s="816"/>
      <c r="BJ141" s="696"/>
    </row>
    <row r="142" ht="12.75" customHeight="1">
      <c r="A142" s="758"/>
      <c r="B142" s="758"/>
      <c r="C142" s="669" t="s">
        <v>328</v>
      </c>
      <c r="D142" s="670" t="str">
        <f t="shared" si="7"/>
        <v/>
      </c>
      <c r="E142" s="671">
        <v>0.0</v>
      </c>
      <c r="F142" s="671">
        <v>0.0</v>
      </c>
      <c r="G142" s="671">
        <v>0.0</v>
      </c>
      <c r="H142" s="671">
        <v>0.0</v>
      </c>
      <c r="I142" s="671">
        <v>0.0</v>
      </c>
      <c r="J142" s="671">
        <v>0.0</v>
      </c>
      <c r="K142" s="671">
        <v>0.0</v>
      </c>
      <c r="L142" s="671">
        <v>0.0</v>
      </c>
      <c r="M142" s="671">
        <v>0.0</v>
      </c>
      <c r="N142" s="671">
        <v>0.0</v>
      </c>
      <c r="O142" s="672">
        <v>0.0</v>
      </c>
      <c r="P142" s="673" t="str">
        <f t="shared" si="1"/>
        <v/>
      </c>
      <c r="Q142" s="674"/>
      <c r="R142" s="777"/>
      <c r="S142" s="777"/>
      <c r="T142" s="763"/>
      <c r="U142" s="646"/>
      <c r="V142" s="764" t="s">
        <v>1619</v>
      </c>
      <c r="W142" s="797" t="s">
        <v>492</v>
      </c>
      <c r="X142" s="678">
        <v>3.0</v>
      </c>
      <c r="Y142" s="678">
        <v>12.0</v>
      </c>
      <c r="Z142" s="678">
        <v>3.0</v>
      </c>
      <c r="AA142" s="678">
        <v>10.0</v>
      </c>
      <c r="AB142" s="678">
        <v>3.0</v>
      </c>
      <c r="AC142" s="678">
        <v>12.0</v>
      </c>
      <c r="AD142" s="678">
        <v>3.0</v>
      </c>
      <c r="AE142" s="678">
        <v>10.0</v>
      </c>
      <c r="AF142" s="678">
        <v>3.0</v>
      </c>
      <c r="AG142" s="678">
        <v>12.0</v>
      </c>
      <c r="AH142" s="678">
        <v>3.0</v>
      </c>
      <c r="AI142" s="678">
        <v>10.0</v>
      </c>
      <c r="AJ142" s="785"/>
      <c r="AK142" s="720"/>
      <c r="AL142" s="720"/>
      <c r="AM142" s="720"/>
      <c r="AN142" s="786" t="s">
        <v>1617</v>
      </c>
      <c r="AO142" s="765" t="str">
        <f t="shared" si="5"/>
        <v/>
      </c>
      <c r="AP142" s="766"/>
      <c r="AQ142" s="682"/>
      <c r="AR142" s="745"/>
      <c r="AS142" s="725"/>
      <c r="AT142" s="725"/>
      <c r="AU142" s="738"/>
      <c r="AV142" s="739"/>
      <c r="AW142" s="739"/>
      <c r="AX142" s="739"/>
      <c r="AY142" s="806"/>
      <c r="AZ142" s="807"/>
      <c r="BA142" s="808"/>
      <c r="BB142" s="809"/>
      <c r="BC142" s="810"/>
      <c r="BD142" s="811"/>
      <c r="BE142" s="812"/>
      <c r="BF142" s="813"/>
      <c r="BG142" s="814"/>
      <c r="BH142" s="815"/>
      <c r="BI142" s="816"/>
      <c r="BJ142" s="696"/>
    </row>
    <row r="143" ht="12.75" customHeight="1">
      <c r="A143" s="756"/>
      <c r="B143" s="756"/>
      <c r="C143" s="669" t="s">
        <v>328</v>
      </c>
      <c r="D143" s="699" t="str">
        <f t="shared" si="7"/>
        <v/>
      </c>
      <c r="E143" s="700">
        <v>0.0</v>
      </c>
      <c r="F143" s="700">
        <v>0.0</v>
      </c>
      <c r="G143" s="700">
        <v>0.0</v>
      </c>
      <c r="H143" s="700">
        <v>0.0</v>
      </c>
      <c r="I143" s="700">
        <v>0.0</v>
      </c>
      <c r="J143" s="700">
        <v>0.0</v>
      </c>
      <c r="K143" s="700">
        <v>0.0</v>
      </c>
      <c r="L143" s="700">
        <v>0.0</v>
      </c>
      <c r="M143" s="700">
        <v>0.0</v>
      </c>
      <c r="N143" s="700">
        <v>0.0</v>
      </c>
      <c r="O143" s="701">
        <v>0.0</v>
      </c>
      <c r="P143" s="702" t="str">
        <f t="shared" si="1"/>
        <v/>
      </c>
      <c r="Q143" s="703"/>
      <c r="R143" s="769"/>
      <c r="S143" s="769"/>
      <c r="T143" s="782"/>
      <c r="U143" s="706"/>
      <c r="V143" s="772" t="s">
        <v>1620</v>
      </c>
      <c r="W143" s="798" t="s">
        <v>492</v>
      </c>
      <c r="X143" s="708">
        <v>4.0</v>
      </c>
      <c r="Y143" s="708">
        <v>8.0</v>
      </c>
      <c r="Z143" s="708">
        <v>6.0</v>
      </c>
      <c r="AA143" s="708">
        <v>6.0</v>
      </c>
      <c r="AB143" s="708">
        <v>4.0</v>
      </c>
      <c r="AC143" s="708">
        <v>8.0</v>
      </c>
      <c r="AD143" s="708">
        <v>6.0</v>
      </c>
      <c r="AE143" s="708">
        <v>6.0</v>
      </c>
      <c r="AF143" s="708">
        <v>4.0</v>
      </c>
      <c r="AG143" s="708">
        <v>8.0</v>
      </c>
      <c r="AH143" s="708">
        <v>6.0</v>
      </c>
      <c r="AI143" s="708">
        <v>6.0</v>
      </c>
      <c r="AJ143" s="789"/>
      <c r="AK143" s="709"/>
      <c r="AL143" s="709"/>
      <c r="AM143" s="709"/>
      <c r="AN143" s="710" t="s">
        <v>1621</v>
      </c>
      <c r="AO143" s="773" t="str">
        <f t="shared" si="5"/>
        <v/>
      </c>
      <c r="AP143" s="774"/>
      <c r="AQ143" s="713"/>
      <c r="AR143" s="742"/>
      <c r="AS143" s="715"/>
      <c r="AT143" s="715"/>
      <c r="AU143" s="733"/>
      <c r="AV143" s="734"/>
      <c r="AW143" s="734"/>
      <c r="AX143" s="734"/>
      <c r="AY143" s="806"/>
      <c r="AZ143" s="807"/>
      <c r="BA143" s="808"/>
      <c r="BB143" s="809"/>
      <c r="BC143" s="810"/>
      <c r="BD143" s="811"/>
      <c r="BE143" s="812"/>
      <c r="BF143" s="813"/>
      <c r="BG143" s="814"/>
      <c r="BH143" s="815"/>
      <c r="BI143" s="816"/>
      <c r="BJ143" s="696"/>
    </row>
    <row r="144" ht="12.75" customHeight="1">
      <c r="A144" s="758"/>
      <c r="B144" s="758"/>
      <c r="C144" s="669" t="s">
        <v>328</v>
      </c>
      <c r="D144" s="670" t="str">
        <f t="shared" si="7"/>
        <v/>
      </c>
      <c r="E144" s="671">
        <v>0.0</v>
      </c>
      <c r="F144" s="671">
        <v>0.0</v>
      </c>
      <c r="G144" s="671">
        <v>0.0</v>
      </c>
      <c r="H144" s="671">
        <v>0.0</v>
      </c>
      <c r="I144" s="671">
        <v>0.0</v>
      </c>
      <c r="J144" s="671">
        <v>0.0</v>
      </c>
      <c r="K144" s="671">
        <v>0.0</v>
      </c>
      <c r="L144" s="671">
        <v>0.0</v>
      </c>
      <c r="M144" s="671">
        <v>0.0</v>
      </c>
      <c r="N144" s="671">
        <v>0.0</v>
      </c>
      <c r="O144" s="672">
        <v>0.0</v>
      </c>
      <c r="P144" s="673" t="str">
        <f t="shared" si="1"/>
        <v/>
      </c>
      <c r="Q144" s="674"/>
      <c r="R144" s="777"/>
      <c r="S144" s="777"/>
      <c r="T144" s="763"/>
      <c r="U144" s="646"/>
      <c r="V144" s="764" t="s">
        <v>1622</v>
      </c>
      <c r="W144" s="797" t="s">
        <v>492</v>
      </c>
      <c r="X144" s="678">
        <v>4.0</v>
      </c>
      <c r="Y144" s="678">
        <v>6.0</v>
      </c>
      <c r="Z144" s="678">
        <v>4.0</v>
      </c>
      <c r="AA144" s="678">
        <v>8.0</v>
      </c>
      <c r="AB144" s="678">
        <v>5.0</v>
      </c>
      <c r="AC144" s="678">
        <v>6.0</v>
      </c>
      <c r="AD144" s="678">
        <v>5.0</v>
      </c>
      <c r="AE144" s="678">
        <v>8.0</v>
      </c>
      <c r="AF144" s="678">
        <v>4.0</v>
      </c>
      <c r="AG144" s="678">
        <v>8.0</v>
      </c>
      <c r="AH144" s="678">
        <v>4.0</v>
      </c>
      <c r="AI144" s="678">
        <v>10.0</v>
      </c>
      <c r="AJ144" s="785"/>
      <c r="AK144" s="720"/>
      <c r="AL144" s="720"/>
      <c r="AM144" s="720"/>
      <c r="AN144" s="786" t="s">
        <v>1621</v>
      </c>
      <c r="AO144" s="765" t="str">
        <f t="shared" si="5"/>
        <v/>
      </c>
      <c r="AP144" s="766"/>
      <c r="AQ144" s="682"/>
      <c r="AR144" s="745"/>
      <c r="AS144" s="725"/>
      <c r="AT144" s="725"/>
      <c r="AU144" s="738"/>
      <c r="AV144" s="739"/>
      <c r="AW144" s="739"/>
      <c r="AX144" s="739"/>
      <c r="AY144" s="806"/>
      <c r="AZ144" s="807"/>
      <c r="BA144" s="808"/>
      <c r="BB144" s="809"/>
      <c r="BC144" s="810"/>
      <c r="BD144" s="811"/>
      <c r="BE144" s="812"/>
      <c r="BF144" s="813"/>
      <c r="BG144" s="814"/>
      <c r="BH144" s="815"/>
      <c r="BI144" s="816"/>
      <c r="BJ144" s="696"/>
    </row>
    <row r="145" ht="12.75" customHeight="1">
      <c r="A145" s="756"/>
      <c r="B145" s="756"/>
      <c r="C145" s="669" t="s">
        <v>328</v>
      </c>
      <c r="D145" s="699" t="str">
        <f t="shared" si="7"/>
        <v/>
      </c>
      <c r="E145" s="700">
        <v>0.0</v>
      </c>
      <c r="F145" s="700">
        <v>0.0</v>
      </c>
      <c r="G145" s="700">
        <v>0.0</v>
      </c>
      <c r="H145" s="700">
        <v>0.0</v>
      </c>
      <c r="I145" s="700">
        <v>0.0</v>
      </c>
      <c r="J145" s="700">
        <v>0.0</v>
      </c>
      <c r="K145" s="700">
        <v>0.0</v>
      </c>
      <c r="L145" s="700">
        <v>0.0</v>
      </c>
      <c r="M145" s="700">
        <v>0.0</v>
      </c>
      <c r="N145" s="700">
        <v>0.0</v>
      </c>
      <c r="O145" s="701">
        <v>0.0</v>
      </c>
      <c r="P145" s="702" t="str">
        <f t="shared" si="1"/>
        <v/>
      </c>
      <c r="Q145" s="703"/>
      <c r="R145" s="769"/>
      <c r="S145" s="769"/>
      <c r="T145" s="782"/>
      <c r="U145" s="706"/>
      <c r="V145" s="772" t="s">
        <v>1623</v>
      </c>
      <c r="W145" s="798" t="s">
        <v>492</v>
      </c>
      <c r="X145" s="708">
        <v>4.0</v>
      </c>
      <c r="Y145" s="708">
        <v>6.0</v>
      </c>
      <c r="Z145" s="708">
        <v>3.0</v>
      </c>
      <c r="AA145" s="708">
        <v>8.0</v>
      </c>
      <c r="AB145" s="708">
        <v>4.0</v>
      </c>
      <c r="AC145" s="708">
        <v>6.0</v>
      </c>
      <c r="AD145" s="708">
        <v>3.0</v>
      </c>
      <c r="AE145" s="708">
        <v>8.0</v>
      </c>
      <c r="AF145" s="708">
        <v>4.0</v>
      </c>
      <c r="AG145" s="708">
        <v>6.0</v>
      </c>
      <c r="AH145" s="708">
        <v>3.0</v>
      </c>
      <c r="AI145" s="708">
        <v>8.0</v>
      </c>
      <c r="AJ145" s="789"/>
      <c r="AK145" s="709"/>
      <c r="AL145" s="709"/>
      <c r="AM145" s="709"/>
      <c r="AN145" s="710" t="s">
        <v>1621</v>
      </c>
      <c r="AO145" s="773" t="str">
        <f t="shared" si="5"/>
        <v/>
      </c>
      <c r="AP145" s="774"/>
      <c r="AQ145" s="713"/>
      <c r="AR145" s="742"/>
      <c r="AS145" s="715"/>
      <c r="AT145" s="715"/>
      <c r="AU145" s="733"/>
      <c r="AV145" s="734"/>
      <c r="AW145" s="734"/>
      <c r="AX145" s="734"/>
      <c r="AY145" s="806"/>
      <c r="AZ145" s="807"/>
      <c r="BA145" s="808"/>
      <c r="BB145" s="809"/>
      <c r="BC145" s="810"/>
      <c r="BD145" s="811"/>
      <c r="BE145" s="812"/>
      <c r="BF145" s="813"/>
      <c r="BG145" s="814"/>
      <c r="BH145" s="815"/>
      <c r="BI145" s="816"/>
      <c r="BJ145" s="696"/>
    </row>
    <row r="146" ht="12.75" customHeight="1">
      <c r="A146" s="758"/>
      <c r="B146" s="758"/>
      <c r="C146" s="669" t="s">
        <v>328</v>
      </c>
      <c r="D146" s="670" t="str">
        <f t="shared" si="7"/>
        <v/>
      </c>
      <c r="E146" s="671">
        <v>0.0</v>
      </c>
      <c r="F146" s="671">
        <v>0.0</v>
      </c>
      <c r="G146" s="671">
        <v>0.0</v>
      </c>
      <c r="H146" s="671">
        <v>0.0</v>
      </c>
      <c r="I146" s="671">
        <v>0.0</v>
      </c>
      <c r="J146" s="671">
        <v>0.0</v>
      </c>
      <c r="K146" s="671">
        <v>0.0</v>
      </c>
      <c r="L146" s="671">
        <v>0.0</v>
      </c>
      <c r="M146" s="671">
        <v>0.0</v>
      </c>
      <c r="N146" s="671">
        <v>0.0</v>
      </c>
      <c r="O146" s="672">
        <v>0.0</v>
      </c>
      <c r="P146" s="673" t="str">
        <f t="shared" si="1"/>
        <v/>
      </c>
      <c r="Q146" s="674"/>
      <c r="R146" s="777"/>
      <c r="S146" s="777"/>
      <c r="T146" s="763"/>
      <c r="U146" s="646"/>
      <c r="V146" s="764" t="s">
        <v>1624</v>
      </c>
      <c r="W146" s="797" t="s">
        <v>492</v>
      </c>
      <c r="X146" s="678">
        <v>4.0</v>
      </c>
      <c r="Y146" s="678">
        <v>8.0</v>
      </c>
      <c r="Z146" s="678">
        <v>4.0</v>
      </c>
      <c r="AA146" s="678">
        <v>10.0</v>
      </c>
      <c r="AB146" s="678">
        <v>4.0</v>
      </c>
      <c r="AC146" s="678">
        <v>8.0</v>
      </c>
      <c r="AD146" s="678">
        <v>4.0</v>
      </c>
      <c r="AE146" s="678">
        <v>10.0</v>
      </c>
      <c r="AF146" s="678">
        <v>5.0</v>
      </c>
      <c r="AG146" s="678">
        <v>8.0</v>
      </c>
      <c r="AH146" s="678">
        <v>5.0</v>
      </c>
      <c r="AI146" s="678">
        <v>10.0</v>
      </c>
      <c r="AJ146" s="785"/>
      <c r="AK146" s="720"/>
      <c r="AL146" s="720"/>
      <c r="AM146" s="720"/>
      <c r="AN146" s="786" t="s">
        <v>1621</v>
      </c>
      <c r="AO146" s="765" t="str">
        <f t="shared" si="5"/>
        <v/>
      </c>
      <c r="AP146" s="766"/>
      <c r="AQ146" s="682"/>
      <c r="AR146" s="745"/>
      <c r="AS146" s="725"/>
      <c r="AT146" s="725"/>
      <c r="AU146" s="738"/>
      <c r="AV146" s="739"/>
      <c r="AW146" s="739"/>
      <c r="AX146" s="739"/>
      <c r="AY146" s="806"/>
      <c r="AZ146" s="807"/>
      <c r="BA146" s="808"/>
      <c r="BB146" s="809"/>
      <c r="BC146" s="810"/>
      <c r="BD146" s="811"/>
      <c r="BE146" s="812"/>
      <c r="BF146" s="813"/>
      <c r="BG146" s="814"/>
      <c r="BH146" s="815"/>
      <c r="BI146" s="816"/>
      <c r="BJ146" s="696"/>
    </row>
    <row r="147" ht="12.75" customHeight="1">
      <c r="A147" s="756"/>
      <c r="B147" s="756"/>
      <c r="C147" s="669" t="s">
        <v>328</v>
      </c>
      <c r="D147" s="699" t="str">
        <f t="shared" si="7"/>
        <v/>
      </c>
      <c r="E147" s="700">
        <v>0.0</v>
      </c>
      <c r="F147" s="700">
        <v>0.0</v>
      </c>
      <c r="G147" s="700">
        <v>0.0</v>
      </c>
      <c r="H147" s="700">
        <v>0.0</v>
      </c>
      <c r="I147" s="700">
        <v>0.0</v>
      </c>
      <c r="J147" s="700">
        <v>0.0</v>
      </c>
      <c r="K147" s="700">
        <v>0.0</v>
      </c>
      <c r="L147" s="700">
        <v>0.0</v>
      </c>
      <c r="M147" s="700">
        <v>0.0</v>
      </c>
      <c r="N147" s="700">
        <v>0.0</v>
      </c>
      <c r="O147" s="701">
        <v>0.0</v>
      </c>
      <c r="P147" s="702" t="str">
        <f t="shared" si="1"/>
        <v/>
      </c>
      <c r="Q147" s="703"/>
      <c r="R147" s="769"/>
      <c r="S147" s="769"/>
      <c r="T147" s="782"/>
      <c r="U147" s="706"/>
      <c r="V147" s="772" t="s">
        <v>1625</v>
      </c>
      <c r="W147" s="798" t="s">
        <v>492</v>
      </c>
      <c r="X147" s="708">
        <v>3.0</v>
      </c>
      <c r="Y147" s="708">
        <v>8.0</v>
      </c>
      <c r="Z147" s="708">
        <v>3.0</v>
      </c>
      <c r="AA147" s="708">
        <v>8.0</v>
      </c>
      <c r="AB147" s="708">
        <v>3.0</v>
      </c>
      <c r="AC147" s="708">
        <v>8.0</v>
      </c>
      <c r="AD147" s="708">
        <v>3.0</v>
      </c>
      <c r="AE147" s="708">
        <v>8.0</v>
      </c>
      <c r="AF147" s="708">
        <v>3.0</v>
      </c>
      <c r="AG147" s="708">
        <v>8.0</v>
      </c>
      <c r="AH147" s="708">
        <v>3.0</v>
      </c>
      <c r="AI147" s="708">
        <v>8.0</v>
      </c>
      <c r="AJ147" s="789"/>
      <c r="AK147" s="709"/>
      <c r="AL147" s="709"/>
      <c r="AM147" s="709"/>
      <c r="AN147" s="710" t="s">
        <v>1626</v>
      </c>
      <c r="AO147" s="773" t="str">
        <f t="shared" si="5"/>
        <v/>
      </c>
      <c r="AP147" s="774"/>
      <c r="AQ147" s="713"/>
      <c r="AR147" s="742"/>
      <c r="AS147" s="715"/>
      <c r="AT147" s="715"/>
      <c r="AU147" s="733"/>
      <c r="AV147" s="734"/>
      <c r="AW147" s="734"/>
      <c r="AX147" s="734"/>
      <c r="AY147" s="806"/>
      <c r="AZ147" s="807"/>
      <c r="BA147" s="808"/>
      <c r="BB147" s="809"/>
      <c r="BC147" s="810"/>
      <c r="BD147" s="811"/>
      <c r="BE147" s="812"/>
      <c r="BF147" s="813"/>
      <c r="BG147" s="814"/>
      <c r="BH147" s="815"/>
      <c r="BI147" s="816"/>
      <c r="BJ147" s="696"/>
    </row>
    <row r="148" ht="12.75" customHeight="1">
      <c r="A148" s="758"/>
      <c r="B148" s="758"/>
      <c r="C148" s="669" t="s">
        <v>328</v>
      </c>
      <c r="D148" s="670" t="str">
        <f t="shared" si="7"/>
        <v/>
      </c>
      <c r="E148" s="671">
        <v>0.0</v>
      </c>
      <c r="F148" s="671">
        <v>0.0</v>
      </c>
      <c r="G148" s="671">
        <v>0.0</v>
      </c>
      <c r="H148" s="671">
        <v>0.0</v>
      </c>
      <c r="I148" s="671">
        <v>0.0</v>
      </c>
      <c r="J148" s="671">
        <v>0.0</v>
      </c>
      <c r="K148" s="671">
        <v>0.0</v>
      </c>
      <c r="L148" s="671">
        <v>0.0</v>
      </c>
      <c r="M148" s="671">
        <v>0.0</v>
      </c>
      <c r="N148" s="671">
        <v>0.0</v>
      </c>
      <c r="O148" s="672">
        <v>0.0</v>
      </c>
      <c r="P148" s="673" t="str">
        <f t="shared" si="1"/>
        <v/>
      </c>
      <c r="Q148" s="674"/>
      <c r="R148" s="777"/>
      <c r="S148" s="777"/>
      <c r="T148" s="763"/>
      <c r="U148" s="646"/>
      <c r="V148" s="764" t="s">
        <v>1627</v>
      </c>
      <c r="W148" s="797" t="s">
        <v>492</v>
      </c>
      <c r="X148" s="678">
        <v>3.0</v>
      </c>
      <c r="Y148" s="678">
        <v>8.0</v>
      </c>
      <c r="Z148" s="678">
        <v>4.0</v>
      </c>
      <c r="AA148" s="678">
        <v>8.0</v>
      </c>
      <c r="AB148" s="678">
        <v>5.0</v>
      </c>
      <c r="AC148" s="678">
        <v>8.0</v>
      </c>
      <c r="AD148" s="678">
        <v>5.0</v>
      </c>
      <c r="AE148" s="678">
        <v>8.0</v>
      </c>
      <c r="AF148" s="678">
        <v>6.0</v>
      </c>
      <c r="AG148" s="678">
        <v>8.0</v>
      </c>
      <c r="AH148" s="678">
        <v>1.0</v>
      </c>
      <c r="AI148" s="678" t="s">
        <v>1153</v>
      </c>
      <c r="AJ148" s="785"/>
      <c r="AK148" s="720"/>
      <c r="AL148" s="720"/>
      <c r="AM148" s="720"/>
      <c r="AN148" s="786" t="s">
        <v>1628</v>
      </c>
      <c r="AO148" s="765" t="str">
        <f t="shared" si="5"/>
        <v/>
      </c>
      <c r="AP148" s="766"/>
      <c r="AQ148" s="682"/>
      <c r="AR148" s="745"/>
      <c r="AS148" s="725"/>
      <c r="AT148" s="725"/>
      <c r="AU148" s="738"/>
      <c r="AV148" s="739"/>
      <c r="AW148" s="739"/>
      <c r="AX148" s="739"/>
      <c r="AY148" s="806"/>
      <c r="AZ148" s="807"/>
      <c r="BA148" s="808"/>
      <c r="BB148" s="809"/>
      <c r="BC148" s="810"/>
      <c r="BD148" s="811"/>
      <c r="BE148" s="812"/>
      <c r="BF148" s="813"/>
      <c r="BG148" s="814"/>
      <c r="BH148" s="815"/>
      <c r="BI148" s="816"/>
      <c r="BJ148" s="696"/>
    </row>
    <row r="149" ht="12.75" customHeight="1">
      <c r="A149" s="756"/>
      <c r="B149" s="756"/>
      <c r="C149" s="669" t="s">
        <v>328</v>
      </c>
      <c r="D149" s="699" t="str">
        <f t="shared" si="7"/>
        <v/>
      </c>
      <c r="E149" s="700">
        <v>0.0</v>
      </c>
      <c r="F149" s="700">
        <v>0.0</v>
      </c>
      <c r="G149" s="700">
        <v>0.0</v>
      </c>
      <c r="H149" s="700">
        <v>0.0</v>
      </c>
      <c r="I149" s="700">
        <v>0.0</v>
      </c>
      <c r="J149" s="700">
        <v>0.0</v>
      </c>
      <c r="K149" s="700">
        <v>0.0</v>
      </c>
      <c r="L149" s="700">
        <v>0.0</v>
      </c>
      <c r="M149" s="700">
        <v>0.0</v>
      </c>
      <c r="N149" s="700">
        <v>0.0</v>
      </c>
      <c r="O149" s="701">
        <v>0.0</v>
      </c>
      <c r="P149" s="702" t="str">
        <f t="shared" si="1"/>
        <v/>
      </c>
      <c r="Q149" s="703"/>
      <c r="R149" s="769"/>
      <c r="S149" s="769"/>
      <c r="T149" s="782"/>
      <c r="U149" s="706"/>
      <c r="V149" s="772" t="s">
        <v>1629</v>
      </c>
      <c r="W149" s="798" t="s">
        <v>492</v>
      </c>
      <c r="X149" s="708">
        <v>3.0</v>
      </c>
      <c r="Y149" s="708" t="s">
        <v>1630</v>
      </c>
      <c r="Z149" s="708">
        <v>3.0</v>
      </c>
      <c r="AA149" s="708" t="s">
        <v>1630</v>
      </c>
      <c r="AB149" s="708">
        <v>3.0</v>
      </c>
      <c r="AC149" s="708" t="s">
        <v>1630</v>
      </c>
      <c r="AD149" s="708">
        <v>3.0</v>
      </c>
      <c r="AE149" s="708" t="s">
        <v>1630</v>
      </c>
      <c r="AF149" s="708">
        <v>3.0</v>
      </c>
      <c r="AG149" s="708" t="s">
        <v>1630</v>
      </c>
      <c r="AH149" s="708">
        <v>3.0</v>
      </c>
      <c r="AI149" s="708" t="s">
        <v>1630</v>
      </c>
      <c r="AJ149" s="789"/>
      <c r="AK149" s="709"/>
      <c r="AL149" s="709"/>
      <c r="AM149" s="709"/>
      <c r="AN149" s="710" t="s">
        <v>1631</v>
      </c>
      <c r="AO149" s="773" t="str">
        <f t="shared" si="5"/>
        <v/>
      </c>
      <c r="AP149" s="774"/>
      <c r="AQ149" s="713"/>
      <c r="AR149" s="742"/>
      <c r="AS149" s="715"/>
      <c r="AT149" s="715"/>
      <c r="AU149" s="733"/>
      <c r="AV149" s="734"/>
      <c r="AW149" s="734"/>
      <c r="AX149" s="734"/>
      <c r="AY149" s="806"/>
      <c r="AZ149" s="807"/>
      <c r="BA149" s="808"/>
      <c r="BB149" s="809"/>
      <c r="BC149" s="810"/>
      <c r="BD149" s="811"/>
      <c r="BE149" s="812"/>
      <c r="BF149" s="813"/>
      <c r="BG149" s="814"/>
      <c r="BH149" s="815"/>
      <c r="BI149" s="816"/>
      <c r="BJ149" s="696"/>
    </row>
    <row r="150" ht="12.75" customHeight="1">
      <c r="A150" s="758"/>
      <c r="B150" s="758"/>
      <c r="C150" s="669" t="s">
        <v>328</v>
      </c>
      <c r="D150" s="670" t="str">
        <f t="shared" si="7"/>
        <v/>
      </c>
      <c r="E150" s="671">
        <v>0.0</v>
      </c>
      <c r="F150" s="671">
        <v>0.0</v>
      </c>
      <c r="G150" s="671">
        <v>0.0</v>
      </c>
      <c r="H150" s="671">
        <v>0.0</v>
      </c>
      <c r="I150" s="671">
        <v>0.0</v>
      </c>
      <c r="J150" s="671">
        <v>0.0</v>
      </c>
      <c r="K150" s="671">
        <v>0.0</v>
      </c>
      <c r="L150" s="671">
        <v>0.0</v>
      </c>
      <c r="M150" s="671">
        <v>0.0</v>
      </c>
      <c r="N150" s="671">
        <v>0.0</v>
      </c>
      <c r="O150" s="672">
        <v>0.0</v>
      </c>
      <c r="P150" s="673" t="str">
        <f t="shared" si="1"/>
        <v/>
      </c>
      <c r="Q150" s="674"/>
      <c r="R150" s="777"/>
      <c r="S150" s="777"/>
      <c r="T150" s="763"/>
      <c r="U150" s="646"/>
      <c r="V150" s="764" t="s">
        <v>1632</v>
      </c>
      <c r="W150" s="797" t="s">
        <v>492</v>
      </c>
      <c r="X150" s="678">
        <v>3.0</v>
      </c>
      <c r="Y150" s="678" t="s">
        <v>1630</v>
      </c>
      <c r="Z150" s="678">
        <v>3.0</v>
      </c>
      <c r="AA150" s="678" t="s">
        <v>1630</v>
      </c>
      <c r="AB150" s="678">
        <v>3.0</v>
      </c>
      <c r="AC150" s="678" t="s">
        <v>1630</v>
      </c>
      <c r="AD150" s="678">
        <v>4.0</v>
      </c>
      <c r="AE150" s="678" t="s">
        <v>1630</v>
      </c>
      <c r="AF150" s="678">
        <v>4.0</v>
      </c>
      <c r="AG150" s="678" t="s">
        <v>1630</v>
      </c>
      <c r="AH150" s="678">
        <v>4.0</v>
      </c>
      <c r="AI150" s="678" t="s">
        <v>1630</v>
      </c>
      <c r="AJ150" s="785"/>
      <c r="AK150" s="720"/>
      <c r="AL150" s="720"/>
      <c r="AM150" s="720"/>
      <c r="AN150" s="786" t="s">
        <v>1631</v>
      </c>
      <c r="AO150" s="765" t="str">
        <f t="shared" si="5"/>
        <v/>
      </c>
      <c r="AP150" s="766"/>
      <c r="AQ150" s="682"/>
      <c r="AR150" s="745"/>
      <c r="AS150" s="725"/>
      <c r="AT150" s="725"/>
      <c r="AU150" s="738"/>
      <c r="AV150" s="739"/>
      <c r="AW150" s="739"/>
      <c r="AX150" s="739"/>
      <c r="AY150" s="806"/>
      <c r="AZ150" s="807"/>
      <c r="BA150" s="808"/>
      <c r="BB150" s="809"/>
      <c r="BC150" s="810"/>
      <c r="BD150" s="811"/>
      <c r="BE150" s="812"/>
      <c r="BF150" s="813"/>
      <c r="BG150" s="814"/>
      <c r="BH150" s="815"/>
      <c r="BI150" s="816"/>
      <c r="BJ150" s="696"/>
    </row>
    <row r="151" ht="12.75" customHeight="1">
      <c r="A151" s="756"/>
      <c r="B151" s="756"/>
      <c r="C151" s="669" t="s">
        <v>328</v>
      </c>
      <c r="D151" s="699" t="str">
        <f t="shared" si="7"/>
        <v/>
      </c>
      <c r="E151" s="700">
        <v>0.0</v>
      </c>
      <c r="F151" s="700">
        <v>0.0</v>
      </c>
      <c r="G151" s="700">
        <v>0.0</v>
      </c>
      <c r="H151" s="700">
        <v>0.0</v>
      </c>
      <c r="I151" s="700">
        <v>0.0</v>
      </c>
      <c r="J151" s="700">
        <v>0.0</v>
      </c>
      <c r="K151" s="700">
        <v>0.0</v>
      </c>
      <c r="L151" s="700">
        <v>0.0</v>
      </c>
      <c r="M151" s="700">
        <v>0.0</v>
      </c>
      <c r="N151" s="700">
        <v>0.0</v>
      </c>
      <c r="O151" s="701">
        <v>0.0</v>
      </c>
      <c r="P151" s="702" t="str">
        <f t="shared" si="1"/>
        <v/>
      </c>
      <c r="Q151" s="703"/>
      <c r="R151" s="769"/>
      <c r="S151" s="769"/>
      <c r="T151" s="782"/>
      <c r="U151" s="706"/>
      <c r="V151" s="772" t="s">
        <v>1633</v>
      </c>
      <c r="W151" s="798" t="s">
        <v>492</v>
      </c>
      <c r="X151" s="708">
        <v>3.0</v>
      </c>
      <c r="Y151" s="708" t="s">
        <v>1634</v>
      </c>
      <c r="Z151" s="708">
        <v>3.0</v>
      </c>
      <c r="AA151" s="708" t="s">
        <v>1634</v>
      </c>
      <c r="AB151" s="708">
        <v>3.0</v>
      </c>
      <c r="AC151" s="708" t="s">
        <v>1634</v>
      </c>
      <c r="AD151" s="708">
        <v>3.0</v>
      </c>
      <c r="AE151" s="708" t="s">
        <v>1634</v>
      </c>
      <c r="AF151" s="708">
        <v>3.0</v>
      </c>
      <c r="AG151" s="708" t="s">
        <v>1634</v>
      </c>
      <c r="AH151" s="708">
        <v>3.0</v>
      </c>
      <c r="AI151" s="708" t="s">
        <v>1634</v>
      </c>
      <c r="AJ151" s="789"/>
      <c r="AK151" s="709"/>
      <c r="AL151" s="709"/>
      <c r="AM151" s="709"/>
      <c r="AN151" s="710" t="s">
        <v>1635</v>
      </c>
      <c r="AO151" s="773" t="str">
        <f t="shared" si="5"/>
        <v/>
      </c>
      <c r="AP151" s="774"/>
      <c r="AQ151" s="713"/>
      <c r="AR151" s="742"/>
      <c r="AS151" s="715"/>
      <c r="AT151" s="715"/>
      <c r="AU151" s="733"/>
      <c r="AV151" s="734"/>
      <c r="AW151" s="734"/>
      <c r="AX151" s="734"/>
      <c r="AY151" s="806"/>
      <c r="AZ151" s="807"/>
      <c r="BA151" s="808"/>
      <c r="BB151" s="809"/>
      <c r="BC151" s="810"/>
      <c r="BD151" s="811"/>
      <c r="BE151" s="812"/>
      <c r="BF151" s="813"/>
      <c r="BG151" s="814"/>
      <c r="BH151" s="815"/>
      <c r="BI151" s="816"/>
      <c r="BJ151" s="696"/>
    </row>
    <row r="152" ht="12.75" customHeight="1">
      <c r="A152" s="758"/>
      <c r="B152" s="758"/>
      <c r="C152" s="669" t="s">
        <v>328</v>
      </c>
      <c r="D152" s="670" t="str">
        <f t="shared" si="7"/>
        <v/>
      </c>
      <c r="E152" s="671">
        <v>0.0</v>
      </c>
      <c r="F152" s="671">
        <v>0.0</v>
      </c>
      <c r="G152" s="671">
        <v>0.0</v>
      </c>
      <c r="H152" s="671">
        <v>0.0</v>
      </c>
      <c r="I152" s="671">
        <v>0.0</v>
      </c>
      <c r="J152" s="671">
        <v>0.0</v>
      </c>
      <c r="K152" s="671">
        <v>0.0</v>
      </c>
      <c r="L152" s="671">
        <v>0.0</v>
      </c>
      <c r="M152" s="671">
        <v>0.0</v>
      </c>
      <c r="N152" s="671">
        <v>0.0</v>
      </c>
      <c r="O152" s="672">
        <v>0.0</v>
      </c>
      <c r="P152" s="673" t="str">
        <f t="shared" si="1"/>
        <v/>
      </c>
      <c r="Q152" s="674"/>
      <c r="R152" s="777"/>
      <c r="S152" s="777"/>
      <c r="T152" s="763"/>
      <c r="U152" s="646"/>
      <c r="V152" s="764" t="s">
        <v>1636</v>
      </c>
      <c r="W152" s="797" t="s">
        <v>492</v>
      </c>
      <c r="X152" s="678">
        <v>3.0</v>
      </c>
      <c r="Y152" s="678" t="s">
        <v>1634</v>
      </c>
      <c r="Z152" s="678">
        <v>3.0</v>
      </c>
      <c r="AA152" s="678" t="s">
        <v>1634</v>
      </c>
      <c r="AB152" s="678">
        <v>3.0</v>
      </c>
      <c r="AC152" s="678" t="s">
        <v>1634</v>
      </c>
      <c r="AD152" s="678">
        <v>4.0</v>
      </c>
      <c r="AE152" s="678" t="s">
        <v>1634</v>
      </c>
      <c r="AF152" s="678">
        <v>4.0</v>
      </c>
      <c r="AG152" s="678" t="s">
        <v>1634</v>
      </c>
      <c r="AH152" s="678">
        <v>4.0</v>
      </c>
      <c r="AI152" s="678" t="s">
        <v>1634</v>
      </c>
      <c r="AJ152" s="785"/>
      <c r="AK152" s="720"/>
      <c r="AL152" s="720"/>
      <c r="AM152" s="720"/>
      <c r="AN152" s="786" t="s">
        <v>1635</v>
      </c>
      <c r="AO152" s="765" t="str">
        <f t="shared" si="5"/>
        <v/>
      </c>
      <c r="AP152" s="766"/>
      <c r="AQ152" s="682"/>
      <c r="AR152" s="745"/>
      <c r="AS152" s="725"/>
      <c r="AT152" s="725"/>
      <c r="AU152" s="738"/>
      <c r="AV152" s="739"/>
      <c r="AW152" s="739"/>
      <c r="AX152" s="739"/>
      <c r="AY152" s="806"/>
      <c r="AZ152" s="807"/>
      <c r="BA152" s="808"/>
      <c r="BB152" s="809"/>
      <c r="BC152" s="810"/>
      <c r="BD152" s="811"/>
      <c r="BE152" s="812"/>
      <c r="BF152" s="813"/>
      <c r="BG152" s="814"/>
      <c r="BH152" s="815"/>
      <c r="BI152" s="816"/>
      <c r="BJ152" s="696"/>
    </row>
    <row r="153" ht="12.75" customHeight="1">
      <c r="A153" s="756"/>
      <c r="B153" s="756"/>
      <c r="C153" s="669" t="s">
        <v>328</v>
      </c>
      <c r="D153" s="699" t="str">
        <f t="shared" si="7"/>
        <v/>
      </c>
      <c r="E153" s="700">
        <v>0.0</v>
      </c>
      <c r="F153" s="700">
        <v>0.0</v>
      </c>
      <c r="G153" s="700">
        <v>0.0</v>
      </c>
      <c r="H153" s="700">
        <v>0.0</v>
      </c>
      <c r="I153" s="700">
        <v>0.0</v>
      </c>
      <c r="J153" s="700">
        <v>0.0</v>
      </c>
      <c r="K153" s="700">
        <v>0.0</v>
      </c>
      <c r="L153" s="700">
        <v>0.0</v>
      </c>
      <c r="M153" s="700">
        <v>0.0</v>
      </c>
      <c r="N153" s="700">
        <v>0.0</v>
      </c>
      <c r="O153" s="701">
        <v>0.0</v>
      </c>
      <c r="P153" s="702" t="str">
        <f t="shared" si="1"/>
        <v/>
      </c>
      <c r="Q153" s="703"/>
      <c r="R153" s="769"/>
      <c r="S153" s="769"/>
      <c r="T153" s="782"/>
      <c r="U153" s="706"/>
      <c r="V153" s="772" t="s">
        <v>1637</v>
      </c>
      <c r="W153" s="798" t="s">
        <v>492</v>
      </c>
      <c r="X153" s="708">
        <v>3.0</v>
      </c>
      <c r="Y153" s="708">
        <v>6.0</v>
      </c>
      <c r="Z153" s="708">
        <v>4.0</v>
      </c>
      <c r="AA153" s="708" t="s">
        <v>1638</v>
      </c>
      <c r="AB153" s="708">
        <v>3.0</v>
      </c>
      <c r="AC153" s="708">
        <v>6.0</v>
      </c>
      <c r="AD153" s="708">
        <v>4.0</v>
      </c>
      <c r="AE153" s="708" t="s">
        <v>1638</v>
      </c>
      <c r="AF153" s="708">
        <v>3.0</v>
      </c>
      <c r="AG153" s="708">
        <v>6.0</v>
      </c>
      <c r="AH153" s="708">
        <v>4.0</v>
      </c>
      <c r="AI153" s="708" t="s">
        <v>1638</v>
      </c>
      <c r="AJ153" s="789"/>
      <c r="AK153" s="709"/>
      <c r="AL153" s="709"/>
      <c r="AM153" s="709"/>
      <c r="AN153" s="710" t="s">
        <v>1639</v>
      </c>
      <c r="AO153" s="773" t="str">
        <f t="shared" si="5"/>
        <v/>
      </c>
      <c r="AP153" s="774"/>
      <c r="AQ153" s="713"/>
      <c r="AR153" s="742"/>
      <c r="AS153" s="715"/>
      <c r="AT153" s="715"/>
      <c r="AU153" s="733"/>
      <c r="AV153" s="734"/>
      <c r="AW153" s="734"/>
      <c r="AX153" s="734"/>
      <c r="AY153" s="806"/>
      <c r="AZ153" s="807"/>
      <c r="BA153" s="808"/>
      <c r="BB153" s="809"/>
      <c r="BC153" s="810"/>
      <c r="BD153" s="811"/>
      <c r="BE153" s="812"/>
      <c r="BF153" s="813"/>
      <c r="BG153" s="814"/>
      <c r="BH153" s="815"/>
      <c r="BI153" s="816"/>
      <c r="BJ153" s="696"/>
    </row>
    <row r="154" ht="12.75" customHeight="1">
      <c r="A154" s="758"/>
      <c r="B154" s="758"/>
      <c r="C154" s="669" t="s">
        <v>328</v>
      </c>
      <c r="D154" s="670" t="str">
        <f t="shared" si="7"/>
        <v/>
      </c>
      <c r="E154" s="671">
        <v>0.0</v>
      </c>
      <c r="F154" s="671">
        <v>0.0</v>
      </c>
      <c r="G154" s="671">
        <v>0.0</v>
      </c>
      <c r="H154" s="671">
        <v>0.0</v>
      </c>
      <c r="I154" s="671">
        <v>0.0</v>
      </c>
      <c r="J154" s="671">
        <v>0.0</v>
      </c>
      <c r="K154" s="671">
        <v>0.0</v>
      </c>
      <c r="L154" s="671">
        <v>0.0</v>
      </c>
      <c r="M154" s="671">
        <v>0.0</v>
      </c>
      <c r="N154" s="671">
        <v>0.0</v>
      </c>
      <c r="O154" s="672">
        <v>0.0</v>
      </c>
      <c r="P154" s="673" t="str">
        <f t="shared" si="1"/>
        <v/>
      </c>
      <c r="Q154" s="674"/>
      <c r="R154" s="777"/>
      <c r="S154" s="777"/>
      <c r="T154" s="763"/>
      <c r="U154" s="646"/>
      <c r="V154" s="764" t="s">
        <v>1640</v>
      </c>
      <c r="W154" s="797" t="s">
        <v>492</v>
      </c>
      <c r="X154" s="678">
        <v>3.0</v>
      </c>
      <c r="Y154" s="678">
        <v>8.0</v>
      </c>
      <c r="Z154" s="678">
        <v>4.0</v>
      </c>
      <c r="AA154" s="678" t="s">
        <v>1641</v>
      </c>
      <c r="AB154" s="678">
        <v>3.0</v>
      </c>
      <c r="AC154" s="678">
        <v>8.0</v>
      </c>
      <c r="AD154" s="678">
        <v>4.0</v>
      </c>
      <c r="AE154" s="678" t="s">
        <v>1641</v>
      </c>
      <c r="AF154" s="678">
        <v>3.0</v>
      </c>
      <c r="AG154" s="678">
        <v>8.0</v>
      </c>
      <c r="AH154" s="678">
        <v>4.0</v>
      </c>
      <c r="AI154" s="678" t="s">
        <v>1641</v>
      </c>
      <c r="AJ154" s="785"/>
      <c r="AK154" s="720"/>
      <c r="AL154" s="720"/>
      <c r="AM154" s="720"/>
      <c r="AN154" s="786" t="s">
        <v>1639</v>
      </c>
      <c r="AO154" s="765" t="str">
        <f t="shared" si="5"/>
        <v/>
      </c>
      <c r="AP154" s="766"/>
      <c r="AQ154" s="682"/>
      <c r="AR154" s="745"/>
      <c r="AS154" s="725"/>
      <c r="AT154" s="725"/>
      <c r="AU154" s="738"/>
      <c r="AV154" s="739"/>
      <c r="AW154" s="739"/>
      <c r="AX154" s="739"/>
      <c r="AY154" s="806"/>
      <c r="AZ154" s="807"/>
      <c r="BA154" s="808"/>
      <c r="BB154" s="809"/>
      <c r="BC154" s="810"/>
      <c r="BD154" s="811"/>
      <c r="BE154" s="812"/>
      <c r="BF154" s="813"/>
      <c r="BG154" s="814"/>
      <c r="BH154" s="815"/>
      <c r="BI154" s="816"/>
      <c r="BJ154" s="696"/>
    </row>
    <row r="155" ht="12.75" customHeight="1">
      <c r="A155" s="756"/>
      <c r="B155" s="756"/>
      <c r="C155" s="669" t="s">
        <v>325</v>
      </c>
      <c r="D155" s="699" t="str">
        <f t="shared" ref="D155:D205" si="8">BB2</f>
        <v>Trazioni</v>
      </c>
      <c r="E155" s="700">
        <v>0.0</v>
      </c>
      <c r="F155" s="700">
        <v>0.0</v>
      </c>
      <c r="G155" s="700">
        <v>0.0</v>
      </c>
      <c r="H155" s="700">
        <v>0.0</v>
      </c>
      <c r="I155" s="700">
        <v>0.0</v>
      </c>
      <c r="J155" s="700">
        <v>0.0</v>
      </c>
      <c r="K155" s="700">
        <v>0.0</v>
      </c>
      <c r="L155" s="700">
        <v>0.0</v>
      </c>
      <c r="M155" s="700">
        <v>0.0</v>
      </c>
      <c r="N155" s="700">
        <v>0.0</v>
      </c>
      <c r="O155" s="701">
        <v>0.0</v>
      </c>
      <c r="P155" s="702" t="str">
        <f t="shared" si="1"/>
        <v>Trazioni</v>
      </c>
      <c r="Q155" s="703"/>
      <c r="R155" s="804" t="s">
        <v>1642</v>
      </c>
      <c r="S155" s="819" t="s">
        <v>1643</v>
      </c>
      <c r="T155" s="782"/>
      <c r="U155" s="706"/>
      <c r="V155" s="772" t="s">
        <v>1644</v>
      </c>
      <c r="W155" s="798" t="s">
        <v>492</v>
      </c>
      <c r="X155" s="708">
        <v>3.0</v>
      </c>
      <c r="Y155" s="708">
        <v>10.0</v>
      </c>
      <c r="Z155" s="708">
        <v>3.0</v>
      </c>
      <c r="AA155" s="708" t="s">
        <v>1645</v>
      </c>
      <c r="AB155" s="708">
        <v>3.0</v>
      </c>
      <c r="AC155" s="708">
        <v>10.0</v>
      </c>
      <c r="AD155" s="708">
        <v>3.0</v>
      </c>
      <c r="AE155" s="708" t="s">
        <v>1645</v>
      </c>
      <c r="AF155" s="708">
        <v>3.0</v>
      </c>
      <c r="AG155" s="708">
        <v>10.0</v>
      </c>
      <c r="AH155" s="708">
        <v>3.0</v>
      </c>
      <c r="AI155" s="708" t="s">
        <v>1645</v>
      </c>
      <c r="AJ155" s="789"/>
      <c r="AK155" s="709"/>
      <c r="AL155" s="709"/>
      <c r="AM155" s="709"/>
      <c r="AN155" s="710" t="s">
        <v>1639</v>
      </c>
      <c r="AO155" s="773" t="str">
        <f t="shared" si="5"/>
        <v/>
      </c>
      <c r="AP155" s="774"/>
      <c r="AQ155" s="713"/>
      <c r="AR155" s="742"/>
      <c r="AS155" s="715"/>
      <c r="AT155" s="715"/>
      <c r="AU155" s="733"/>
      <c r="AV155" s="734"/>
      <c r="AW155" s="734"/>
      <c r="AX155" s="734"/>
      <c r="AY155" s="806"/>
      <c r="AZ155" s="807"/>
      <c r="BA155" s="808"/>
      <c r="BB155" s="809"/>
      <c r="BC155" s="810"/>
      <c r="BD155" s="811"/>
      <c r="BE155" s="812"/>
      <c r="BF155" s="813"/>
      <c r="BG155" s="814"/>
      <c r="BH155" s="815"/>
      <c r="BI155" s="816"/>
      <c r="BJ155" s="696"/>
    </row>
    <row r="156" ht="12.75" customHeight="1">
      <c r="A156" s="758"/>
      <c r="B156" s="758"/>
      <c r="C156" s="669" t="s">
        <v>325</v>
      </c>
      <c r="D156" s="670" t="str">
        <f t="shared" si="8"/>
        <v>Trazioni assistite</v>
      </c>
      <c r="E156" s="671">
        <v>0.0</v>
      </c>
      <c r="F156" s="671">
        <v>0.0</v>
      </c>
      <c r="G156" s="671">
        <v>0.0</v>
      </c>
      <c r="H156" s="671">
        <v>0.0</v>
      </c>
      <c r="I156" s="671">
        <v>0.0</v>
      </c>
      <c r="J156" s="671">
        <v>0.0</v>
      </c>
      <c r="K156" s="671">
        <v>0.0</v>
      </c>
      <c r="L156" s="671">
        <v>0.0</v>
      </c>
      <c r="M156" s="671">
        <v>0.0</v>
      </c>
      <c r="N156" s="671">
        <v>0.0</v>
      </c>
      <c r="O156" s="672">
        <v>0.0</v>
      </c>
      <c r="P156" s="673" t="str">
        <f t="shared" si="1"/>
        <v>Trazioni assistite</v>
      </c>
      <c r="Q156" s="674"/>
      <c r="R156" s="817" t="s">
        <v>1642</v>
      </c>
      <c r="S156" s="820" t="s">
        <v>1646</v>
      </c>
      <c r="T156" s="763"/>
      <c r="U156" s="646"/>
      <c r="V156" s="764" t="s">
        <v>1647</v>
      </c>
      <c r="W156" s="797" t="s">
        <v>492</v>
      </c>
      <c r="X156" s="678">
        <v>3.0</v>
      </c>
      <c r="Y156" s="678" t="s">
        <v>1648</v>
      </c>
      <c r="Z156" s="678">
        <v>3.0</v>
      </c>
      <c r="AA156" s="678" t="s">
        <v>1648</v>
      </c>
      <c r="AB156" s="678">
        <v>3.0</v>
      </c>
      <c r="AC156" s="678" t="s">
        <v>1648</v>
      </c>
      <c r="AD156" s="678">
        <v>3.0</v>
      </c>
      <c r="AE156" s="678" t="s">
        <v>1648</v>
      </c>
      <c r="AF156" s="678">
        <v>3.0</v>
      </c>
      <c r="AG156" s="678" t="s">
        <v>1648</v>
      </c>
      <c r="AH156" s="678">
        <v>3.0</v>
      </c>
      <c r="AI156" s="678" t="s">
        <v>1648</v>
      </c>
      <c r="AJ156" s="785"/>
      <c r="AK156" s="720"/>
      <c r="AL156" s="720"/>
      <c r="AM156" s="720"/>
      <c r="AN156" s="786" t="s">
        <v>1649</v>
      </c>
      <c r="AO156" s="765" t="str">
        <f t="shared" si="5"/>
        <v/>
      </c>
      <c r="AP156" s="766"/>
      <c r="AQ156" s="682"/>
      <c r="AR156" s="745"/>
      <c r="AS156" s="725"/>
      <c r="AT156" s="725"/>
      <c r="AU156" s="738"/>
      <c r="AV156" s="739"/>
      <c r="AW156" s="739"/>
      <c r="AX156" s="739"/>
      <c r="AY156" s="806"/>
      <c r="AZ156" s="807"/>
      <c r="BA156" s="808"/>
      <c r="BB156" s="809"/>
      <c r="BC156" s="810"/>
      <c r="BD156" s="811"/>
      <c r="BE156" s="812"/>
      <c r="BF156" s="813"/>
      <c r="BG156" s="814"/>
      <c r="BH156" s="815"/>
      <c r="BI156" s="816"/>
      <c r="BJ156" s="696"/>
    </row>
    <row r="157" ht="12.75" customHeight="1">
      <c r="A157" s="756"/>
      <c r="B157" s="756"/>
      <c r="C157" s="669" t="s">
        <v>325</v>
      </c>
      <c r="D157" s="699" t="str">
        <f t="shared" si="8"/>
        <v>Trazioni supine</v>
      </c>
      <c r="E157" s="700">
        <v>0.0</v>
      </c>
      <c r="F157" s="700">
        <v>0.0</v>
      </c>
      <c r="G157" s="700">
        <v>0.0</v>
      </c>
      <c r="H157" s="700">
        <v>0.0</v>
      </c>
      <c r="I157" s="700">
        <v>0.0</v>
      </c>
      <c r="J157" s="700">
        <v>0.0</v>
      </c>
      <c r="K157" s="700">
        <v>0.0</v>
      </c>
      <c r="L157" s="700">
        <v>0.0</v>
      </c>
      <c r="M157" s="700">
        <v>0.0</v>
      </c>
      <c r="N157" s="700">
        <v>0.0</v>
      </c>
      <c r="O157" s="701">
        <v>0.0</v>
      </c>
      <c r="P157" s="702" t="str">
        <f t="shared" si="1"/>
        <v>Trazioni supine</v>
      </c>
      <c r="Q157" s="703"/>
      <c r="R157" s="804" t="s">
        <v>1650</v>
      </c>
      <c r="S157" s="819" t="s">
        <v>1651</v>
      </c>
      <c r="T157" s="782"/>
      <c r="U157" s="706"/>
      <c r="V157" s="772" t="s">
        <v>1652</v>
      </c>
      <c r="W157" s="798" t="s">
        <v>492</v>
      </c>
      <c r="X157" s="708">
        <v>3.0</v>
      </c>
      <c r="Y157" s="708" t="s">
        <v>1648</v>
      </c>
      <c r="Z157" s="708">
        <v>3.0</v>
      </c>
      <c r="AA157" s="708" t="s">
        <v>1648</v>
      </c>
      <c r="AB157" s="708">
        <v>3.0</v>
      </c>
      <c r="AC157" s="708" t="s">
        <v>1648</v>
      </c>
      <c r="AD157" s="708">
        <v>4.0</v>
      </c>
      <c r="AE157" s="708" t="s">
        <v>1648</v>
      </c>
      <c r="AF157" s="708">
        <v>4.0</v>
      </c>
      <c r="AG157" s="708" t="s">
        <v>1648</v>
      </c>
      <c r="AH157" s="708">
        <v>4.0</v>
      </c>
      <c r="AI157" s="708" t="s">
        <v>1648</v>
      </c>
      <c r="AJ157" s="789"/>
      <c r="AK157" s="709"/>
      <c r="AL157" s="709"/>
      <c r="AM157" s="709"/>
      <c r="AN157" s="710" t="s">
        <v>1649</v>
      </c>
      <c r="AO157" s="773" t="str">
        <f t="shared" si="5"/>
        <v/>
      </c>
      <c r="AP157" s="774"/>
      <c r="AQ157" s="713"/>
      <c r="AR157" s="742"/>
      <c r="AS157" s="715"/>
      <c r="AT157" s="715"/>
      <c r="AU157" s="733"/>
      <c r="AV157" s="734"/>
      <c r="AW157" s="734"/>
      <c r="AX157" s="734"/>
      <c r="AY157" s="806"/>
      <c r="AZ157" s="807"/>
      <c r="BA157" s="808"/>
      <c r="BB157" s="809"/>
      <c r="BC157" s="810"/>
      <c r="BD157" s="811"/>
      <c r="BE157" s="812"/>
      <c r="BF157" s="813"/>
      <c r="BG157" s="814"/>
      <c r="BH157" s="815"/>
      <c r="BI157" s="816"/>
      <c r="BJ157" s="696"/>
    </row>
    <row r="158" ht="12.75" customHeight="1">
      <c r="A158" s="758"/>
      <c r="B158" s="758"/>
      <c r="C158" s="669" t="s">
        <v>325</v>
      </c>
      <c r="D158" s="670" t="str">
        <f t="shared" si="8"/>
        <v>Trazioni Alla Sbarra Presa Neutra</v>
      </c>
      <c r="E158" s="671">
        <v>0.0</v>
      </c>
      <c r="F158" s="671">
        <v>0.0</v>
      </c>
      <c r="G158" s="671">
        <v>0.0</v>
      </c>
      <c r="H158" s="671">
        <v>0.0</v>
      </c>
      <c r="I158" s="671">
        <v>0.0</v>
      </c>
      <c r="J158" s="671">
        <v>0.0</v>
      </c>
      <c r="K158" s="671">
        <v>0.0</v>
      </c>
      <c r="L158" s="671">
        <v>0.0</v>
      </c>
      <c r="M158" s="671">
        <v>0.0</v>
      </c>
      <c r="N158" s="671">
        <v>0.0</v>
      </c>
      <c r="O158" s="672">
        <v>0.0</v>
      </c>
      <c r="P158" s="673" t="str">
        <f t="shared" si="1"/>
        <v>Trazioni Alla Sbarra Presa Neutra</v>
      </c>
      <c r="Q158" s="674"/>
      <c r="R158" s="817" t="s">
        <v>1653</v>
      </c>
      <c r="S158" s="820" t="s">
        <v>1654</v>
      </c>
      <c r="T158" s="763"/>
      <c r="U158" s="646"/>
      <c r="V158" s="764" t="s">
        <v>1655</v>
      </c>
      <c r="W158" s="797" t="s">
        <v>492</v>
      </c>
      <c r="X158" s="678">
        <v>3.0</v>
      </c>
      <c r="Y158" s="678">
        <v>8.0</v>
      </c>
      <c r="Z158" s="678">
        <v>3.0</v>
      </c>
      <c r="AA158" s="678">
        <v>8.0</v>
      </c>
      <c r="AB158" s="678">
        <v>3.0</v>
      </c>
      <c r="AC158" s="678">
        <v>8.0</v>
      </c>
      <c r="AD158" s="678">
        <v>3.0</v>
      </c>
      <c r="AE158" s="678">
        <v>8.0</v>
      </c>
      <c r="AF158" s="678">
        <v>3.0</v>
      </c>
      <c r="AG158" s="678">
        <v>8.0</v>
      </c>
      <c r="AH158" s="678">
        <v>3.0</v>
      </c>
      <c r="AI158" s="678">
        <v>8.0</v>
      </c>
      <c r="AJ158" s="785"/>
      <c r="AK158" s="720"/>
      <c r="AL158" s="720"/>
      <c r="AM158" s="720"/>
      <c r="AN158" s="786" t="s">
        <v>1656</v>
      </c>
      <c r="AO158" s="765" t="str">
        <f t="shared" si="5"/>
        <v/>
      </c>
      <c r="AP158" s="766"/>
      <c r="AQ158" s="682"/>
      <c r="AR158" s="745"/>
      <c r="AS158" s="725"/>
      <c r="AT158" s="725"/>
      <c r="AU158" s="738"/>
      <c r="AV158" s="739"/>
      <c r="AW158" s="739"/>
      <c r="AX158" s="739"/>
      <c r="AY158" s="806"/>
      <c r="AZ158" s="807"/>
      <c r="BA158" s="808"/>
      <c r="BB158" s="809"/>
      <c r="BC158" s="810"/>
      <c r="BD158" s="811"/>
      <c r="BE158" s="812"/>
      <c r="BF158" s="813"/>
      <c r="BG158" s="814"/>
      <c r="BH158" s="815"/>
      <c r="BI158" s="816"/>
      <c r="BJ158" s="696"/>
    </row>
    <row r="159" ht="12.75" customHeight="1">
      <c r="A159" s="756"/>
      <c r="B159" s="756"/>
      <c r="C159" s="669" t="s">
        <v>325</v>
      </c>
      <c r="D159" s="699" t="str">
        <f t="shared" si="8"/>
        <v>Lat machine presa neutra</v>
      </c>
      <c r="E159" s="700">
        <v>0.0</v>
      </c>
      <c r="F159" s="700">
        <v>0.0</v>
      </c>
      <c r="G159" s="700">
        <v>0.0</v>
      </c>
      <c r="H159" s="700">
        <v>0.0</v>
      </c>
      <c r="I159" s="700">
        <v>0.0</v>
      </c>
      <c r="J159" s="700">
        <v>0.0</v>
      </c>
      <c r="K159" s="700">
        <v>0.0</v>
      </c>
      <c r="L159" s="700">
        <v>0.0</v>
      </c>
      <c r="M159" s="700">
        <v>0.0</v>
      </c>
      <c r="N159" s="700">
        <v>0.0</v>
      </c>
      <c r="O159" s="701">
        <v>0.0</v>
      </c>
      <c r="P159" s="702" t="str">
        <f t="shared" si="1"/>
        <v>Lat machine presa neutra</v>
      </c>
      <c r="Q159" s="703"/>
      <c r="R159" s="804" t="s">
        <v>1657</v>
      </c>
      <c r="S159" s="819" t="s">
        <v>1658</v>
      </c>
      <c r="T159" s="782"/>
      <c r="U159" s="706"/>
      <c r="V159" s="772" t="s">
        <v>1659</v>
      </c>
      <c r="W159" s="798" t="s">
        <v>492</v>
      </c>
      <c r="X159" s="708">
        <v>3.0</v>
      </c>
      <c r="Y159" s="708">
        <v>10.0</v>
      </c>
      <c r="Z159" s="708">
        <v>3.0</v>
      </c>
      <c r="AA159" s="708">
        <v>10.0</v>
      </c>
      <c r="AB159" s="708">
        <v>3.0</v>
      </c>
      <c r="AC159" s="708">
        <v>10.0</v>
      </c>
      <c r="AD159" s="708">
        <v>3.0</v>
      </c>
      <c r="AE159" s="708">
        <v>10.0</v>
      </c>
      <c r="AF159" s="708">
        <v>3.0</v>
      </c>
      <c r="AG159" s="708">
        <v>10.0</v>
      </c>
      <c r="AH159" s="708">
        <v>3.0</v>
      </c>
      <c r="AI159" s="708">
        <v>10.0</v>
      </c>
      <c r="AJ159" s="789"/>
      <c r="AK159" s="709"/>
      <c r="AL159" s="709"/>
      <c r="AM159" s="709"/>
      <c r="AN159" s="710" t="s">
        <v>1656</v>
      </c>
      <c r="AO159" s="773" t="str">
        <f t="shared" si="5"/>
        <v/>
      </c>
      <c r="AP159" s="774"/>
      <c r="AQ159" s="713"/>
      <c r="AR159" s="742"/>
      <c r="AS159" s="715"/>
      <c r="AT159" s="715"/>
      <c r="AU159" s="733"/>
      <c r="AV159" s="734"/>
      <c r="AW159" s="734"/>
      <c r="AX159" s="734"/>
      <c r="AY159" s="806"/>
      <c r="AZ159" s="807"/>
      <c r="BA159" s="808"/>
      <c r="BB159" s="809"/>
      <c r="BC159" s="810"/>
      <c r="BD159" s="811"/>
      <c r="BE159" s="812"/>
      <c r="BF159" s="813"/>
      <c r="BG159" s="814"/>
      <c r="BH159" s="815"/>
      <c r="BI159" s="816"/>
      <c r="BJ159" s="696"/>
    </row>
    <row r="160" ht="12.75" customHeight="1">
      <c r="A160" s="758"/>
      <c r="B160" s="758"/>
      <c r="C160" s="669" t="s">
        <v>325</v>
      </c>
      <c r="D160" s="670" t="str">
        <f t="shared" si="8"/>
        <v>Lat machine supina</v>
      </c>
      <c r="E160" s="671">
        <v>0.0</v>
      </c>
      <c r="F160" s="671">
        <v>0.0</v>
      </c>
      <c r="G160" s="671">
        <v>0.0</v>
      </c>
      <c r="H160" s="671">
        <v>0.0</v>
      </c>
      <c r="I160" s="671">
        <v>0.0</v>
      </c>
      <c r="J160" s="671">
        <v>0.0</v>
      </c>
      <c r="K160" s="671">
        <v>0.0</v>
      </c>
      <c r="L160" s="671">
        <v>0.0</v>
      </c>
      <c r="M160" s="671">
        <v>0.0</v>
      </c>
      <c r="N160" s="671">
        <v>0.0</v>
      </c>
      <c r="O160" s="672">
        <v>0.0</v>
      </c>
      <c r="P160" s="673" t="str">
        <f t="shared" si="1"/>
        <v>Lat machine supina</v>
      </c>
      <c r="Q160" s="674"/>
      <c r="R160" s="817" t="s">
        <v>1657</v>
      </c>
      <c r="S160" s="821" t="s">
        <v>1660</v>
      </c>
      <c r="T160" s="763"/>
      <c r="U160" s="646"/>
      <c r="V160" s="764" t="s">
        <v>1661</v>
      </c>
      <c r="W160" s="797" t="s">
        <v>536</v>
      </c>
      <c r="X160" s="678">
        <v>3.0</v>
      </c>
      <c r="Y160" s="678" t="s">
        <v>1662</v>
      </c>
      <c r="Z160" s="678">
        <v>3.0</v>
      </c>
      <c r="AA160" s="678" t="s">
        <v>1662</v>
      </c>
      <c r="AB160" s="678">
        <v>3.0</v>
      </c>
      <c r="AC160" s="678" t="s">
        <v>1662</v>
      </c>
      <c r="AD160" s="678">
        <v>3.0</v>
      </c>
      <c r="AE160" s="678" t="s">
        <v>1662</v>
      </c>
      <c r="AF160" s="678">
        <v>3.0</v>
      </c>
      <c r="AG160" s="678" t="s">
        <v>1662</v>
      </c>
      <c r="AH160" s="678">
        <v>3.0</v>
      </c>
      <c r="AI160" s="678" t="s">
        <v>1662</v>
      </c>
      <c r="AJ160" s="785"/>
      <c r="AK160" s="720"/>
      <c r="AL160" s="720"/>
      <c r="AM160" s="720"/>
      <c r="AN160" s="786" t="s">
        <v>1663</v>
      </c>
      <c r="AO160" s="765" t="str">
        <f t="shared" si="5"/>
        <v/>
      </c>
      <c r="AP160" s="766"/>
      <c r="AQ160" s="682"/>
      <c r="AR160" s="745"/>
      <c r="AS160" s="725"/>
      <c r="AT160" s="725"/>
      <c r="AU160" s="738"/>
      <c r="AV160" s="739"/>
      <c r="AW160" s="739"/>
      <c r="AX160" s="739"/>
      <c r="AY160" s="806"/>
      <c r="AZ160" s="807"/>
      <c r="BA160" s="808"/>
      <c r="BB160" s="809"/>
      <c r="BC160" s="810"/>
      <c r="BD160" s="811"/>
      <c r="BE160" s="812"/>
      <c r="BF160" s="813"/>
      <c r="BG160" s="814"/>
      <c r="BH160" s="815"/>
      <c r="BI160" s="816"/>
      <c r="BJ160" s="696"/>
    </row>
    <row r="161" ht="12.75" customHeight="1">
      <c r="A161" s="756"/>
      <c r="B161" s="756"/>
      <c r="C161" s="669" t="s">
        <v>325</v>
      </c>
      <c r="D161" s="699" t="str">
        <f t="shared" si="8"/>
        <v>Vertical traction</v>
      </c>
      <c r="E161" s="700">
        <v>0.0</v>
      </c>
      <c r="F161" s="700">
        <v>0.0</v>
      </c>
      <c r="G161" s="700">
        <v>0.0</v>
      </c>
      <c r="H161" s="700">
        <v>0.0</v>
      </c>
      <c r="I161" s="700">
        <v>0.0</v>
      </c>
      <c r="J161" s="700">
        <v>0.0</v>
      </c>
      <c r="K161" s="700">
        <v>0.0</v>
      </c>
      <c r="L161" s="700">
        <v>0.0</v>
      </c>
      <c r="M161" s="700">
        <v>0.0</v>
      </c>
      <c r="N161" s="700">
        <v>0.0</v>
      </c>
      <c r="O161" s="701">
        <v>0.0</v>
      </c>
      <c r="P161" s="702" t="str">
        <f t="shared" si="1"/>
        <v>Vertical traction</v>
      </c>
      <c r="Q161" s="703"/>
      <c r="R161" s="804" t="s">
        <v>1664</v>
      </c>
      <c r="S161" s="819" t="s">
        <v>1665</v>
      </c>
      <c r="T161" s="782"/>
      <c r="U161" s="706"/>
      <c r="V161" s="772" t="s">
        <v>1666</v>
      </c>
      <c r="W161" s="798" t="s">
        <v>536</v>
      </c>
      <c r="X161" s="708">
        <v>3.0</v>
      </c>
      <c r="Y161" s="708" t="s">
        <v>1662</v>
      </c>
      <c r="Z161" s="708">
        <v>3.0</v>
      </c>
      <c r="AA161" s="708" t="s">
        <v>1662</v>
      </c>
      <c r="AB161" s="708">
        <v>3.0</v>
      </c>
      <c r="AC161" s="708" t="s">
        <v>1662</v>
      </c>
      <c r="AD161" s="708">
        <v>4.0</v>
      </c>
      <c r="AE161" s="708" t="s">
        <v>1662</v>
      </c>
      <c r="AF161" s="708">
        <v>4.0</v>
      </c>
      <c r="AG161" s="708" t="s">
        <v>1662</v>
      </c>
      <c r="AH161" s="708">
        <v>4.0</v>
      </c>
      <c r="AI161" s="708" t="s">
        <v>1662</v>
      </c>
      <c r="AJ161" s="789"/>
      <c r="AK161" s="709"/>
      <c r="AL161" s="709"/>
      <c r="AM161" s="709"/>
      <c r="AN161" s="710" t="s">
        <v>1663</v>
      </c>
      <c r="AO161" s="773" t="str">
        <f t="shared" si="5"/>
        <v/>
      </c>
      <c r="AP161" s="774"/>
      <c r="AQ161" s="713"/>
      <c r="AR161" s="742"/>
      <c r="AS161" s="715"/>
      <c r="AT161" s="715"/>
      <c r="AU161" s="733"/>
      <c r="AV161" s="734"/>
      <c r="AW161" s="734"/>
      <c r="AX161" s="734"/>
      <c r="AY161" s="806"/>
      <c r="AZ161" s="807"/>
      <c r="BA161" s="808"/>
      <c r="BB161" s="809"/>
      <c r="BC161" s="810"/>
      <c r="BD161" s="811"/>
      <c r="BE161" s="812"/>
      <c r="BF161" s="813"/>
      <c r="BG161" s="814"/>
      <c r="BH161" s="815"/>
      <c r="BI161" s="816"/>
      <c r="BJ161" s="696"/>
    </row>
    <row r="162" ht="12.75" customHeight="1">
      <c r="A162" s="758"/>
      <c r="B162" s="758"/>
      <c r="C162" s="669" t="s">
        <v>325</v>
      </c>
      <c r="D162" s="670" t="str">
        <f t="shared" si="8"/>
        <v>Lat triangolo</v>
      </c>
      <c r="E162" s="671">
        <v>0.0</v>
      </c>
      <c r="F162" s="671">
        <v>0.0</v>
      </c>
      <c r="G162" s="671">
        <v>0.0</v>
      </c>
      <c r="H162" s="671">
        <v>0.0</v>
      </c>
      <c r="I162" s="671">
        <v>0.0</v>
      </c>
      <c r="J162" s="671">
        <v>0.0</v>
      </c>
      <c r="K162" s="671">
        <v>0.0</v>
      </c>
      <c r="L162" s="671">
        <v>0.0</v>
      </c>
      <c r="M162" s="671">
        <v>0.0</v>
      </c>
      <c r="N162" s="671">
        <v>0.0</v>
      </c>
      <c r="O162" s="672">
        <v>0.0</v>
      </c>
      <c r="P162" s="673" t="str">
        <f t="shared" si="1"/>
        <v>Lat triangolo</v>
      </c>
      <c r="Q162" s="674"/>
      <c r="R162" s="817" t="s">
        <v>1667</v>
      </c>
      <c r="S162" s="820" t="s">
        <v>1668</v>
      </c>
      <c r="T162" s="763"/>
      <c r="U162" s="646"/>
      <c r="V162" s="764" t="s">
        <v>1669</v>
      </c>
      <c r="W162" s="797" t="s">
        <v>536</v>
      </c>
      <c r="X162" s="678">
        <v>3.0</v>
      </c>
      <c r="Y162" s="678" t="s">
        <v>1670</v>
      </c>
      <c r="Z162" s="678">
        <v>3.0</v>
      </c>
      <c r="AA162" s="678" t="s">
        <v>1670</v>
      </c>
      <c r="AB162" s="678">
        <v>3.0</v>
      </c>
      <c r="AC162" s="678" t="s">
        <v>1670</v>
      </c>
      <c r="AD162" s="678">
        <v>3.0</v>
      </c>
      <c r="AE162" s="678" t="s">
        <v>1670</v>
      </c>
      <c r="AF162" s="678">
        <v>3.0</v>
      </c>
      <c r="AG162" s="678" t="s">
        <v>1670</v>
      </c>
      <c r="AH162" s="678">
        <v>3.0</v>
      </c>
      <c r="AI162" s="678" t="s">
        <v>1670</v>
      </c>
      <c r="AJ162" s="785"/>
      <c r="AK162" s="720"/>
      <c r="AL162" s="720"/>
      <c r="AM162" s="720"/>
      <c r="AN162" s="786" t="s">
        <v>1671</v>
      </c>
      <c r="AO162" s="765" t="str">
        <f t="shared" si="5"/>
        <v/>
      </c>
      <c r="AP162" s="766"/>
      <c r="AQ162" s="682"/>
      <c r="AR162" s="745"/>
      <c r="AS162" s="725"/>
      <c r="AT162" s="725"/>
      <c r="AU162" s="738"/>
      <c r="AV162" s="739"/>
      <c r="AW162" s="739"/>
      <c r="AX162" s="739"/>
      <c r="AY162" s="806"/>
      <c r="AZ162" s="807"/>
      <c r="BA162" s="808"/>
      <c r="BB162" s="809"/>
      <c r="BC162" s="810"/>
      <c r="BD162" s="811"/>
      <c r="BE162" s="812"/>
      <c r="BF162" s="813"/>
      <c r="BG162" s="814"/>
      <c r="BH162" s="815"/>
      <c r="BI162" s="816"/>
      <c r="BJ162" s="696"/>
    </row>
    <row r="163" ht="12.75" customHeight="1">
      <c r="A163" s="756"/>
      <c r="B163" s="756"/>
      <c r="C163" s="669" t="s">
        <v>325</v>
      </c>
      <c r="D163" s="699" t="str">
        <f t="shared" si="8"/>
        <v>Lat mono braccio</v>
      </c>
      <c r="E163" s="700">
        <v>0.0</v>
      </c>
      <c r="F163" s="700">
        <v>0.0</v>
      </c>
      <c r="G163" s="700">
        <v>0.0</v>
      </c>
      <c r="H163" s="700">
        <v>0.0</v>
      </c>
      <c r="I163" s="700">
        <v>0.0</v>
      </c>
      <c r="J163" s="700">
        <v>0.0</v>
      </c>
      <c r="K163" s="700">
        <v>0.0</v>
      </c>
      <c r="L163" s="700">
        <v>0.0</v>
      </c>
      <c r="M163" s="700">
        <v>0.0</v>
      </c>
      <c r="N163" s="700">
        <v>0.0</v>
      </c>
      <c r="O163" s="701">
        <v>0.0</v>
      </c>
      <c r="P163" s="702" t="str">
        <f t="shared" si="1"/>
        <v>Lat mono braccio</v>
      </c>
      <c r="Q163" s="703"/>
      <c r="R163" s="804" t="s">
        <v>1672</v>
      </c>
      <c r="S163" s="819" t="s">
        <v>1673</v>
      </c>
      <c r="T163" s="782"/>
      <c r="U163" s="706"/>
      <c r="V163" s="772" t="s">
        <v>1674</v>
      </c>
      <c r="W163" s="798" t="s">
        <v>536</v>
      </c>
      <c r="X163" s="708">
        <v>3.0</v>
      </c>
      <c r="Y163" s="708" t="s">
        <v>1670</v>
      </c>
      <c r="Z163" s="708">
        <v>3.0</v>
      </c>
      <c r="AA163" s="708" t="s">
        <v>1670</v>
      </c>
      <c r="AB163" s="708">
        <v>3.0</v>
      </c>
      <c r="AC163" s="708" t="s">
        <v>1670</v>
      </c>
      <c r="AD163" s="708">
        <v>4.0</v>
      </c>
      <c r="AE163" s="708" t="s">
        <v>1670</v>
      </c>
      <c r="AF163" s="708">
        <v>4.0</v>
      </c>
      <c r="AG163" s="708" t="s">
        <v>1670</v>
      </c>
      <c r="AH163" s="708">
        <v>4.0</v>
      </c>
      <c r="AI163" s="708" t="s">
        <v>1670</v>
      </c>
      <c r="AJ163" s="789"/>
      <c r="AK163" s="709"/>
      <c r="AL163" s="709"/>
      <c r="AM163" s="709"/>
      <c r="AN163" s="710" t="s">
        <v>1671</v>
      </c>
      <c r="AO163" s="773" t="str">
        <f t="shared" si="5"/>
        <v/>
      </c>
      <c r="AP163" s="774"/>
      <c r="AQ163" s="713"/>
      <c r="AR163" s="742"/>
      <c r="AS163" s="715"/>
      <c r="AT163" s="715"/>
      <c r="AU163" s="733"/>
      <c r="AV163" s="734"/>
      <c r="AW163" s="734"/>
      <c r="AX163" s="734"/>
      <c r="AY163" s="806"/>
      <c r="AZ163" s="807"/>
      <c r="BA163" s="808"/>
      <c r="BB163" s="809"/>
      <c r="BC163" s="810"/>
      <c r="BD163" s="811"/>
      <c r="BE163" s="812"/>
      <c r="BF163" s="813"/>
      <c r="BG163" s="814"/>
      <c r="BH163" s="815"/>
      <c r="BI163" s="816"/>
      <c r="BJ163" s="696"/>
    </row>
    <row r="164" ht="12.75" customHeight="1">
      <c r="A164" s="758"/>
      <c r="B164" s="758"/>
      <c r="C164" s="669" t="s">
        <v>325</v>
      </c>
      <c r="D164" s="670" t="str">
        <f t="shared" si="8"/>
        <v>Pull down corda</v>
      </c>
      <c r="E164" s="671">
        <v>0.0</v>
      </c>
      <c r="F164" s="671">
        <v>0.0</v>
      </c>
      <c r="G164" s="671">
        <v>0.0</v>
      </c>
      <c r="H164" s="671">
        <v>0.0</v>
      </c>
      <c r="I164" s="671">
        <v>0.0</v>
      </c>
      <c r="J164" s="671">
        <v>0.0</v>
      </c>
      <c r="K164" s="671">
        <v>0.0</v>
      </c>
      <c r="L164" s="671">
        <v>0.0</v>
      </c>
      <c r="M164" s="671">
        <v>0.0</v>
      </c>
      <c r="N164" s="671">
        <v>0.0</v>
      </c>
      <c r="O164" s="672">
        <v>0.0</v>
      </c>
      <c r="P164" s="673" t="str">
        <f t="shared" si="1"/>
        <v>Pull down corda</v>
      </c>
      <c r="Q164" s="674"/>
      <c r="R164" s="817" t="s">
        <v>1675</v>
      </c>
      <c r="S164" s="820" t="s">
        <v>1676</v>
      </c>
      <c r="T164" s="763"/>
      <c r="U164" s="646"/>
      <c r="V164" s="764" t="s">
        <v>1677</v>
      </c>
      <c r="W164" s="797" t="s">
        <v>536</v>
      </c>
      <c r="X164" s="678">
        <v>3.0</v>
      </c>
      <c r="Y164" s="678">
        <v>15.0</v>
      </c>
      <c r="Z164" s="678">
        <v>3.0</v>
      </c>
      <c r="AA164" s="678" t="s">
        <v>1678</v>
      </c>
      <c r="AB164" s="678">
        <v>3.0</v>
      </c>
      <c r="AC164" s="678">
        <v>15.0</v>
      </c>
      <c r="AD164" s="678">
        <v>3.0</v>
      </c>
      <c r="AE164" s="678" t="s">
        <v>1678</v>
      </c>
      <c r="AF164" s="678">
        <v>3.0</v>
      </c>
      <c r="AG164" s="678">
        <v>15.0</v>
      </c>
      <c r="AH164" s="678">
        <v>3.0</v>
      </c>
      <c r="AI164" s="678" t="s">
        <v>1678</v>
      </c>
      <c r="AJ164" s="785"/>
      <c r="AK164" s="720"/>
      <c r="AL164" s="720"/>
      <c r="AM164" s="720"/>
      <c r="AN164" s="786" t="s">
        <v>1639</v>
      </c>
      <c r="AO164" s="765" t="str">
        <f t="shared" si="5"/>
        <v/>
      </c>
      <c r="AP164" s="766"/>
      <c r="AQ164" s="682"/>
      <c r="AR164" s="745"/>
      <c r="AS164" s="725"/>
      <c r="AT164" s="725"/>
      <c r="AU164" s="738"/>
      <c r="AV164" s="739"/>
      <c r="AW164" s="739"/>
      <c r="AX164" s="739"/>
      <c r="AY164" s="806"/>
      <c r="AZ164" s="807"/>
      <c r="BA164" s="808"/>
      <c r="BB164" s="809"/>
      <c r="BC164" s="810"/>
      <c r="BD164" s="811"/>
      <c r="BE164" s="812"/>
      <c r="BF164" s="813"/>
      <c r="BG164" s="814"/>
      <c r="BH164" s="815"/>
      <c r="BI164" s="816"/>
      <c r="BJ164" s="696"/>
    </row>
    <row r="165" ht="12.75" customHeight="1">
      <c r="A165" s="756"/>
      <c r="B165" s="756"/>
      <c r="C165" s="669" t="s">
        <v>325</v>
      </c>
      <c r="D165" s="699" t="str">
        <f t="shared" si="8"/>
        <v>Pull down sbarra</v>
      </c>
      <c r="E165" s="700">
        <v>0.0</v>
      </c>
      <c r="F165" s="700">
        <v>0.0</v>
      </c>
      <c r="G165" s="700">
        <v>0.0</v>
      </c>
      <c r="H165" s="700">
        <v>0.0</v>
      </c>
      <c r="I165" s="700">
        <v>0.0</v>
      </c>
      <c r="J165" s="700">
        <v>0.0</v>
      </c>
      <c r="K165" s="700">
        <v>0.0</v>
      </c>
      <c r="L165" s="700">
        <v>0.0</v>
      </c>
      <c r="M165" s="700">
        <v>0.0</v>
      </c>
      <c r="N165" s="700">
        <v>0.0</v>
      </c>
      <c r="O165" s="701">
        <v>0.0</v>
      </c>
      <c r="P165" s="702" t="str">
        <f t="shared" si="1"/>
        <v>Pull down sbarra</v>
      </c>
      <c r="Q165" s="703"/>
      <c r="R165" s="804" t="s">
        <v>1675</v>
      </c>
      <c r="S165" s="819" t="s">
        <v>1679</v>
      </c>
      <c r="T165" s="782"/>
      <c r="U165" s="706"/>
      <c r="V165" s="772" t="s">
        <v>1680</v>
      </c>
      <c r="W165" s="798" t="s">
        <v>536</v>
      </c>
      <c r="X165" s="708">
        <v>3.0</v>
      </c>
      <c r="Y165" s="708" t="s">
        <v>1681</v>
      </c>
      <c r="Z165" s="708">
        <v>3.0</v>
      </c>
      <c r="AA165" s="708" t="s">
        <v>1681</v>
      </c>
      <c r="AB165" s="708">
        <v>3.0</v>
      </c>
      <c r="AC165" s="708" t="s">
        <v>1681</v>
      </c>
      <c r="AD165" s="708">
        <v>3.0</v>
      </c>
      <c r="AE165" s="708" t="s">
        <v>1681</v>
      </c>
      <c r="AF165" s="708">
        <v>3.0</v>
      </c>
      <c r="AG165" s="708" t="s">
        <v>1681</v>
      </c>
      <c r="AH165" s="708">
        <v>3.0</v>
      </c>
      <c r="AI165" s="708" t="s">
        <v>1681</v>
      </c>
      <c r="AJ165" s="789"/>
      <c r="AK165" s="709"/>
      <c r="AL165" s="709"/>
      <c r="AM165" s="709"/>
      <c r="AN165" s="710" t="s">
        <v>1682</v>
      </c>
      <c r="AO165" s="773" t="str">
        <f t="shared" si="5"/>
        <v/>
      </c>
      <c r="AP165" s="774"/>
      <c r="AQ165" s="713"/>
      <c r="AR165" s="742"/>
      <c r="AS165" s="715"/>
      <c r="AT165" s="715"/>
      <c r="AU165" s="733"/>
      <c r="AV165" s="734"/>
      <c r="AW165" s="734"/>
      <c r="AX165" s="734"/>
      <c r="AY165" s="806"/>
      <c r="AZ165" s="807"/>
      <c r="BA165" s="808"/>
      <c r="BB165" s="809"/>
      <c r="BC165" s="810"/>
      <c r="BD165" s="811"/>
      <c r="BE165" s="812"/>
      <c r="BF165" s="813"/>
      <c r="BG165" s="814"/>
      <c r="BH165" s="815"/>
      <c r="BI165" s="816"/>
      <c r="BJ165" s="696"/>
    </row>
    <row r="166" ht="12.75" customHeight="1">
      <c r="A166" s="758"/>
      <c r="B166" s="758"/>
      <c r="C166" s="669" t="s">
        <v>325</v>
      </c>
      <c r="D166" s="670" t="str">
        <f t="shared" si="8"/>
        <v>Pullower manubrio </v>
      </c>
      <c r="E166" s="671">
        <v>0.0</v>
      </c>
      <c r="F166" s="671">
        <v>0.0</v>
      </c>
      <c r="G166" s="671">
        <v>0.0</v>
      </c>
      <c r="H166" s="671">
        <v>0.0</v>
      </c>
      <c r="I166" s="671">
        <v>0.0</v>
      </c>
      <c r="J166" s="671">
        <v>0.0</v>
      </c>
      <c r="K166" s="671">
        <v>0.0</v>
      </c>
      <c r="L166" s="671">
        <v>0.0</v>
      </c>
      <c r="M166" s="671">
        <v>0.0</v>
      </c>
      <c r="N166" s="671">
        <v>0.0</v>
      </c>
      <c r="O166" s="672">
        <v>0.0</v>
      </c>
      <c r="P166" s="673" t="str">
        <f t="shared" si="1"/>
        <v>Pullower manubrio </v>
      </c>
      <c r="Q166" s="674"/>
      <c r="R166" s="817" t="s">
        <v>1683</v>
      </c>
      <c r="S166" s="820" t="s">
        <v>1684</v>
      </c>
      <c r="T166" s="763"/>
      <c r="U166" s="646"/>
      <c r="V166" s="764" t="s">
        <v>1685</v>
      </c>
      <c r="W166" s="797" t="s">
        <v>536</v>
      </c>
      <c r="X166" s="678">
        <v>3.0</v>
      </c>
      <c r="Y166" s="678" t="s">
        <v>1685</v>
      </c>
      <c r="Z166" s="678">
        <v>3.0</v>
      </c>
      <c r="AA166" s="678" t="s">
        <v>1685</v>
      </c>
      <c r="AB166" s="678">
        <v>3.0</v>
      </c>
      <c r="AC166" s="678" t="s">
        <v>1685</v>
      </c>
      <c r="AD166" s="678">
        <v>3.0</v>
      </c>
      <c r="AE166" s="678" t="s">
        <v>1685</v>
      </c>
      <c r="AF166" s="678">
        <v>3.0</v>
      </c>
      <c r="AG166" s="678" t="s">
        <v>1685</v>
      </c>
      <c r="AH166" s="678">
        <v>3.0</v>
      </c>
      <c r="AI166" s="678" t="s">
        <v>1685</v>
      </c>
      <c r="AJ166" s="785"/>
      <c r="AK166" s="720"/>
      <c r="AL166" s="720"/>
      <c r="AM166" s="720"/>
      <c r="AN166" s="786" t="s">
        <v>1686</v>
      </c>
      <c r="AO166" s="765" t="str">
        <f t="shared" si="5"/>
        <v/>
      </c>
      <c r="AP166" s="766"/>
      <c r="AQ166" s="682"/>
      <c r="AR166" s="745"/>
      <c r="AS166" s="725"/>
      <c r="AT166" s="725"/>
      <c r="AU166" s="738"/>
      <c r="AV166" s="739"/>
      <c r="AW166" s="739"/>
      <c r="AX166" s="739"/>
      <c r="AY166" s="806"/>
      <c r="AZ166" s="807"/>
      <c r="BA166" s="808"/>
      <c r="BB166" s="809"/>
      <c r="BC166" s="810"/>
      <c r="BD166" s="811"/>
      <c r="BE166" s="812"/>
      <c r="BF166" s="813"/>
      <c r="BG166" s="814"/>
      <c r="BH166" s="815"/>
      <c r="BI166" s="816"/>
      <c r="BJ166" s="696"/>
    </row>
    <row r="167" ht="12.75" customHeight="1">
      <c r="A167" s="756"/>
      <c r="B167" s="756"/>
      <c r="C167" s="669" t="s">
        <v>325</v>
      </c>
      <c r="D167" s="699" t="str">
        <f t="shared" si="8"/>
        <v>Pullover bilanciere</v>
      </c>
      <c r="E167" s="700">
        <v>0.0</v>
      </c>
      <c r="F167" s="700">
        <v>0.0</v>
      </c>
      <c r="G167" s="700">
        <v>0.0</v>
      </c>
      <c r="H167" s="700">
        <v>0.0</v>
      </c>
      <c r="I167" s="700">
        <v>0.0</v>
      </c>
      <c r="J167" s="700">
        <v>0.0</v>
      </c>
      <c r="K167" s="700">
        <v>0.0</v>
      </c>
      <c r="L167" s="700">
        <v>0.0</v>
      </c>
      <c r="M167" s="700">
        <v>0.0</v>
      </c>
      <c r="N167" s="700">
        <v>0.0</v>
      </c>
      <c r="O167" s="701">
        <v>0.0</v>
      </c>
      <c r="P167" s="702" t="str">
        <f t="shared" si="1"/>
        <v>Pullover bilanciere</v>
      </c>
      <c r="Q167" s="703"/>
      <c r="R167" s="804" t="s">
        <v>1683</v>
      </c>
      <c r="S167" s="819" t="s">
        <v>1687</v>
      </c>
      <c r="T167" s="782"/>
      <c r="U167" s="706"/>
      <c r="V167" s="772" t="s">
        <v>1688</v>
      </c>
      <c r="W167" s="798" t="s">
        <v>536</v>
      </c>
      <c r="X167" s="708">
        <v>4.0</v>
      </c>
      <c r="Y167" s="708" t="s">
        <v>1689</v>
      </c>
      <c r="Z167" s="708">
        <v>4.0</v>
      </c>
      <c r="AA167" s="708" t="s">
        <v>1689</v>
      </c>
      <c r="AB167" s="708">
        <v>4.0</v>
      </c>
      <c r="AC167" s="708" t="s">
        <v>1690</v>
      </c>
      <c r="AD167" s="708">
        <v>4.0</v>
      </c>
      <c r="AE167" s="708" t="s">
        <v>1690</v>
      </c>
      <c r="AF167" s="708">
        <v>4.0</v>
      </c>
      <c r="AG167" s="708" t="s">
        <v>1691</v>
      </c>
      <c r="AH167" s="708">
        <v>4.0</v>
      </c>
      <c r="AI167" s="708" t="s">
        <v>1691</v>
      </c>
      <c r="AJ167" s="789"/>
      <c r="AK167" s="709"/>
      <c r="AL167" s="709"/>
      <c r="AM167" s="709"/>
      <c r="AN167" s="710" t="s">
        <v>1692</v>
      </c>
      <c r="AO167" s="773" t="str">
        <f t="shared" si="5"/>
        <v/>
      </c>
      <c r="AP167" s="774"/>
      <c r="AQ167" s="713"/>
      <c r="AR167" s="742"/>
      <c r="AS167" s="715"/>
      <c r="AT167" s="715"/>
      <c r="AU167" s="733"/>
      <c r="AV167" s="734"/>
      <c r="AW167" s="734"/>
      <c r="AX167" s="734"/>
      <c r="AY167" s="806"/>
      <c r="AZ167" s="807"/>
      <c r="BA167" s="808"/>
      <c r="BB167" s="809"/>
      <c r="BC167" s="810"/>
      <c r="BD167" s="811"/>
      <c r="BE167" s="812"/>
      <c r="BF167" s="813"/>
      <c r="BG167" s="814"/>
      <c r="BH167" s="815"/>
      <c r="BI167" s="816"/>
      <c r="BJ167" s="696"/>
    </row>
    <row r="168" ht="12.75" customHeight="1">
      <c r="A168" s="758"/>
      <c r="B168" s="758"/>
      <c r="C168" s="669" t="s">
        <v>325</v>
      </c>
      <c r="D168" s="670" t="str">
        <f t="shared" si="8"/>
        <v>Stretchers</v>
      </c>
      <c r="E168" s="671">
        <v>0.0</v>
      </c>
      <c r="F168" s="671">
        <v>0.0</v>
      </c>
      <c r="G168" s="671">
        <v>0.0</v>
      </c>
      <c r="H168" s="671">
        <v>0.0</v>
      </c>
      <c r="I168" s="671">
        <v>0.0</v>
      </c>
      <c r="J168" s="671">
        <v>0.0</v>
      </c>
      <c r="K168" s="671">
        <v>0.0</v>
      </c>
      <c r="L168" s="671">
        <v>0.0</v>
      </c>
      <c r="M168" s="671">
        <v>0.0</v>
      </c>
      <c r="N168" s="671">
        <v>0.0</v>
      </c>
      <c r="O168" s="672">
        <v>0.0</v>
      </c>
      <c r="P168" s="673" t="str">
        <f t="shared" si="1"/>
        <v>Stretchers</v>
      </c>
      <c r="Q168" s="674"/>
      <c r="R168" s="817" t="s">
        <v>1693</v>
      </c>
      <c r="S168" s="820" t="s">
        <v>1694</v>
      </c>
      <c r="T168" s="763"/>
      <c r="U168" s="646"/>
      <c r="V168" s="764" t="s">
        <v>1695</v>
      </c>
      <c r="W168" s="797" t="s">
        <v>536</v>
      </c>
      <c r="X168" s="678">
        <v>2.0</v>
      </c>
      <c r="Y168" s="678" t="s">
        <v>1696</v>
      </c>
      <c r="Z168" s="678">
        <v>2.0</v>
      </c>
      <c r="AA168" s="678" t="s">
        <v>1696</v>
      </c>
      <c r="AB168" s="678">
        <v>3.0</v>
      </c>
      <c r="AC168" s="678" t="s">
        <v>1696</v>
      </c>
      <c r="AD168" s="678">
        <v>3.0</v>
      </c>
      <c r="AE168" s="678" t="s">
        <v>1696</v>
      </c>
      <c r="AF168" s="678">
        <v>4.0</v>
      </c>
      <c r="AG168" s="678" t="s">
        <v>1697</v>
      </c>
      <c r="AH168" s="678">
        <v>2.0</v>
      </c>
      <c r="AI168" s="678" t="s">
        <v>1697</v>
      </c>
      <c r="AJ168" s="785"/>
      <c r="AK168" s="720"/>
      <c r="AL168" s="720"/>
      <c r="AM168" s="720"/>
      <c r="AN168" s="786" t="s">
        <v>1698</v>
      </c>
      <c r="AO168" s="765" t="str">
        <f t="shared" si="5"/>
        <v/>
      </c>
      <c r="AP168" s="766"/>
      <c r="AQ168" s="682"/>
      <c r="AR168" s="745"/>
      <c r="AS168" s="725"/>
      <c r="AT168" s="725"/>
      <c r="AU168" s="738"/>
      <c r="AV168" s="739"/>
      <c r="AW168" s="739"/>
      <c r="AX168" s="739"/>
      <c r="AY168" s="806"/>
      <c r="AZ168" s="807"/>
      <c r="BA168" s="808"/>
      <c r="BB168" s="809"/>
      <c r="BC168" s="810"/>
      <c r="BD168" s="811"/>
      <c r="BE168" s="812"/>
      <c r="BF168" s="813"/>
      <c r="BG168" s="814"/>
      <c r="BH168" s="815"/>
      <c r="BI168" s="816"/>
      <c r="BJ168" s="696"/>
    </row>
    <row r="169" ht="12.75" customHeight="1">
      <c r="A169" s="756"/>
      <c r="B169" s="756"/>
      <c r="C169" s="669" t="s">
        <v>325</v>
      </c>
      <c r="D169" s="699" t="str">
        <f t="shared" si="8"/>
        <v>Lat machine prona</v>
      </c>
      <c r="E169" s="700">
        <v>0.0</v>
      </c>
      <c r="F169" s="700">
        <v>0.0</v>
      </c>
      <c r="G169" s="700">
        <v>0.0</v>
      </c>
      <c r="H169" s="700">
        <v>0.0</v>
      </c>
      <c r="I169" s="700">
        <v>0.0</v>
      </c>
      <c r="J169" s="700">
        <v>0.0</v>
      </c>
      <c r="K169" s="700">
        <v>0.0</v>
      </c>
      <c r="L169" s="700">
        <v>0.0</v>
      </c>
      <c r="M169" s="700">
        <v>0.0</v>
      </c>
      <c r="N169" s="700">
        <v>0.0</v>
      </c>
      <c r="O169" s="701">
        <v>0.0</v>
      </c>
      <c r="P169" s="702" t="str">
        <f t="shared" si="1"/>
        <v>Lat machine prona</v>
      </c>
      <c r="Q169" s="703"/>
      <c r="R169" s="804" t="s">
        <v>1699</v>
      </c>
      <c r="S169" s="819" t="s">
        <v>1700</v>
      </c>
      <c r="T169" s="782"/>
      <c r="U169" s="706"/>
      <c r="V169" s="772" t="s">
        <v>1701</v>
      </c>
      <c r="W169" s="798" t="s">
        <v>472</v>
      </c>
      <c r="X169" s="708">
        <v>6.0</v>
      </c>
      <c r="Y169" s="708" t="s">
        <v>1702</v>
      </c>
      <c r="Z169" s="708">
        <v>6.0</v>
      </c>
      <c r="AA169" s="708" t="s">
        <v>1702</v>
      </c>
      <c r="AB169" s="708">
        <v>6.0</v>
      </c>
      <c r="AC169" s="708" t="s">
        <v>1702</v>
      </c>
      <c r="AD169" s="708">
        <v>6.0</v>
      </c>
      <c r="AE169" s="708" t="s">
        <v>1702</v>
      </c>
      <c r="AF169" s="708">
        <v>6.0</v>
      </c>
      <c r="AG169" s="708" t="s">
        <v>1702</v>
      </c>
      <c r="AH169" s="708">
        <v>6.0</v>
      </c>
      <c r="AI169" s="708" t="s">
        <v>1702</v>
      </c>
      <c r="AJ169" s="789"/>
      <c r="AK169" s="709"/>
      <c r="AL169" s="709"/>
      <c r="AM169" s="709"/>
      <c r="AN169" s="710" t="s">
        <v>1703</v>
      </c>
      <c r="AO169" s="773" t="str">
        <f t="shared" si="5"/>
        <v/>
      </c>
      <c r="AP169" s="774"/>
      <c r="AQ169" s="713"/>
      <c r="AR169" s="742"/>
      <c r="AS169" s="715"/>
      <c r="AT169" s="715"/>
      <c r="AU169" s="733"/>
      <c r="AV169" s="734"/>
      <c r="AW169" s="734"/>
      <c r="AX169" s="734"/>
      <c r="AY169" s="806"/>
      <c r="AZ169" s="807"/>
      <c r="BA169" s="808"/>
      <c r="BB169" s="809"/>
      <c r="BC169" s="810"/>
      <c r="BD169" s="811"/>
      <c r="BE169" s="812"/>
      <c r="BF169" s="813"/>
      <c r="BG169" s="814"/>
      <c r="BH169" s="815"/>
      <c r="BI169" s="816"/>
      <c r="BJ169" s="696"/>
    </row>
    <row r="170" ht="12.75" customHeight="1">
      <c r="A170" s="758"/>
      <c r="B170" s="758"/>
      <c r="C170" s="669" t="s">
        <v>325</v>
      </c>
      <c r="D170" s="670" t="str">
        <f t="shared" si="8"/>
        <v>Lat mono</v>
      </c>
      <c r="E170" s="671">
        <v>0.0</v>
      </c>
      <c r="F170" s="671">
        <v>0.0</v>
      </c>
      <c r="G170" s="671">
        <v>0.0</v>
      </c>
      <c r="H170" s="671">
        <v>0.0</v>
      </c>
      <c r="I170" s="671">
        <v>0.0</v>
      </c>
      <c r="J170" s="671">
        <v>0.0</v>
      </c>
      <c r="K170" s="671">
        <v>0.0</v>
      </c>
      <c r="L170" s="671">
        <v>0.0</v>
      </c>
      <c r="M170" s="671">
        <v>0.0</v>
      </c>
      <c r="N170" s="671">
        <v>0.0</v>
      </c>
      <c r="O170" s="672">
        <v>0.0</v>
      </c>
      <c r="P170" s="673" t="str">
        <f t="shared" si="1"/>
        <v>Lat mono</v>
      </c>
      <c r="Q170" s="674"/>
      <c r="R170" s="817" t="s">
        <v>1704</v>
      </c>
      <c r="S170" s="820" t="s">
        <v>1705</v>
      </c>
      <c r="T170" s="763"/>
      <c r="U170" s="646"/>
      <c r="V170" s="764" t="s">
        <v>1706</v>
      </c>
      <c r="W170" s="797" t="s">
        <v>492</v>
      </c>
      <c r="X170" s="678">
        <v>3.0</v>
      </c>
      <c r="Y170" s="678" t="s">
        <v>1707</v>
      </c>
      <c r="Z170" s="678">
        <v>3.0</v>
      </c>
      <c r="AA170" s="678" t="s">
        <v>1707</v>
      </c>
      <c r="AB170" s="678">
        <v>3.0</v>
      </c>
      <c r="AC170" s="678" t="s">
        <v>1707</v>
      </c>
      <c r="AD170" s="678">
        <v>3.0</v>
      </c>
      <c r="AE170" s="678" t="s">
        <v>1707</v>
      </c>
      <c r="AF170" s="678">
        <v>3.0</v>
      </c>
      <c r="AG170" s="678" t="s">
        <v>1707</v>
      </c>
      <c r="AH170" s="678">
        <v>3.0</v>
      </c>
      <c r="AI170" s="678" t="s">
        <v>1707</v>
      </c>
      <c r="AJ170" s="785"/>
      <c r="AK170" s="720"/>
      <c r="AL170" s="720"/>
      <c r="AM170" s="720"/>
      <c r="AN170" s="786" t="s">
        <v>1708</v>
      </c>
      <c r="AO170" s="765" t="str">
        <f t="shared" si="5"/>
        <v/>
      </c>
      <c r="AP170" s="766"/>
      <c r="AQ170" s="682"/>
      <c r="AR170" s="745"/>
      <c r="AS170" s="725"/>
      <c r="AT170" s="725"/>
      <c r="AU170" s="738"/>
      <c r="AV170" s="739"/>
      <c r="AW170" s="739"/>
      <c r="AX170" s="739"/>
      <c r="AY170" s="806"/>
      <c r="AZ170" s="807"/>
      <c r="BA170" s="808"/>
      <c r="BB170" s="809"/>
      <c r="BC170" s="810"/>
      <c r="BD170" s="811"/>
      <c r="BE170" s="812"/>
      <c r="BF170" s="813"/>
      <c r="BG170" s="814"/>
      <c r="BH170" s="815"/>
      <c r="BI170" s="816"/>
      <c r="BJ170" s="696"/>
    </row>
    <row r="171" ht="12.75" customHeight="1">
      <c r="A171" s="756"/>
      <c r="B171" s="756"/>
      <c r="C171" s="669" t="s">
        <v>325</v>
      </c>
      <c r="D171" s="699" t="str">
        <f t="shared" si="8"/>
        <v>Combo dorso ai cavi</v>
      </c>
      <c r="E171" s="700">
        <v>0.0</v>
      </c>
      <c r="F171" s="700">
        <v>0.0</v>
      </c>
      <c r="G171" s="700">
        <v>0.0</v>
      </c>
      <c r="H171" s="700">
        <v>0.0</v>
      </c>
      <c r="I171" s="700">
        <v>0.0</v>
      </c>
      <c r="J171" s="700">
        <v>0.0</v>
      </c>
      <c r="K171" s="700">
        <v>0.0</v>
      </c>
      <c r="L171" s="700">
        <v>0.0</v>
      </c>
      <c r="M171" s="700">
        <v>0.0</v>
      </c>
      <c r="N171" s="700">
        <v>0.0</v>
      </c>
      <c r="O171" s="701">
        <v>0.0</v>
      </c>
      <c r="P171" s="702" t="str">
        <f t="shared" si="1"/>
        <v>Combo dorso ai cavi</v>
      </c>
      <c r="Q171" s="703"/>
      <c r="R171" s="804" t="s">
        <v>1709</v>
      </c>
      <c r="S171" s="819" t="s">
        <v>1710</v>
      </c>
      <c r="T171" s="782"/>
      <c r="U171" s="706"/>
      <c r="V171" s="772" t="s">
        <v>1711</v>
      </c>
      <c r="W171" s="798" t="s">
        <v>492</v>
      </c>
      <c r="X171" s="708">
        <v>3.0</v>
      </c>
      <c r="Y171" s="708" t="s">
        <v>1712</v>
      </c>
      <c r="Z171" s="708">
        <v>3.0</v>
      </c>
      <c r="AA171" s="708" t="s">
        <v>1712</v>
      </c>
      <c r="AB171" s="708">
        <v>3.0</v>
      </c>
      <c r="AC171" s="708" t="s">
        <v>1712</v>
      </c>
      <c r="AD171" s="708">
        <v>3.0</v>
      </c>
      <c r="AE171" s="708" t="s">
        <v>1712</v>
      </c>
      <c r="AF171" s="708">
        <v>3.0</v>
      </c>
      <c r="AG171" s="708" t="s">
        <v>1712</v>
      </c>
      <c r="AH171" s="708">
        <v>3.0</v>
      </c>
      <c r="AI171" s="708" t="s">
        <v>1712</v>
      </c>
      <c r="AJ171" s="789"/>
      <c r="AK171" s="709"/>
      <c r="AL171" s="709"/>
      <c r="AM171" s="709"/>
      <c r="AN171" s="710" t="s">
        <v>1708</v>
      </c>
      <c r="AO171" s="773" t="str">
        <f t="shared" si="5"/>
        <v/>
      </c>
      <c r="AP171" s="774"/>
      <c r="AQ171" s="713"/>
      <c r="AR171" s="742"/>
      <c r="AS171" s="715"/>
      <c r="AT171" s="715"/>
      <c r="AU171" s="733"/>
      <c r="AV171" s="734"/>
      <c r="AW171" s="734"/>
      <c r="AX171" s="734"/>
      <c r="AY171" s="806"/>
      <c r="AZ171" s="807"/>
      <c r="BA171" s="808"/>
      <c r="BB171" s="809"/>
      <c r="BC171" s="810"/>
      <c r="BD171" s="811"/>
      <c r="BE171" s="812"/>
      <c r="BF171" s="813"/>
      <c r="BG171" s="814"/>
      <c r="BH171" s="815"/>
      <c r="BI171" s="816"/>
      <c r="BJ171" s="696"/>
    </row>
    <row r="172" ht="12.75" customHeight="1">
      <c r="A172" s="758"/>
      <c r="B172" s="758"/>
      <c r="C172" s="669" t="s">
        <v>325</v>
      </c>
      <c r="D172" s="670" t="str">
        <f t="shared" si="8"/>
        <v>Pullover dorso </v>
      </c>
      <c r="E172" s="671">
        <v>0.0</v>
      </c>
      <c r="F172" s="671">
        <v>0.0</v>
      </c>
      <c r="G172" s="671">
        <v>0.0</v>
      </c>
      <c r="H172" s="671">
        <v>0.0</v>
      </c>
      <c r="I172" s="671">
        <v>0.0</v>
      </c>
      <c r="J172" s="671">
        <v>0.0</v>
      </c>
      <c r="K172" s="671">
        <v>0.0</v>
      </c>
      <c r="L172" s="671">
        <v>0.0</v>
      </c>
      <c r="M172" s="671">
        <v>0.0</v>
      </c>
      <c r="N172" s="671">
        <v>0.0</v>
      </c>
      <c r="O172" s="672">
        <v>0.0</v>
      </c>
      <c r="P172" s="673" t="str">
        <f t="shared" si="1"/>
        <v>Pullover dorso </v>
      </c>
      <c r="Q172" s="674"/>
      <c r="R172" s="817" t="s">
        <v>1713</v>
      </c>
      <c r="S172" s="820" t="s">
        <v>1714</v>
      </c>
      <c r="T172" s="763"/>
      <c r="U172" s="646"/>
      <c r="V172" s="764" t="s">
        <v>1715</v>
      </c>
      <c r="W172" s="797" t="s">
        <v>492</v>
      </c>
      <c r="X172" s="678">
        <v>3.0</v>
      </c>
      <c r="Y172" s="678">
        <v>8.0</v>
      </c>
      <c r="Z172" s="678">
        <v>4.0</v>
      </c>
      <c r="AA172" s="678">
        <v>9.0</v>
      </c>
      <c r="AB172" s="678">
        <v>3.0</v>
      </c>
      <c r="AC172" s="678">
        <v>10.0</v>
      </c>
      <c r="AD172" s="678">
        <v>2.0</v>
      </c>
      <c r="AE172" s="678">
        <v>12.0</v>
      </c>
      <c r="AF172" s="678">
        <v>3.0</v>
      </c>
      <c r="AG172" s="678">
        <v>12.0</v>
      </c>
      <c r="AH172" s="678">
        <v>1.0</v>
      </c>
      <c r="AI172" s="678" t="s">
        <v>1716</v>
      </c>
      <c r="AJ172" s="785"/>
      <c r="AK172" s="720"/>
      <c r="AL172" s="720"/>
      <c r="AM172" s="720"/>
      <c r="AN172" s="786" t="s">
        <v>1717</v>
      </c>
      <c r="AO172" s="765" t="str">
        <f t="shared" si="5"/>
        <v/>
      </c>
      <c r="AP172" s="766"/>
      <c r="AQ172" s="682"/>
      <c r="AR172" s="745"/>
      <c r="AS172" s="725"/>
      <c r="AT172" s="725"/>
      <c r="AU172" s="738"/>
      <c r="AV172" s="739"/>
      <c r="AW172" s="739"/>
      <c r="AX172" s="739"/>
      <c r="AY172" s="806"/>
      <c r="AZ172" s="807"/>
      <c r="BA172" s="808"/>
      <c r="BB172" s="809"/>
      <c r="BC172" s="810"/>
      <c r="BD172" s="811"/>
      <c r="BE172" s="812"/>
      <c r="BF172" s="813"/>
      <c r="BG172" s="814"/>
      <c r="BH172" s="815"/>
      <c r="BI172" s="816"/>
      <c r="BJ172" s="696"/>
    </row>
    <row r="173" ht="12.75" customHeight="1">
      <c r="A173" s="756"/>
      <c r="B173" s="756"/>
      <c r="C173" s="669" t="s">
        <v>325</v>
      </c>
      <c r="D173" s="699" t="str">
        <f t="shared" si="8"/>
        <v>Trazioni gironda</v>
      </c>
      <c r="E173" s="700">
        <v>0.0</v>
      </c>
      <c r="F173" s="700">
        <v>0.0</v>
      </c>
      <c r="G173" s="700">
        <v>0.0</v>
      </c>
      <c r="H173" s="700">
        <v>0.0</v>
      </c>
      <c r="I173" s="700">
        <v>0.0</v>
      </c>
      <c r="J173" s="700">
        <v>0.0</v>
      </c>
      <c r="K173" s="700">
        <v>0.0</v>
      </c>
      <c r="L173" s="700">
        <v>0.0</v>
      </c>
      <c r="M173" s="700">
        <v>0.0</v>
      </c>
      <c r="N173" s="700">
        <v>0.0</v>
      </c>
      <c r="O173" s="701">
        <v>0.0</v>
      </c>
      <c r="P173" s="702" t="str">
        <f t="shared" si="1"/>
        <v>Trazioni gironda</v>
      </c>
      <c r="Q173" s="703"/>
      <c r="R173" s="804" t="s">
        <v>1718</v>
      </c>
      <c r="S173" s="819" t="s">
        <v>1719</v>
      </c>
      <c r="T173" s="782"/>
      <c r="U173" s="706"/>
      <c r="V173" s="772" t="s">
        <v>1720</v>
      </c>
      <c r="W173" s="798" t="s">
        <v>472</v>
      </c>
      <c r="X173" s="708">
        <v>3.0</v>
      </c>
      <c r="Y173" s="708">
        <v>4.0</v>
      </c>
      <c r="Z173" s="708">
        <v>4.0</v>
      </c>
      <c r="AA173" s="708">
        <v>5.0</v>
      </c>
      <c r="AB173" s="708">
        <v>4.0</v>
      </c>
      <c r="AC173" s="708">
        <v>6.0</v>
      </c>
      <c r="AD173" s="708">
        <v>2.0</v>
      </c>
      <c r="AE173" s="708">
        <v>8.0</v>
      </c>
      <c r="AF173" s="708">
        <v>3.0</v>
      </c>
      <c r="AG173" s="708">
        <v>8.0</v>
      </c>
      <c r="AH173" s="708">
        <v>3.0</v>
      </c>
      <c r="AI173" s="708" t="s">
        <v>1721</v>
      </c>
      <c r="AJ173" s="789"/>
      <c r="AK173" s="709"/>
      <c r="AL173" s="709"/>
      <c r="AM173" s="709"/>
      <c r="AN173" s="710" t="s">
        <v>1722</v>
      </c>
      <c r="AO173" s="773" t="str">
        <f t="shared" si="5"/>
        <v/>
      </c>
      <c r="AP173" s="774"/>
      <c r="AQ173" s="713"/>
      <c r="AR173" s="742"/>
      <c r="AS173" s="715"/>
      <c r="AT173" s="715"/>
      <c r="AU173" s="733"/>
      <c r="AV173" s="734"/>
      <c r="AW173" s="734"/>
      <c r="AX173" s="734"/>
      <c r="AY173" s="806"/>
      <c r="AZ173" s="807"/>
      <c r="BA173" s="808"/>
      <c r="BB173" s="809"/>
      <c r="BC173" s="810"/>
      <c r="BD173" s="811"/>
      <c r="BE173" s="812"/>
      <c r="BF173" s="813"/>
      <c r="BG173" s="814"/>
      <c r="BH173" s="815"/>
      <c r="BI173" s="816"/>
      <c r="BJ173" s="696"/>
    </row>
    <row r="174" ht="12.75" customHeight="1">
      <c r="A174" s="758"/>
      <c r="B174" s="758"/>
      <c r="C174" s="669" t="s">
        <v>325</v>
      </c>
      <c r="D174" s="670" t="str">
        <f t="shared" si="8"/>
        <v>Trazioni statica</v>
      </c>
      <c r="E174" s="671">
        <v>0.0</v>
      </c>
      <c r="F174" s="671">
        <v>0.0</v>
      </c>
      <c r="G174" s="671">
        <v>0.0</v>
      </c>
      <c r="H174" s="671">
        <v>0.0</v>
      </c>
      <c r="I174" s="671">
        <v>0.0</v>
      </c>
      <c r="J174" s="671">
        <v>0.0</v>
      </c>
      <c r="K174" s="671">
        <v>0.0</v>
      </c>
      <c r="L174" s="671">
        <v>0.0</v>
      </c>
      <c r="M174" s="671">
        <v>0.0</v>
      </c>
      <c r="N174" s="671">
        <v>0.0</v>
      </c>
      <c r="O174" s="672">
        <v>0.0</v>
      </c>
      <c r="P174" s="673" t="str">
        <f t="shared" si="1"/>
        <v>Trazioni statica</v>
      </c>
      <c r="Q174" s="674"/>
      <c r="R174" s="777"/>
      <c r="S174" s="777"/>
      <c r="T174" s="763"/>
      <c r="U174" s="646"/>
      <c r="V174" s="764" t="s">
        <v>1723</v>
      </c>
      <c r="W174" s="797" t="s">
        <v>492</v>
      </c>
      <c r="X174" s="678">
        <v>4.0</v>
      </c>
      <c r="Y174" s="678">
        <v>6.0</v>
      </c>
      <c r="Z174" s="678">
        <v>4.0</v>
      </c>
      <c r="AA174" s="678">
        <v>7.0</v>
      </c>
      <c r="AB174" s="678">
        <v>5.0</v>
      </c>
      <c r="AC174" s="678">
        <v>8.0</v>
      </c>
      <c r="AD174" s="678">
        <v>4.0</v>
      </c>
      <c r="AE174" s="678" t="s">
        <v>1724</v>
      </c>
      <c r="AF174" s="678">
        <v>3.0</v>
      </c>
      <c r="AG174" s="678" t="s">
        <v>1725</v>
      </c>
      <c r="AH174" s="678">
        <v>1.0</v>
      </c>
      <c r="AI174" s="678" t="s">
        <v>1153</v>
      </c>
      <c r="AJ174" s="785"/>
      <c r="AK174" s="720"/>
      <c r="AL174" s="720"/>
      <c r="AM174" s="720"/>
      <c r="AN174" s="786" t="s">
        <v>1717</v>
      </c>
      <c r="AO174" s="765" t="str">
        <f t="shared" si="5"/>
        <v/>
      </c>
      <c r="AP174" s="766"/>
      <c r="AQ174" s="682"/>
      <c r="AR174" s="745"/>
      <c r="AS174" s="725"/>
      <c r="AT174" s="725"/>
      <c r="AU174" s="738"/>
      <c r="AV174" s="739"/>
      <c r="AW174" s="739"/>
      <c r="AX174" s="739"/>
      <c r="AY174" s="806"/>
      <c r="AZ174" s="807"/>
      <c r="BA174" s="808"/>
      <c r="BB174" s="809"/>
      <c r="BC174" s="810"/>
      <c r="BD174" s="811"/>
      <c r="BE174" s="812"/>
      <c r="BF174" s="813"/>
      <c r="BG174" s="814"/>
      <c r="BH174" s="815"/>
      <c r="BI174" s="816"/>
      <c r="BJ174" s="696"/>
    </row>
    <row r="175" ht="12.75" customHeight="1">
      <c r="A175" s="756"/>
      <c r="B175" s="756"/>
      <c r="C175" s="669" t="s">
        <v>325</v>
      </c>
      <c r="D175" s="699" t="str">
        <f t="shared" si="8"/>
        <v>Lat Machine Con Trazy Bar</v>
      </c>
      <c r="E175" s="700">
        <v>0.0</v>
      </c>
      <c r="F175" s="700">
        <v>0.0</v>
      </c>
      <c r="G175" s="700">
        <v>0.0</v>
      </c>
      <c r="H175" s="700">
        <v>0.0</v>
      </c>
      <c r="I175" s="700">
        <v>0.0</v>
      </c>
      <c r="J175" s="700">
        <v>0.0</v>
      </c>
      <c r="K175" s="700">
        <v>0.0</v>
      </c>
      <c r="L175" s="700">
        <v>0.0</v>
      </c>
      <c r="M175" s="700">
        <v>0.0</v>
      </c>
      <c r="N175" s="700">
        <v>0.0</v>
      </c>
      <c r="O175" s="701">
        <v>0.0</v>
      </c>
      <c r="P175" s="702" t="str">
        <f t="shared" si="1"/>
        <v>Lat Machine Con Trazy Bar</v>
      </c>
      <c r="Q175" s="703"/>
      <c r="R175" s="769"/>
      <c r="S175" s="769"/>
      <c r="T175" s="782"/>
      <c r="U175" s="706"/>
      <c r="V175" s="772" t="s">
        <v>1726</v>
      </c>
      <c r="W175" s="798" t="s">
        <v>492</v>
      </c>
      <c r="X175" s="708">
        <v>3.0</v>
      </c>
      <c r="Y175" s="708">
        <v>8.0</v>
      </c>
      <c r="Z175" s="708">
        <v>4.0</v>
      </c>
      <c r="AA175" s="708">
        <v>10.0</v>
      </c>
      <c r="AB175" s="708">
        <v>5.0</v>
      </c>
      <c r="AC175" s="708" t="s">
        <v>1727</v>
      </c>
      <c r="AD175" s="708">
        <v>4.0</v>
      </c>
      <c r="AE175" s="708">
        <v>10.0</v>
      </c>
      <c r="AF175" s="708">
        <v>3.0</v>
      </c>
      <c r="AG175" s="708">
        <v>12.0</v>
      </c>
      <c r="AH175" s="708">
        <v>1.0</v>
      </c>
      <c r="AI175" s="708" t="s">
        <v>1716</v>
      </c>
      <c r="AJ175" s="789"/>
      <c r="AK175" s="709"/>
      <c r="AL175" s="709"/>
      <c r="AM175" s="709"/>
      <c r="AN175" s="710" t="s">
        <v>1728</v>
      </c>
      <c r="AO175" s="773" t="str">
        <f t="shared" si="5"/>
        <v/>
      </c>
      <c r="AP175" s="774"/>
      <c r="AQ175" s="713"/>
      <c r="AR175" s="742"/>
      <c r="AS175" s="715"/>
      <c r="AT175" s="715"/>
      <c r="AU175" s="733"/>
      <c r="AV175" s="734"/>
      <c r="AW175" s="734"/>
      <c r="AX175" s="734"/>
      <c r="AY175" s="806"/>
      <c r="AZ175" s="807"/>
      <c r="BA175" s="808"/>
      <c r="BB175" s="809"/>
      <c r="BC175" s="810"/>
      <c r="BD175" s="811"/>
      <c r="BE175" s="812"/>
      <c r="BF175" s="813"/>
      <c r="BG175" s="814"/>
      <c r="BH175" s="815"/>
      <c r="BI175" s="816"/>
      <c r="BJ175" s="696"/>
    </row>
    <row r="176" ht="12.75" customHeight="1">
      <c r="A176" s="758"/>
      <c r="B176" s="758"/>
      <c r="C176" s="669" t="s">
        <v>325</v>
      </c>
      <c r="D176" s="670" t="str">
        <f t="shared" si="8"/>
        <v>Pullover Con Manubrio Ed Elastico Dal Cavo Basso</v>
      </c>
      <c r="E176" s="671">
        <v>0.0</v>
      </c>
      <c r="F176" s="671">
        <v>0.0</v>
      </c>
      <c r="G176" s="671">
        <v>0.0</v>
      </c>
      <c r="H176" s="671">
        <v>0.0</v>
      </c>
      <c r="I176" s="671">
        <v>0.0</v>
      </c>
      <c r="J176" s="671">
        <v>0.0</v>
      </c>
      <c r="K176" s="671">
        <v>0.0</v>
      </c>
      <c r="L176" s="671">
        <v>0.0</v>
      </c>
      <c r="M176" s="671">
        <v>0.0</v>
      </c>
      <c r="N176" s="671">
        <v>0.0</v>
      </c>
      <c r="O176" s="672">
        <v>0.0</v>
      </c>
      <c r="P176" s="673" t="str">
        <f t="shared" si="1"/>
        <v>Pullover Con Manubrio Ed Elastico Dal Cavo Basso</v>
      </c>
      <c r="Q176" s="674"/>
      <c r="R176" s="777"/>
      <c r="S176" s="777"/>
      <c r="T176" s="763"/>
      <c r="U176" s="646"/>
      <c r="V176" s="764" t="s">
        <v>1729</v>
      </c>
      <c r="W176" s="797" t="s">
        <v>472</v>
      </c>
      <c r="X176" s="678">
        <v>4.0</v>
      </c>
      <c r="Y176" s="678">
        <v>4.0</v>
      </c>
      <c r="Z176" s="678">
        <v>4.0</v>
      </c>
      <c r="AA176" s="678">
        <v>6.0</v>
      </c>
      <c r="AB176" s="678">
        <v>5.0</v>
      </c>
      <c r="AC176" s="678" t="s">
        <v>1730</v>
      </c>
      <c r="AD176" s="678">
        <v>4.0</v>
      </c>
      <c r="AE176" s="678">
        <v>5.0</v>
      </c>
      <c r="AF176" s="678">
        <v>4.0</v>
      </c>
      <c r="AG176" s="678">
        <v>6.0</v>
      </c>
      <c r="AH176" s="678">
        <v>3.0</v>
      </c>
      <c r="AI176" s="678">
        <v>8.0</v>
      </c>
      <c r="AJ176" s="785"/>
      <c r="AK176" s="720"/>
      <c r="AL176" s="720"/>
      <c r="AM176" s="720"/>
      <c r="AN176" s="786" t="s">
        <v>1731</v>
      </c>
      <c r="AO176" s="765" t="str">
        <f t="shared" si="5"/>
        <v/>
      </c>
      <c r="AP176" s="766"/>
      <c r="AQ176" s="682"/>
      <c r="AR176" s="745"/>
      <c r="AS176" s="725"/>
      <c r="AT176" s="725"/>
      <c r="AU176" s="738"/>
      <c r="AV176" s="739"/>
      <c r="AW176" s="739"/>
      <c r="AX176" s="739"/>
      <c r="AY176" s="806"/>
      <c r="AZ176" s="807"/>
      <c r="BA176" s="808"/>
      <c r="BB176" s="809"/>
      <c r="BC176" s="810"/>
      <c r="BD176" s="811"/>
      <c r="BE176" s="812"/>
      <c r="BF176" s="813"/>
      <c r="BG176" s="814"/>
      <c r="BH176" s="815"/>
      <c r="BI176" s="816"/>
      <c r="BJ176" s="696"/>
    </row>
    <row r="177" ht="12.75" customHeight="1">
      <c r="A177" s="756"/>
      <c r="B177" s="756"/>
      <c r="C177" s="669" t="s">
        <v>325</v>
      </c>
      <c r="D177" s="699" t="str">
        <f t="shared" si="8"/>
        <v>Scapular Lat Machine Presa Prona</v>
      </c>
      <c r="E177" s="700">
        <v>0.0</v>
      </c>
      <c r="F177" s="700">
        <v>0.0</v>
      </c>
      <c r="G177" s="700">
        <v>0.0</v>
      </c>
      <c r="H177" s="700">
        <v>0.0</v>
      </c>
      <c r="I177" s="700">
        <v>0.0</v>
      </c>
      <c r="J177" s="700">
        <v>0.0</v>
      </c>
      <c r="K177" s="700">
        <v>0.0</v>
      </c>
      <c r="L177" s="700">
        <v>0.0</v>
      </c>
      <c r="M177" s="700">
        <v>0.0</v>
      </c>
      <c r="N177" s="700">
        <v>0.0</v>
      </c>
      <c r="O177" s="701">
        <v>0.0</v>
      </c>
      <c r="P177" s="702" t="str">
        <f t="shared" si="1"/>
        <v>Scapular Lat Machine Presa Prona</v>
      </c>
      <c r="Q177" s="703"/>
      <c r="R177" s="769"/>
      <c r="S177" s="769"/>
      <c r="T177" s="782"/>
      <c r="U177" s="706"/>
      <c r="V177" s="772" t="s">
        <v>1732</v>
      </c>
      <c r="W177" s="798" t="s">
        <v>492</v>
      </c>
      <c r="X177" s="708">
        <v>5.0</v>
      </c>
      <c r="Y177" s="708">
        <v>8.0</v>
      </c>
      <c r="Z177" s="708">
        <v>5.0</v>
      </c>
      <c r="AA177" s="708" t="s">
        <v>1733</v>
      </c>
      <c r="AB177" s="708">
        <v>4.0</v>
      </c>
      <c r="AC177" s="708">
        <v>8.0</v>
      </c>
      <c r="AD177" s="708">
        <v>4.0</v>
      </c>
      <c r="AE177" s="708" t="s">
        <v>1733</v>
      </c>
      <c r="AF177" s="708">
        <v>3.0</v>
      </c>
      <c r="AG177" s="708">
        <v>8.0</v>
      </c>
      <c r="AH177" s="708">
        <v>3.0</v>
      </c>
      <c r="AI177" s="708" t="s">
        <v>1733</v>
      </c>
      <c r="AJ177" s="789"/>
      <c r="AK177" s="709"/>
      <c r="AL177" s="709"/>
      <c r="AM177" s="709"/>
      <c r="AN177" s="710" t="s">
        <v>1734</v>
      </c>
      <c r="AO177" s="773" t="str">
        <f t="shared" si="5"/>
        <v/>
      </c>
      <c r="AP177" s="774"/>
      <c r="AQ177" s="713"/>
      <c r="AR177" s="742"/>
      <c r="AS177" s="715"/>
      <c r="AT177" s="715"/>
      <c r="AU177" s="733"/>
      <c r="AV177" s="734"/>
      <c r="AW177" s="734"/>
      <c r="AX177" s="734"/>
      <c r="AY177" s="806"/>
      <c r="AZ177" s="807"/>
      <c r="BA177" s="808"/>
      <c r="BB177" s="809"/>
      <c r="BC177" s="810"/>
      <c r="BD177" s="811"/>
      <c r="BE177" s="812"/>
      <c r="BF177" s="813"/>
      <c r="BG177" s="814"/>
      <c r="BH177" s="815"/>
      <c r="BI177" s="816"/>
      <c r="BJ177" s="696"/>
    </row>
    <row r="178" ht="12.75" customHeight="1">
      <c r="A178" s="758"/>
      <c r="B178" s="758"/>
      <c r="C178" s="669" t="s">
        <v>325</v>
      </c>
      <c r="D178" s="670" t="str">
        <f t="shared" si="8"/>
        <v>Lat Machine Presa Prona In Contrazione Statica</v>
      </c>
      <c r="E178" s="671">
        <v>0.0</v>
      </c>
      <c r="F178" s="671">
        <v>0.0</v>
      </c>
      <c r="G178" s="671">
        <v>0.0</v>
      </c>
      <c r="H178" s="671">
        <v>0.0</v>
      </c>
      <c r="I178" s="671">
        <v>0.0</v>
      </c>
      <c r="J178" s="671">
        <v>0.0</v>
      </c>
      <c r="K178" s="671">
        <v>0.0</v>
      </c>
      <c r="L178" s="671">
        <v>0.0</v>
      </c>
      <c r="M178" s="671">
        <v>0.0</v>
      </c>
      <c r="N178" s="671">
        <v>0.0</v>
      </c>
      <c r="O178" s="672">
        <v>0.0</v>
      </c>
      <c r="P178" s="673" t="str">
        <f t="shared" si="1"/>
        <v>Lat Machine Presa Prona In Contrazione Statica</v>
      </c>
      <c r="Q178" s="674"/>
      <c r="R178" s="777"/>
      <c r="S178" s="777"/>
      <c r="T178" s="763"/>
      <c r="U178" s="646"/>
      <c r="V178" s="764" t="s">
        <v>1735</v>
      </c>
      <c r="W178" s="797" t="s">
        <v>492</v>
      </c>
      <c r="X178" s="678">
        <v>3.0</v>
      </c>
      <c r="Y178" s="678">
        <v>8.0</v>
      </c>
      <c r="Z178" s="678">
        <v>4.0</v>
      </c>
      <c r="AA178" s="678">
        <v>10.0</v>
      </c>
      <c r="AB178" s="678">
        <v>5.0</v>
      </c>
      <c r="AC178" s="678" t="s">
        <v>1736</v>
      </c>
      <c r="AD178" s="678">
        <v>4.0</v>
      </c>
      <c r="AE178" s="678">
        <v>10.0</v>
      </c>
      <c r="AF178" s="678">
        <v>3.0</v>
      </c>
      <c r="AG178" s="678" t="s">
        <v>1736</v>
      </c>
      <c r="AH178" s="678">
        <v>2.0</v>
      </c>
      <c r="AI178" s="678" t="s">
        <v>1733</v>
      </c>
      <c r="AJ178" s="785"/>
      <c r="AK178" s="720"/>
      <c r="AL178" s="720"/>
      <c r="AM178" s="720"/>
      <c r="AN178" s="786" t="s">
        <v>1737</v>
      </c>
      <c r="AO178" s="765" t="str">
        <f t="shared" si="5"/>
        <v/>
      </c>
      <c r="AP178" s="766"/>
      <c r="AQ178" s="682"/>
      <c r="AR178" s="745"/>
      <c r="AS178" s="725"/>
      <c r="AT178" s="725"/>
      <c r="AU178" s="738"/>
      <c r="AV178" s="739"/>
      <c r="AW178" s="739"/>
      <c r="AX178" s="739"/>
      <c r="AY178" s="806"/>
      <c r="AZ178" s="807"/>
      <c r="BA178" s="808"/>
      <c r="BB178" s="809"/>
      <c r="BC178" s="810"/>
      <c r="BD178" s="811"/>
      <c r="BE178" s="812"/>
      <c r="BF178" s="813"/>
      <c r="BG178" s="814"/>
      <c r="BH178" s="815"/>
      <c r="BI178" s="816"/>
      <c r="BJ178" s="696"/>
    </row>
    <row r="179" ht="12.75" customHeight="1">
      <c r="A179" s="756"/>
      <c r="B179" s="756"/>
      <c r="C179" s="669" t="s">
        <v>325</v>
      </c>
      <c r="D179" s="699" t="str">
        <f t="shared" si="8"/>
        <v/>
      </c>
      <c r="E179" s="700">
        <v>0.0</v>
      </c>
      <c r="F179" s="700">
        <v>0.0</v>
      </c>
      <c r="G179" s="700">
        <v>0.0</v>
      </c>
      <c r="H179" s="700">
        <v>0.0</v>
      </c>
      <c r="I179" s="700">
        <v>0.0</v>
      </c>
      <c r="J179" s="700">
        <v>0.0</v>
      </c>
      <c r="K179" s="700">
        <v>0.0</v>
      </c>
      <c r="L179" s="700">
        <v>0.0</v>
      </c>
      <c r="M179" s="700">
        <v>0.0</v>
      </c>
      <c r="N179" s="700">
        <v>0.0</v>
      </c>
      <c r="O179" s="701">
        <v>0.0</v>
      </c>
      <c r="P179" s="702" t="str">
        <f t="shared" si="1"/>
        <v/>
      </c>
      <c r="Q179" s="703"/>
      <c r="R179" s="769"/>
      <c r="S179" s="769"/>
      <c r="T179" s="782"/>
      <c r="U179" s="706"/>
      <c r="V179" s="772" t="s">
        <v>1738</v>
      </c>
      <c r="W179" s="798" t="s">
        <v>472</v>
      </c>
      <c r="X179" s="708">
        <v>3.0</v>
      </c>
      <c r="Y179" s="708">
        <v>4.0</v>
      </c>
      <c r="Z179" s="708">
        <v>3.0</v>
      </c>
      <c r="AA179" s="708">
        <v>6.0</v>
      </c>
      <c r="AB179" s="708">
        <v>3.0</v>
      </c>
      <c r="AC179" s="708" t="s">
        <v>1730</v>
      </c>
      <c r="AD179" s="708">
        <v>3.0</v>
      </c>
      <c r="AE179" s="708">
        <v>6.0</v>
      </c>
      <c r="AF179" s="708">
        <v>3.0</v>
      </c>
      <c r="AG179" s="708" t="s">
        <v>1730</v>
      </c>
      <c r="AH179" s="708">
        <v>2.0</v>
      </c>
      <c r="AI179" s="708">
        <v>2.0</v>
      </c>
      <c r="AJ179" s="789"/>
      <c r="AK179" s="709"/>
      <c r="AL179" s="709"/>
      <c r="AM179" s="709"/>
      <c r="AN179" s="710" t="s">
        <v>1739</v>
      </c>
      <c r="AO179" s="773" t="str">
        <f t="shared" si="5"/>
        <v/>
      </c>
      <c r="AP179" s="774"/>
      <c r="AQ179" s="713"/>
      <c r="AR179" s="742"/>
      <c r="AS179" s="715"/>
      <c r="AT179" s="715"/>
      <c r="AU179" s="733"/>
      <c r="AV179" s="734"/>
      <c r="AW179" s="734"/>
      <c r="AX179" s="734"/>
      <c r="AY179" s="806"/>
      <c r="AZ179" s="807"/>
      <c r="BA179" s="808"/>
      <c r="BB179" s="809"/>
      <c r="BC179" s="810"/>
      <c r="BD179" s="811"/>
      <c r="BE179" s="812"/>
      <c r="BF179" s="813"/>
      <c r="BG179" s="814"/>
      <c r="BH179" s="815"/>
      <c r="BI179" s="816"/>
      <c r="BJ179" s="696"/>
    </row>
    <row r="180" ht="12.75" customHeight="1">
      <c r="A180" s="758"/>
      <c r="B180" s="758"/>
      <c r="C180" s="669" t="s">
        <v>325</v>
      </c>
      <c r="D180" s="670" t="str">
        <f t="shared" si="8"/>
        <v/>
      </c>
      <c r="E180" s="671">
        <v>0.0</v>
      </c>
      <c r="F180" s="671">
        <v>0.0</v>
      </c>
      <c r="G180" s="671">
        <v>0.0</v>
      </c>
      <c r="H180" s="671">
        <v>0.0</v>
      </c>
      <c r="I180" s="671">
        <v>0.0</v>
      </c>
      <c r="J180" s="671">
        <v>0.0</v>
      </c>
      <c r="K180" s="671">
        <v>0.0</v>
      </c>
      <c r="L180" s="671">
        <v>0.0</v>
      </c>
      <c r="M180" s="671">
        <v>0.0</v>
      </c>
      <c r="N180" s="671">
        <v>0.0</v>
      </c>
      <c r="O180" s="672">
        <v>0.0</v>
      </c>
      <c r="P180" s="673" t="str">
        <f t="shared" si="1"/>
        <v/>
      </c>
      <c r="Q180" s="674"/>
      <c r="R180" s="777"/>
      <c r="S180" s="777"/>
      <c r="T180" s="763"/>
      <c r="U180" s="646"/>
      <c r="V180" s="764" t="s">
        <v>1740</v>
      </c>
      <c r="W180" s="797" t="s">
        <v>492</v>
      </c>
      <c r="X180" s="678">
        <v>4.0</v>
      </c>
      <c r="Y180" s="678" t="s">
        <v>1741</v>
      </c>
      <c r="Z180" s="678">
        <v>4.0</v>
      </c>
      <c r="AA180" s="678" t="s">
        <v>1741</v>
      </c>
      <c r="AB180" s="678">
        <v>3.0</v>
      </c>
      <c r="AC180" s="678" t="s">
        <v>1742</v>
      </c>
      <c r="AD180" s="678">
        <v>4.0</v>
      </c>
      <c r="AE180" s="678" t="s">
        <v>1743</v>
      </c>
      <c r="AF180" s="678">
        <v>4.0</v>
      </c>
      <c r="AG180" s="678" t="s">
        <v>1744</v>
      </c>
      <c r="AH180" s="678">
        <v>3.0</v>
      </c>
      <c r="AI180" s="678" t="s">
        <v>1745</v>
      </c>
      <c r="AJ180" s="785"/>
      <c r="AK180" s="720"/>
      <c r="AL180" s="720"/>
      <c r="AM180" s="720"/>
      <c r="AN180" s="786" t="s">
        <v>1746</v>
      </c>
      <c r="AO180" s="765" t="str">
        <f t="shared" si="5"/>
        <v/>
      </c>
      <c r="AP180" s="766"/>
      <c r="AQ180" s="682"/>
      <c r="AR180" s="745"/>
      <c r="AS180" s="725"/>
      <c r="AT180" s="725"/>
      <c r="AU180" s="738"/>
      <c r="AV180" s="739"/>
      <c r="AW180" s="739"/>
      <c r="AX180" s="739"/>
      <c r="AY180" s="806"/>
      <c r="AZ180" s="807"/>
      <c r="BA180" s="808"/>
      <c r="BB180" s="809"/>
      <c r="BC180" s="810"/>
      <c r="BD180" s="811"/>
      <c r="BE180" s="812"/>
      <c r="BF180" s="813"/>
      <c r="BG180" s="814"/>
      <c r="BH180" s="815"/>
      <c r="BI180" s="816"/>
      <c r="BJ180" s="696"/>
    </row>
    <row r="181" ht="12.75" customHeight="1">
      <c r="A181" s="756"/>
      <c r="B181" s="756"/>
      <c r="C181" s="669" t="s">
        <v>325</v>
      </c>
      <c r="D181" s="699" t="str">
        <f t="shared" si="8"/>
        <v/>
      </c>
      <c r="E181" s="700">
        <v>0.0</v>
      </c>
      <c r="F181" s="700">
        <v>0.0</v>
      </c>
      <c r="G181" s="700">
        <v>0.0</v>
      </c>
      <c r="H181" s="700">
        <v>0.0</v>
      </c>
      <c r="I181" s="700">
        <v>0.0</v>
      </c>
      <c r="J181" s="700">
        <v>0.0</v>
      </c>
      <c r="K181" s="700">
        <v>0.0</v>
      </c>
      <c r="L181" s="700">
        <v>0.0</v>
      </c>
      <c r="M181" s="700">
        <v>0.0</v>
      </c>
      <c r="N181" s="700">
        <v>0.0</v>
      </c>
      <c r="O181" s="701">
        <v>0.0</v>
      </c>
      <c r="P181" s="702" t="str">
        <f t="shared" si="1"/>
        <v/>
      </c>
      <c r="Q181" s="703"/>
      <c r="R181" s="769"/>
      <c r="S181" s="769"/>
      <c r="T181" s="782"/>
      <c r="U181" s="706"/>
      <c r="V181" s="772" t="s">
        <v>1747</v>
      </c>
      <c r="W181" s="798" t="s">
        <v>536</v>
      </c>
      <c r="X181" s="708">
        <v>4.0</v>
      </c>
      <c r="Y181" s="708" t="s">
        <v>1748</v>
      </c>
      <c r="Z181" s="708">
        <v>4.0</v>
      </c>
      <c r="AA181" s="708" t="s">
        <v>1749</v>
      </c>
      <c r="AB181" s="708">
        <v>4.0</v>
      </c>
      <c r="AC181" s="708" t="s">
        <v>1749</v>
      </c>
      <c r="AD181" s="708">
        <v>3.0</v>
      </c>
      <c r="AE181" s="708" t="s">
        <v>1750</v>
      </c>
      <c r="AF181" s="708">
        <v>4.0</v>
      </c>
      <c r="AG181" s="708" t="s">
        <v>1751</v>
      </c>
      <c r="AH181" s="708">
        <v>4.0</v>
      </c>
      <c r="AI181" s="708" t="s">
        <v>1751</v>
      </c>
      <c r="AJ181" s="789"/>
      <c r="AK181" s="709"/>
      <c r="AL181" s="709"/>
      <c r="AM181" s="709"/>
      <c r="AN181" s="710" t="s">
        <v>1752</v>
      </c>
      <c r="AO181" s="773" t="str">
        <f t="shared" si="5"/>
        <v/>
      </c>
      <c r="AP181" s="774"/>
      <c r="AQ181" s="713"/>
      <c r="AR181" s="742"/>
      <c r="AS181" s="715"/>
      <c r="AT181" s="715"/>
      <c r="AU181" s="733"/>
      <c r="AV181" s="734"/>
      <c r="AW181" s="734"/>
      <c r="AX181" s="734"/>
      <c r="AY181" s="806"/>
      <c r="AZ181" s="807"/>
      <c r="BA181" s="808"/>
      <c r="BB181" s="809"/>
      <c r="BC181" s="810"/>
      <c r="BD181" s="811"/>
      <c r="BE181" s="812"/>
      <c r="BF181" s="813"/>
      <c r="BG181" s="814"/>
      <c r="BH181" s="815"/>
      <c r="BI181" s="816"/>
      <c r="BJ181" s="696"/>
    </row>
    <row r="182" ht="12.75" customHeight="1">
      <c r="A182" s="758"/>
      <c r="B182" s="758"/>
      <c r="C182" s="669" t="s">
        <v>325</v>
      </c>
      <c r="D182" s="670" t="str">
        <f t="shared" si="8"/>
        <v/>
      </c>
      <c r="E182" s="671">
        <v>0.0</v>
      </c>
      <c r="F182" s="671">
        <v>0.0</v>
      </c>
      <c r="G182" s="671">
        <v>0.0</v>
      </c>
      <c r="H182" s="671">
        <v>0.0</v>
      </c>
      <c r="I182" s="671">
        <v>0.0</v>
      </c>
      <c r="J182" s="671">
        <v>0.0</v>
      </c>
      <c r="K182" s="671">
        <v>0.0</v>
      </c>
      <c r="L182" s="671">
        <v>0.0</v>
      </c>
      <c r="M182" s="671">
        <v>0.0</v>
      </c>
      <c r="N182" s="671">
        <v>0.0</v>
      </c>
      <c r="O182" s="672">
        <v>0.0</v>
      </c>
      <c r="P182" s="673" t="str">
        <f t="shared" si="1"/>
        <v/>
      </c>
      <c r="Q182" s="674"/>
      <c r="R182" s="777"/>
      <c r="S182" s="777"/>
      <c r="T182" s="763"/>
      <c r="U182" s="646"/>
      <c r="V182" s="764" t="s">
        <v>1753</v>
      </c>
      <c r="W182" s="797" t="s">
        <v>536</v>
      </c>
      <c r="X182" s="678">
        <v>4.0</v>
      </c>
      <c r="Y182" s="678" t="s">
        <v>1754</v>
      </c>
      <c r="Z182" s="678">
        <v>5.0</v>
      </c>
      <c r="AA182" s="678" t="s">
        <v>1755</v>
      </c>
      <c r="AB182" s="678">
        <v>6.0</v>
      </c>
      <c r="AC182" s="678" t="s">
        <v>1756</v>
      </c>
      <c r="AD182" s="678">
        <v>6.0</v>
      </c>
      <c r="AE182" s="678" t="s">
        <v>1756</v>
      </c>
      <c r="AF182" s="678">
        <v>7.0</v>
      </c>
      <c r="AG182" s="678" t="s">
        <v>1757</v>
      </c>
      <c r="AH182" s="678">
        <v>8.0</v>
      </c>
      <c r="AI182" s="678" t="s">
        <v>1758</v>
      </c>
      <c r="AJ182" s="803">
        <v>9.0</v>
      </c>
      <c r="AK182" s="678" t="s">
        <v>1759</v>
      </c>
      <c r="AL182" s="678">
        <v>10.0</v>
      </c>
      <c r="AM182" s="678" t="s">
        <v>1760</v>
      </c>
      <c r="AN182" s="786" t="s">
        <v>1761</v>
      </c>
      <c r="AO182" s="765" t="str">
        <f t="shared" si="5"/>
        <v/>
      </c>
      <c r="AP182" s="766"/>
      <c r="AQ182" s="682"/>
      <c r="AR182" s="745"/>
      <c r="AS182" s="725"/>
      <c r="AT182" s="725"/>
      <c r="AU182" s="738"/>
      <c r="AV182" s="739"/>
      <c r="AW182" s="739"/>
      <c r="AX182" s="739"/>
      <c r="AY182" s="806"/>
      <c r="AZ182" s="807"/>
      <c r="BA182" s="808"/>
      <c r="BB182" s="809"/>
      <c r="BC182" s="810"/>
      <c r="BD182" s="811"/>
      <c r="BE182" s="812"/>
      <c r="BF182" s="813"/>
      <c r="BG182" s="814"/>
      <c r="BH182" s="815"/>
      <c r="BI182" s="816"/>
      <c r="BJ182" s="696"/>
    </row>
    <row r="183" ht="12.75" customHeight="1">
      <c r="A183" s="756"/>
      <c r="B183" s="756"/>
      <c r="C183" s="669" t="s">
        <v>325</v>
      </c>
      <c r="D183" s="699" t="str">
        <f t="shared" si="8"/>
        <v/>
      </c>
      <c r="E183" s="700">
        <v>0.0</v>
      </c>
      <c r="F183" s="700">
        <v>0.0</v>
      </c>
      <c r="G183" s="700">
        <v>0.0</v>
      </c>
      <c r="H183" s="700">
        <v>0.0</v>
      </c>
      <c r="I183" s="700">
        <v>0.0</v>
      </c>
      <c r="J183" s="700">
        <v>0.0</v>
      </c>
      <c r="K183" s="700">
        <v>0.0</v>
      </c>
      <c r="L183" s="700">
        <v>0.0</v>
      </c>
      <c r="M183" s="700">
        <v>0.0</v>
      </c>
      <c r="N183" s="700">
        <v>0.0</v>
      </c>
      <c r="O183" s="701">
        <v>0.0</v>
      </c>
      <c r="P183" s="702" t="str">
        <f t="shared" si="1"/>
        <v/>
      </c>
      <c r="Q183" s="703"/>
      <c r="R183" s="769"/>
      <c r="S183" s="769"/>
      <c r="T183" s="782"/>
      <c r="U183" s="706"/>
      <c r="V183" s="772" t="s">
        <v>1762</v>
      </c>
      <c r="W183" s="798" t="s">
        <v>536</v>
      </c>
      <c r="X183" s="708">
        <v>10.0</v>
      </c>
      <c r="Y183" s="708" t="s">
        <v>1760</v>
      </c>
      <c r="Z183" s="708">
        <v>10.0</v>
      </c>
      <c r="AA183" s="708" t="s">
        <v>1760</v>
      </c>
      <c r="AB183" s="708">
        <v>10.0</v>
      </c>
      <c r="AC183" s="708" t="s">
        <v>1760</v>
      </c>
      <c r="AD183" s="708">
        <v>10.0</v>
      </c>
      <c r="AE183" s="708" t="s">
        <v>1760</v>
      </c>
      <c r="AF183" s="709"/>
      <c r="AG183" s="709"/>
      <c r="AH183" s="709"/>
      <c r="AI183" s="709"/>
      <c r="AJ183" s="789"/>
      <c r="AK183" s="709"/>
      <c r="AL183" s="709"/>
      <c r="AM183" s="709"/>
      <c r="AN183" s="710" t="s">
        <v>1763</v>
      </c>
      <c r="AO183" s="773" t="str">
        <f t="shared" si="5"/>
        <v/>
      </c>
      <c r="AP183" s="774"/>
      <c r="AQ183" s="713"/>
      <c r="AR183" s="742"/>
      <c r="AS183" s="715"/>
      <c r="AT183" s="715"/>
      <c r="AU183" s="733"/>
      <c r="AV183" s="734"/>
      <c r="AW183" s="734"/>
      <c r="AX183" s="734"/>
      <c r="AY183" s="806"/>
      <c r="AZ183" s="807"/>
      <c r="BA183" s="808"/>
      <c r="BB183" s="809"/>
      <c r="BC183" s="810"/>
      <c r="BD183" s="811"/>
      <c r="BE183" s="812"/>
      <c r="BF183" s="813"/>
      <c r="BG183" s="814"/>
      <c r="BH183" s="815"/>
      <c r="BI183" s="816"/>
      <c r="BJ183" s="696"/>
    </row>
    <row r="184" ht="12.75" customHeight="1">
      <c r="A184" s="758"/>
      <c r="B184" s="758"/>
      <c r="C184" s="669" t="s">
        <v>325</v>
      </c>
      <c r="D184" s="670" t="str">
        <f t="shared" si="8"/>
        <v/>
      </c>
      <c r="E184" s="671">
        <v>0.0</v>
      </c>
      <c r="F184" s="671">
        <v>0.0</v>
      </c>
      <c r="G184" s="671">
        <v>0.0</v>
      </c>
      <c r="H184" s="671">
        <v>0.0</v>
      </c>
      <c r="I184" s="671">
        <v>0.0</v>
      </c>
      <c r="J184" s="671">
        <v>0.0</v>
      </c>
      <c r="K184" s="671">
        <v>0.0</v>
      </c>
      <c r="L184" s="671">
        <v>0.0</v>
      </c>
      <c r="M184" s="671">
        <v>0.0</v>
      </c>
      <c r="N184" s="671">
        <v>0.0</v>
      </c>
      <c r="O184" s="672">
        <v>0.0</v>
      </c>
      <c r="P184" s="673" t="str">
        <f t="shared" si="1"/>
        <v/>
      </c>
      <c r="Q184" s="674"/>
      <c r="R184" s="777"/>
      <c r="S184" s="777"/>
      <c r="T184" s="763"/>
      <c r="U184" s="646"/>
      <c r="V184" s="764" t="s">
        <v>1764</v>
      </c>
      <c r="W184" s="797" t="s">
        <v>536</v>
      </c>
      <c r="X184" s="678">
        <v>10.0</v>
      </c>
      <c r="Y184" s="678" t="s">
        <v>1760</v>
      </c>
      <c r="Z184" s="678">
        <v>7.0</v>
      </c>
      <c r="AA184" s="678" t="s">
        <v>1765</v>
      </c>
      <c r="AB184" s="678">
        <v>6.0</v>
      </c>
      <c r="AC184" s="678" t="s">
        <v>1766</v>
      </c>
      <c r="AD184" s="678">
        <v>4.0</v>
      </c>
      <c r="AE184" s="678" t="s">
        <v>1767</v>
      </c>
      <c r="AF184" s="678">
        <v>4.0</v>
      </c>
      <c r="AG184" s="678" t="s">
        <v>1768</v>
      </c>
      <c r="AH184" s="678">
        <v>4.0</v>
      </c>
      <c r="AI184" s="678" t="s">
        <v>1769</v>
      </c>
      <c r="AJ184" s="803">
        <v>2.0</v>
      </c>
      <c r="AK184" s="678" t="s">
        <v>1770</v>
      </c>
      <c r="AL184" s="678">
        <v>1.0</v>
      </c>
      <c r="AM184" s="678" t="s">
        <v>1771</v>
      </c>
      <c r="AN184" s="786" t="s">
        <v>1772</v>
      </c>
      <c r="AO184" s="765" t="str">
        <f t="shared" si="5"/>
        <v/>
      </c>
      <c r="AP184" s="766"/>
      <c r="AQ184" s="682"/>
      <c r="AR184" s="745"/>
      <c r="AS184" s="725"/>
      <c r="AT184" s="725"/>
      <c r="AU184" s="738"/>
      <c r="AV184" s="739"/>
      <c r="AW184" s="739"/>
      <c r="AX184" s="739"/>
      <c r="AY184" s="806"/>
      <c r="AZ184" s="807"/>
      <c r="BA184" s="808"/>
      <c r="BB184" s="809"/>
      <c r="BC184" s="810"/>
      <c r="BD184" s="811"/>
      <c r="BE184" s="812"/>
      <c r="BF184" s="813"/>
      <c r="BG184" s="814"/>
      <c r="BH184" s="815"/>
      <c r="BI184" s="816"/>
      <c r="BJ184" s="696"/>
    </row>
    <row r="185" ht="12.75" customHeight="1">
      <c r="A185" s="756"/>
      <c r="B185" s="756"/>
      <c r="C185" s="669" t="s">
        <v>325</v>
      </c>
      <c r="D185" s="699" t="str">
        <f t="shared" si="8"/>
        <v/>
      </c>
      <c r="E185" s="700">
        <v>0.0</v>
      </c>
      <c r="F185" s="700">
        <v>0.0</v>
      </c>
      <c r="G185" s="700">
        <v>0.0</v>
      </c>
      <c r="H185" s="700">
        <v>0.0</v>
      </c>
      <c r="I185" s="700">
        <v>0.0</v>
      </c>
      <c r="J185" s="700">
        <v>0.0</v>
      </c>
      <c r="K185" s="700">
        <v>0.0</v>
      </c>
      <c r="L185" s="700">
        <v>0.0</v>
      </c>
      <c r="M185" s="700">
        <v>0.0</v>
      </c>
      <c r="N185" s="700">
        <v>0.0</v>
      </c>
      <c r="O185" s="701">
        <v>0.0</v>
      </c>
      <c r="P185" s="702" t="str">
        <f t="shared" si="1"/>
        <v/>
      </c>
      <c r="Q185" s="703"/>
      <c r="R185" s="769"/>
      <c r="S185" s="769"/>
      <c r="T185" s="782"/>
      <c r="U185" s="706"/>
      <c r="V185" s="772" t="s">
        <v>1773</v>
      </c>
      <c r="W185" s="798" t="s">
        <v>472</v>
      </c>
      <c r="X185" s="708">
        <v>4.0</v>
      </c>
      <c r="Y185" s="708" t="s">
        <v>1774</v>
      </c>
      <c r="Z185" s="708">
        <v>4.0</v>
      </c>
      <c r="AA185" s="708" t="s">
        <v>1775</v>
      </c>
      <c r="AB185" s="708">
        <v>4.0</v>
      </c>
      <c r="AC185" s="708" t="s">
        <v>1776</v>
      </c>
      <c r="AD185" s="708">
        <v>5.0</v>
      </c>
      <c r="AE185" s="708" t="s">
        <v>1777</v>
      </c>
      <c r="AF185" s="708">
        <v>5.0</v>
      </c>
      <c r="AG185" s="708" t="s">
        <v>1778</v>
      </c>
      <c r="AH185" s="708">
        <v>5.0</v>
      </c>
      <c r="AI185" s="708" t="s">
        <v>1779</v>
      </c>
      <c r="AJ185" s="783">
        <v>5.0</v>
      </c>
      <c r="AK185" s="708" t="s">
        <v>1777</v>
      </c>
      <c r="AL185" s="708">
        <v>6.0</v>
      </c>
      <c r="AM185" s="708" t="s">
        <v>1780</v>
      </c>
      <c r="AN185" s="710" t="s">
        <v>1781</v>
      </c>
      <c r="AO185" s="773" t="str">
        <f t="shared" si="5"/>
        <v/>
      </c>
      <c r="AP185" s="774"/>
      <c r="AQ185" s="713"/>
      <c r="AR185" s="742"/>
      <c r="AS185" s="715"/>
      <c r="AT185" s="715"/>
      <c r="AU185" s="733"/>
      <c r="AV185" s="734"/>
      <c r="AW185" s="734"/>
      <c r="AX185" s="734"/>
      <c r="AY185" s="806"/>
      <c r="AZ185" s="807"/>
      <c r="BA185" s="808"/>
      <c r="BB185" s="809"/>
      <c r="BC185" s="810"/>
      <c r="BD185" s="811"/>
      <c r="BE185" s="812"/>
      <c r="BF185" s="813"/>
      <c r="BG185" s="814"/>
      <c r="BH185" s="815"/>
      <c r="BI185" s="816"/>
      <c r="BJ185" s="696"/>
    </row>
    <row r="186" ht="12.75" customHeight="1">
      <c r="A186" s="758"/>
      <c r="B186" s="758"/>
      <c r="C186" s="669" t="s">
        <v>325</v>
      </c>
      <c r="D186" s="670" t="str">
        <f t="shared" si="8"/>
        <v/>
      </c>
      <c r="E186" s="671">
        <v>0.0</v>
      </c>
      <c r="F186" s="671">
        <v>0.0</v>
      </c>
      <c r="G186" s="671">
        <v>0.0</v>
      </c>
      <c r="H186" s="671">
        <v>0.0</v>
      </c>
      <c r="I186" s="671">
        <v>0.0</v>
      </c>
      <c r="J186" s="671">
        <v>0.0</v>
      </c>
      <c r="K186" s="671">
        <v>0.0</v>
      </c>
      <c r="L186" s="671">
        <v>0.0</v>
      </c>
      <c r="M186" s="671">
        <v>0.0</v>
      </c>
      <c r="N186" s="671">
        <v>0.0</v>
      </c>
      <c r="O186" s="672">
        <v>0.0</v>
      </c>
      <c r="P186" s="673" t="str">
        <f t="shared" si="1"/>
        <v/>
      </c>
      <c r="Q186" s="674"/>
      <c r="R186" s="777"/>
      <c r="S186" s="777"/>
      <c r="T186" s="763"/>
      <c r="U186" s="646"/>
      <c r="V186" s="764" t="s">
        <v>1782</v>
      </c>
      <c r="W186" s="797" t="s">
        <v>536</v>
      </c>
      <c r="X186" s="678">
        <v>3.0</v>
      </c>
      <c r="Y186" s="678" t="s">
        <v>1783</v>
      </c>
      <c r="Z186" s="678">
        <v>4.0</v>
      </c>
      <c r="AA186" s="678" t="s">
        <v>1784</v>
      </c>
      <c r="AB186" s="678">
        <v>5.0</v>
      </c>
      <c r="AC186" s="678" t="s">
        <v>1785</v>
      </c>
      <c r="AD186" s="678">
        <v>4.0</v>
      </c>
      <c r="AE186" s="678" t="s">
        <v>1786</v>
      </c>
      <c r="AF186" s="678">
        <v>4.0</v>
      </c>
      <c r="AG186" s="678" t="s">
        <v>1784</v>
      </c>
      <c r="AH186" s="678">
        <v>5.0</v>
      </c>
      <c r="AI186" s="678" t="s">
        <v>1785</v>
      </c>
      <c r="AJ186" s="785"/>
      <c r="AK186" s="720"/>
      <c r="AL186" s="720"/>
      <c r="AM186" s="720"/>
      <c r="AN186" s="786" t="s">
        <v>1787</v>
      </c>
      <c r="AO186" s="765" t="str">
        <f t="shared" si="5"/>
        <v/>
      </c>
      <c r="AP186" s="766"/>
      <c r="AQ186" s="682"/>
      <c r="AR186" s="745"/>
      <c r="AS186" s="725"/>
      <c r="AT186" s="725"/>
      <c r="AU186" s="738"/>
      <c r="AV186" s="739"/>
      <c r="AW186" s="739"/>
      <c r="AX186" s="739"/>
      <c r="AY186" s="806"/>
      <c r="AZ186" s="807"/>
      <c r="BA186" s="808"/>
      <c r="BB186" s="809"/>
      <c r="BC186" s="810"/>
      <c r="BD186" s="811"/>
      <c r="BE186" s="812"/>
      <c r="BF186" s="813"/>
      <c r="BG186" s="814"/>
      <c r="BH186" s="815"/>
      <c r="BI186" s="816"/>
      <c r="BJ186" s="696"/>
    </row>
    <row r="187" ht="12.75" customHeight="1">
      <c r="A187" s="756"/>
      <c r="B187" s="756"/>
      <c r="C187" s="669" t="s">
        <v>325</v>
      </c>
      <c r="D187" s="699" t="str">
        <f t="shared" si="8"/>
        <v/>
      </c>
      <c r="E187" s="700">
        <v>0.0</v>
      </c>
      <c r="F187" s="700">
        <v>0.0</v>
      </c>
      <c r="G187" s="700">
        <v>0.0</v>
      </c>
      <c r="H187" s="700">
        <v>0.0</v>
      </c>
      <c r="I187" s="700">
        <v>0.0</v>
      </c>
      <c r="J187" s="700">
        <v>0.0</v>
      </c>
      <c r="K187" s="700">
        <v>0.0</v>
      </c>
      <c r="L187" s="700">
        <v>0.0</v>
      </c>
      <c r="M187" s="700">
        <v>0.0</v>
      </c>
      <c r="N187" s="700">
        <v>0.0</v>
      </c>
      <c r="O187" s="701">
        <v>0.0</v>
      </c>
      <c r="P187" s="702" t="str">
        <f t="shared" si="1"/>
        <v/>
      </c>
      <c r="Q187" s="703"/>
      <c r="R187" s="769"/>
      <c r="S187" s="769"/>
      <c r="T187" s="782"/>
      <c r="U187" s="706"/>
      <c r="V187" s="772" t="s">
        <v>1788</v>
      </c>
      <c r="W187" s="798" t="s">
        <v>536</v>
      </c>
      <c r="X187" s="708">
        <v>5.0</v>
      </c>
      <c r="Y187" s="708" t="s">
        <v>1755</v>
      </c>
      <c r="Z187" s="708">
        <v>5.0</v>
      </c>
      <c r="AA187" s="708" t="s">
        <v>1789</v>
      </c>
      <c r="AB187" s="708">
        <v>5.0</v>
      </c>
      <c r="AC187" s="708" t="s">
        <v>1789</v>
      </c>
      <c r="AD187" s="708">
        <v>5.0</v>
      </c>
      <c r="AE187" s="708" t="s">
        <v>1789</v>
      </c>
      <c r="AF187" s="708">
        <v>5.0</v>
      </c>
      <c r="AG187" s="708" t="s">
        <v>1789</v>
      </c>
      <c r="AH187" s="708">
        <v>5.0</v>
      </c>
      <c r="AI187" s="708" t="s">
        <v>1789</v>
      </c>
      <c r="AJ187" s="789"/>
      <c r="AK187" s="709"/>
      <c r="AL187" s="709"/>
      <c r="AM187" s="709"/>
      <c r="AN187" s="710" t="s">
        <v>1790</v>
      </c>
      <c r="AO187" s="773" t="str">
        <f t="shared" si="5"/>
        <v/>
      </c>
      <c r="AP187" s="774"/>
      <c r="AQ187" s="713"/>
      <c r="AR187" s="742"/>
      <c r="AS187" s="715"/>
      <c r="AT187" s="715"/>
      <c r="AU187" s="733"/>
      <c r="AV187" s="734"/>
      <c r="AW187" s="734"/>
      <c r="AX187" s="734"/>
      <c r="AY187" s="806"/>
      <c r="AZ187" s="807"/>
      <c r="BA187" s="808"/>
      <c r="BB187" s="809"/>
      <c r="BC187" s="810"/>
      <c r="BD187" s="811"/>
      <c r="BE187" s="812"/>
      <c r="BF187" s="813"/>
      <c r="BG187" s="814"/>
      <c r="BH187" s="815"/>
      <c r="BI187" s="816"/>
      <c r="BJ187" s="696"/>
    </row>
    <row r="188" ht="12.75" customHeight="1">
      <c r="A188" s="758"/>
      <c r="B188" s="758"/>
      <c r="C188" s="669" t="s">
        <v>325</v>
      </c>
      <c r="D188" s="670" t="str">
        <f t="shared" si="8"/>
        <v/>
      </c>
      <c r="E188" s="671">
        <v>0.0</v>
      </c>
      <c r="F188" s="671">
        <v>0.0</v>
      </c>
      <c r="G188" s="671">
        <v>0.0</v>
      </c>
      <c r="H188" s="671">
        <v>0.0</v>
      </c>
      <c r="I188" s="671">
        <v>0.0</v>
      </c>
      <c r="J188" s="671">
        <v>0.0</v>
      </c>
      <c r="K188" s="671">
        <v>0.0</v>
      </c>
      <c r="L188" s="671">
        <v>0.0</v>
      </c>
      <c r="M188" s="671">
        <v>0.0</v>
      </c>
      <c r="N188" s="671">
        <v>0.0</v>
      </c>
      <c r="O188" s="672">
        <v>0.0</v>
      </c>
      <c r="P188" s="673" t="str">
        <f t="shared" si="1"/>
        <v/>
      </c>
      <c r="Q188" s="674"/>
      <c r="R188" s="777"/>
      <c r="S188" s="777"/>
      <c r="T188" s="763"/>
      <c r="U188" s="646"/>
      <c r="V188" s="764" t="s">
        <v>394</v>
      </c>
      <c r="W188" s="797" t="s">
        <v>492</v>
      </c>
      <c r="X188" s="678">
        <v>3.0</v>
      </c>
      <c r="Y188" s="678" t="s">
        <v>1791</v>
      </c>
      <c r="Z188" s="678">
        <v>3.0</v>
      </c>
      <c r="AA188" s="678" t="s">
        <v>1791</v>
      </c>
      <c r="AB188" s="678">
        <v>4.0</v>
      </c>
      <c r="AC188" s="678" t="s">
        <v>1791</v>
      </c>
      <c r="AD188" s="678">
        <v>4.0</v>
      </c>
      <c r="AE188" s="678" t="s">
        <v>1791</v>
      </c>
      <c r="AF188" s="678">
        <v>3.0</v>
      </c>
      <c r="AG188" s="678" t="s">
        <v>1791</v>
      </c>
      <c r="AH188" s="678">
        <v>2.0</v>
      </c>
      <c r="AI188" s="678" t="s">
        <v>1792</v>
      </c>
      <c r="AJ188" s="785"/>
      <c r="AK188" s="720"/>
      <c r="AL188" s="720"/>
      <c r="AM188" s="720"/>
      <c r="AN188" s="786" t="s">
        <v>1793</v>
      </c>
      <c r="AO188" s="765" t="str">
        <f t="shared" si="5"/>
        <v/>
      </c>
      <c r="AP188" s="766"/>
      <c r="AQ188" s="682"/>
      <c r="AR188" s="745"/>
      <c r="AS188" s="725"/>
      <c r="AT188" s="725"/>
      <c r="AU188" s="738"/>
      <c r="AV188" s="739"/>
      <c r="AW188" s="739"/>
      <c r="AX188" s="739"/>
      <c r="AY188" s="806"/>
      <c r="AZ188" s="807"/>
      <c r="BA188" s="808"/>
      <c r="BB188" s="809"/>
      <c r="BC188" s="810"/>
      <c r="BD188" s="811"/>
      <c r="BE188" s="812"/>
      <c r="BF188" s="813"/>
      <c r="BG188" s="814"/>
      <c r="BH188" s="815"/>
      <c r="BI188" s="816"/>
      <c r="BJ188" s="696"/>
    </row>
    <row r="189" ht="12.75" customHeight="1">
      <c r="A189" s="756"/>
      <c r="B189" s="756"/>
      <c r="C189" s="669" t="s">
        <v>325</v>
      </c>
      <c r="D189" s="699" t="str">
        <f t="shared" si="8"/>
        <v/>
      </c>
      <c r="E189" s="700">
        <v>0.0</v>
      </c>
      <c r="F189" s="700">
        <v>0.0</v>
      </c>
      <c r="G189" s="700">
        <v>0.0</v>
      </c>
      <c r="H189" s="700">
        <v>0.0</v>
      </c>
      <c r="I189" s="700">
        <v>0.0</v>
      </c>
      <c r="J189" s="700">
        <v>0.0</v>
      </c>
      <c r="K189" s="700">
        <v>0.0</v>
      </c>
      <c r="L189" s="700">
        <v>0.0</v>
      </c>
      <c r="M189" s="700">
        <v>0.0</v>
      </c>
      <c r="N189" s="700">
        <v>0.0</v>
      </c>
      <c r="O189" s="701">
        <v>0.0</v>
      </c>
      <c r="P189" s="702" t="str">
        <f t="shared" si="1"/>
        <v/>
      </c>
      <c r="Q189" s="703"/>
      <c r="R189" s="769"/>
      <c r="S189" s="769"/>
      <c r="T189" s="782"/>
      <c r="U189" s="706"/>
      <c r="V189" s="772" t="s">
        <v>1794</v>
      </c>
      <c r="W189" s="798" t="s">
        <v>492</v>
      </c>
      <c r="X189" s="708">
        <v>2.0</v>
      </c>
      <c r="Y189" s="708" t="s">
        <v>1795</v>
      </c>
      <c r="Z189" s="708">
        <v>2.0</v>
      </c>
      <c r="AA189" s="708" t="s">
        <v>1795</v>
      </c>
      <c r="AB189" s="708">
        <v>3.0</v>
      </c>
      <c r="AC189" s="708" t="s">
        <v>1795</v>
      </c>
      <c r="AD189" s="708">
        <v>3.0</v>
      </c>
      <c r="AE189" s="708" t="s">
        <v>1795</v>
      </c>
      <c r="AF189" s="708">
        <v>4.0</v>
      </c>
      <c r="AG189" s="708" t="s">
        <v>1795</v>
      </c>
      <c r="AH189" s="708">
        <v>4.0</v>
      </c>
      <c r="AI189" s="708" t="s">
        <v>1795</v>
      </c>
      <c r="AJ189" s="789"/>
      <c r="AK189" s="709"/>
      <c r="AL189" s="709"/>
      <c r="AM189" s="709"/>
      <c r="AN189" s="710" t="s">
        <v>1793</v>
      </c>
      <c r="AO189" s="773" t="str">
        <f t="shared" si="5"/>
        <v/>
      </c>
      <c r="AP189" s="774"/>
      <c r="AQ189" s="713"/>
      <c r="AR189" s="742"/>
      <c r="AS189" s="715"/>
      <c r="AT189" s="715"/>
      <c r="AU189" s="733"/>
      <c r="AV189" s="734"/>
      <c r="AW189" s="734"/>
      <c r="AX189" s="734"/>
      <c r="AY189" s="806"/>
      <c r="AZ189" s="807"/>
      <c r="BA189" s="808"/>
      <c r="BB189" s="809"/>
      <c r="BC189" s="810"/>
      <c r="BD189" s="811"/>
      <c r="BE189" s="812"/>
      <c r="BF189" s="813"/>
      <c r="BG189" s="814"/>
      <c r="BH189" s="815"/>
      <c r="BI189" s="816"/>
      <c r="BJ189" s="696"/>
    </row>
    <row r="190" ht="12.75" customHeight="1">
      <c r="A190" s="758"/>
      <c r="B190" s="758"/>
      <c r="C190" s="669" t="s">
        <v>325</v>
      </c>
      <c r="D190" s="670" t="str">
        <f t="shared" si="8"/>
        <v/>
      </c>
      <c r="E190" s="671">
        <v>0.0</v>
      </c>
      <c r="F190" s="671">
        <v>0.0</v>
      </c>
      <c r="G190" s="671">
        <v>0.0</v>
      </c>
      <c r="H190" s="671">
        <v>0.0</v>
      </c>
      <c r="I190" s="671">
        <v>0.0</v>
      </c>
      <c r="J190" s="671">
        <v>0.0</v>
      </c>
      <c r="K190" s="671">
        <v>0.0</v>
      </c>
      <c r="L190" s="671">
        <v>0.0</v>
      </c>
      <c r="M190" s="671">
        <v>0.0</v>
      </c>
      <c r="N190" s="671">
        <v>0.0</v>
      </c>
      <c r="O190" s="672">
        <v>0.0</v>
      </c>
      <c r="P190" s="673" t="str">
        <f t="shared" si="1"/>
        <v/>
      </c>
      <c r="Q190" s="674"/>
      <c r="R190" s="777"/>
      <c r="S190" s="777"/>
      <c r="T190" s="763"/>
      <c r="U190" s="646"/>
      <c r="V190" s="764" t="s">
        <v>1796</v>
      </c>
      <c r="W190" s="797" t="s">
        <v>492</v>
      </c>
      <c r="X190" s="678">
        <v>9.0</v>
      </c>
      <c r="Y190" s="678" t="s">
        <v>1797</v>
      </c>
      <c r="Z190" s="678">
        <v>12.0</v>
      </c>
      <c r="AA190" s="678" t="s">
        <v>1798</v>
      </c>
      <c r="AB190" s="678">
        <v>12.0</v>
      </c>
      <c r="AC190" s="678" t="s">
        <v>1799</v>
      </c>
      <c r="AD190" s="678">
        <v>12.0</v>
      </c>
      <c r="AE190" s="678" t="s">
        <v>1800</v>
      </c>
      <c r="AF190" s="678">
        <v>12.0</v>
      </c>
      <c r="AG190" s="678" t="s">
        <v>1801</v>
      </c>
      <c r="AH190" s="678">
        <v>8.0</v>
      </c>
      <c r="AI190" s="678" t="s">
        <v>1802</v>
      </c>
      <c r="AJ190" s="803">
        <v>6.0</v>
      </c>
      <c r="AK190" s="678" t="s">
        <v>1803</v>
      </c>
      <c r="AL190" s="678">
        <v>9.0</v>
      </c>
      <c r="AM190" s="678" t="s">
        <v>1797</v>
      </c>
      <c r="AN190" s="786" t="s">
        <v>1804</v>
      </c>
      <c r="AO190" s="765" t="str">
        <f t="shared" si="5"/>
        <v/>
      </c>
      <c r="AP190" s="766"/>
      <c r="AQ190" s="682"/>
      <c r="AR190" s="745"/>
      <c r="AS190" s="725"/>
      <c r="AT190" s="725"/>
      <c r="AU190" s="738"/>
      <c r="AV190" s="739"/>
      <c r="AW190" s="739"/>
      <c r="AX190" s="739"/>
      <c r="AY190" s="806"/>
      <c r="AZ190" s="807"/>
      <c r="BA190" s="808"/>
      <c r="BB190" s="809"/>
      <c r="BC190" s="810"/>
      <c r="BD190" s="811"/>
      <c r="BE190" s="812"/>
      <c r="BF190" s="813"/>
      <c r="BG190" s="814"/>
      <c r="BH190" s="815"/>
      <c r="BI190" s="816"/>
      <c r="BJ190" s="696"/>
    </row>
    <row r="191" ht="12.75" customHeight="1">
      <c r="A191" s="756"/>
      <c r="B191" s="756"/>
      <c r="C191" s="669" t="s">
        <v>325</v>
      </c>
      <c r="D191" s="699" t="str">
        <f t="shared" si="8"/>
        <v/>
      </c>
      <c r="E191" s="700">
        <v>0.0</v>
      </c>
      <c r="F191" s="700">
        <v>0.0</v>
      </c>
      <c r="G191" s="700">
        <v>0.0</v>
      </c>
      <c r="H191" s="700">
        <v>0.0</v>
      </c>
      <c r="I191" s="700">
        <v>0.0</v>
      </c>
      <c r="J191" s="700">
        <v>0.0</v>
      </c>
      <c r="K191" s="700">
        <v>0.0</v>
      </c>
      <c r="L191" s="700">
        <v>0.0</v>
      </c>
      <c r="M191" s="700">
        <v>0.0</v>
      </c>
      <c r="N191" s="700">
        <v>0.0</v>
      </c>
      <c r="O191" s="701">
        <v>0.0</v>
      </c>
      <c r="P191" s="702" t="str">
        <f t="shared" si="1"/>
        <v/>
      </c>
      <c r="Q191" s="703"/>
      <c r="R191" s="769"/>
      <c r="S191" s="769"/>
      <c r="T191" s="782"/>
      <c r="U191" s="706"/>
      <c r="V191" s="772" t="s">
        <v>1805</v>
      </c>
      <c r="W191" s="798" t="s">
        <v>492</v>
      </c>
      <c r="X191" s="708">
        <v>13.0</v>
      </c>
      <c r="Y191" s="708" t="s">
        <v>1806</v>
      </c>
      <c r="Z191" s="708">
        <v>20.0</v>
      </c>
      <c r="AA191" s="708" t="s">
        <v>1807</v>
      </c>
      <c r="AB191" s="708">
        <v>22.0</v>
      </c>
      <c r="AC191" s="708" t="s">
        <v>1807</v>
      </c>
      <c r="AD191" s="708">
        <v>24.0</v>
      </c>
      <c r="AE191" s="708" t="s">
        <v>1807</v>
      </c>
      <c r="AF191" s="708">
        <v>26.0</v>
      </c>
      <c r="AG191" s="708" t="s">
        <v>1807</v>
      </c>
      <c r="AH191" s="708">
        <v>28.0</v>
      </c>
      <c r="AI191" s="708" t="s">
        <v>1807</v>
      </c>
      <c r="AJ191" s="783">
        <v>20.0</v>
      </c>
      <c r="AK191" s="708" t="s">
        <v>1807</v>
      </c>
      <c r="AL191" s="709"/>
      <c r="AM191" s="709"/>
      <c r="AN191" s="710" t="s">
        <v>1808</v>
      </c>
      <c r="AO191" s="773" t="str">
        <f t="shared" si="5"/>
        <v/>
      </c>
      <c r="AP191" s="774"/>
      <c r="AQ191" s="713"/>
      <c r="AR191" s="742"/>
      <c r="AS191" s="715"/>
      <c r="AT191" s="715"/>
      <c r="AU191" s="733"/>
      <c r="AV191" s="734"/>
      <c r="AW191" s="734"/>
      <c r="AX191" s="734"/>
      <c r="AY191" s="806"/>
      <c r="AZ191" s="807"/>
      <c r="BA191" s="808"/>
      <c r="BB191" s="809"/>
      <c r="BC191" s="810"/>
      <c r="BD191" s="811"/>
      <c r="BE191" s="812"/>
      <c r="BF191" s="813"/>
      <c r="BG191" s="814"/>
      <c r="BH191" s="815"/>
      <c r="BI191" s="816"/>
      <c r="BJ191" s="696"/>
    </row>
    <row r="192" ht="12.75" customHeight="1">
      <c r="A192" s="758"/>
      <c r="B192" s="758"/>
      <c r="C192" s="669" t="s">
        <v>325</v>
      </c>
      <c r="D192" s="670" t="str">
        <f t="shared" si="8"/>
        <v/>
      </c>
      <c r="E192" s="671">
        <v>0.0</v>
      </c>
      <c r="F192" s="671">
        <v>0.0</v>
      </c>
      <c r="G192" s="671">
        <v>0.0</v>
      </c>
      <c r="H192" s="671">
        <v>0.0</v>
      </c>
      <c r="I192" s="671">
        <v>0.0</v>
      </c>
      <c r="J192" s="671">
        <v>0.0</v>
      </c>
      <c r="K192" s="671">
        <v>0.0</v>
      </c>
      <c r="L192" s="671">
        <v>0.0</v>
      </c>
      <c r="M192" s="671">
        <v>0.0</v>
      </c>
      <c r="N192" s="671">
        <v>0.0</v>
      </c>
      <c r="O192" s="672">
        <v>0.0</v>
      </c>
      <c r="P192" s="673" t="str">
        <f t="shared" si="1"/>
        <v/>
      </c>
      <c r="Q192" s="674"/>
      <c r="R192" s="777"/>
      <c r="S192" s="777"/>
      <c r="T192" s="763"/>
      <c r="U192" s="646"/>
      <c r="V192" s="764" t="s">
        <v>1809</v>
      </c>
      <c r="W192" s="797" t="s">
        <v>492</v>
      </c>
      <c r="X192" s="678">
        <v>11.0</v>
      </c>
      <c r="Y192" s="678" t="s">
        <v>1810</v>
      </c>
      <c r="Z192" s="678">
        <v>20.0</v>
      </c>
      <c r="AA192" s="678" t="s">
        <v>1811</v>
      </c>
      <c r="AB192" s="678">
        <v>22.0</v>
      </c>
      <c r="AC192" s="678" t="s">
        <v>1812</v>
      </c>
      <c r="AD192" s="678">
        <v>24.0</v>
      </c>
      <c r="AE192" s="678" t="s">
        <v>1813</v>
      </c>
      <c r="AF192" s="678">
        <v>26.0</v>
      </c>
      <c r="AG192" s="678" t="s">
        <v>1814</v>
      </c>
      <c r="AH192" s="678">
        <v>28.0</v>
      </c>
      <c r="AI192" s="678" t="s">
        <v>1815</v>
      </c>
      <c r="AJ192" s="803">
        <v>10.0</v>
      </c>
      <c r="AK192" s="678" t="s">
        <v>1816</v>
      </c>
      <c r="AL192" s="678">
        <v>12.0</v>
      </c>
      <c r="AM192" s="678" t="s">
        <v>1817</v>
      </c>
      <c r="AN192" s="786" t="s">
        <v>1818</v>
      </c>
      <c r="AO192" s="765" t="str">
        <f t="shared" si="5"/>
        <v/>
      </c>
      <c r="AP192" s="766"/>
      <c r="AQ192" s="682"/>
      <c r="AR192" s="745"/>
      <c r="AS192" s="725"/>
      <c r="AT192" s="725"/>
      <c r="AU192" s="738"/>
      <c r="AV192" s="739"/>
      <c r="AW192" s="739"/>
      <c r="AX192" s="739"/>
      <c r="AY192" s="806"/>
      <c r="AZ192" s="807"/>
      <c r="BA192" s="808"/>
      <c r="BB192" s="809"/>
      <c r="BC192" s="810"/>
      <c r="BD192" s="811"/>
      <c r="BE192" s="812"/>
      <c r="BF192" s="813"/>
      <c r="BG192" s="814"/>
      <c r="BH192" s="815"/>
      <c r="BI192" s="816"/>
      <c r="BJ192" s="696"/>
    </row>
    <row r="193" ht="12.75" customHeight="1">
      <c r="A193" s="756"/>
      <c r="B193" s="756"/>
      <c r="C193" s="669" t="s">
        <v>325</v>
      </c>
      <c r="D193" s="699" t="str">
        <f t="shared" si="8"/>
        <v/>
      </c>
      <c r="E193" s="700">
        <v>0.0</v>
      </c>
      <c r="F193" s="700">
        <v>0.0</v>
      </c>
      <c r="G193" s="700">
        <v>0.0</v>
      </c>
      <c r="H193" s="700">
        <v>0.0</v>
      </c>
      <c r="I193" s="700">
        <v>0.0</v>
      </c>
      <c r="J193" s="700">
        <v>0.0</v>
      </c>
      <c r="K193" s="700">
        <v>0.0</v>
      </c>
      <c r="L193" s="700">
        <v>0.0</v>
      </c>
      <c r="M193" s="700">
        <v>0.0</v>
      </c>
      <c r="N193" s="700">
        <v>0.0</v>
      </c>
      <c r="O193" s="701">
        <v>0.0</v>
      </c>
      <c r="P193" s="702" t="str">
        <f t="shared" si="1"/>
        <v/>
      </c>
      <c r="Q193" s="703"/>
      <c r="R193" s="769"/>
      <c r="S193" s="769"/>
      <c r="T193" s="782"/>
      <c r="U193" s="706"/>
      <c r="V193" s="772" t="s">
        <v>1819</v>
      </c>
      <c r="W193" s="798" t="s">
        <v>536</v>
      </c>
      <c r="X193" s="708">
        <v>11.0</v>
      </c>
      <c r="Y193" s="708" t="s">
        <v>1820</v>
      </c>
      <c r="Z193" s="708">
        <v>15.0</v>
      </c>
      <c r="AA193" s="708" t="s">
        <v>1821</v>
      </c>
      <c r="AB193" s="708">
        <v>12.0</v>
      </c>
      <c r="AC193" s="708" t="s">
        <v>1822</v>
      </c>
      <c r="AD193" s="708">
        <v>12.0</v>
      </c>
      <c r="AE193" s="708" t="s">
        <v>1822</v>
      </c>
      <c r="AF193" s="708">
        <v>10.0</v>
      </c>
      <c r="AG193" s="708" t="s">
        <v>1823</v>
      </c>
      <c r="AH193" s="708">
        <v>10.0</v>
      </c>
      <c r="AI193" s="708" t="s">
        <v>1823</v>
      </c>
      <c r="AJ193" s="789"/>
      <c r="AK193" s="709"/>
      <c r="AL193" s="709"/>
      <c r="AM193" s="709"/>
      <c r="AN193" s="710" t="s">
        <v>1818</v>
      </c>
      <c r="AO193" s="773" t="str">
        <f t="shared" si="5"/>
        <v/>
      </c>
      <c r="AP193" s="774"/>
      <c r="AQ193" s="713"/>
      <c r="AR193" s="742"/>
      <c r="AS193" s="715"/>
      <c r="AT193" s="715"/>
      <c r="AU193" s="733"/>
      <c r="AV193" s="734"/>
      <c r="AW193" s="734"/>
      <c r="AX193" s="734"/>
      <c r="AY193" s="806"/>
      <c r="AZ193" s="807"/>
      <c r="BA193" s="808"/>
      <c r="BB193" s="809"/>
      <c r="BC193" s="810"/>
      <c r="BD193" s="811"/>
      <c r="BE193" s="812"/>
      <c r="BF193" s="813"/>
      <c r="BG193" s="814"/>
      <c r="BH193" s="815"/>
      <c r="BI193" s="816"/>
      <c r="BJ193" s="696"/>
    </row>
    <row r="194" ht="12.75" customHeight="1">
      <c r="A194" s="758"/>
      <c r="B194" s="758"/>
      <c r="C194" s="669" t="s">
        <v>325</v>
      </c>
      <c r="D194" s="670" t="str">
        <f t="shared" si="8"/>
        <v/>
      </c>
      <c r="E194" s="671">
        <v>0.0</v>
      </c>
      <c r="F194" s="671">
        <v>0.0</v>
      </c>
      <c r="G194" s="671">
        <v>0.0</v>
      </c>
      <c r="H194" s="671">
        <v>0.0</v>
      </c>
      <c r="I194" s="671">
        <v>0.0</v>
      </c>
      <c r="J194" s="671">
        <v>0.0</v>
      </c>
      <c r="K194" s="671">
        <v>0.0</v>
      </c>
      <c r="L194" s="671">
        <v>0.0</v>
      </c>
      <c r="M194" s="671">
        <v>0.0</v>
      </c>
      <c r="N194" s="671">
        <v>0.0</v>
      </c>
      <c r="O194" s="672">
        <v>0.0</v>
      </c>
      <c r="P194" s="673" t="str">
        <f t="shared" si="1"/>
        <v/>
      </c>
      <c r="Q194" s="674"/>
      <c r="R194" s="777"/>
      <c r="S194" s="777"/>
      <c r="T194" s="763"/>
      <c r="U194" s="646"/>
      <c r="V194" s="764" t="s">
        <v>1824</v>
      </c>
      <c r="W194" s="797" t="s">
        <v>492</v>
      </c>
      <c r="X194" s="678">
        <v>9.0</v>
      </c>
      <c r="Y194" s="678" t="s">
        <v>1825</v>
      </c>
      <c r="Z194" s="678">
        <v>10.0</v>
      </c>
      <c r="AA194" s="678" t="s">
        <v>1826</v>
      </c>
      <c r="AB194" s="678">
        <v>8.0</v>
      </c>
      <c r="AC194" s="678" t="s">
        <v>1827</v>
      </c>
      <c r="AD194" s="678">
        <v>8.0</v>
      </c>
      <c r="AE194" s="678" t="s">
        <v>1827</v>
      </c>
      <c r="AF194" s="678">
        <v>6.0</v>
      </c>
      <c r="AG194" s="678" t="s">
        <v>1828</v>
      </c>
      <c r="AH194" s="678">
        <v>6.0</v>
      </c>
      <c r="AI194" s="678" t="s">
        <v>1828</v>
      </c>
      <c r="AJ194" s="785"/>
      <c r="AK194" s="720"/>
      <c r="AL194" s="720"/>
      <c r="AM194" s="720"/>
      <c r="AN194" s="786" t="s">
        <v>1829</v>
      </c>
      <c r="AO194" s="765" t="str">
        <f t="shared" si="5"/>
        <v/>
      </c>
      <c r="AP194" s="766"/>
      <c r="AQ194" s="682"/>
      <c r="AR194" s="745"/>
      <c r="AS194" s="725"/>
      <c r="AT194" s="725"/>
      <c r="AU194" s="738"/>
      <c r="AV194" s="739"/>
      <c r="AW194" s="739"/>
      <c r="AX194" s="739"/>
      <c r="AY194" s="806"/>
      <c r="AZ194" s="807"/>
      <c r="BA194" s="808"/>
      <c r="BB194" s="809"/>
      <c r="BC194" s="810"/>
      <c r="BD194" s="811"/>
      <c r="BE194" s="812"/>
      <c r="BF194" s="813"/>
      <c r="BG194" s="814"/>
      <c r="BH194" s="815"/>
      <c r="BI194" s="816"/>
      <c r="BJ194" s="696"/>
    </row>
    <row r="195" ht="12.75" customHeight="1">
      <c r="A195" s="756"/>
      <c r="B195" s="756"/>
      <c r="C195" s="669" t="s">
        <v>325</v>
      </c>
      <c r="D195" s="699" t="str">
        <f t="shared" si="8"/>
        <v/>
      </c>
      <c r="E195" s="700">
        <v>0.0</v>
      </c>
      <c r="F195" s="700">
        <v>0.0</v>
      </c>
      <c r="G195" s="700">
        <v>0.0</v>
      </c>
      <c r="H195" s="700">
        <v>0.0</v>
      </c>
      <c r="I195" s="700">
        <v>0.0</v>
      </c>
      <c r="J195" s="700">
        <v>0.0</v>
      </c>
      <c r="K195" s="700">
        <v>0.0</v>
      </c>
      <c r="L195" s="700">
        <v>0.0</v>
      </c>
      <c r="M195" s="700">
        <v>0.0</v>
      </c>
      <c r="N195" s="700">
        <v>0.0</v>
      </c>
      <c r="O195" s="701">
        <v>0.0</v>
      </c>
      <c r="P195" s="702" t="str">
        <f t="shared" si="1"/>
        <v/>
      </c>
      <c r="Q195" s="703"/>
      <c r="R195" s="769"/>
      <c r="S195" s="769"/>
      <c r="T195" s="782"/>
      <c r="U195" s="706"/>
      <c r="V195" s="772" t="s">
        <v>1830</v>
      </c>
      <c r="W195" s="798" t="s">
        <v>536</v>
      </c>
      <c r="X195" s="708">
        <v>9.0</v>
      </c>
      <c r="Y195" s="708" t="s">
        <v>1825</v>
      </c>
      <c r="Z195" s="708">
        <v>10.0</v>
      </c>
      <c r="AA195" s="708" t="s">
        <v>1826</v>
      </c>
      <c r="AB195" s="708">
        <v>10.0</v>
      </c>
      <c r="AC195" s="708" t="s">
        <v>1821</v>
      </c>
      <c r="AD195" s="708">
        <v>10.0</v>
      </c>
      <c r="AE195" s="708" t="s">
        <v>1821</v>
      </c>
      <c r="AF195" s="708">
        <v>12.0</v>
      </c>
      <c r="AG195" s="708" t="s">
        <v>1821</v>
      </c>
      <c r="AH195" s="708">
        <v>12.0</v>
      </c>
      <c r="AI195" s="708" t="s">
        <v>1821</v>
      </c>
      <c r="AJ195" s="789"/>
      <c r="AK195" s="709"/>
      <c r="AL195" s="709"/>
      <c r="AM195" s="709"/>
      <c r="AN195" s="710" t="s">
        <v>1818</v>
      </c>
      <c r="AO195" s="773" t="str">
        <f t="shared" si="5"/>
        <v/>
      </c>
      <c r="AP195" s="774"/>
      <c r="AQ195" s="713"/>
      <c r="AR195" s="742"/>
      <c r="AS195" s="715"/>
      <c r="AT195" s="715"/>
      <c r="AU195" s="733"/>
      <c r="AV195" s="734"/>
      <c r="AW195" s="734"/>
      <c r="AX195" s="734"/>
      <c r="AY195" s="806"/>
      <c r="AZ195" s="807"/>
      <c r="BA195" s="808"/>
      <c r="BB195" s="809"/>
      <c r="BC195" s="810"/>
      <c r="BD195" s="811"/>
      <c r="BE195" s="812"/>
      <c r="BF195" s="813"/>
      <c r="BG195" s="814"/>
      <c r="BH195" s="815"/>
      <c r="BI195" s="816"/>
      <c r="BJ195" s="696"/>
    </row>
    <row r="196" ht="12.75" customHeight="1">
      <c r="A196" s="758"/>
      <c r="B196" s="758"/>
      <c r="C196" s="669" t="s">
        <v>325</v>
      </c>
      <c r="D196" s="670" t="str">
        <f t="shared" si="8"/>
        <v/>
      </c>
      <c r="E196" s="671">
        <v>0.0</v>
      </c>
      <c r="F196" s="671">
        <v>0.0</v>
      </c>
      <c r="G196" s="671">
        <v>0.0</v>
      </c>
      <c r="H196" s="671">
        <v>0.0</v>
      </c>
      <c r="I196" s="671">
        <v>0.0</v>
      </c>
      <c r="J196" s="671">
        <v>0.0</v>
      </c>
      <c r="K196" s="671">
        <v>0.0</v>
      </c>
      <c r="L196" s="671">
        <v>0.0</v>
      </c>
      <c r="M196" s="671">
        <v>0.0</v>
      </c>
      <c r="N196" s="671">
        <v>0.0</v>
      </c>
      <c r="O196" s="672">
        <v>0.0</v>
      </c>
      <c r="P196" s="673" t="str">
        <f t="shared" si="1"/>
        <v/>
      </c>
      <c r="Q196" s="674"/>
      <c r="R196" s="777"/>
      <c r="S196" s="777"/>
      <c r="T196" s="763"/>
      <c r="U196" s="646"/>
      <c r="V196" s="764" t="s">
        <v>1831</v>
      </c>
      <c r="W196" s="797" t="s">
        <v>536</v>
      </c>
      <c r="X196" s="678">
        <v>1.0</v>
      </c>
      <c r="Y196" s="678" t="s">
        <v>1832</v>
      </c>
      <c r="Z196" s="678">
        <v>1.0</v>
      </c>
      <c r="AA196" s="678" t="s">
        <v>1832</v>
      </c>
      <c r="AB196" s="678">
        <v>1.0</v>
      </c>
      <c r="AC196" s="678" t="s">
        <v>1832</v>
      </c>
      <c r="AD196" s="678">
        <v>1.0</v>
      </c>
      <c r="AE196" s="678" t="s">
        <v>1832</v>
      </c>
      <c r="AF196" s="678">
        <v>1.0</v>
      </c>
      <c r="AG196" s="678" t="s">
        <v>1832</v>
      </c>
      <c r="AH196" s="678">
        <v>1.0</v>
      </c>
      <c r="AI196" s="678" t="s">
        <v>1832</v>
      </c>
      <c r="AJ196" s="785"/>
      <c r="AK196" s="720"/>
      <c r="AL196" s="720"/>
      <c r="AM196" s="720"/>
      <c r="AN196" s="786" t="s">
        <v>1833</v>
      </c>
      <c r="AO196" s="765" t="str">
        <f t="shared" si="5"/>
        <v/>
      </c>
      <c r="AP196" s="766"/>
      <c r="AQ196" s="682"/>
      <c r="AR196" s="745"/>
      <c r="AS196" s="725"/>
      <c r="AT196" s="725"/>
      <c r="AU196" s="738"/>
      <c r="AV196" s="739"/>
      <c r="AW196" s="739"/>
      <c r="AX196" s="739"/>
      <c r="AY196" s="806"/>
      <c r="AZ196" s="807"/>
      <c r="BA196" s="808"/>
      <c r="BB196" s="809"/>
      <c r="BC196" s="810"/>
      <c r="BD196" s="811"/>
      <c r="BE196" s="812"/>
      <c r="BF196" s="813"/>
      <c r="BG196" s="814"/>
      <c r="BH196" s="815"/>
      <c r="BI196" s="816"/>
      <c r="BJ196" s="696"/>
    </row>
    <row r="197" ht="12.75" customHeight="1">
      <c r="A197" s="756"/>
      <c r="B197" s="756"/>
      <c r="C197" s="669" t="s">
        <v>325</v>
      </c>
      <c r="D197" s="699" t="str">
        <f t="shared" si="8"/>
        <v/>
      </c>
      <c r="E197" s="700">
        <v>0.0</v>
      </c>
      <c r="F197" s="700">
        <v>0.0</v>
      </c>
      <c r="G197" s="700">
        <v>0.0</v>
      </c>
      <c r="H197" s="700">
        <v>0.0</v>
      </c>
      <c r="I197" s="700">
        <v>0.0</v>
      </c>
      <c r="J197" s="700">
        <v>0.0</v>
      </c>
      <c r="K197" s="700">
        <v>0.0</v>
      </c>
      <c r="L197" s="700">
        <v>0.0</v>
      </c>
      <c r="M197" s="700">
        <v>0.0</v>
      </c>
      <c r="N197" s="700">
        <v>0.0</v>
      </c>
      <c r="O197" s="701">
        <v>0.0</v>
      </c>
      <c r="P197" s="702" t="str">
        <f t="shared" si="1"/>
        <v/>
      </c>
      <c r="Q197" s="703"/>
      <c r="R197" s="769"/>
      <c r="S197" s="769"/>
      <c r="T197" s="782"/>
      <c r="U197" s="706"/>
      <c r="V197" s="772" t="s">
        <v>1834</v>
      </c>
      <c r="W197" s="798" t="s">
        <v>536</v>
      </c>
      <c r="X197" s="708">
        <v>1.0</v>
      </c>
      <c r="Y197" s="708" t="s">
        <v>1835</v>
      </c>
      <c r="Z197" s="708">
        <v>1.0</v>
      </c>
      <c r="AA197" s="708" t="s">
        <v>1835</v>
      </c>
      <c r="AB197" s="708">
        <v>1.0</v>
      </c>
      <c r="AC197" s="708" t="s">
        <v>1835</v>
      </c>
      <c r="AD197" s="708">
        <v>1.0</v>
      </c>
      <c r="AE197" s="708" t="s">
        <v>1835</v>
      </c>
      <c r="AF197" s="708">
        <v>1.0</v>
      </c>
      <c r="AG197" s="708" t="s">
        <v>1835</v>
      </c>
      <c r="AH197" s="708">
        <v>1.0</v>
      </c>
      <c r="AI197" s="708" t="s">
        <v>1836</v>
      </c>
      <c r="AJ197" s="789"/>
      <c r="AK197" s="709"/>
      <c r="AL197" s="709"/>
      <c r="AM197" s="709"/>
      <c r="AN197" s="822" t="s">
        <v>1837</v>
      </c>
      <c r="AO197" s="773" t="str">
        <f t="shared" si="5"/>
        <v/>
      </c>
      <c r="AP197" s="774"/>
      <c r="AQ197" s="713"/>
      <c r="AR197" s="742"/>
      <c r="AS197" s="715"/>
      <c r="AT197" s="715"/>
      <c r="AU197" s="733"/>
      <c r="AV197" s="734"/>
      <c r="AW197" s="734"/>
      <c r="AX197" s="734"/>
      <c r="AY197" s="806"/>
      <c r="AZ197" s="807"/>
      <c r="BA197" s="808"/>
      <c r="BB197" s="809"/>
      <c r="BC197" s="810"/>
      <c r="BD197" s="811"/>
      <c r="BE197" s="812"/>
      <c r="BF197" s="813"/>
      <c r="BG197" s="814"/>
      <c r="BH197" s="815"/>
      <c r="BI197" s="816"/>
      <c r="BJ197" s="696"/>
    </row>
    <row r="198" ht="12.75" customHeight="1">
      <c r="A198" s="758"/>
      <c r="B198" s="758"/>
      <c r="C198" s="669" t="s">
        <v>325</v>
      </c>
      <c r="D198" s="670" t="str">
        <f t="shared" si="8"/>
        <v/>
      </c>
      <c r="E198" s="671">
        <v>0.0</v>
      </c>
      <c r="F198" s="671">
        <v>0.0</v>
      </c>
      <c r="G198" s="671">
        <v>0.0</v>
      </c>
      <c r="H198" s="671">
        <v>0.0</v>
      </c>
      <c r="I198" s="671">
        <v>0.0</v>
      </c>
      <c r="J198" s="671">
        <v>0.0</v>
      </c>
      <c r="K198" s="671">
        <v>0.0</v>
      </c>
      <c r="L198" s="671">
        <v>0.0</v>
      </c>
      <c r="M198" s="671">
        <v>0.0</v>
      </c>
      <c r="N198" s="671">
        <v>0.0</v>
      </c>
      <c r="O198" s="672">
        <v>0.0</v>
      </c>
      <c r="P198" s="673" t="str">
        <f t="shared" si="1"/>
        <v/>
      </c>
      <c r="Q198" s="674"/>
      <c r="R198" s="777"/>
      <c r="S198" s="777"/>
      <c r="T198" s="763"/>
      <c r="U198" s="646"/>
      <c r="V198" s="764" t="s">
        <v>1838</v>
      </c>
      <c r="W198" s="797" t="s">
        <v>536</v>
      </c>
      <c r="X198" s="678">
        <v>8.0</v>
      </c>
      <c r="Y198" s="678" t="s">
        <v>1839</v>
      </c>
      <c r="Z198" s="678">
        <v>8.0</v>
      </c>
      <c r="AA198" s="678" t="s">
        <v>1839</v>
      </c>
      <c r="AB198" s="678">
        <v>8.0</v>
      </c>
      <c r="AC198" s="678" t="s">
        <v>1839</v>
      </c>
      <c r="AD198" s="678">
        <v>8.0</v>
      </c>
      <c r="AE198" s="678" t="s">
        <v>1839</v>
      </c>
      <c r="AF198" s="678">
        <v>8.0</v>
      </c>
      <c r="AG198" s="678" t="s">
        <v>1839</v>
      </c>
      <c r="AH198" s="678">
        <v>1.0</v>
      </c>
      <c r="AI198" s="678" t="s">
        <v>1697</v>
      </c>
      <c r="AJ198" s="785"/>
      <c r="AK198" s="720"/>
      <c r="AL198" s="720"/>
      <c r="AM198" s="720"/>
      <c r="AN198" s="786" t="s">
        <v>1840</v>
      </c>
      <c r="AO198" s="765" t="str">
        <f t="shared" si="5"/>
        <v/>
      </c>
      <c r="AP198" s="766"/>
      <c r="AQ198" s="682"/>
      <c r="AR198" s="745"/>
      <c r="AS198" s="725"/>
      <c r="AT198" s="725"/>
      <c r="AU198" s="738"/>
      <c r="AV198" s="739"/>
      <c r="AW198" s="739"/>
      <c r="AX198" s="739"/>
      <c r="AY198" s="806"/>
      <c r="AZ198" s="807"/>
      <c r="BA198" s="808"/>
      <c r="BB198" s="809"/>
      <c r="BC198" s="810"/>
      <c r="BD198" s="811"/>
      <c r="BE198" s="812"/>
      <c r="BF198" s="813"/>
      <c r="BG198" s="814"/>
      <c r="BH198" s="815"/>
      <c r="BI198" s="816"/>
      <c r="BJ198" s="696"/>
    </row>
    <row r="199" ht="12.75" customHeight="1">
      <c r="A199" s="756"/>
      <c r="B199" s="756"/>
      <c r="C199" s="669" t="s">
        <v>325</v>
      </c>
      <c r="D199" s="699" t="str">
        <f t="shared" si="8"/>
        <v/>
      </c>
      <c r="E199" s="700">
        <v>0.0</v>
      </c>
      <c r="F199" s="700">
        <v>0.0</v>
      </c>
      <c r="G199" s="700">
        <v>0.0</v>
      </c>
      <c r="H199" s="700">
        <v>0.0</v>
      </c>
      <c r="I199" s="700">
        <v>0.0</v>
      </c>
      <c r="J199" s="700">
        <v>0.0</v>
      </c>
      <c r="K199" s="700">
        <v>0.0</v>
      </c>
      <c r="L199" s="700">
        <v>0.0</v>
      </c>
      <c r="M199" s="700">
        <v>0.0</v>
      </c>
      <c r="N199" s="700">
        <v>0.0</v>
      </c>
      <c r="O199" s="701">
        <v>0.0</v>
      </c>
      <c r="P199" s="702" t="str">
        <f t="shared" si="1"/>
        <v/>
      </c>
      <c r="Q199" s="703"/>
      <c r="R199" s="769"/>
      <c r="S199" s="769"/>
      <c r="T199" s="782"/>
      <c r="U199" s="706"/>
      <c r="V199" s="772" t="s">
        <v>1841</v>
      </c>
      <c r="W199" s="798" t="s">
        <v>536</v>
      </c>
      <c r="X199" s="708">
        <v>1.0</v>
      </c>
      <c r="Y199" s="708" t="s">
        <v>1842</v>
      </c>
      <c r="Z199" s="708">
        <v>1.0</v>
      </c>
      <c r="AA199" s="708" t="s">
        <v>1835</v>
      </c>
      <c r="AB199" s="708">
        <v>1.0</v>
      </c>
      <c r="AC199" s="708" t="s">
        <v>1835</v>
      </c>
      <c r="AD199" s="708">
        <v>1.0</v>
      </c>
      <c r="AE199" s="708" t="s">
        <v>1835</v>
      </c>
      <c r="AF199" s="708">
        <v>1.0</v>
      </c>
      <c r="AG199" s="708" t="s">
        <v>1835</v>
      </c>
      <c r="AH199" s="708">
        <v>1.0</v>
      </c>
      <c r="AI199" s="708" t="s">
        <v>1836</v>
      </c>
      <c r="AJ199" s="789"/>
      <c r="AK199" s="709"/>
      <c r="AL199" s="709"/>
      <c r="AM199" s="709"/>
      <c r="AN199" s="710" t="s">
        <v>1843</v>
      </c>
      <c r="AO199" s="773" t="str">
        <f t="shared" si="5"/>
        <v/>
      </c>
      <c r="AP199" s="774"/>
      <c r="AQ199" s="713"/>
      <c r="AR199" s="742"/>
      <c r="AS199" s="715"/>
      <c r="AT199" s="715"/>
      <c r="AU199" s="733"/>
      <c r="AV199" s="734"/>
      <c r="AW199" s="734"/>
      <c r="AX199" s="734"/>
      <c r="AY199" s="806"/>
      <c r="AZ199" s="807"/>
      <c r="BA199" s="808"/>
      <c r="BB199" s="809"/>
      <c r="BC199" s="810"/>
      <c r="BD199" s="811"/>
      <c r="BE199" s="812"/>
      <c r="BF199" s="813"/>
      <c r="BG199" s="814"/>
      <c r="BH199" s="815"/>
      <c r="BI199" s="816"/>
      <c r="BJ199" s="696"/>
    </row>
    <row r="200" ht="12.75" customHeight="1">
      <c r="A200" s="758"/>
      <c r="B200" s="758"/>
      <c r="C200" s="669" t="s">
        <v>325</v>
      </c>
      <c r="D200" s="670" t="str">
        <f t="shared" si="8"/>
        <v/>
      </c>
      <c r="E200" s="671">
        <v>0.0</v>
      </c>
      <c r="F200" s="671">
        <v>0.0</v>
      </c>
      <c r="G200" s="671">
        <v>0.0</v>
      </c>
      <c r="H200" s="671">
        <v>0.0</v>
      </c>
      <c r="I200" s="671">
        <v>0.0</v>
      </c>
      <c r="J200" s="671">
        <v>0.0</v>
      </c>
      <c r="K200" s="671">
        <v>0.0</v>
      </c>
      <c r="L200" s="671">
        <v>0.0</v>
      </c>
      <c r="M200" s="671">
        <v>0.0</v>
      </c>
      <c r="N200" s="671">
        <v>0.0</v>
      </c>
      <c r="O200" s="672">
        <v>0.0</v>
      </c>
      <c r="P200" s="673" t="str">
        <f t="shared" si="1"/>
        <v/>
      </c>
      <c r="Q200" s="674"/>
      <c r="R200" s="777"/>
      <c r="S200" s="777"/>
      <c r="T200" s="763"/>
      <c r="U200" s="646"/>
      <c r="V200" s="764" t="s">
        <v>1844</v>
      </c>
      <c r="W200" s="797" t="s">
        <v>536</v>
      </c>
      <c r="X200" s="678">
        <v>2.0</v>
      </c>
      <c r="Y200" s="678" t="s">
        <v>1845</v>
      </c>
      <c r="Z200" s="678">
        <v>2.0</v>
      </c>
      <c r="AA200" s="678" t="s">
        <v>1845</v>
      </c>
      <c r="AB200" s="678">
        <v>2.0</v>
      </c>
      <c r="AC200" s="678" t="s">
        <v>1845</v>
      </c>
      <c r="AD200" s="678">
        <v>2.0</v>
      </c>
      <c r="AE200" s="678" t="s">
        <v>1845</v>
      </c>
      <c r="AF200" s="678">
        <v>2.0</v>
      </c>
      <c r="AG200" s="678" t="s">
        <v>1845</v>
      </c>
      <c r="AH200" s="678">
        <v>1.0</v>
      </c>
      <c r="AI200" s="678" t="s">
        <v>1845</v>
      </c>
      <c r="AJ200" s="785"/>
      <c r="AK200" s="720"/>
      <c r="AL200" s="720"/>
      <c r="AM200" s="720"/>
      <c r="AN200" s="786" t="s">
        <v>1846</v>
      </c>
      <c r="AO200" s="765" t="str">
        <f t="shared" si="5"/>
        <v/>
      </c>
      <c r="AP200" s="766"/>
      <c r="AQ200" s="682"/>
      <c r="AR200" s="745"/>
      <c r="AS200" s="725"/>
      <c r="AT200" s="725"/>
      <c r="AU200" s="738"/>
      <c r="AV200" s="739"/>
      <c r="AW200" s="739"/>
      <c r="AX200" s="739"/>
      <c r="AY200" s="806"/>
      <c r="AZ200" s="807"/>
      <c r="BA200" s="808"/>
      <c r="BB200" s="809"/>
      <c r="BC200" s="810"/>
      <c r="BD200" s="811"/>
      <c r="BE200" s="812"/>
      <c r="BF200" s="813"/>
      <c r="BG200" s="814"/>
      <c r="BH200" s="815"/>
      <c r="BI200" s="816"/>
      <c r="BJ200" s="696"/>
    </row>
    <row r="201" ht="12.75" customHeight="1">
      <c r="A201" s="756"/>
      <c r="B201" s="756"/>
      <c r="C201" s="669" t="s">
        <v>325</v>
      </c>
      <c r="D201" s="699" t="str">
        <f t="shared" si="8"/>
        <v/>
      </c>
      <c r="E201" s="700">
        <v>0.0</v>
      </c>
      <c r="F201" s="700">
        <v>0.0</v>
      </c>
      <c r="G201" s="700">
        <v>0.0</v>
      </c>
      <c r="H201" s="700">
        <v>0.0</v>
      </c>
      <c r="I201" s="700">
        <v>0.0</v>
      </c>
      <c r="J201" s="700">
        <v>0.0</v>
      </c>
      <c r="K201" s="700">
        <v>0.0</v>
      </c>
      <c r="L201" s="700">
        <v>0.0</v>
      </c>
      <c r="M201" s="700">
        <v>0.0</v>
      </c>
      <c r="N201" s="700">
        <v>0.0</v>
      </c>
      <c r="O201" s="701">
        <v>0.0</v>
      </c>
      <c r="P201" s="702" t="str">
        <f t="shared" si="1"/>
        <v/>
      </c>
      <c r="Q201" s="703"/>
      <c r="R201" s="769"/>
      <c r="S201" s="769"/>
      <c r="T201" s="782"/>
      <c r="U201" s="706"/>
      <c r="V201" s="772" t="s">
        <v>1847</v>
      </c>
      <c r="W201" s="798" t="s">
        <v>492</v>
      </c>
      <c r="X201" s="708">
        <v>4.0</v>
      </c>
      <c r="Y201" s="708" t="s">
        <v>1848</v>
      </c>
      <c r="Z201" s="708">
        <v>4.0</v>
      </c>
      <c r="AA201" s="708" t="s">
        <v>1848</v>
      </c>
      <c r="AB201" s="708">
        <v>4.0</v>
      </c>
      <c r="AC201" s="708" t="s">
        <v>1848</v>
      </c>
      <c r="AD201" s="708">
        <v>4.0</v>
      </c>
      <c r="AE201" s="708" t="s">
        <v>1848</v>
      </c>
      <c r="AF201" s="708">
        <v>4.0</v>
      </c>
      <c r="AG201" s="708" t="s">
        <v>1848</v>
      </c>
      <c r="AH201" s="708">
        <v>4.0</v>
      </c>
      <c r="AI201" s="708" t="s">
        <v>1848</v>
      </c>
      <c r="AJ201" s="789"/>
      <c r="AK201" s="709"/>
      <c r="AL201" s="709"/>
      <c r="AM201" s="709"/>
      <c r="AN201" s="710" t="s">
        <v>1849</v>
      </c>
      <c r="AO201" s="773" t="str">
        <f t="shared" si="5"/>
        <v/>
      </c>
      <c r="AP201" s="774"/>
      <c r="AQ201" s="713"/>
      <c r="AR201" s="742"/>
      <c r="AS201" s="715"/>
      <c r="AT201" s="715"/>
      <c r="AU201" s="733"/>
      <c r="AV201" s="734"/>
      <c r="AW201" s="734"/>
      <c r="AX201" s="734"/>
      <c r="AY201" s="806"/>
      <c r="AZ201" s="807"/>
      <c r="BA201" s="808"/>
      <c r="BB201" s="809"/>
      <c r="BC201" s="810"/>
      <c r="BD201" s="811"/>
      <c r="BE201" s="812"/>
      <c r="BF201" s="813"/>
      <c r="BG201" s="814"/>
      <c r="BH201" s="815"/>
      <c r="BI201" s="816"/>
      <c r="BJ201" s="696"/>
    </row>
    <row r="202" ht="12.75" customHeight="1">
      <c r="A202" s="758"/>
      <c r="B202" s="758"/>
      <c r="C202" s="669" t="s">
        <v>325</v>
      </c>
      <c r="D202" s="670" t="str">
        <f t="shared" si="8"/>
        <v/>
      </c>
      <c r="E202" s="671">
        <v>0.0</v>
      </c>
      <c r="F202" s="671">
        <v>0.0</v>
      </c>
      <c r="G202" s="671">
        <v>0.0</v>
      </c>
      <c r="H202" s="671">
        <v>0.0</v>
      </c>
      <c r="I202" s="671">
        <v>0.0</v>
      </c>
      <c r="J202" s="671">
        <v>0.0</v>
      </c>
      <c r="K202" s="671">
        <v>0.0</v>
      </c>
      <c r="L202" s="671">
        <v>0.0</v>
      </c>
      <c r="M202" s="671">
        <v>0.0</v>
      </c>
      <c r="N202" s="671">
        <v>0.0</v>
      </c>
      <c r="O202" s="672">
        <v>0.0</v>
      </c>
      <c r="P202" s="673" t="str">
        <f t="shared" si="1"/>
        <v/>
      </c>
      <c r="Q202" s="674"/>
      <c r="R202" s="777"/>
      <c r="S202" s="777"/>
      <c r="T202" s="763"/>
      <c r="U202" s="646"/>
      <c r="V202" s="764" t="s">
        <v>1850</v>
      </c>
      <c r="W202" s="797" t="s">
        <v>536</v>
      </c>
      <c r="X202" s="678">
        <v>3.0</v>
      </c>
      <c r="Y202" s="678" t="s">
        <v>1851</v>
      </c>
      <c r="Z202" s="678">
        <v>3.0</v>
      </c>
      <c r="AA202" s="678" t="s">
        <v>1851</v>
      </c>
      <c r="AB202" s="678">
        <v>3.0</v>
      </c>
      <c r="AC202" s="678" t="s">
        <v>1851</v>
      </c>
      <c r="AD202" s="678">
        <v>3.0</v>
      </c>
      <c r="AE202" s="678" t="s">
        <v>1851</v>
      </c>
      <c r="AF202" s="678">
        <v>3.0</v>
      </c>
      <c r="AG202" s="678" t="s">
        <v>1851</v>
      </c>
      <c r="AH202" s="678">
        <v>3.0</v>
      </c>
      <c r="AI202" s="678" t="s">
        <v>1851</v>
      </c>
      <c r="AJ202" s="785"/>
      <c r="AK202" s="720"/>
      <c r="AL202" s="720"/>
      <c r="AM202" s="720"/>
      <c r="AN202" s="786" t="s">
        <v>1852</v>
      </c>
      <c r="AO202" s="765" t="str">
        <f t="shared" si="5"/>
        <v/>
      </c>
      <c r="AP202" s="766"/>
      <c r="AQ202" s="682"/>
      <c r="AR202" s="745"/>
      <c r="AS202" s="725"/>
      <c r="AT202" s="725"/>
      <c r="AU202" s="738"/>
      <c r="AV202" s="739"/>
      <c r="AW202" s="739"/>
      <c r="AX202" s="739"/>
      <c r="AY202" s="806"/>
      <c r="AZ202" s="807"/>
      <c r="BA202" s="808"/>
      <c r="BB202" s="809"/>
      <c r="BC202" s="810"/>
      <c r="BD202" s="811"/>
      <c r="BE202" s="812"/>
      <c r="BF202" s="813"/>
      <c r="BG202" s="814"/>
      <c r="BH202" s="815"/>
      <c r="BI202" s="816"/>
      <c r="BJ202" s="696"/>
    </row>
    <row r="203" ht="12.75" customHeight="1">
      <c r="A203" s="756"/>
      <c r="B203" s="756"/>
      <c r="C203" s="669" t="s">
        <v>325</v>
      </c>
      <c r="D203" s="699" t="str">
        <f t="shared" si="8"/>
        <v/>
      </c>
      <c r="E203" s="700">
        <v>0.0</v>
      </c>
      <c r="F203" s="700">
        <v>0.0</v>
      </c>
      <c r="G203" s="700">
        <v>0.0</v>
      </c>
      <c r="H203" s="700">
        <v>0.0</v>
      </c>
      <c r="I203" s="700">
        <v>0.0</v>
      </c>
      <c r="J203" s="700">
        <v>0.0</v>
      </c>
      <c r="K203" s="700">
        <v>0.0</v>
      </c>
      <c r="L203" s="700">
        <v>0.0</v>
      </c>
      <c r="M203" s="700">
        <v>0.0</v>
      </c>
      <c r="N203" s="700">
        <v>0.0</v>
      </c>
      <c r="O203" s="701">
        <v>0.0</v>
      </c>
      <c r="P203" s="702" t="str">
        <f t="shared" si="1"/>
        <v/>
      </c>
      <c r="Q203" s="703"/>
      <c r="R203" s="769"/>
      <c r="S203" s="769"/>
      <c r="T203" s="782"/>
      <c r="U203" s="706"/>
      <c r="V203" s="772" t="s">
        <v>1853</v>
      </c>
      <c r="W203" s="798" t="s">
        <v>536</v>
      </c>
      <c r="X203" s="708">
        <v>3.0</v>
      </c>
      <c r="Y203" s="708" t="s">
        <v>1851</v>
      </c>
      <c r="Z203" s="708">
        <v>3.0</v>
      </c>
      <c r="AA203" s="708" t="s">
        <v>1851</v>
      </c>
      <c r="AB203" s="708">
        <v>3.0</v>
      </c>
      <c r="AC203" s="708" t="s">
        <v>1851</v>
      </c>
      <c r="AD203" s="708">
        <v>3.0</v>
      </c>
      <c r="AE203" s="708" t="s">
        <v>1851</v>
      </c>
      <c r="AF203" s="708">
        <v>3.0</v>
      </c>
      <c r="AG203" s="708" t="s">
        <v>1851</v>
      </c>
      <c r="AH203" s="708">
        <v>3.0</v>
      </c>
      <c r="AI203" s="708" t="s">
        <v>1851</v>
      </c>
      <c r="AJ203" s="789"/>
      <c r="AK203" s="709"/>
      <c r="AL203" s="709"/>
      <c r="AM203" s="709"/>
      <c r="AN203" s="710" t="s">
        <v>1854</v>
      </c>
      <c r="AO203" s="773" t="str">
        <f t="shared" si="5"/>
        <v/>
      </c>
      <c r="AP203" s="774"/>
      <c r="AQ203" s="713"/>
      <c r="AR203" s="742"/>
      <c r="AS203" s="715"/>
      <c r="AT203" s="715"/>
      <c r="AU203" s="733"/>
      <c r="AV203" s="734"/>
      <c r="AW203" s="734"/>
      <c r="AX203" s="734"/>
      <c r="AY203" s="806"/>
      <c r="AZ203" s="807"/>
      <c r="BA203" s="808"/>
      <c r="BB203" s="809"/>
      <c r="BC203" s="810"/>
      <c r="BD203" s="811"/>
      <c r="BE203" s="812"/>
      <c r="BF203" s="813"/>
      <c r="BG203" s="814"/>
      <c r="BH203" s="815"/>
      <c r="BI203" s="816"/>
      <c r="BJ203" s="696"/>
    </row>
    <row r="204" ht="12.75" customHeight="1">
      <c r="A204" s="758"/>
      <c r="B204" s="758"/>
      <c r="C204" s="669" t="s">
        <v>325</v>
      </c>
      <c r="D204" s="670" t="str">
        <f t="shared" si="8"/>
        <v/>
      </c>
      <c r="E204" s="671">
        <v>0.0</v>
      </c>
      <c r="F204" s="671">
        <v>0.0</v>
      </c>
      <c r="G204" s="671">
        <v>0.0</v>
      </c>
      <c r="H204" s="671">
        <v>0.0</v>
      </c>
      <c r="I204" s="671">
        <v>0.0</v>
      </c>
      <c r="J204" s="671">
        <v>0.0</v>
      </c>
      <c r="K204" s="671">
        <v>0.0</v>
      </c>
      <c r="L204" s="671">
        <v>0.0</v>
      </c>
      <c r="M204" s="671">
        <v>0.0</v>
      </c>
      <c r="N204" s="671">
        <v>0.0</v>
      </c>
      <c r="O204" s="672">
        <v>0.0</v>
      </c>
      <c r="P204" s="673" t="str">
        <f t="shared" si="1"/>
        <v/>
      </c>
      <c r="Q204" s="674"/>
      <c r="R204" s="777"/>
      <c r="S204" s="777"/>
      <c r="T204" s="763"/>
      <c r="U204" s="646"/>
      <c r="V204" s="764" t="s">
        <v>1855</v>
      </c>
      <c r="W204" s="797" t="s">
        <v>536</v>
      </c>
      <c r="X204" s="678">
        <v>4.0</v>
      </c>
      <c r="Y204" s="678" t="s">
        <v>1851</v>
      </c>
      <c r="Z204" s="678">
        <v>4.0</v>
      </c>
      <c r="AA204" s="678" t="s">
        <v>1851</v>
      </c>
      <c r="AB204" s="678">
        <v>4.0</v>
      </c>
      <c r="AC204" s="678" t="s">
        <v>1851</v>
      </c>
      <c r="AD204" s="678">
        <v>4.0</v>
      </c>
      <c r="AE204" s="678" t="s">
        <v>1851</v>
      </c>
      <c r="AF204" s="678">
        <v>4.0</v>
      </c>
      <c r="AG204" s="678" t="s">
        <v>1851</v>
      </c>
      <c r="AH204" s="678">
        <v>4.0</v>
      </c>
      <c r="AI204" s="678" t="s">
        <v>1851</v>
      </c>
      <c r="AJ204" s="785"/>
      <c r="AK204" s="720"/>
      <c r="AL204" s="720"/>
      <c r="AM204" s="720"/>
      <c r="AN204" s="786" t="s">
        <v>1854</v>
      </c>
      <c r="AO204" s="765" t="str">
        <f t="shared" si="5"/>
        <v/>
      </c>
      <c r="AP204" s="766"/>
      <c r="AQ204" s="682"/>
      <c r="AR204" s="745"/>
      <c r="AS204" s="725"/>
      <c r="AT204" s="725"/>
      <c r="AU204" s="738"/>
      <c r="AV204" s="739"/>
      <c r="AW204" s="739"/>
      <c r="AX204" s="739"/>
      <c r="AY204" s="806"/>
      <c r="AZ204" s="807"/>
      <c r="BA204" s="808"/>
      <c r="BB204" s="809"/>
      <c r="BC204" s="810"/>
      <c r="BD204" s="811"/>
      <c r="BE204" s="812"/>
      <c r="BF204" s="813"/>
      <c r="BG204" s="814"/>
      <c r="BH204" s="815"/>
      <c r="BI204" s="816"/>
      <c r="BJ204" s="696"/>
    </row>
    <row r="205" ht="12.75" customHeight="1">
      <c r="A205" s="756"/>
      <c r="B205" s="756"/>
      <c r="C205" s="669" t="s">
        <v>325</v>
      </c>
      <c r="D205" s="699" t="str">
        <f t="shared" si="8"/>
        <v/>
      </c>
      <c r="E205" s="700">
        <v>0.0</v>
      </c>
      <c r="F205" s="700">
        <v>0.0</v>
      </c>
      <c r="G205" s="700">
        <v>0.0</v>
      </c>
      <c r="H205" s="700">
        <v>0.0</v>
      </c>
      <c r="I205" s="700">
        <v>0.0</v>
      </c>
      <c r="J205" s="700">
        <v>0.0</v>
      </c>
      <c r="K205" s="700">
        <v>0.0</v>
      </c>
      <c r="L205" s="700">
        <v>0.0</v>
      </c>
      <c r="M205" s="700">
        <v>0.0</v>
      </c>
      <c r="N205" s="700">
        <v>0.0</v>
      </c>
      <c r="O205" s="701">
        <v>0.0</v>
      </c>
      <c r="P205" s="702" t="str">
        <f t="shared" si="1"/>
        <v/>
      </c>
      <c r="Q205" s="703"/>
      <c r="R205" s="769"/>
      <c r="S205" s="769"/>
      <c r="T205" s="782"/>
      <c r="U205" s="706"/>
      <c r="V205" s="772" t="s">
        <v>1856</v>
      </c>
      <c r="W205" s="798" t="s">
        <v>472</v>
      </c>
      <c r="X205" s="708">
        <v>1.0</v>
      </c>
      <c r="Y205" s="708" t="s">
        <v>1244</v>
      </c>
      <c r="Z205" s="708">
        <v>5.0</v>
      </c>
      <c r="AA205" s="708">
        <v>3.0</v>
      </c>
      <c r="AB205" s="708">
        <v>4.0</v>
      </c>
      <c r="AC205" s="708">
        <v>4.0</v>
      </c>
      <c r="AD205" s="708">
        <v>3.0</v>
      </c>
      <c r="AE205" s="708">
        <v>5.0</v>
      </c>
      <c r="AF205" s="708">
        <v>5.0</v>
      </c>
      <c r="AG205" s="708" t="s">
        <v>1857</v>
      </c>
      <c r="AH205" s="708">
        <v>4.0</v>
      </c>
      <c r="AI205" s="708" t="s">
        <v>1858</v>
      </c>
      <c r="AJ205" s="789"/>
      <c r="AK205" s="709"/>
      <c r="AL205" s="709"/>
      <c r="AM205" s="709"/>
      <c r="AN205" s="710" t="s">
        <v>1859</v>
      </c>
      <c r="AO205" s="773" t="str">
        <f t="shared" si="5"/>
        <v/>
      </c>
      <c r="AP205" s="774"/>
      <c r="AQ205" s="713"/>
      <c r="AR205" s="742"/>
      <c r="AS205" s="715"/>
      <c r="AT205" s="715"/>
      <c r="AU205" s="733"/>
      <c r="AV205" s="734"/>
      <c r="AW205" s="734"/>
      <c r="AX205" s="734"/>
      <c r="AY205" s="806"/>
      <c r="AZ205" s="807"/>
      <c r="BA205" s="808"/>
      <c r="BB205" s="809"/>
      <c r="BC205" s="810"/>
      <c r="BD205" s="811"/>
      <c r="BE205" s="812"/>
      <c r="BF205" s="813"/>
      <c r="BG205" s="814"/>
      <c r="BH205" s="815"/>
      <c r="BI205" s="816"/>
      <c r="BJ205" s="696"/>
    </row>
    <row r="206" ht="12.75" customHeight="1">
      <c r="A206" s="758"/>
      <c r="B206" s="758"/>
      <c r="C206" s="669" t="s">
        <v>326</v>
      </c>
      <c r="D206" s="670" t="str">
        <f t="shared" ref="D206:D256" si="9">BC2</f>
        <v>Squat</v>
      </c>
      <c r="E206" s="671">
        <v>0.0</v>
      </c>
      <c r="F206" s="671">
        <v>0.0</v>
      </c>
      <c r="G206" s="671">
        <v>0.0</v>
      </c>
      <c r="H206" s="671">
        <v>0.0</v>
      </c>
      <c r="I206" s="671">
        <v>0.0</v>
      </c>
      <c r="J206" s="671">
        <v>0.0</v>
      </c>
      <c r="K206" s="671">
        <v>0.0</v>
      </c>
      <c r="L206" s="671">
        <v>0.0</v>
      </c>
      <c r="M206" s="671">
        <v>0.0</v>
      </c>
      <c r="N206" s="671">
        <v>0.0</v>
      </c>
      <c r="O206" s="672">
        <v>0.0</v>
      </c>
      <c r="P206" s="673" t="str">
        <f t="shared" si="1"/>
        <v>Squat</v>
      </c>
      <c r="Q206" s="674"/>
      <c r="R206" s="777"/>
      <c r="S206" s="762" t="s">
        <v>1860</v>
      </c>
      <c r="T206" s="763"/>
      <c r="U206" s="646"/>
      <c r="V206" s="764" t="s">
        <v>1861</v>
      </c>
      <c r="W206" s="797" t="s">
        <v>472</v>
      </c>
      <c r="X206" s="678">
        <v>3.0</v>
      </c>
      <c r="Y206" s="678" t="s">
        <v>1244</v>
      </c>
      <c r="Z206" s="678">
        <v>3.0</v>
      </c>
      <c r="AA206" s="678">
        <v>4.0</v>
      </c>
      <c r="AB206" s="678">
        <v>4.0</v>
      </c>
      <c r="AC206" s="678">
        <v>4.0</v>
      </c>
      <c r="AD206" s="678">
        <v>5.0</v>
      </c>
      <c r="AE206" s="678">
        <v>4.0</v>
      </c>
      <c r="AF206" s="678">
        <v>6.0</v>
      </c>
      <c r="AG206" s="678">
        <v>4.0</v>
      </c>
      <c r="AH206" s="678">
        <v>3.0</v>
      </c>
      <c r="AI206" s="678">
        <v>5.0</v>
      </c>
      <c r="AJ206" s="785"/>
      <c r="AK206" s="720"/>
      <c r="AL206" s="720"/>
      <c r="AM206" s="720"/>
      <c r="AN206" s="786" t="s">
        <v>1862</v>
      </c>
      <c r="AO206" s="765" t="str">
        <f t="shared" si="5"/>
        <v/>
      </c>
      <c r="AP206" s="766"/>
      <c r="AQ206" s="682"/>
      <c r="AR206" s="745"/>
      <c r="AS206" s="725"/>
      <c r="AT206" s="725"/>
      <c r="AU206" s="738"/>
      <c r="AV206" s="739"/>
      <c r="AW206" s="739"/>
      <c r="AX206" s="739"/>
      <c r="AY206" s="806"/>
      <c r="AZ206" s="807"/>
      <c r="BA206" s="808"/>
      <c r="BB206" s="809"/>
      <c r="BC206" s="810"/>
      <c r="BD206" s="811"/>
      <c r="BE206" s="812"/>
      <c r="BF206" s="813"/>
      <c r="BG206" s="814"/>
      <c r="BH206" s="815"/>
      <c r="BI206" s="816"/>
      <c r="BJ206" s="696"/>
    </row>
    <row r="207" ht="12.75" customHeight="1">
      <c r="A207" s="756"/>
      <c r="B207" s="756"/>
      <c r="C207" s="669" t="s">
        <v>326</v>
      </c>
      <c r="D207" s="699" t="str">
        <f t="shared" si="9"/>
        <v>Front Squat</v>
      </c>
      <c r="E207" s="700">
        <v>0.0</v>
      </c>
      <c r="F207" s="700">
        <v>0.0</v>
      </c>
      <c r="G207" s="700">
        <v>0.0</v>
      </c>
      <c r="H207" s="700">
        <v>0.0</v>
      </c>
      <c r="I207" s="700">
        <v>0.0</v>
      </c>
      <c r="J207" s="700">
        <v>0.0</v>
      </c>
      <c r="K207" s="700">
        <v>0.0</v>
      </c>
      <c r="L207" s="700">
        <v>0.0</v>
      </c>
      <c r="M207" s="700">
        <v>0.0</v>
      </c>
      <c r="N207" s="700">
        <v>0.0</v>
      </c>
      <c r="O207" s="701">
        <v>0.0</v>
      </c>
      <c r="P207" s="702" t="str">
        <f t="shared" si="1"/>
        <v>Front Squat</v>
      </c>
      <c r="Q207" s="703"/>
      <c r="R207" s="769"/>
      <c r="S207" s="770" t="s">
        <v>1863</v>
      </c>
      <c r="T207" s="782"/>
      <c r="U207" s="706"/>
      <c r="V207" s="772" t="s">
        <v>1864</v>
      </c>
      <c r="W207" s="798" t="s">
        <v>472</v>
      </c>
      <c r="X207" s="708">
        <v>4.0</v>
      </c>
      <c r="Y207" s="708" t="s">
        <v>1865</v>
      </c>
      <c r="Z207" s="708">
        <v>4.0</v>
      </c>
      <c r="AA207" s="708" t="s">
        <v>1866</v>
      </c>
      <c r="AB207" s="708">
        <v>5.0</v>
      </c>
      <c r="AC207" s="708" t="s">
        <v>1867</v>
      </c>
      <c r="AD207" s="708">
        <v>6.0</v>
      </c>
      <c r="AE207" s="708" t="s">
        <v>1868</v>
      </c>
      <c r="AF207" s="708">
        <v>5.0</v>
      </c>
      <c r="AG207" s="708" t="s">
        <v>1869</v>
      </c>
      <c r="AH207" s="708">
        <v>6.0</v>
      </c>
      <c r="AI207" s="708" t="s">
        <v>1870</v>
      </c>
      <c r="AJ207" s="789"/>
      <c r="AK207" s="709"/>
      <c r="AL207" s="709"/>
      <c r="AM207" s="709"/>
      <c r="AN207" s="710" t="s">
        <v>1862</v>
      </c>
      <c r="AO207" s="773" t="str">
        <f t="shared" si="5"/>
        <v/>
      </c>
      <c r="AP207" s="774"/>
      <c r="AQ207" s="713"/>
      <c r="AR207" s="742"/>
      <c r="AS207" s="715"/>
      <c r="AT207" s="715"/>
      <c r="AU207" s="733"/>
      <c r="AV207" s="734"/>
      <c r="AW207" s="734"/>
      <c r="AX207" s="734"/>
      <c r="AY207" s="806"/>
      <c r="AZ207" s="807"/>
      <c r="BA207" s="808"/>
      <c r="BB207" s="809"/>
      <c r="BC207" s="810"/>
      <c r="BD207" s="811"/>
      <c r="BE207" s="812"/>
      <c r="BF207" s="813"/>
      <c r="BG207" s="814"/>
      <c r="BH207" s="815"/>
      <c r="BI207" s="816"/>
      <c r="BJ207" s="696"/>
    </row>
    <row r="208" ht="12.75" customHeight="1">
      <c r="A208" s="758"/>
      <c r="B208" s="758"/>
      <c r="C208" s="669" t="s">
        <v>326</v>
      </c>
      <c r="D208" s="670" t="str">
        <f t="shared" si="9"/>
        <v>Leg Press orizzontale </v>
      </c>
      <c r="E208" s="671">
        <v>0.0</v>
      </c>
      <c r="F208" s="671">
        <v>0.0</v>
      </c>
      <c r="G208" s="671">
        <v>0.0</v>
      </c>
      <c r="H208" s="671">
        <v>0.0</v>
      </c>
      <c r="I208" s="671">
        <v>0.0</v>
      </c>
      <c r="J208" s="671">
        <v>0.0</v>
      </c>
      <c r="K208" s="671">
        <v>0.0</v>
      </c>
      <c r="L208" s="671">
        <v>0.0</v>
      </c>
      <c r="M208" s="671">
        <v>0.0</v>
      </c>
      <c r="N208" s="671">
        <v>0.0</v>
      </c>
      <c r="O208" s="672">
        <v>0.0</v>
      </c>
      <c r="P208" s="673" t="str">
        <f t="shared" si="1"/>
        <v>Leg Press orizzontale </v>
      </c>
      <c r="Q208" s="674"/>
      <c r="R208" s="777"/>
      <c r="S208" s="762" t="s">
        <v>1871</v>
      </c>
      <c r="T208" s="763"/>
      <c r="U208" s="646"/>
      <c r="V208" s="764" t="s">
        <v>1872</v>
      </c>
      <c r="W208" s="797" t="s">
        <v>472</v>
      </c>
      <c r="X208" s="678">
        <v>4.0</v>
      </c>
      <c r="Y208" s="678" t="s">
        <v>1873</v>
      </c>
      <c r="Z208" s="678">
        <v>4.0</v>
      </c>
      <c r="AA208" s="678" t="s">
        <v>1597</v>
      </c>
      <c r="AB208" s="678">
        <v>5.0</v>
      </c>
      <c r="AC208" s="678" t="s">
        <v>1874</v>
      </c>
      <c r="AD208" s="678">
        <v>6.0</v>
      </c>
      <c r="AE208" s="678" t="s">
        <v>1875</v>
      </c>
      <c r="AF208" s="678">
        <v>2.0</v>
      </c>
      <c r="AG208" s="678" t="s">
        <v>1697</v>
      </c>
      <c r="AH208" s="678">
        <v>1.0</v>
      </c>
      <c r="AI208" s="678" t="s">
        <v>1244</v>
      </c>
      <c r="AJ208" s="785"/>
      <c r="AK208" s="720"/>
      <c r="AL208" s="720"/>
      <c r="AM208" s="720"/>
      <c r="AN208" s="786" t="s">
        <v>1876</v>
      </c>
      <c r="AO208" s="765" t="str">
        <f t="shared" si="5"/>
        <v/>
      </c>
      <c r="AP208" s="766"/>
      <c r="AQ208" s="682"/>
      <c r="AR208" s="745"/>
      <c r="AS208" s="725"/>
      <c r="AT208" s="725"/>
      <c r="AU208" s="738"/>
      <c r="AV208" s="739"/>
      <c r="AW208" s="739"/>
      <c r="AX208" s="739"/>
      <c r="AY208" s="806"/>
      <c r="AZ208" s="807"/>
      <c r="BA208" s="808"/>
      <c r="BB208" s="809"/>
      <c r="BC208" s="810"/>
      <c r="BD208" s="811"/>
      <c r="BE208" s="812"/>
      <c r="BF208" s="813"/>
      <c r="BG208" s="814"/>
      <c r="BH208" s="815"/>
      <c r="BI208" s="816"/>
      <c r="BJ208" s="696"/>
    </row>
    <row r="209" ht="12.75" customHeight="1">
      <c r="A209" s="756"/>
      <c r="B209" s="756"/>
      <c r="C209" s="669" t="s">
        <v>326</v>
      </c>
      <c r="D209" s="699" t="str">
        <f t="shared" si="9"/>
        <v>Leg Press 45° Piedi Bassi </v>
      </c>
      <c r="E209" s="700">
        <v>0.0</v>
      </c>
      <c r="F209" s="700">
        <v>0.0</v>
      </c>
      <c r="G209" s="700">
        <v>0.0</v>
      </c>
      <c r="H209" s="700">
        <v>0.0</v>
      </c>
      <c r="I209" s="700">
        <v>0.0</v>
      </c>
      <c r="J209" s="700">
        <v>0.0</v>
      </c>
      <c r="K209" s="700">
        <v>0.0</v>
      </c>
      <c r="L209" s="700">
        <v>0.0</v>
      </c>
      <c r="M209" s="700">
        <v>0.0</v>
      </c>
      <c r="N209" s="700">
        <v>0.0</v>
      </c>
      <c r="O209" s="701">
        <v>0.0</v>
      </c>
      <c r="P209" s="702" t="str">
        <f t="shared" si="1"/>
        <v>Leg Press 45° Piedi Bassi </v>
      </c>
      <c r="Q209" s="703"/>
      <c r="R209" s="769"/>
      <c r="S209" s="770" t="s">
        <v>1877</v>
      </c>
      <c r="T209" s="782"/>
      <c r="U209" s="706"/>
      <c r="V209" s="772" t="s">
        <v>1878</v>
      </c>
      <c r="W209" s="798" t="s">
        <v>472</v>
      </c>
      <c r="X209" s="708">
        <v>6.0</v>
      </c>
      <c r="Y209" s="708" t="s">
        <v>1879</v>
      </c>
      <c r="Z209" s="708">
        <v>7.0</v>
      </c>
      <c r="AA209" s="708" t="s">
        <v>1880</v>
      </c>
      <c r="AB209" s="708">
        <v>6.0</v>
      </c>
      <c r="AC209" s="708" t="s">
        <v>1881</v>
      </c>
      <c r="AD209" s="708">
        <v>7.0</v>
      </c>
      <c r="AE209" s="708" t="s">
        <v>1880</v>
      </c>
      <c r="AF209" s="708">
        <v>6.0</v>
      </c>
      <c r="AG209" s="708" t="s">
        <v>1881</v>
      </c>
      <c r="AH209" s="708">
        <v>7.0</v>
      </c>
      <c r="AI209" s="708" t="s">
        <v>1880</v>
      </c>
      <c r="AJ209" s="789"/>
      <c r="AK209" s="709"/>
      <c r="AL209" s="709"/>
      <c r="AM209" s="709"/>
      <c r="AN209" s="710" t="s">
        <v>1882</v>
      </c>
      <c r="AO209" s="773" t="str">
        <f t="shared" si="5"/>
        <v/>
      </c>
      <c r="AP209" s="774"/>
      <c r="AQ209" s="713"/>
      <c r="AR209" s="742"/>
      <c r="AS209" s="715"/>
      <c r="AT209" s="715"/>
      <c r="AU209" s="733"/>
      <c r="AV209" s="734"/>
      <c r="AW209" s="734"/>
      <c r="AX209" s="734"/>
      <c r="AY209" s="806"/>
      <c r="AZ209" s="807"/>
      <c r="BA209" s="808"/>
      <c r="BB209" s="809"/>
      <c r="BC209" s="810"/>
      <c r="BD209" s="811"/>
      <c r="BE209" s="812"/>
      <c r="BF209" s="813"/>
      <c r="BG209" s="814"/>
      <c r="BH209" s="815"/>
      <c r="BI209" s="816"/>
      <c r="BJ209" s="696"/>
    </row>
    <row r="210" ht="12.75" customHeight="1">
      <c r="A210" s="758"/>
      <c r="B210" s="758"/>
      <c r="C210" s="669" t="s">
        <v>326</v>
      </c>
      <c r="D210" s="670" t="str">
        <f t="shared" si="9"/>
        <v>Hack Squat Machine</v>
      </c>
      <c r="E210" s="671">
        <v>0.0</v>
      </c>
      <c r="F210" s="671">
        <v>0.0</v>
      </c>
      <c r="G210" s="671">
        <v>0.0</v>
      </c>
      <c r="H210" s="671">
        <v>0.0</v>
      </c>
      <c r="I210" s="671">
        <v>0.0</v>
      </c>
      <c r="J210" s="671">
        <v>0.0</v>
      </c>
      <c r="K210" s="671">
        <v>0.0</v>
      </c>
      <c r="L210" s="671">
        <v>0.0</v>
      </c>
      <c r="M210" s="671">
        <v>0.0</v>
      </c>
      <c r="N210" s="671">
        <v>0.0</v>
      </c>
      <c r="O210" s="672">
        <v>0.0</v>
      </c>
      <c r="P210" s="673" t="str">
        <f t="shared" si="1"/>
        <v>Hack Squat Machine</v>
      </c>
      <c r="Q210" s="674"/>
      <c r="R210" s="777"/>
      <c r="S210" s="762" t="s">
        <v>1883</v>
      </c>
      <c r="T210" s="763"/>
      <c r="U210" s="646"/>
      <c r="V210" s="764" t="s">
        <v>1884</v>
      </c>
      <c r="W210" s="797" t="s">
        <v>472</v>
      </c>
      <c r="X210" s="678">
        <v>1.0</v>
      </c>
      <c r="Y210" s="678" t="s">
        <v>1885</v>
      </c>
      <c r="Z210" s="678">
        <v>2.0</v>
      </c>
      <c r="AA210" s="678" t="s">
        <v>1886</v>
      </c>
      <c r="AB210" s="678">
        <v>3.0</v>
      </c>
      <c r="AC210" s="678" t="s">
        <v>1887</v>
      </c>
      <c r="AD210" s="678">
        <v>3.0</v>
      </c>
      <c r="AE210" s="678" t="s">
        <v>1888</v>
      </c>
      <c r="AF210" s="678">
        <v>3.0</v>
      </c>
      <c r="AG210" s="678" t="s">
        <v>1889</v>
      </c>
      <c r="AH210" s="678">
        <v>3.0</v>
      </c>
      <c r="AI210" s="678" t="s">
        <v>1890</v>
      </c>
      <c r="AJ210" s="803">
        <v>3.0</v>
      </c>
      <c r="AK210" s="678" t="s">
        <v>1891</v>
      </c>
      <c r="AL210" s="678">
        <v>1.0</v>
      </c>
      <c r="AM210" s="678" t="s">
        <v>1244</v>
      </c>
      <c r="AN210" s="786" t="s">
        <v>1892</v>
      </c>
      <c r="AO210" s="765" t="str">
        <f t="shared" si="5"/>
        <v/>
      </c>
      <c r="AP210" s="766"/>
      <c r="AQ210" s="682"/>
      <c r="AR210" s="745"/>
      <c r="AS210" s="725"/>
      <c r="AT210" s="725"/>
      <c r="AU210" s="738"/>
      <c r="AV210" s="739"/>
      <c r="AW210" s="739"/>
      <c r="AX210" s="739"/>
      <c r="AY210" s="806"/>
      <c r="AZ210" s="807"/>
      <c r="BA210" s="808"/>
      <c r="BB210" s="809"/>
      <c r="BC210" s="810"/>
      <c r="BD210" s="811"/>
      <c r="BE210" s="812"/>
      <c r="BF210" s="813"/>
      <c r="BG210" s="814"/>
      <c r="BH210" s="815"/>
      <c r="BI210" s="816"/>
      <c r="BJ210" s="696"/>
    </row>
    <row r="211" ht="12.75" customHeight="1">
      <c r="A211" s="756"/>
      <c r="B211" s="756"/>
      <c r="C211" s="669" t="s">
        <v>326</v>
      </c>
      <c r="D211" s="699" t="str">
        <f t="shared" si="9"/>
        <v>Squat Al Multipower</v>
      </c>
      <c r="E211" s="700">
        <v>0.0</v>
      </c>
      <c r="F211" s="700">
        <v>0.0</v>
      </c>
      <c r="G211" s="700">
        <v>0.0</v>
      </c>
      <c r="H211" s="700">
        <v>0.0</v>
      </c>
      <c r="I211" s="700">
        <v>0.0</v>
      </c>
      <c r="J211" s="700">
        <v>0.0</v>
      </c>
      <c r="K211" s="700">
        <v>0.0</v>
      </c>
      <c r="L211" s="700">
        <v>0.0</v>
      </c>
      <c r="M211" s="700">
        <v>0.0</v>
      </c>
      <c r="N211" s="700">
        <v>0.0</v>
      </c>
      <c r="O211" s="701">
        <v>0.0</v>
      </c>
      <c r="P211" s="702" t="str">
        <f t="shared" si="1"/>
        <v>Squat Al Multipower</v>
      </c>
      <c r="Q211" s="703"/>
      <c r="R211" s="769"/>
      <c r="S211" s="770" t="s">
        <v>1893</v>
      </c>
      <c r="T211" s="782"/>
      <c r="U211" s="706"/>
      <c r="V211" s="772" t="s">
        <v>1894</v>
      </c>
      <c r="W211" s="798" t="s">
        <v>472</v>
      </c>
      <c r="X211" s="708">
        <v>1.0</v>
      </c>
      <c r="Y211" s="708" t="s">
        <v>1244</v>
      </c>
      <c r="Z211" s="708">
        <v>3.0</v>
      </c>
      <c r="AA211" s="708" t="s">
        <v>1895</v>
      </c>
      <c r="AB211" s="708">
        <v>4.0</v>
      </c>
      <c r="AC211" s="708" t="s">
        <v>1896</v>
      </c>
      <c r="AD211" s="708">
        <v>5.0</v>
      </c>
      <c r="AE211" s="708" t="s">
        <v>1897</v>
      </c>
      <c r="AF211" s="708">
        <v>3.0</v>
      </c>
      <c r="AG211" s="708" t="s">
        <v>1898</v>
      </c>
      <c r="AH211" s="708">
        <v>4.0</v>
      </c>
      <c r="AI211" s="708" t="s">
        <v>1899</v>
      </c>
      <c r="AJ211" s="783">
        <v>5.0</v>
      </c>
      <c r="AK211" s="708" t="s">
        <v>1900</v>
      </c>
      <c r="AL211" s="708">
        <v>6.0</v>
      </c>
      <c r="AM211" s="708" t="s">
        <v>1901</v>
      </c>
      <c r="AN211" s="710" t="s">
        <v>1902</v>
      </c>
      <c r="AO211" s="773" t="str">
        <f t="shared" si="5"/>
        <v/>
      </c>
      <c r="AP211" s="774"/>
      <c r="AQ211" s="713"/>
      <c r="AR211" s="742"/>
      <c r="AS211" s="715"/>
      <c r="AT211" s="715"/>
      <c r="AU211" s="733"/>
      <c r="AV211" s="734"/>
      <c r="AW211" s="734"/>
      <c r="AX211" s="734"/>
      <c r="AY211" s="806"/>
      <c r="AZ211" s="807"/>
      <c r="BA211" s="808"/>
      <c r="BB211" s="809"/>
      <c r="BC211" s="810"/>
      <c r="BD211" s="811"/>
      <c r="BE211" s="812"/>
      <c r="BF211" s="813"/>
      <c r="BG211" s="814"/>
      <c r="BH211" s="815"/>
      <c r="BI211" s="816"/>
      <c r="BJ211" s="696"/>
    </row>
    <row r="212" ht="12.75" customHeight="1">
      <c r="A212" s="758"/>
      <c r="B212" s="758"/>
      <c r="C212" s="669" t="s">
        <v>326</v>
      </c>
      <c r="D212" s="670" t="str">
        <f t="shared" si="9"/>
        <v>Squat al multi focus quadricipite </v>
      </c>
      <c r="E212" s="671">
        <v>0.0</v>
      </c>
      <c r="F212" s="671">
        <v>0.0</v>
      </c>
      <c r="G212" s="671">
        <v>0.0</v>
      </c>
      <c r="H212" s="671">
        <v>0.0</v>
      </c>
      <c r="I212" s="671">
        <v>0.0</v>
      </c>
      <c r="J212" s="671">
        <v>0.0</v>
      </c>
      <c r="K212" s="671">
        <v>0.0</v>
      </c>
      <c r="L212" s="671">
        <v>0.0</v>
      </c>
      <c r="M212" s="671">
        <v>0.0</v>
      </c>
      <c r="N212" s="671">
        <v>0.0</v>
      </c>
      <c r="O212" s="672">
        <v>0.0</v>
      </c>
      <c r="P212" s="673" t="str">
        <f t="shared" si="1"/>
        <v>Squat al multi focus quadricipite </v>
      </c>
      <c r="Q212" s="674"/>
      <c r="R212" s="777"/>
      <c r="S212" s="762" t="s">
        <v>1903</v>
      </c>
      <c r="T212" s="763"/>
      <c r="U212" s="646"/>
      <c r="V212" s="764" t="s">
        <v>1904</v>
      </c>
      <c r="W212" s="797" t="s">
        <v>472</v>
      </c>
      <c r="X212" s="678">
        <v>3.0</v>
      </c>
      <c r="Y212" s="678" t="s">
        <v>1905</v>
      </c>
      <c r="Z212" s="678">
        <v>4.0</v>
      </c>
      <c r="AA212" s="678" t="s">
        <v>1906</v>
      </c>
      <c r="AB212" s="678">
        <v>4.0</v>
      </c>
      <c r="AC212" s="678" t="s">
        <v>1906</v>
      </c>
      <c r="AD212" s="678">
        <v>4.0</v>
      </c>
      <c r="AE212" s="678" t="s">
        <v>1906</v>
      </c>
      <c r="AF212" s="678">
        <v>4.0</v>
      </c>
      <c r="AG212" s="678" t="s">
        <v>1906</v>
      </c>
      <c r="AH212" s="678">
        <v>3.0</v>
      </c>
      <c r="AI212" s="678" t="s">
        <v>1907</v>
      </c>
      <c r="AJ212" s="785"/>
      <c r="AK212" s="720"/>
      <c r="AL212" s="720"/>
      <c r="AM212" s="720"/>
      <c r="AN212" s="786" t="s">
        <v>1908</v>
      </c>
      <c r="AO212" s="765" t="str">
        <f t="shared" si="5"/>
        <v/>
      </c>
      <c r="AP212" s="766"/>
      <c r="AQ212" s="682"/>
      <c r="AR212" s="745"/>
      <c r="AS212" s="725"/>
      <c r="AT212" s="725"/>
      <c r="AU212" s="738"/>
      <c r="AV212" s="739"/>
      <c r="AW212" s="739"/>
      <c r="AX212" s="739"/>
      <c r="AY212" s="806"/>
      <c r="AZ212" s="807"/>
      <c r="BA212" s="808"/>
      <c r="BB212" s="809"/>
      <c r="BC212" s="810"/>
      <c r="BD212" s="811"/>
      <c r="BE212" s="812"/>
      <c r="BF212" s="813"/>
      <c r="BG212" s="814"/>
      <c r="BH212" s="815"/>
      <c r="BI212" s="816"/>
      <c r="BJ212" s="696"/>
    </row>
    <row r="213" ht="12.75" customHeight="1">
      <c r="A213" s="756"/>
      <c r="B213" s="756"/>
      <c r="C213" s="669" t="s">
        <v>326</v>
      </c>
      <c r="D213" s="699" t="str">
        <f t="shared" si="9"/>
        <v>Affondi Sul Posto </v>
      </c>
      <c r="E213" s="700">
        <v>0.0</v>
      </c>
      <c r="F213" s="700">
        <v>0.0</v>
      </c>
      <c r="G213" s="700">
        <v>0.0</v>
      </c>
      <c r="H213" s="700">
        <v>0.0</v>
      </c>
      <c r="I213" s="700">
        <v>0.0</v>
      </c>
      <c r="J213" s="700">
        <v>0.0</v>
      </c>
      <c r="K213" s="700">
        <v>0.0</v>
      </c>
      <c r="L213" s="700">
        <v>0.0</v>
      </c>
      <c r="M213" s="700">
        <v>0.0</v>
      </c>
      <c r="N213" s="700">
        <v>0.0</v>
      </c>
      <c r="O213" s="701">
        <v>0.0</v>
      </c>
      <c r="P213" s="702" t="str">
        <f t="shared" si="1"/>
        <v>Affondi Sul Posto </v>
      </c>
      <c r="Q213" s="703"/>
      <c r="R213" s="769"/>
      <c r="S213" s="770" t="s">
        <v>1909</v>
      </c>
      <c r="T213" s="782"/>
      <c r="U213" s="706"/>
      <c r="V213" s="772" t="s">
        <v>1910</v>
      </c>
      <c r="W213" s="798" t="s">
        <v>472</v>
      </c>
      <c r="X213" s="708">
        <v>4.0</v>
      </c>
      <c r="Y213" s="708" t="s">
        <v>1911</v>
      </c>
      <c r="Z213" s="708">
        <v>4.0</v>
      </c>
      <c r="AA213" s="708" t="s">
        <v>1911</v>
      </c>
      <c r="AB213" s="708">
        <v>4.0</v>
      </c>
      <c r="AC213" s="708" t="s">
        <v>1911</v>
      </c>
      <c r="AD213" s="708">
        <v>4.0</v>
      </c>
      <c r="AE213" s="708" t="s">
        <v>1912</v>
      </c>
      <c r="AF213" s="708">
        <v>5.0</v>
      </c>
      <c r="AG213" s="708" t="s">
        <v>1913</v>
      </c>
      <c r="AH213" s="708">
        <v>5.0</v>
      </c>
      <c r="AI213" s="708" t="s">
        <v>1914</v>
      </c>
      <c r="AJ213" s="789"/>
      <c r="AK213" s="709"/>
      <c r="AL213" s="709"/>
      <c r="AM213" s="709"/>
      <c r="AN213" s="710" t="s">
        <v>1908</v>
      </c>
      <c r="AO213" s="773" t="str">
        <f t="shared" si="5"/>
        <v/>
      </c>
      <c r="AP213" s="774"/>
      <c r="AQ213" s="713"/>
      <c r="AR213" s="742"/>
      <c r="AS213" s="715"/>
      <c r="AT213" s="715"/>
      <c r="AU213" s="733"/>
      <c r="AV213" s="734"/>
      <c r="AW213" s="734"/>
      <c r="AX213" s="734"/>
      <c r="AY213" s="806"/>
      <c r="AZ213" s="807"/>
      <c r="BA213" s="808"/>
      <c r="BB213" s="809"/>
      <c r="BC213" s="810"/>
      <c r="BD213" s="811"/>
      <c r="BE213" s="812"/>
      <c r="BF213" s="813"/>
      <c r="BG213" s="814"/>
      <c r="BH213" s="815"/>
      <c r="BI213" s="816"/>
      <c r="BJ213" s="696"/>
    </row>
    <row r="214" ht="12.75" customHeight="1">
      <c r="A214" s="758"/>
      <c r="B214" s="758"/>
      <c r="C214" s="669" t="s">
        <v>326</v>
      </c>
      <c r="D214" s="670" t="str">
        <f t="shared" si="9"/>
        <v>Affondi al multi</v>
      </c>
      <c r="E214" s="671">
        <v>0.0</v>
      </c>
      <c r="F214" s="671">
        <v>0.0</v>
      </c>
      <c r="G214" s="671">
        <v>0.0</v>
      </c>
      <c r="H214" s="671">
        <v>0.0</v>
      </c>
      <c r="I214" s="671">
        <v>0.0</v>
      </c>
      <c r="J214" s="671">
        <v>0.0</v>
      </c>
      <c r="K214" s="671">
        <v>0.0</v>
      </c>
      <c r="L214" s="671">
        <v>0.0</v>
      </c>
      <c r="M214" s="671">
        <v>0.0</v>
      </c>
      <c r="N214" s="671">
        <v>0.0</v>
      </c>
      <c r="O214" s="672">
        <v>0.0</v>
      </c>
      <c r="P214" s="673" t="str">
        <f t="shared" si="1"/>
        <v>Affondi al multi</v>
      </c>
      <c r="Q214" s="674"/>
      <c r="R214" s="777"/>
      <c r="S214" s="762" t="s">
        <v>1915</v>
      </c>
      <c r="T214" s="763"/>
      <c r="U214" s="646"/>
      <c r="V214" s="764" t="s">
        <v>1916</v>
      </c>
      <c r="W214" s="797" t="s">
        <v>472</v>
      </c>
      <c r="X214" s="678">
        <v>5.0</v>
      </c>
      <c r="Y214" s="678" t="s">
        <v>1917</v>
      </c>
      <c r="Z214" s="678">
        <v>4.0</v>
      </c>
      <c r="AA214" s="678" t="s">
        <v>1918</v>
      </c>
      <c r="AB214" s="678">
        <v>4.0</v>
      </c>
      <c r="AC214" s="678" t="s">
        <v>1919</v>
      </c>
      <c r="AD214" s="678">
        <v>3.0</v>
      </c>
      <c r="AE214" s="678" t="s">
        <v>1920</v>
      </c>
      <c r="AF214" s="678">
        <v>2.0</v>
      </c>
      <c r="AG214" s="678" t="s">
        <v>1921</v>
      </c>
      <c r="AH214" s="678">
        <v>1.0</v>
      </c>
      <c r="AI214" s="678" t="s">
        <v>1244</v>
      </c>
      <c r="AJ214" s="785"/>
      <c r="AK214" s="720"/>
      <c r="AL214" s="720"/>
      <c r="AM214" s="720"/>
      <c r="AN214" s="786" t="s">
        <v>1908</v>
      </c>
      <c r="AO214" s="765" t="str">
        <f t="shared" si="5"/>
        <v/>
      </c>
      <c r="AP214" s="766"/>
      <c r="AQ214" s="682"/>
      <c r="AR214" s="745"/>
      <c r="AS214" s="725"/>
      <c r="AT214" s="725"/>
      <c r="AU214" s="738"/>
      <c r="AV214" s="739"/>
      <c r="AW214" s="739"/>
      <c r="AX214" s="739"/>
      <c r="AY214" s="806"/>
      <c r="AZ214" s="807"/>
      <c r="BA214" s="808"/>
      <c r="BB214" s="809"/>
      <c r="BC214" s="810"/>
      <c r="BD214" s="811"/>
      <c r="BE214" s="812"/>
      <c r="BF214" s="813"/>
      <c r="BG214" s="814"/>
      <c r="BH214" s="815"/>
      <c r="BI214" s="816"/>
      <c r="BJ214" s="696"/>
    </row>
    <row r="215" ht="12.75" customHeight="1">
      <c r="A215" s="756"/>
      <c r="B215" s="756"/>
      <c r="C215" s="669" t="s">
        <v>326</v>
      </c>
      <c r="D215" s="699" t="str">
        <f t="shared" si="9"/>
        <v>Squat Bulgaro</v>
      </c>
      <c r="E215" s="700">
        <v>0.0</v>
      </c>
      <c r="F215" s="700">
        <v>0.0</v>
      </c>
      <c r="G215" s="700">
        <v>0.0</v>
      </c>
      <c r="H215" s="700">
        <v>0.0</v>
      </c>
      <c r="I215" s="700">
        <v>0.0</v>
      </c>
      <c r="J215" s="700">
        <v>0.0</v>
      </c>
      <c r="K215" s="700">
        <v>0.0</v>
      </c>
      <c r="L215" s="700">
        <v>0.0</v>
      </c>
      <c r="M215" s="700">
        <v>0.0</v>
      </c>
      <c r="N215" s="700">
        <v>0.0</v>
      </c>
      <c r="O215" s="701">
        <v>0.0</v>
      </c>
      <c r="P215" s="702" t="str">
        <f t="shared" si="1"/>
        <v>Squat Bulgaro</v>
      </c>
      <c r="Q215" s="703"/>
      <c r="R215" s="769"/>
      <c r="S215" s="770" t="s">
        <v>1922</v>
      </c>
      <c r="T215" s="782"/>
      <c r="U215" s="706"/>
      <c r="V215" s="772" t="s">
        <v>1923</v>
      </c>
      <c r="W215" s="798" t="s">
        <v>472</v>
      </c>
      <c r="X215" s="708">
        <v>5.0</v>
      </c>
      <c r="Y215" s="708" t="s">
        <v>1917</v>
      </c>
      <c r="Z215" s="708">
        <v>6.0</v>
      </c>
      <c r="AA215" s="708" t="s">
        <v>1924</v>
      </c>
      <c r="AB215" s="708">
        <v>6.0</v>
      </c>
      <c r="AC215" s="708" t="s">
        <v>1924</v>
      </c>
      <c r="AD215" s="708">
        <v>7.0</v>
      </c>
      <c r="AE215" s="708" t="s">
        <v>1925</v>
      </c>
      <c r="AF215" s="708">
        <v>7.0</v>
      </c>
      <c r="AG215" s="708" t="s">
        <v>1925</v>
      </c>
      <c r="AH215" s="708">
        <v>8.0</v>
      </c>
      <c r="AI215" s="708" t="s">
        <v>1926</v>
      </c>
      <c r="AJ215" s="789"/>
      <c r="AK215" s="709"/>
      <c r="AL215" s="709"/>
      <c r="AM215" s="709"/>
      <c r="AN215" s="710" t="s">
        <v>1927</v>
      </c>
      <c r="AO215" s="773" t="str">
        <f t="shared" si="5"/>
        <v/>
      </c>
      <c r="AP215" s="774"/>
      <c r="AQ215" s="713"/>
      <c r="AR215" s="742"/>
      <c r="AS215" s="715"/>
      <c r="AT215" s="715"/>
      <c r="AU215" s="733"/>
      <c r="AV215" s="734"/>
      <c r="AW215" s="734"/>
      <c r="AX215" s="734"/>
      <c r="AY215" s="806"/>
      <c r="AZ215" s="807"/>
      <c r="BA215" s="808"/>
      <c r="BB215" s="809"/>
      <c r="BC215" s="810"/>
      <c r="BD215" s="811"/>
      <c r="BE215" s="812"/>
      <c r="BF215" s="813"/>
      <c r="BG215" s="814"/>
      <c r="BH215" s="815"/>
      <c r="BI215" s="816"/>
      <c r="BJ215" s="696"/>
    </row>
    <row r="216" ht="12.75" customHeight="1">
      <c r="A216" s="758"/>
      <c r="B216" s="758"/>
      <c r="C216" s="669" t="s">
        <v>326</v>
      </c>
      <c r="D216" s="670" t="str">
        <f t="shared" si="9"/>
        <v>Leg Extension</v>
      </c>
      <c r="E216" s="671">
        <v>0.0</v>
      </c>
      <c r="F216" s="671">
        <v>0.0</v>
      </c>
      <c r="G216" s="671">
        <v>0.0</v>
      </c>
      <c r="H216" s="671">
        <v>0.0</v>
      </c>
      <c r="I216" s="671">
        <v>0.0</v>
      </c>
      <c r="J216" s="671">
        <v>0.0</v>
      </c>
      <c r="K216" s="671">
        <v>0.0</v>
      </c>
      <c r="L216" s="671">
        <v>0.0</v>
      </c>
      <c r="M216" s="671">
        <v>0.0</v>
      </c>
      <c r="N216" s="671">
        <v>0.0</v>
      </c>
      <c r="O216" s="672">
        <v>0.0</v>
      </c>
      <c r="P216" s="673" t="str">
        <f t="shared" si="1"/>
        <v>Leg Extension</v>
      </c>
      <c r="Q216" s="674"/>
      <c r="R216" s="777"/>
      <c r="S216" s="762" t="s">
        <v>1928</v>
      </c>
      <c r="T216" s="763"/>
      <c r="U216" s="646"/>
      <c r="V216" s="764" t="s">
        <v>1929</v>
      </c>
      <c r="W216" s="797" t="s">
        <v>492</v>
      </c>
      <c r="X216" s="678">
        <v>3.0</v>
      </c>
      <c r="Y216" s="678" t="s">
        <v>1930</v>
      </c>
      <c r="Z216" s="678">
        <v>4.0</v>
      </c>
      <c r="AA216" s="678">
        <v>5.0</v>
      </c>
      <c r="AB216" s="678">
        <v>4.0</v>
      </c>
      <c r="AC216" s="678" t="s">
        <v>1931</v>
      </c>
      <c r="AD216" s="678">
        <v>4.0</v>
      </c>
      <c r="AE216" s="678" t="s">
        <v>1932</v>
      </c>
      <c r="AF216" s="678">
        <v>4.0</v>
      </c>
      <c r="AG216" s="678" t="s">
        <v>1933</v>
      </c>
      <c r="AH216" s="678">
        <v>1.0</v>
      </c>
      <c r="AI216" s="678" t="s">
        <v>1934</v>
      </c>
      <c r="AJ216" s="785"/>
      <c r="AK216" s="720"/>
      <c r="AL216" s="720"/>
      <c r="AM216" s="720"/>
      <c r="AN216" s="786" t="s">
        <v>1935</v>
      </c>
      <c r="AO216" s="765" t="str">
        <f t="shared" si="5"/>
        <v/>
      </c>
      <c r="AP216" s="766"/>
      <c r="AQ216" s="682"/>
      <c r="AR216" s="745"/>
      <c r="AS216" s="725"/>
      <c r="AT216" s="725"/>
      <c r="AU216" s="738"/>
      <c r="AV216" s="739"/>
      <c r="AW216" s="739"/>
      <c r="AX216" s="739"/>
      <c r="AY216" s="806"/>
      <c r="AZ216" s="807"/>
      <c r="BA216" s="808"/>
      <c r="BB216" s="809"/>
      <c r="BC216" s="810"/>
      <c r="BD216" s="811"/>
      <c r="BE216" s="812"/>
      <c r="BF216" s="813"/>
      <c r="BG216" s="814"/>
      <c r="BH216" s="815"/>
      <c r="BI216" s="816"/>
      <c r="BJ216" s="696"/>
    </row>
    <row r="217" ht="12.75" customHeight="1">
      <c r="A217" s="756"/>
      <c r="B217" s="756"/>
      <c r="C217" s="669" t="s">
        <v>326</v>
      </c>
      <c r="D217" s="699" t="str">
        <f t="shared" si="9"/>
        <v>Sissy Squat In Ginocchio</v>
      </c>
      <c r="E217" s="700">
        <v>0.0</v>
      </c>
      <c r="F217" s="700">
        <v>0.0</v>
      </c>
      <c r="G217" s="700">
        <v>0.0</v>
      </c>
      <c r="H217" s="700">
        <v>0.0</v>
      </c>
      <c r="I217" s="700">
        <v>0.0</v>
      </c>
      <c r="J217" s="700">
        <v>0.0</v>
      </c>
      <c r="K217" s="700">
        <v>0.0</v>
      </c>
      <c r="L217" s="700">
        <v>0.0</v>
      </c>
      <c r="M217" s="700">
        <v>0.0</v>
      </c>
      <c r="N217" s="700">
        <v>0.0</v>
      </c>
      <c r="O217" s="701">
        <v>0.0</v>
      </c>
      <c r="P217" s="702" t="str">
        <f t="shared" si="1"/>
        <v>Sissy Squat In Ginocchio</v>
      </c>
      <c r="Q217" s="703"/>
      <c r="R217" s="769"/>
      <c r="S217" s="770" t="s">
        <v>1936</v>
      </c>
      <c r="T217" s="782"/>
      <c r="U217" s="706"/>
      <c r="V217" s="772" t="s">
        <v>1937</v>
      </c>
      <c r="W217" s="798" t="s">
        <v>492</v>
      </c>
      <c r="X217" s="708">
        <v>3.0</v>
      </c>
      <c r="Y217" s="708" t="s">
        <v>1930</v>
      </c>
      <c r="Z217" s="708">
        <v>3.0</v>
      </c>
      <c r="AA217" s="708">
        <v>5.0</v>
      </c>
      <c r="AB217" s="708">
        <v>4.0</v>
      </c>
      <c r="AC217" s="708">
        <v>5.0</v>
      </c>
      <c r="AD217" s="708">
        <v>5.0</v>
      </c>
      <c r="AE217" s="708">
        <v>5.0</v>
      </c>
      <c r="AF217" s="708">
        <v>6.0</v>
      </c>
      <c r="AG217" s="708">
        <v>5.0</v>
      </c>
      <c r="AH217" s="708">
        <v>2.0</v>
      </c>
      <c r="AI217" s="708" t="s">
        <v>1697</v>
      </c>
      <c r="AJ217" s="789"/>
      <c r="AK217" s="709"/>
      <c r="AL217" s="709"/>
      <c r="AM217" s="709"/>
      <c r="AN217" s="710" t="s">
        <v>1938</v>
      </c>
      <c r="AO217" s="773" t="str">
        <f t="shared" si="5"/>
        <v/>
      </c>
      <c r="AP217" s="774"/>
      <c r="AQ217" s="713"/>
      <c r="AR217" s="742"/>
      <c r="AS217" s="715"/>
      <c r="AT217" s="715"/>
      <c r="AU217" s="733"/>
      <c r="AV217" s="734"/>
      <c r="AW217" s="734"/>
      <c r="AX217" s="734"/>
      <c r="AY217" s="806"/>
      <c r="AZ217" s="807"/>
      <c r="BA217" s="808"/>
      <c r="BB217" s="809"/>
      <c r="BC217" s="810"/>
      <c r="BD217" s="811"/>
      <c r="BE217" s="812"/>
      <c r="BF217" s="813"/>
      <c r="BG217" s="814"/>
      <c r="BH217" s="815"/>
      <c r="BI217" s="816"/>
      <c r="BJ217" s="696"/>
    </row>
    <row r="218" ht="12.75" customHeight="1">
      <c r="A218" s="758"/>
      <c r="B218" s="758"/>
      <c r="C218" s="669" t="s">
        <v>326</v>
      </c>
      <c r="D218" s="670" t="str">
        <f t="shared" si="9"/>
        <v>Sissy Squat In Piedi Mano In Appoggio</v>
      </c>
      <c r="E218" s="671">
        <v>0.0</v>
      </c>
      <c r="F218" s="671">
        <v>0.0</v>
      </c>
      <c r="G218" s="671">
        <v>0.0</v>
      </c>
      <c r="H218" s="671">
        <v>0.0</v>
      </c>
      <c r="I218" s="671">
        <v>0.0</v>
      </c>
      <c r="J218" s="671">
        <v>0.0</v>
      </c>
      <c r="K218" s="671">
        <v>0.0</v>
      </c>
      <c r="L218" s="671">
        <v>0.0</v>
      </c>
      <c r="M218" s="671">
        <v>0.0</v>
      </c>
      <c r="N218" s="671">
        <v>0.0</v>
      </c>
      <c r="O218" s="672">
        <v>0.0</v>
      </c>
      <c r="P218" s="673" t="str">
        <f t="shared" si="1"/>
        <v>Sissy Squat In Piedi Mano In Appoggio</v>
      </c>
      <c r="Q218" s="674"/>
      <c r="R218" s="777"/>
      <c r="S218" s="762" t="s">
        <v>1939</v>
      </c>
      <c r="T218" s="763"/>
      <c r="U218" s="646"/>
      <c r="V218" s="764" t="s">
        <v>1940</v>
      </c>
      <c r="W218" s="797" t="s">
        <v>492</v>
      </c>
      <c r="X218" s="678">
        <v>3.0</v>
      </c>
      <c r="Y218" s="678" t="s">
        <v>1930</v>
      </c>
      <c r="Z218" s="678">
        <v>4.0</v>
      </c>
      <c r="AA218" s="678" t="s">
        <v>1941</v>
      </c>
      <c r="AB218" s="678">
        <v>5.0</v>
      </c>
      <c r="AC218" s="678" t="s">
        <v>1942</v>
      </c>
      <c r="AD218" s="678">
        <v>4.0</v>
      </c>
      <c r="AE218" s="678" t="s">
        <v>1943</v>
      </c>
      <c r="AF218" s="678">
        <v>5.0</v>
      </c>
      <c r="AG218" s="678" t="s">
        <v>1944</v>
      </c>
      <c r="AH218" s="678">
        <v>4.0</v>
      </c>
      <c r="AI218" s="678" t="s">
        <v>1945</v>
      </c>
      <c r="AJ218" s="785"/>
      <c r="AK218" s="720"/>
      <c r="AL218" s="720"/>
      <c r="AM218" s="720"/>
      <c r="AN218" s="786" t="s">
        <v>1935</v>
      </c>
      <c r="AO218" s="765" t="str">
        <f t="shared" si="5"/>
        <v/>
      </c>
      <c r="AP218" s="766"/>
      <c r="AQ218" s="682"/>
      <c r="AR218" s="745"/>
      <c r="AS218" s="725"/>
      <c r="AT218" s="725"/>
      <c r="AU218" s="738"/>
      <c r="AV218" s="739"/>
      <c r="AW218" s="739"/>
      <c r="AX218" s="739"/>
      <c r="AY218" s="806"/>
      <c r="AZ218" s="807"/>
      <c r="BA218" s="808"/>
      <c r="BB218" s="809"/>
      <c r="BC218" s="810"/>
      <c r="BD218" s="811"/>
      <c r="BE218" s="812"/>
      <c r="BF218" s="813"/>
      <c r="BG218" s="814"/>
      <c r="BH218" s="815"/>
      <c r="BI218" s="816"/>
      <c r="BJ218" s="696"/>
    </row>
    <row r="219" ht="12.75" customHeight="1">
      <c r="A219" s="756"/>
      <c r="B219" s="756"/>
      <c r="C219" s="669" t="s">
        <v>326</v>
      </c>
      <c r="D219" s="699" t="str">
        <f t="shared" si="9"/>
        <v>Goblet Squat</v>
      </c>
      <c r="E219" s="700">
        <v>0.0</v>
      </c>
      <c r="F219" s="700">
        <v>0.0</v>
      </c>
      <c r="G219" s="700">
        <v>0.0</v>
      </c>
      <c r="H219" s="700">
        <v>0.0</v>
      </c>
      <c r="I219" s="700">
        <v>0.0</v>
      </c>
      <c r="J219" s="700">
        <v>0.0</v>
      </c>
      <c r="K219" s="700">
        <v>0.0</v>
      </c>
      <c r="L219" s="700">
        <v>0.0</v>
      </c>
      <c r="M219" s="700">
        <v>0.0</v>
      </c>
      <c r="N219" s="700">
        <v>0.0</v>
      </c>
      <c r="O219" s="701">
        <v>0.0</v>
      </c>
      <c r="P219" s="702" t="str">
        <f t="shared" si="1"/>
        <v>Goblet Squat</v>
      </c>
      <c r="Q219" s="703"/>
      <c r="R219" s="769"/>
      <c r="S219" s="770" t="s">
        <v>1946</v>
      </c>
      <c r="T219" s="782"/>
      <c r="U219" s="706"/>
      <c r="V219" s="772" t="s">
        <v>1947</v>
      </c>
      <c r="W219" s="798" t="s">
        <v>492</v>
      </c>
      <c r="X219" s="708">
        <v>3.0</v>
      </c>
      <c r="Y219" s="708" t="s">
        <v>1930</v>
      </c>
      <c r="Z219" s="708">
        <v>3.0</v>
      </c>
      <c r="AA219" s="708" t="s">
        <v>1948</v>
      </c>
      <c r="AB219" s="708">
        <v>3.0</v>
      </c>
      <c r="AC219" s="708" t="s">
        <v>1949</v>
      </c>
      <c r="AD219" s="708">
        <v>3.0</v>
      </c>
      <c r="AE219" s="708" t="s">
        <v>1950</v>
      </c>
      <c r="AF219" s="708">
        <v>3.0</v>
      </c>
      <c r="AG219" s="708" t="s">
        <v>1951</v>
      </c>
      <c r="AH219" s="708">
        <v>3.0</v>
      </c>
      <c r="AI219" s="708" t="s">
        <v>1952</v>
      </c>
      <c r="AJ219" s="783">
        <v>3.0</v>
      </c>
      <c r="AK219" s="708" t="s">
        <v>1953</v>
      </c>
      <c r="AL219" s="708">
        <v>3.0</v>
      </c>
      <c r="AM219" s="708">
        <v>7.0</v>
      </c>
      <c r="AN219" s="710" t="s">
        <v>1935</v>
      </c>
      <c r="AO219" s="773" t="str">
        <f t="shared" si="5"/>
        <v/>
      </c>
      <c r="AP219" s="774"/>
      <c r="AQ219" s="713"/>
      <c r="AR219" s="742"/>
      <c r="AS219" s="715"/>
      <c r="AT219" s="715"/>
      <c r="AU219" s="733"/>
      <c r="AV219" s="734"/>
      <c r="AW219" s="734"/>
      <c r="AX219" s="734"/>
      <c r="AY219" s="806"/>
      <c r="AZ219" s="807"/>
      <c r="BA219" s="808"/>
      <c r="BB219" s="809"/>
      <c r="BC219" s="810"/>
      <c r="BD219" s="811"/>
      <c r="BE219" s="812"/>
      <c r="BF219" s="813"/>
      <c r="BG219" s="814"/>
      <c r="BH219" s="815"/>
      <c r="BI219" s="816"/>
      <c r="BJ219" s="696"/>
    </row>
    <row r="220" ht="12.75" customHeight="1">
      <c r="A220" s="758"/>
      <c r="B220" s="758"/>
      <c r="C220" s="669" t="s">
        <v>326</v>
      </c>
      <c r="D220" s="670" t="str">
        <f t="shared" si="9"/>
        <v>Air squat</v>
      </c>
      <c r="E220" s="671">
        <v>0.0</v>
      </c>
      <c r="F220" s="671">
        <v>0.0</v>
      </c>
      <c r="G220" s="671">
        <v>0.0</v>
      </c>
      <c r="H220" s="671">
        <v>0.0</v>
      </c>
      <c r="I220" s="671">
        <v>0.0</v>
      </c>
      <c r="J220" s="671">
        <v>0.0</v>
      </c>
      <c r="K220" s="671">
        <v>0.0</v>
      </c>
      <c r="L220" s="671">
        <v>0.0</v>
      </c>
      <c r="M220" s="671">
        <v>0.0</v>
      </c>
      <c r="N220" s="671">
        <v>0.0</v>
      </c>
      <c r="O220" s="672">
        <v>0.0</v>
      </c>
      <c r="P220" s="673" t="str">
        <f t="shared" si="1"/>
        <v>Air squat</v>
      </c>
      <c r="Q220" s="674"/>
      <c r="R220" s="777"/>
      <c r="S220" s="762" t="s">
        <v>1954</v>
      </c>
      <c r="T220" s="763"/>
      <c r="U220" s="646"/>
      <c r="V220" s="764" t="s">
        <v>1955</v>
      </c>
      <c r="W220" s="797" t="s">
        <v>492</v>
      </c>
      <c r="X220" s="678">
        <v>4.0</v>
      </c>
      <c r="Y220" s="678" t="s">
        <v>1956</v>
      </c>
      <c r="Z220" s="678">
        <v>4.0</v>
      </c>
      <c r="AA220" s="678">
        <v>6.0</v>
      </c>
      <c r="AB220" s="678">
        <v>6.0</v>
      </c>
      <c r="AC220" s="678" t="s">
        <v>1957</v>
      </c>
      <c r="AD220" s="678">
        <v>5.0</v>
      </c>
      <c r="AE220" s="678">
        <v>6.0</v>
      </c>
      <c r="AF220" s="678">
        <v>7.0</v>
      </c>
      <c r="AG220" s="678" t="s">
        <v>1957</v>
      </c>
      <c r="AH220" s="678">
        <v>7.0</v>
      </c>
      <c r="AI220" s="678" t="s">
        <v>1957</v>
      </c>
      <c r="AJ220" s="803">
        <v>6.0</v>
      </c>
      <c r="AK220" s="678">
        <v>6.0</v>
      </c>
      <c r="AL220" s="678">
        <v>8.0</v>
      </c>
      <c r="AM220" s="678" t="s">
        <v>1957</v>
      </c>
      <c r="AN220" s="786" t="s">
        <v>1958</v>
      </c>
      <c r="AO220" s="765" t="str">
        <f t="shared" si="5"/>
        <v/>
      </c>
      <c r="AP220" s="766"/>
      <c r="AQ220" s="682"/>
      <c r="AR220" s="745"/>
      <c r="AS220" s="725"/>
      <c r="AT220" s="725"/>
      <c r="AU220" s="738"/>
      <c r="AV220" s="739"/>
      <c r="AW220" s="739"/>
      <c r="AX220" s="739"/>
      <c r="AY220" s="806"/>
      <c r="AZ220" s="807"/>
      <c r="BA220" s="808"/>
      <c r="BB220" s="809"/>
      <c r="BC220" s="810"/>
      <c r="BD220" s="811"/>
      <c r="BE220" s="812"/>
      <c r="BF220" s="813"/>
      <c r="BG220" s="814"/>
      <c r="BH220" s="815"/>
      <c r="BI220" s="816"/>
      <c r="BJ220" s="696"/>
    </row>
    <row r="221" ht="12.75" customHeight="1">
      <c r="A221" s="756"/>
      <c r="B221" s="756"/>
      <c r="C221" s="669" t="s">
        <v>326</v>
      </c>
      <c r="D221" s="699" t="str">
        <f t="shared" si="9"/>
        <v>Squat jump esplosivo</v>
      </c>
      <c r="E221" s="700">
        <v>0.0</v>
      </c>
      <c r="F221" s="700">
        <v>0.0</v>
      </c>
      <c r="G221" s="700">
        <v>0.0</v>
      </c>
      <c r="H221" s="700">
        <v>0.0</v>
      </c>
      <c r="I221" s="700">
        <v>0.0</v>
      </c>
      <c r="J221" s="700">
        <v>0.0</v>
      </c>
      <c r="K221" s="700">
        <v>0.0</v>
      </c>
      <c r="L221" s="700">
        <v>0.0</v>
      </c>
      <c r="M221" s="700">
        <v>0.0</v>
      </c>
      <c r="N221" s="700">
        <v>0.0</v>
      </c>
      <c r="O221" s="701">
        <v>0.0</v>
      </c>
      <c r="P221" s="702" t="str">
        <f t="shared" si="1"/>
        <v>Squat jump esplosivo</v>
      </c>
      <c r="Q221" s="703"/>
      <c r="R221" s="769"/>
      <c r="S221" s="770" t="s">
        <v>1959</v>
      </c>
      <c r="T221" s="782"/>
      <c r="U221" s="706"/>
      <c r="V221" s="772" t="s">
        <v>1960</v>
      </c>
      <c r="W221" s="798" t="s">
        <v>492</v>
      </c>
      <c r="X221" s="708">
        <v>3.0</v>
      </c>
      <c r="Y221" s="708" t="s">
        <v>1961</v>
      </c>
      <c r="Z221" s="708">
        <v>3.0</v>
      </c>
      <c r="AA221" s="708">
        <v>6.0</v>
      </c>
      <c r="AB221" s="708">
        <v>4.0</v>
      </c>
      <c r="AC221" s="708">
        <v>6.0</v>
      </c>
      <c r="AD221" s="708">
        <v>5.0</v>
      </c>
      <c r="AE221" s="708">
        <v>6.0</v>
      </c>
      <c r="AF221" s="708">
        <v>6.0</v>
      </c>
      <c r="AG221" s="708">
        <v>6.0</v>
      </c>
      <c r="AH221" s="708">
        <v>3.0</v>
      </c>
      <c r="AI221" s="708">
        <v>7.0</v>
      </c>
      <c r="AJ221" s="789"/>
      <c r="AK221" s="709"/>
      <c r="AL221" s="709"/>
      <c r="AM221" s="709"/>
      <c r="AN221" s="710" t="s">
        <v>1962</v>
      </c>
      <c r="AO221" s="773" t="str">
        <f t="shared" si="5"/>
        <v/>
      </c>
      <c r="AP221" s="774"/>
      <c r="AQ221" s="713"/>
      <c r="AR221" s="742"/>
      <c r="AS221" s="715"/>
      <c r="AT221" s="715"/>
      <c r="AU221" s="733"/>
      <c r="AV221" s="734"/>
      <c r="AW221" s="734"/>
      <c r="AX221" s="734"/>
      <c r="AY221" s="806"/>
      <c r="AZ221" s="807"/>
      <c r="BA221" s="808"/>
      <c r="BB221" s="809"/>
      <c r="BC221" s="810"/>
      <c r="BD221" s="811"/>
      <c r="BE221" s="812"/>
      <c r="BF221" s="813"/>
      <c r="BG221" s="814"/>
      <c r="BH221" s="815"/>
      <c r="BI221" s="816"/>
      <c r="BJ221" s="696"/>
    </row>
    <row r="222" ht="12.75" customHeight="1">
      <c r="A222" s="758"/>
      <c r="B222" s="758"/>
      <c r="C222" s="669" t="s">
        <v>326</v>
      </c>
      <c r="D222" s="670" t="str">
        <f t="shared" si="9"/>
        <v>Squat bulgaro con elastico</v>
      </c>
      <c r="E222" s="671">
        <v>0.0</v>
      </c>
      <c r="F222" s="671">
        <v>0.0</v>
      </c>
      <c r="G222" s="671">
        <v>0.0</v>
      </c>
      <c r="H222" s="671">
        <v>0.0</v>
      </c>
      <c r="I222" s="671">
        <v>0.0</v>
      </c>
      <c r="J222" s="671">
        <v>0.0</v>
      </c>
      <c r="K222" s="671">
        <v>0.0</v>
      </c>
      <c r="L222" s="671">
        <v>0.0</v>
      </c>
      <c r="M222" s="671">
        <v>0.0</v>
      </c>
      <c r="N222" s="671">
        <v>0.0</v>
      </c>
      <c r="O222" s="672">
        <v>0.0</v>
      </c>
      <c r="P222" s="673" t="str">
        <f t="shared" si="1"/>
        <v>Squat bulgaro con elastico</v>
      </c>
      <c r="Q222" s="674"/>
      <c r="R222" s="777"/>
      <c r="S222" s="762" t="s">
        <v>1963</v>
      </c>
      <c r="T222" s="763"/>
      <c r="U222" s="646"/>
      <c r="V222" s="764" t="s">
        <v>1964</v>
      </c>
      <c r="W222" s="797" t="s">
        <v>492</v>
      </c>
      <c r="X222" s="678">
        <v>4.0</v>
      </c>
      <c r="Y222" s="678" t="s">
        <v>1956</v>
      </c>
      <c r="Z222" s="678">
        <v>4.0</v>
      </c>
      <c r="AA222" s="678">
        <v>6.0</v>
      </c>
      <c r="AB222" s="678">
        <v>5.0</v>
      </c>
      <c r="AC222" s="678">
        <v>6.0</v>
      </c>
      <c r="AD222" s="678">
        <v>6.0</v>
      </c>
      <c r="AE222" s="678">
        <v>6.0</v>
      </c>
      <c r="AF222" s="678">
        <v>3.0</v>
      </c>
      <c r="AG222" s="678">
        <v>7.0</v>
      </c>
      <c r="AH222" s="678">
        <v>4.0</v>
      </c>
      <c r="AI222" s="678">
        <v>7.0</v>
      </c>
      <c r="AJ222" s="803">
        <v>5.0</v>
      </c>
      <c r="AK222" s="678">
        <v>7.0</v>
      </c>
      <c r="AL222" s="678">
        <v>2.0</v>
      </c>
      <c r="AM222" s="678">
        <v>8.0</v>
      </c>
      <c r="AN222" s="786" t="s">
        <v>1965</v>
      </c>
      <c r="AO222" s="765" t="str">
        <f t="shared" si="5"/>
        <v/>
      </c>
      <c r="AP222" s="766"/>
      <c r="AQ222" s="682"/>
      <c r="AR222" s="745"/>
      <c r="AS222" s="725"/>
      <c r="AT222" s="725"/>
      <c r="AU222" s="738"/>
      <c r="AV222" s="739"/>
      <c r="AW222" s="739"/>
      <c r="AX222" s="739"/>
      <c r="AY222" s="806"/>
      <c r="AZ222" s="807"/>
      <c r="BA222" s="808"/>
      <c r="BB222" s="809"/>
      <c r="BC222" s="810"/>
      <c r="BD222" s="811"/>
      <c r="BE222" s="812"/>
      <c r="BF222" s="813"/>
      <c r="BG222" s="814"/>
      <c r="BH222" s="815"/>
      <c r="BI222" s="816"/>
      <c r="BJ222" s="696"/>
    </row>
    <row r="223" ht="12.75" customHeight="1">
      <c r="A223" s="756"/>
      <c r="B223" s="756"/>
      <c r="C223" s="669" t="s">
        <v>326</v>
      </c>
      <c r="D223" s="699" t="str">
        <f t="shared" si="9"/>
        <v>Belt squat</v>
      </c>
      <c r="E223" s="700">
        <v>0.0</v>
      </c>
      <c r="F223" s="700">
        <v>0.0</v>
      </c>
      <c r="G223" s="700">
        <v>0.0</v>
      </c>
      <c r="H223" s="700">
        <v>0.0</v>
      </c>
      <c r="I223" s="700">
        <v>0.0</v>
      </c>
      <c r="J223" s="700">
        <v>0.0</v>
      </c>
      <c r="K223" s="700">
        <v>0.0</v>
      </c>
      <c r="L223" s="700">
        <v>0.0</v>
      </c>
      <c r="M223" s="700">
        <v>0.0</v>
      </c>
      <c r="N223" s="700">
        <v>0.0</v>
      </c>
      <c r="O223" s="701">
        <v>0.0</v>
      </c>
      <c r="P223" s="702" t="str">
        <f t="shared" si="1"/>
        <v>Belt squat</v>
      </c>
      <c r="Q223" s="703"/>
      <c r="R223" s="769"/>
      <c r="S223" s="770" t="s">
        <v>1966</v>
      </c>
      <c r="T223" s="782"/>
      <c r="U223" s="706"/>
      <c r="V223" s="772" t="s">
        <v>1967</v>
      </c>
      <c r="W223" s="798" t="s">
        <v>492</v>
      </c>
      <c r="X223" s="708">
        <v>5.0</v>
      </c>
      <c r="Y223" s="708" t="s">
        <v>1968</v>
      </c>
      <c r="Z223" s="708">
        <v>4.0</v>
      </c>
      <c r="AA223" s="708">
        <v>5.0</v>
      </c>
      <c r="AB223" s="708">
        <v>4.0</v>
      </c>
      <c r="AC223" s="708">
        <v>6.0</v>
      </c>
      <c r="AD223" s="708">
        <v>4.0</v>
      </c>
      <c r="AE223" s="708" t="s">
        <v>1969</v>
      </c>
      <c r="AF223" s="708">
        <v>4.0</v>
      </c>
      <c r="AG223" s="708">
        <v>7.0</v>
      </c>
      <c r="AH223" s="708">
        <v>3.0</v>
      </c>
      <c r="AI223" s="708">
        <v>8.0</v>
      </c>
      <c r="AJ223" s="783">
        <v>4.0</v>
      </c>
      <c r="AK223" s="708">
        <v>8.0</v>
      </c>
      <c r="AL223" s="708">
        <v>4.0</v>
      </c>
      <c r="AM223" s="708" t="s">
        <v>1956</v>
      </c>
      <c r="AN223" s="710" t="s">
        <v>1970</v>
      </c>
      <c r="AO223" s="773" t="str">
        <f t="shared" si="5"/>
        <v/>
      </c>
      <c r="AP223" s="774"/>
      <c r="AQ223" s="713"/>
      <c r="AR223" s="742"/>
      <c r="AS223" s="715"/>
      <c r="AT223" s="715"/>
      <c r="AU223" s="733"/>
      <c r="AV223" s="734"/>
      <c r="AW223" s="734"/>
      <c r="AX223" s="734"/>
      <c r="AY223" s="806"/>
      <c r="AZ223" s="807"/>
      <c r="BA223" s="808"/>
      <c r="BB223" s="809"/>
      <c r="BC223" s="810"/>
      <c r="BD223" s="811"/>
      <c r="BE223" s="812"/>
      <c r="BF223" s="813"/>
      <c r="BG223" s="814"/>
      <c r="BH223" s="815"/>
      <c r="BI223" s="816"/>
      <c r="BJ223" s="696"/>
    </row>
    <row r="224" ht="12.75" customHeight="1">
      <c r="A224" s="758"/>
      <c r="B224" s="758"/>
      <c r="C224" s="669" t="s">
        <v>326</v>
      </c>
      <c r="D224" s="670" t="str">
        <f t="shared" si="9"/>
        <v>Affondi in avanzamento </v>
      </c>
      <c r="E224" s="671">
        <v>0.0</v>
      </c>
      <c r="F224" s="671">
        <v>0.0</v>
      </c>
      <c r="G224" s="671">
        <v>0.0</v>
      </c>
      <c r="H224" s="671">
        <v>0.0</v>
      </c>
      <c r="I224" s="671">
        <v>0.0</v>
      </c>
      <c r="J224" s="671">
        <v>0.0</v>
      </c>
      <c r="K224" s="671">
        <v>0.0</v>
      </c>
      <c r="L224" s="671">
        <v>0.0</v>
      </c>
      <c r="M224" s="671">
        <v>0.0</v>
      </c>
      <c r="N224" s="671">
        <v>0.0</v>
      </c>
      <c r="O224" s="672">
        <v>0.0</v>
      </c>
      <c r="P224" s="673" t="str">
        <f t="shared" si="1"/>
        <v>Affondi in avanzamento </v>
      </c>
      <c r="Q224" s="674"/>
      <c r="R224" s="777"/>
      <c r="S224" s="762" t="s">
        <v>1971</v>
      </c>
      <c r="T224" s="763"/>
      <c r="U224" s="646"/>
      <c r="V224" s="764" t="s">
        <v>1972</v>
      </c>
      <c r="W224" s="797" t="s">
        <v>492</v>
      </c>
      <c r="X224" s="678">
        <v>1.0</v>
      </c>
      <c r="Y224" s="678" t="s">
        <v>1153</v>
      </c>
      <c r="Z224" s="678">
        <v>5.0</v>
      </c>
      <c r="AA224" s="678" t="s">
        <v>1973</v>
      </c>
      <c r="AB224" s="678">
        <v>5.0</v>
      </c>
      <c r="AC224" s="678" t="s">
        <v>1974</v>
      </c>
      <c r="AD224" s="678">
        <v>5.0</v>
      </c>
      <c r="AE224" s="678" t="s">
        <v>1975</v>
      </c>
      <c r="AF224" s="678">
        <v>5.0</v>
      </c>
      <c r="AG224" s="678" t="s">
        <v>1976</v>
      </c>
      <c r="AH224" s="678">
        <v>5.0</v>
      </c>
      <c r="AI224" s="678">
        <v>6.0</v>
      </c>
      <c r="AJ224" s="803">
        <v>5.0</v>
      </c>
      <c r="AK224" s="678" t="s">
        <v>1977</v>
      </c>
      <c r="AL224" s="678">
        <v>5.0</v>
      </c>
      <c r="AM224" s="678" t="s">
        <v>1977</v>
      </c>
      <c r="AN224" s="786" t="s">
        <v>1978</v>
      </c>
      <c r="AO224" s="765" t="str">
        <f t="shared" si="5"/>
        <v/>
      </c>
      <c r="AP224" s="766"/>
      <c r="AQ224" s="682"/>
      <c r="AR224" s="745"/>
      <c r="AS224" s="725"/>
      <c r="AT224" s="725"/>
      <c r="AU224" s="738"/>
      <c r="AV224" s="739"/>
      <c r="AW224" s="739"/>
      <c r="AX224" s="739"/>
      <c r="AY224" s="806"/>
      <c r="AZ224" s="807"/>
      <c r="BA224" s="808"/>
      <c r="BB224" s="809"/>
      <c r="BC224" s="810"/>
      <c r="BD224" s="811"/>
      <c r="BE224" s="812"/>
      <c r="BF224" s="813"/>
      <c r="BG224" s="814"/>
      <c r="BH224" s="815"/>
      <c r="BI224" s="816"/>
      <c r="BJ224" s="696"/>
    </row>
    <row r="225" ht="15.75" customHeight="1">
      <c r="A225" s="756"/>
      <c r="B225" s="756"/>
      <c r="C225" s="669" t="s">
        <v>326</v>
      </c>
      <c r="D225" s="699" t="str">
        <f t="shared" si="9"/>
        <v>Affondi indietro</v>
      </c>
      <c r="E225" s="700">
        <v>0.0</v>
      </c>
      <c r="F225" s="700">
        <v>0.0</v>
      </c>
      <c r="G225" s="700">
        <v>0.0</v>
      </c>
      <c r="H225" s="700">
        <v>0.0</v>
      </c>
      <c r="I225" s="700">
        <v>0.0</v>
      </c>
      <c r="J225" s="700">
        <v>0.0</v>
      </c>
      <c r="K225" s="700">
        <v>0.0</v>
      </c>
      <c r="L225" s="700">
        <v>0.0</v>
      </c>
      <c r="M225" s="700">
        <v>0.0</v>
      </c>
      <c r="N225" s="700">
        <v>0.0</v>
      </c>
      <c r="O225" s="701">
        <v>0.0</v>
      </c>
      <c r="P225" s="702" t="str">
        <f t="shared" si="1"/>
        <v>Affondi indietro</v>
      </c>
      <c r="Q225" s="703"/>
      <c r="R225" s="769"/>
      <c r="S225" s="770" t="s">
        <v>1979</v>
      </c>
      <c r="T225" s="782"/>
      <c r="U225" s="706"/>
      <c r="V225" s="772" t="s">
        <v>1980</v>
      </c>
      <c r="W225" s="798" t="s">
        <v>492</v>
      </c>
      <c r="X225" s="708">
        <v>1.0</v>
      </c>
      <c r="Y225" s="708" t="s">
        <v>1153</v>
      </c>
      <c r="Z225" s="708">
        <v>3.0</v>
      </c>
      <c r="AA225" s="708" t="s">
        <v>1981</v>
      </c>
      <c r="AB225" s="708">
        <v>4.0</v>
      </c>
      <c r="AC225" s="708" t="s">
        <v>1982</v>
      </c>
      <c r="AD225" s="708">
        <v>5.0</v>
      </c>
      <c r="AE225" s="708" t="s">
        <v>1983</v>
      </c>
      <c r="AF225" s="708">
        <v>6.0</v>
      </c>
      <c r="AG225" s="708" t="s">
        <v>1984</v>
      </c>
      <c r="AH225" s="709"/>
      <c r="AI225" s="709"/>
      <c r="AJ225" s="789"/>
      <c r="AK225" s="709"/>
      <c r="AL225" s="709"/>
      <c r="AM225" s="709"/>
      <c r="AN225" s="710" t="s">
        <v>1985</v>
      </c>
      <c r="AO225" s="773" t="str">
        <f t="shared" si="5"/>
        <v/>
      </c>
      <c r="AP225" s="774"/>
      <c r="AQ225" s="713"/>
      <c r="AR225" s="742"/>
      <c r="AS225" s="715"/>
      <c r="AT225" s="715"/>
      <c r="AU225" s="733"/>
      <c r="AV225" s="734"/>
      <c r="AW225" s="734"/>
      <c r="AX225" s="734"/>
      <c r="AY225" s="806"/>
      <c r="AZ225" s="807"/>
      <c r="BA225" s="808"/>
      <c r="BB225" s="809"/>
      <c r="BC225" s="810"/>
      <c r="BD225" s="811"/>
      <c r="BE225" s="812"/>
      <c r="BF225" s="813"/>
      <c r="BG225" s="814"/>
      <c r="BH225" s="815"/>
      <c r="BI225" s="816"/>
      <c r="BJ225" s="696"/>
    </row>
    <row r="226" ht="15.75" customHeight="1">
      <c r="A226" s="758"/>
      <c r="B226" s="758"/>
      <c r="C226" s="669" t="s">
        <v>326</v>
      </c>
      <c r="D226" s="670" t="str">
        <f t="shared" si="9"/>
        <v>Box Squat</v>
      </c>
      <c r="E226" s="671">
        <v>0.0</v>
      </c>
      <c r="F226" s="671">
        <v>0.0</v>
      </c>
      <c r="G226" s="671">
        <v>0.0</v>
      </c>
      <c r="H226" s="671">
        <v>0.0</v>
      </c>
      <c r="I226" s="671">
        <v>0.0</v>
      </c>
      <c r="J226" s="671">
        <v>0.0</v>
      </c>
      <c r="K226" s="671">
        <v>0.0</v>
      </c>
      <c r="L226" s="671">
        <v>0.0</v>
      </c>
      <c r="M226" s="671">
        <v>0.0</v>
      </c>
      <c r="N226" s="671">
        <v>0.0</v>
      </c>
      <c r="O226" s="672">
        <v>0.0</v>
      </c>
      <c r="P226" s="673" t="str">
        <f t="shared" si="1"/>
        <v>Box Squat</v>
      </c>
      <c r="Q226" s="674"/>
      <c r="R226" s="777"/>
      <c r="S226" s="762" t="s">
        <v>1986</v>
      </c>
      <c r="T226" s="763"/>
      <c r="U226" s="646"/>
      <c r="V226" s="764" t="s">
        <v>1987</v>
      </c>
      <c r="W226" s="797" t="s">
        <v>492</v>
      </c>
      <c r="X226" s="678">
        <v>3.0</v>
      </c>
      <c r="Y226" s="678" t="s">
        <v>1988</v>
      </c>
      <c r="Z226" s="678">
        <v>5.0</v>
      </c>
      <c r="AA226" s="678">
        <v>5.0</v>
      </c>
      <c r="AB226" s="678">
        <v>4.0</v>
      </c>
      <c r="AC226" s="678">
        <v>6.0</v>
      </c>
      <c r="AD226" s="678">
        <v>5.0</v>
      </c>
      <c r="AE226" s="678">
        <v>6.0</v>
      </c>
      <c r="AF226" s="678">
        <v>4.0</v>
      </c>
      <c r="AG226" s="678" t="s">
        <v>1989</v>
      </c>
      <c r="AH226" s="678">
        <v>4.0</v>
      </c>
      <c r="AI226" s="678" t="s">
        <v>1990</v>
      </c>
      <c r="AJ226" s="785"/>
      <c r="AK226" s="720"/>
      <c r="AL226" s="720"/>
      <c r="AM226" s="720"/>
      <c r="AN226" s="786" t="s">
        <v>1965</v>
      </c>
      <c r="AO226" s="765" t="str">
        <f t="shared" si="5"/>
        <v/>
      </c>
      <c r="AP226" s="766"/>
      <c r="AQ226" s="682"/>
      <c r="AR226" s="745"/>
      <c r="AS226" s="725"/>
      <c r="AT226" s="725"/>
      <c r="AU226" s="738"/>
      <c r="AV226" s="739"/>
      <c r="AW226" s="739"/>
      <c r="AX226" s="739"/>
      <c r="AY226" s="806"/>
      <c r="AZ226" s="807"/>
      <c r="BA226" s="808"/>
      <c r="BB226" s="809"/>
      <c r="BC226" s="810"/>
      <c r="BD226" s="811"/>
      <c r="BE226" s="812"/>
      <c r="BF226" s="813"/>
      <c r="BG226" s="814"/>
      <c r="BH226" s="815"/>
      <c r="BI226" s="816"/>
      <c r="BJ226" s="696"/>
    </row>
    <row r="227" ht="15.75" customHeight="1">
      <c r="A227" s="756"/>
      <c r="B227" s="756"/>
      <c r="C227" s="669" t="s">
        <v>326</v>
      </c>
      <c r="D227" s="699" t="str">
        <f t="shared" si="9"/>
        <v>Step Up Focus Quadricipite</v>
      </c>
      <c r="E227" s="700">
        <v>0.0</v>
      </c>
      <c r="F227" s="700">
        <v>0.0</v>
      </c>
      <c r="G227" s="700">
        <v>0.0</v>
      </c>
      <c r="H227" s="700">
        <v>0.0</v>
      </c>
      <c r="I227" s="700">
        <v>0.0</v>
      </c>
      <c r="J227" s="700">
        <v>0.0</v>
      </c>
      <c r="K227" s="700">
        <v>0.0</v>
      </c>
      <c r="L227" s="700">
        <v>0.0</v>
      </c>
      <c r="M227" s="700">
        <v>0.0</v>
      </c>
      <c r="N227" s="700">
        <v>0.0</v>
      </c>
      <c r="O227" s="701">
        <v>0.0</v>
      </c>
      <c r="P227" s="702" t="str">
        <f t="shared" si="1"/>
        <v>Step Up Focus Quadricipite</v>
      </c>
      <c r="Q227" s="703"/>
      <c r="R227" s="769"/>
      <c r="S227" s="770" t="s">
        <v>1991</v>
      </c>
      <c r="T227" s="782"/>
      <c r="U227" s="706"/>
      <c r="V227" s="772" t="s">
        <v>1992</v>
      </c>
      <c r="W227" s="798" t="s">
        <v>492</v>
      </c>
      <c r="X227" s="708">
        <v>3.0</v>
      </c>
      <c r="Y227" s="708" t="s">
        <v>1961</v>
      </c>
      <c r="Z227" s="708">
        <v>3.0</v>
      </c>
      <c r="AA227" s="708">
        <v>6.0</v>
      </c>
      <c r="AB227" s="708">
        <v>4.0</v>
      </c>
      <c r="AC227" s="708" t="s">
        <v>1993</v>
      </c>
      <c r="AD227" s="708">
        <v>3.0</v>
      </c>
      <c r="AE227" s="708">
        <v>6.0</v>
      </c>
      <c r="AF227" s="708">
        <v>4.0</v>
      </c>
      <c r="AG227" s="708" t="s">
        <v>1993</v>
      </c>
      <c r="AH227" s="708">
        <v>3.0</v>
      </c>
      <c r="AI227" s="708" t="s">
        <v>1961</v>
      </c>
      <c r="AJ227" s="789"/>
      <c r="AK227" s="709"/>
      <c r="AL227" s="709"/>
      <c r="AM227" s="709"/>
      <c r="AN227" s="710" t="s">
        <v>1994</v>
      </c>
      <c r="AO227" s="773" t="str">
        <f t="shared" si="5"/>
        <v/>
      </c>
      <c r="AP227" s="774"/>
      <c r="AQ227" s="713"/>
      <c r="AR227" s="742"/>
      <c r="AS227" s="715"/>
      <c r="AT227" s="715"/>
      <c r="AU227" s="733"/>
      <c r="AV227" s="734"/>
      <c r="AW227" s="734"/>
      <c r="AX227" s="734"/>
      <c r="AY227" s="806"/>
      <c r="AZ227" s="807"/>
      <c r="BA227" s="808"/>
      <c r="BB227" s="809"/>
      <c r="BC227" s="810"/>
      <c r="BD227" s="811"/>
      <c r="BE227" s="812"/>
      <c r="BF227" s="813"/>
      <c r="BG227" s="814"/>
      <c r="BH227" s="815"/>
      <c r="BI227" s="816"/>
      <c r="BJ227" s="696"/>
    </row>
    <row r="228" ht="15.75" customHeight="1">
      <c r="A228" s="758"/>
      <c r="B228" s="758"/>
      <c r="C228" s="669" t="s">
        <v>326</v>
      </c>
      <c r="D228" s="670" t="str">
        <f t="shared" si="9"/>
        <v>Leg Press 45° Piedi Metà Pedana</v>
      </c>
      <c r="E228" s="671">
        <v>0.0</v>
      </c>
      <c r="F228" s="671">
        <v>0.0</v>
      </c>
      <c r="G228" s="671">
        <v>0.0</v>
      </c>
      <c r="H228" s="671">
        <v>0.0</v>
      </c>
      <c r="I228" s="671">
        <v>0.0</v>
      </c>
      <c r="J228" s="671">
        <v>0.0</v>
      </c>
      <c r="K228" s="671">
        <v>0.0</v>
      </c>
      <c r="L228" s="671">
        <v>0.0</v>
      </c>
      <c r="M228" s="671">
        <v>0.0</v>
      </c>
      <c r="N228" s="671">
        <v>0.0</v>
      </c>
      <c r="O228" s="672">
        <v>0.0</v>
      </c>
      <c r="P228" s="673" t="str">
        <f t="shared" si="1"/>
        <v>Leg Press 45° Piedi Metà Pedana</v>
      </c>
      <c r="Q228" s="674"/>
      <c r="R228" s="777"/>
      <c r="S228" s="762" t="s">
        <v>1995</v>
      </c>
      <c r="T228" s="763"/>
      <c r="U228" s="646"/>
      <c r="V228" s="764" t="s">
        <v>1996</v>
      </c>
      <c r="W228" s="797" t="s">
        <v>492</v>
      </c>
      <c r="X228" s="678">
        <v>3.0</v>
      </c>
      <c r="Y228" s="678" t="s">
        <v>1961</v>
      </c>
      <c r="Z228" s="678">
        <v>3.0</v>
      </c>
      <c r="AA228" s="678">
        <v>6.0</v>
      </c>
      <c r="AB228" s="678">
        <v>4.0</v>
      </c>
      <c r="AC228" s="678" t="s">
        <v>1993</v>
      </c>
      <c r="AD228" s="678">
        <v>3.0</v>
      </c>
      <c r="AE228" s="678">
        <v>7.0</v>
      </c>
      <c r="AF228" s="678">
        <v>4.0</v>
      </c>
      <c r="AG228" s="678" t="s">
        <v>1997</v>
      </c>
      <c r="AH228" s="678">
        <v>2.0</v>
      </c>
      <c r="AI228" s="678">
        <v>8.0</v>
      </c>
      <c r="AJ228" s="803">
        <v>3.0</v>
      </c>
      <c r="AK228" s="678" t="s">
        <v>1998</v>
      </c>
      <c r="AL228" s="720"/>
      <c r="AM228" s="720"/>
      <c r="AN228" s="786" t="s">
        <v>1994</v>
      </c>
      <c r="AO228" s="765" t="str">
        <f t="shared" si="5"/>
        <v/>
      </c>
      <c r="AP228" s="766"/>
      <c r="AQ228" s="682"/>
      <c r="AR228" s="745"/>
      <c r="AS228" s="725"/>
      <c r="AT228" s="725"/>
      <c r="AU228" s="738"/>
      <c r="AV228" s="739"/>
      <c r="AW228" s="739"/>
      <c r="AX228" s="739"/>
      <c r="AY228" s="806"/>
      <c r="AZ228" s="807"/>
      <c r="BA228" s="808"/>
      <c r="BB228" s="809"/>
      <c r="BC228" s="810"/>
      <c r="BD228" s="811"/>
      <c r="BE228" s="812"/>
      <c r="BF228" s="813"/>
      <c r="BG228" s="814"/>
      <c r="BH228" s="815"/>
      <c r="BI228" s="816"/>
      <c r="BJ228" s="696"/>
    </row>
    <row r="229" ht="15.75" customHeight="1">
      <c r="A229" s="756"/>
      <c r="B229" s="756"/>
      <c r="C229" s="669" t="s">
        <v>326</v>
      </c>
      <c r="D229" s="699" t="str">
        <f t="shared" si="9"/>
        <v>Leg Press Piana Piedi Metà Pedana</v>
      </c>
      <c r="E229" s="700">
        <v>0.0</v>
      </c>
      <c r="F229" s="700">
        <v>0.0</v>
      </c>
      <c r="G229" s="700">
        <v>0.0</v>
      </c>
      <c r="H229" s="700">
        <v>0.0</v>
      </c>
      <c r="I229" s="700">
        <v>0.0</v>
      </c>
      <c r="J229" s="700">
        <v>0.0</v>
      </c>
      <c r="K229" s="700">
        <v>0.0</v>
      </c>
      <c r="L229" s="700">
        <v>0.0</v>
      </c>
      <c r="M229" s="700">
        <v>0.0</v>
      </c>
      <c r="N229" s="700">
        <v>0.0</v>
      </c>
      <c r="O229" s="701">
        <v>0.0</v>
      </c>
      <c r="P229" s="702" t="str">
        <f t="shared" si="1"/>
        <v>Leg Press Piana Piedi Metà Pedana</v>
      </c>
      <c r="Q229" s="703"/>
      <c r="R229" s="769"/>
      <c r="S229" s="770" t="s">
        <v>1999</v>
      </c>
      <c r="T229" s="782"/>
      <c r="U229" s="706"/>
      <c r="V229" s="772" t="s">
        <v>2000</v>
      </c>
      <c r="W229" s="798" t="s">
        <v>492</v>
      </c>
      <c r="X229" s="708">
        <v>3.0</v>
      </c>
      <c r="Y229" s="708" t="s">
        <v>1961</v>
      </c>
      <c r="Z229" s="708">
        <v>3.0</v>
      </c>
      <c r="AA229" s="708">
        <v>6.0</v>
      </c>
      <c r="AB229" s="708">
        <v>4.0</v>
      </c>
      <c r="AC229" s="708">
        <v>6.0</v>
      </c>
      <c r="AD229" s="708">
        <v>5.0</v>
      </c>
      <c r="AE229" s="708">
        <v>6.0</v>
      </c>
      <c r="AF229" s="708">
        <v>6.0</v>
      </c>
      <c r="AG229" s="708">
        <v>6.0</v>
      </c>
      <c r="AH229" s="708">
        <v>4.0</v>
      </c>
      <c r="AI229" s="708" t="s">
        <v>1969</v>
      </c>
      <c r="AJ229" s="789"/>
      <c r="AK229" s="709"/>
      <c r="AL229" s="709"/>
      <c r="AM229" s="709"/>
      <c r="AN229" s="710" t="s">
        <v>2001</v>
      </c>
      <c r="AO229" s="773" t="str">
        <f t="shared" si="5"/>
        <v/>
      </c>
      <c r="AP229" s="774"/>
      <c r="AQ229" s="713"/>
      <c r="AR229" s="742"/>
      <c r="AS229" s="715"/>
      <c r="AT229" s="715"/>
      <c r="AU229" s="733"/>
      <c r="AV229" s="734"/>
      <c r="AW229" s="734"/>
      <c r="AX229" s="734"/>
      <c r="AY229" s="806"/>
      <c r="AZ229" s="807"/>
      <c r="BA229" s="808"/>
      <c r="BB229" s="809"/>
      <c r="BC229" s="810"/>
      <c r="BD229" s="811"/>
      <c r="BE229" s="812"/>
      <c r="BF229" s="813"/>
      <c r="BG229" s="814"/>
      <c r="BH229" s="815"/>
      <c r="BI229" s="816"/>
      <c r="BJ229" s="696"/>
    </row>
    <row r="230" ht="15.75" customHeight="1">
      <c r="A230" s="758"/>
      <c r="B230" s="758"/>
      <c r="C230" s="669" t="s">
        <v>326</v>
      </c>
      <c r="D230" s="670" t="str">
        <f t="shared" si="9"/>
        <v>Leg Press 45° Piede Basso Monopodalico</v>
      </c>
      <c r="E230" s="671">
        <v>0.0</v>
      </c>
      <c r="F230" s="671">
        <v>0.0</v>
      </c>
      <c r="G230" s="671">
        <v>0.0</v>
      </c>
      <c r="H230" s="671">
        <v>0.0</v>
      </c>
      <c r="I230" s="671">
        <v>0.0</v>
      </c>
      <c r="J230" s="671">
        <v>0.0</v>
      </c>
      <c r="K230" s="671">
        <v>0.0</v>
      </c>
      <c r="L230" s="671">
        <v>0.0</v>
      </c>
      <c r="M230" s="671">
        <v>0.0</v>
      </c>
      <c r="N230" s="671">
        <v>0.0</v>
      </c>
      <c r="O230" s="672">
        <v>0.0</v>
      </c>
      <c r="P230" s="673" t="str">
        <f t="shared" si="1"/>
        <v>Leg Press 45° Piede Basso Monopodalico</v>
      </c>
      <c r="Q230" s="674"/>
      <c r="R230" s="777"/>
      <c r="S230" s="762" t="s">
        <v>2002</v>
      </c>
      <c r="T230" s="763"/>
      <c r="U230" s="646"/>
      <c r="V230" s="764" t="s">
        <v>2003</v>
      </c>
      <c r="W230" s="797" t="s">
        <v>492</v>
      </c>
      <c r="X230" s="678">
        <v>4.0</v>
      </c>
      <c r="Y230" s="678">
        <v>7.0</v>
      </c>
      <c r="Z230" s="678">
        <v>3.0</v>
      </c>
      <c r="AA230" s="678">
        <v>8.0</v>
      </c>
      <c r="AB230" s="678">
        <v>4.0</v>
      </c>
      <c r="AC230" s="678">
        <v>8.0</v>
      </c>
      <c r="AD230" s="678">
        <v>5.0</v>
      </c>
      <c r="AE230" s="678">
        <v>8.0</v>
      </c>
      <c r="AF230" s="678">
        <v>6.0</v>
      </c>
      <c r="AG230" s="678">
        <v>8.0</v>
      </c>
      <c r="AH230" s="678">
        <v>3.0</v>
      </c>
      <c r="AI230" s="678" t="s">
        <v>1961</v>
      </c>
      <c r="AJ230" s="785"/>
      <c r="AK230" s="720"/>
      <c r="AL230" s="720"/>
      <c r="AM230" s="720"/>
      <c r="AN230" s="786" t="s">
        <v>2001</v>
      </c>
      <c r="AO230" s="765" t="str">
        <f t="shared" si="5"/>
        <v/>
      </c>
      <c r="AP230" s="766"/>
      <c r="AQ230" s="682"/>
      <c r="AR230" s="745"/>
      <c r="AS230" s="725"/>
      <c r="AT230" s="725"/>
      <c r="AU230" s="738"/>
      <c r="AV230" s="739"/>
      <c r="AW230" s="739"/>
      <c r="AX230" s="739"/>
      <c r="AY230" s="806"/>
      <c r="AZ230" s="807"/>
      <c r="BA230" s="808"/>
      <c r="BB230" s="809"/>
      <c r="BC230" s="810"/>
      <c r="BD230" s="811"/>
      <c r="BE230" s="812"/>
      <c r="BF230" s="813"/>
      <c r="BG230" s="814"/>
      <c r="BH230" s="815"/>
      <c r="BI230" s="816"/>
      <c r="BJ230" s="696"/>
    </row>
    <row r="231" ht="15.75" customHeight="1">
      <c r="A231" s="756"/>
      <c r="B231" s="756"/>
      <c r="C231" s="669" t="s">
        <v>326</v>
      </c>
      <c r="D231" s="699" t="str">
        <f t="shared" si="9"/>
        <v>Affondi con elastico</v>
      </c>
      <c r="E231" s="700">
        <v>0.0</v>
      </c>
      <c r="F231" s="700">
        <v>0.0</v>
      </c>
      <c r="G231" s="700">
        <v>0.0</v>
      </c>
      <c r="H231" s="700">
        <v>0.0</v>
      </c>
      <c r="I231" s="700">
        <v>0.0</v>
      </c>
      <c r="J231" s="700">
        <v>0.0</v>
      </c>
      <c r="K231" s="700">
        <v>0.0</v>
      </c>
      <c r="L231" s="700">
        <v>0.0</v>
      </c>
      <c r="M231" s="700">
        <v>0.0</v>
      </c>
      <c r="N231" s="700">
        <v>0.0</v>
      </c>
      <c r="O231" s="701">
        <v>0.0</v>
      </c>
      <c r="P231" s="702" t="str">
        <f t="shared" si="1"/>
        <v>Affondi con elastico</v>
      </c>
      <c r="Q231" s="703"/>
      <c r="R231" s="769"/>
      <c r="S231" s="770" t="s">
        <v>2004</v>
      </c>
      <c r="T231" s="782"/>
      <c r="U231" s="706"/>
      <c r="V231" s="772" t="s">
        <v>2005</v>
      </c>
      <c r="W231" s="798" t="s">
        <v>492</v>
      </c>
      <c r="X231" s="708">
        <v>2.0</v>
      </c>
      <c r="Y231" s="708" t="s">
        <v>2006</v>
      </c>
      <c r="Z231" s="708">
        <v>2.0</v>
      </c>
      <c r="AA231" s="708" t="s">
        <v>2007</v>
      </c>
      <c r="AB231" s="708">
        <v>2.0</v>
      </c>
      <c r="AC231" s="708" t="s">
        <v>2008</v>
      </c>
      <c r="AD231" s="708">
        <v>2.0</v>
      </c>
      <c r="AE231" s="708" t="s">
        <v>2009</v>
      </c>
      <c r="AF231" s="708">
        <v>2.0</v>
      </c>
      <c r="AG231" s="708" t="s">
        <v>2010</v>
      </c>
      <c r="AH231" s="708">
        <v>2.0</v>
      </c>
      <c r="AI231" s="708" t="s">
        <v>1697</v>
      </c>
      <c r="AJ231" s="789"/>
      <c r="AK231" s="709"/>
      <c r="AL231" s="709"/>
      <c r="AM231" s="709"/>
      <c r="AN231" s="710" t="s">
        <v>2011</v>
      </c>
      <c r="AO231" s="773" t="str">
        <f t="shared" si="5"/>
        <v/>
      </c>
      <c r="AP231" s="774"/>
      <c r="AQ231" s="713"/>
      <c r="AR231" s="742"/>
      <c r="AS231" s="715"/>
      <c r="AT231" s="715"/>
      <c r="AU231" s="733"/>
      <c r="AV231" s="734"/>
      <c r="AW231" s="734"/>
      <c r="AX231" s="734"/>
      <c r="AY231" s="806"/>
      <c r="AZ231" s="807"/>
      <c r="BA231" s="808"/>
      <c r="BB231" s="809"/>
      <c r="BC231" s="810"/>
      <c r="BD231" s="811"/>
      <c r="BE231" s="812"/>
      <c r="BF231" s="813"/>
      <c r="BG231" s="814"/>
      <c r="BH231" s="815"/>
      <c r="BI231" s="816"/>
      <c r="BJ231" s="696"/>
    </row>
    <row r="232" ht="15.75" customHeight="1">
      <c r="A232" s="758"/>
      <c r="B232" s="758"/>
      <c r="C232" s="669" t="s">
        <v>326</v>
      </c>
      <c r="D232" s="670" t="str">
        <f t="shared" si="9"/>
        <v>Bulgarian Split Squat Al Multipower</v>
      </c>
      <c r="E232" s="671">
        <v>0.0</v>
      </c>
      <c r="F232" s="671">
        <v>0.0</v>
      </c>
      <c r="G232" s="671">
        <v>0.0</v>
      </c>
      <c r="H232" s="671">
        <v>0.0</v>
      </c>
      <c r="I232" s="671">
        <v>0.0</v>
      </c>
      <c r="J232" s="671">
        <v>0.0</v>
      </c>
      <c r="K232" s="671">
        <v>0.0</v>
      </c>
      <c r="L232" s="671">
        <v>0.0</v>
      </c>
      <c r="M232" s="671">
        <v>0.0</v>
      </c>
      <c r="N232" s="671">
        <v>0.0</v>
      </c>
      <c r="O232" s="672">
        <v>0.0</v>
      </c>
      <c r="P232" s="673" t="str">
        <f t="shared" si="1"/>
        <v>Bulgarian Split Squat Al Multipower</v>
      </c>
      <c r="Q232" s="674"/>
      <c r="R232" s="777"/>
      <c r="S232" s="762" t="s">
        <v>2012</v>
      </c>
      <c r="T232" s="763"/>
      <c r="U232" s="646"/>
      <c r="V232" s="764" t="s">
        <v>2013</v>
      </c>
      <c r="W232" s="797" t="s">
        <v>492</v>
      </c>
      <c r="X232" s="678">
        <v>2.0</v>
      </c>
      <c r="Y232" s="678" t="s">
        <v>2006</v>
      </c>
      <c r="Z232" s="678">
        <v>2.0</v>
      </c>
      <c r="AA232" s="678" t="s">
        <v>2014</v>
      </c>
      <c r="AB232" s="678">
        <v>2.0</v>
      </c>
      <c r="AC232" s="678" t="s">
        <v>2015</v>
      </c>
      <c r="AD232" s="678">
        <v>2.0</v>
      </c>
      <c r="AE232" s="678" t="s">
        <v>2016</v>
      </c>
      <c r="AF232" s="678">
        <v>2.0</v>
      </c>
      <c r="AG232" s="678" t="s">
        <v>2017</v>
      </c>
      <c r="AH232" s="678">
        <v>2.0</v>
      </c>
      <c r="AI232" s="678" t="s">
        <v>2018</v>
      </c>
      <c r="AJ232" s="785"/>
      <c r="AK232" s="720"/>
      <c r="AL232" s="720"/>
      <c r="AM232" s="720"/>
      <c r="AN232" s="786" t="s">
        <v>2019</v>
      </c>
      <c r="AO232" s="765" t="str">
        <f t="shared" si="5"/>
        <v/>
      </c>
      <c r="AP232" s="766"/>
      <c r="AQ232" s="682"/>
      <c r="AR232" s="745"/>
      <c r="AS232" s="725"/>
      <c r="AT232" s="725"/>
      <c r="AU232" s="738"/>
      <c r="AV232" s="739"/>
      <c r="AW232" s="739"/>
      <c r="AX232" s="739"/>
      <c r="AY232" s="806"/>
      <c r="AZ232" s="807"/>
      <c r="BA232" s="808"/>
      <c r="BB232" s="809"/>
      <c r="BC232" s="810"/>
      <c r="BD232" s="811"/>
      <c r="BE232" s="812"/>
      <c r="BF232" s="813"/>
      <c r="BG232" s="814"/>
      <c r="BH232" s="815"/>
      <c r="BI232" s="816"/>
      <c r="BJ232" s="696"/>
    </row>
    <row r="233" ht="15.75" customHeight="1">
      <c r="A233" s="756"/>
      <c r="B233" s="756"/>
      <c r="C233" s="669" t="s">
        <v>326</v>
      </c>
      <c r="D233" s="699" t="str">
        <f t="shared" si="9"/>
        <v>Hack Squat Al Multipower</v>
      </c>
      <c r="E233" s="700">
        <v>0.0</v>
      </c>
      <c r="F233" s="700">
        <v>0.0</v>
      </c>
      <c r="G233" s="700">
        <v>0.0</v>
      </c>
      <c r="H233" s="700">
        <v>0.0</v>
      </c>
      <c r="I233" s="700">
        <v>0.0</v>
      </c>
      <c r="J233" s="700">
        <v>0.0</v>
      </c>
      <c r="K233" s="700">
        <v>0.0</v>
      </c>
      <c r="L233" s="700">
        <v>0.0</v>
      </c>
      <c r="M233" s="700">
        <v>0.0</v>
      </c>
      <c r="N233" s="700">
        <v>0.0</v>
      </c>
      <c r="O233" s="701">
        <v>0.0</v>
      </c>
      <c r="P233" s="702" t="str">
        <f t="shared" si="1"/>
        <v>Hack Squat Al Multipower</v>
      </c>
      <c r="Q233" s="703"/>
      <c r="R233" s="769"/>
      <c r="S233" s="770" t="s">
        <v>2020</v>
      </c>
      <c r="T233" s="782"/>
      <c r="U233" s="706"/>
      <c r="V233" s="772" t="s">
        <v>2021</v>
      </c>
      <c r="W233" s="798" t="s">
        <v>492</v>
      </c>
      <c r="X233" s="708">
        <v>3.0</v>
      </c>
      <c r="Y233" s="708" t="s">
        <v>2022</v>
      </c>
      <c r="Z233" s="708">
        <v>3.0</v>
      </c>
      <c r="AA233" s="708" t="s">
        <v>2023</v>
      </c>
      <c r="AB233" s="708">
        <v>3.0</v>
      </c>
      <c r="AC233" s="708" t="s">
        <v>2024</v>
      </c>
      <c r="AD233" s="708">
        <v>3.0</v>
      </c>
      <c r="AE233" s="708" t="s">
        <v>2025</v>
      </c>
      <c r="AF233" s="708">
        <v>3.0</v>
      </c>
      <c r="AG233" s="708" t="s">
        <v>2026</v>
      </c>
      <c r="AH233" s="708">
        <v>3.0</v>
      </c>
      <c r="AI233" s="708" t="s">
        <v>2027</v>
      </c>
      <c r="AJ233" s="789"/>
      <c r="AK233" s="709"/>
      <c r="AL233" s="709"/>
      <c r="AM233" s="709"/>
      <c r="AN233" s="710" t="s">
        <v>2028</v>
      </c>
      <c r="AO233" s="773" t="str">
        <f t="shared" si="5"/>
        <v/>
      </c>
      <c r="AP233" s="774"/>
      <c r="AQ233" s="713"/>
      <c r="AR233" s="742"/>
      <c r="AS233" s="715"/>
      <c r="AT233" s="715"/>
      <c r="AU233" s="733"/>
      <c r="AV233" s="734"/>
      <c r="AW233" s="734"/>
      <c r="AX233" s="734"/>
      <c r="AY233" s="806"/>
      <c r="AZ233" s="807"/>
      <c r="BA233" s="808"/>
      <c r="BB233" s="809"/>
      <c r="BC233" s="810"/>
      <c r="BD233" s="811"/>
      <c r="BE233" s="812"/>
      <c r="BF233" s="813"/>
      <c r="BG233" s="814"/>
      <c r="BH233" s="815"/>
      <c r="BI233" s="816"/>
      <c r="BJ233" s="696"/>
    </row>
    <row r="234" ht="15.75" customHeight="1">
      <c r="A234" s="758"/>
      <c r="B234" s="758"/>
      <c r="C234" s="669" t="s">
        <v>326</v>
      </c>
      <c r="D234" s="670" t="str">
        <f t="shared" si="9"/>
        <v>Leg press mono piede alto</v>
      </c>
      <c r="E234" s="671">
        <v>0.0</v>
      </c>
      <c r="F234" s="671">
        <v>0.0</v>
      </c>
      <c r="G234" s="671">
        <v>0.0</v>
      </c>
      <c r="H234" s="671">
        <v>0.0</v>
      </c>
      <c r="I234" s="671">
        <v>0.0</v>
      </c>
      <c r="J234" s="671">
        <v>0.0</v>
      </c>
      <c r="K234" s="671">
        <v>0.0</v>
      </c>
      <c r="L234" s="671">
        <v>0.0</v>
      </c>
      <c r="M234" s="671">
        <v>0.0</v>
      </c>
      <c r="N234" s="671">
        <v>0.0</v>
      </c>
      <c r="O234" s="672">
        <v>0.0</v>
      </c>
      <c r="P234" s="673" t="str">
        <f t="shared" si="1"/>
        <v>Leg press mono piede alto</v>
      </c>
      <c r="Q234" s="674"/>
      <c r="R234" s="777"/>
      <c r="S234" s="762" t="s">
        <v>2029</v>
      </c>
      <c r="T234" s="763"/>
      <c r="U234" s="646"/>
      <c r="V234" s="764" t="s">
        <v>2030</v>
      </c>
      <c r="W234" s="797" t="s">
        <v>492</v>
      </c>
      <c r="X234" s="678">
        <v>1.0</v>
      </c>
      <c r="Y234" s="678" t="s">
        <v>1153</v>
      </c>
      <c r="Z234" s="678">
        <v>2.0</v>
      </c>
      <c r="AA234" s="678" t="s">
        <v>2031</v>
      </c>
      <c r="AB234" s="678">
        <v>3.0</v>
      </c>
      <c r="AC234" s="678" t="s">
        <v>2031</v>
      </c>
      <c r="AD234" s="678">
        <v>2.0</v>
      </c>
      <c r="AE234" s="678" t="s">
        <v>2031</v>
      </c>
      <c r="AF234" s="678">
        <v>2.0</v>
      </c>
      <c r="AG234" s="678" t="s">
        <v>2031</v>
      </c>
      <c r="AH234" s="678">
        <v>1.0</v>
      </c>
      <c r="AI234" s="678" t="s">
        <v>2031</v>
      </c>
      <c r="AJ234" s="785"/>
      <c r="AK234" s="720"/>
      <c r="AL234" s="720"/>
      <c r="AM234" s="720"/>
      <c r="AN234" s="786" t="s">
        <v>2032</v>
      </c>
      <c r="AO234" s="765" t="str">
        <f t="shared" si="5"/>
        <v/>
      </c>
      <c r="AP234" s="766"/>
      <c r="AQ234" s="682"/>
      <c r="AR234" s="745"/>
      <c r="AS234" s="725"/>
      <c r="AT234" s="725"/>
      <c r="AU234" s="738"/>
      <c r="AV234" s="739"/>
      <c r="AW234" s="739"/>
      <c r="AX234" s="739"/>
      <c r="AY234" s="806"/>
      <c r="AZ234" s="807"/>
      <c r="BA234" s="808"/>
      <c r="BB234" s="809"/>
      <c r="BC234" s="810"/>
      <c r="BD234" s="811"/>
      <c r="BE234" s="812"/>
      <c r="BF234" s="813"/>
      <c r="BG234" s="814"/>
      <c r="BH234" s="815"/>
      <c r="BI234" s="816"/>
      <c r="BJ234" s="696"/>
    </row>
    <row r="235" ht="15.75" customHeight="1">
      <c r="A235" s="756"/>
      <c r="B235" s="756"/>
      <c r="C235" s="669" t="s">
        <v>326</v>
      </c>
      <c r="D235" s="699" t="str">
        <f t="shared" si="9"/>
        <v>Squat bulgaro 1manubrio</v>
      </c>
      <c r="E235" s="700">
        <v>0.0</v>
      </c>
      <c r="F235" s="700">
        <v>0.0</v>
      </c>
      <c r="G235" s="700">
        <v>0.0</v>
      </c>
      <c r="H235" s="700">
        <v>0.0</v>
      </c>
      <c r="I235" s="700">
        <v>0.0</v>
      </c>
      <c r="J235" s="700">
        <v>0.0</v>
      </c>
      <c r="K235" s="700">
        <v>0.0</v>
      </c>
      <c r="L235" s="700">
        <v>0.0</v>
      </c>
      <c r="M235" s="700">
        <v>0.0</v>
      </c>
      <c r="N235" s="700">
        <v>0.0</v>
      </c>
      <c r="O235" s="701">
        <v>0.0</v>
      </c>
      <c r="P235" s="702" t="str">
        <f t="shared" si="1"/>
        <v>Squat bulgaro 1manubrio</v>
      </c>
      <c r="Q235" s="703"/>
      <c r="R235" s="769"/>
      <c r="S235" s="770" t="s">
        <v>2033</v>
      </c>
      <c r="T235" s="782"/>
      <c r="U235" s="706"/>
      <c r="V235" s="772" t="s">
        <v>2034</v>
      </c>
      <c r="W235" s="798" t="s">
        <v>492</v>
      </c>
      <c r="X235" s="708">
        <v>3.0</v>
      </c>
      <c r="Y235" s="708" t="s">
        <v>2035</v>
      </c>
      <c r="Z235" s="708">
        <v>4.0</v>
      </c>
      <c r="AA235" s="708" t="s">
        <v>2036</v>
      </c>
      <c r="AB235" s="708">
        <v>4.0</v>
      </c>
      <c r="AC235" s="708" t="s">
        <v>2036</v>
      </c>
      <c r="AD235" s="708">
        <v>4.0</v>
      </c>
      <c r="AE235" s="708" t="s">
        <v>2036</v>
      </c>
      <c r="AF235" s="708">
        <v>4.0</v>
      </c>
      <c r="AG235" s="708" t="s">
        <v>2036</v>
      </c>
      <c r="AH235" s="708">
        <v>3.0</v>
      </c>
      <c r="AI235" s="708" t="s">
        <v>2037</v>
      </c>
      <c r="AJ235" s="789"/>
      <c r="AK235" s="709"/>
      <c r="AL235" s="709"/>
      <c r="AM235" s="709"/>
      <c r="AN235" s="710" t="s">
        <v>2038</v>
      </c>
      <c r="AO235" s="773" t="str">
        <f t="shared" si="5"/>
        <v/>
      </c>
      <c r="AP235" s="774"/>
      <c r="AQ235" s="713"/>
      <c r="AR235" s="742"/>
      <c r="AS235" s="715"/>
      <c r="AT235" s="715"/>
      <c r="AU235" s="733"/>
      <c r="AV235" s="734"/>
      <c r="AW235" s="734"/>
      <c r="AX235" s="734"/>
      <c r="AY235" s="806"/>
      <c r="AZ235" s="807"/>
      <c r="BA235" s="808"/>
      <c r="BB235" s="809"/>
      <c r="BC235" s="810"/>
      <c r="BD235" s="811"/>
      <c r="BE235" s="812"/>
      <c r="BF235" s="813"/>
      <c r="BG235" s="814"/>
      <c r="BH235" s="815"/>
      <c r="BI235" s="816"/>
      <c r="BJ235" s="696"/>
    </row>
    <row r="236" ht="15.75" customHeight="1">
      <c r="A236" s="758"/>
      <c r="B236" s="758"/>
      <c r="C236" s="669" t="s">
        <v>326</v>
      </c>
      <c r="D236" s="670" t="str">
        <f t="shared" si="9"/>
        <v>Affondi su rialzo</v>
      </c>
      <c r="E236" s="671">
        <v>0.0</v>
      </c>
      <c r="F236" s="671">
        <v>0.0</v>
      </c>
      <c r="G236" s="671">
        <v>0.0</v>
      </c>
      <c r="H236" s="671">
        <v>0.0</v>
      </c>
      <c r="I236" s="671">
        <v>0.0</v>
      </c>
      <c r="J236" s="671">
        <v>0.0</v>
      </c>
      <c r="K236" s="671">
        <v>0.0</v>
      </c>
      <c r="L236" s="671">
        <v>0.0</v>
      </c>
      <c r="M236" s="671">
        <v>0.0</v>
      </c>
      <c r="N236" s="671">
        <v>0.0</v>
      </c>
      <c r="O236" s="672">
        <v>0.0</v>
      </c>
      <c r="P236" s="673" t="str">
        <f t="shared" si="1"/>
        <v>Affondi su rialzo</v>
      </c>
      <c r="Q236" s="674"/>
      <c r="R236" s="777"/>
      <c r="S236" s="762" t="s">
        <v>2039</v>
      </c>
      <c r="T236" s="763"/>
      <c r="U236" s="646"/>
      <c r="V236" s="764" t="s">
        <v>2040</v>
      </c>
      <c r="W236" s="797" t="s">
        <v>492</v>
      </c>
      <c r="X236" s="678">
        <v>4.0</v>
      </c>
      <c r="Y236" s="678" t="s">
        <v>2041</v>
      </c>
      <c r="Z236" s="678">
        <v>4.0</v>
      </c>
      <c r="AA236" s="678" t="s">
        <v>2041</v>
      </c>
      <c r="AB236" s="678">
        <v>4.0</v>
      </c>
      <c r="AC236" s="678" t="s">
        <v>2041</v>
      </c>
      <c r="AD236" s="678">
        <v>4.0</v>
      </c>
      <c r="AE236" s="678" t="s">
        <v>2042</v>
      </c>
      <c r="AF236" s="678">
        <v>5.0</v>
      </c>
      <c r="AG236" s="678" t="s">
        <v>2043</v>
      </c>
      <c r="AH236" s="678">
        <v>5.0</v>
      </c>
      <c r="AI236" s="678" t="s">
        <v>2044</v>
      </c>
      <c r="AJ236" s="785"/>
      <c r="AK236" s="720"/>
      <c r="AL236" s="720"/>
      <c r="AM236" s="720"/>
      <c r="AN236" s="786" t="s">
        <v>2038</v>
      </c>
      <c r="AO236" s="765" t="str">
        <f t="shared" si="5"/>
        <v/>
      </c>
      <c r="AP236" s="766"/>
      <c r="AQ236" s="682"/>
      <c r="AR236" s="745"/>
      <c r="AS236" s="725"/>
      <c r="AT236" s="725"/>
      <c r="AU236" s="738"/>
      <c r="AV236" s="739"/>
      <c r="AW236" s="739"/>
      <c r="AX236" s="739"/>
      <c r="AY236" s="806"/>
      <c r="AZ236" s="807"/>
      <c r="BA236" s="808"/>
      <c r="BB236" s="809"/>
      <c r="BC236" s="810"/>
      <c r="BD236" s="811"/>
      <c r="BE236" s="812"/>
      <c r="BF236" s="813"/>
      <c r="BG236" s="814"/>
      <c r="BH236" s="815"/>
      <c r="BI236" s="816"/>
      <c r="BJ236" s="696"/>
    </row>
    <row r="237" ht="15.75" customHeight="1">
      <c r="A237" s="756"/>
      <c r="B237" s="756"/>
      <c r="C237" s="669" t="s">
        <v>326</v>
      </c>
      <c r="D237" s="699" t="str">
        <f t="shared" si="9"/>
        <v>Squat con manubri</v>
      </c>
      <c r="E237" s="700">
        <v>0.0</v>
      </c>
      <c r="F237" s="700">
        <v>0.0</v>
      </c>
      <c r="G237" s="700">
        <v>0.0</v>
      </c>
      <c r="H237" s="700">
        <v>0.0</v>
      </c>
      <c r="I237" s="700">
        <v>0.0</v>
      </c>
      <c r="J237" s="700">
        <v>0.0</v>
      </c>
      <c r="K237" s="700">
        <v>0.0</v>
      </c>
      <c r="L237" s="700">
        <v>0.0</v>
      </c>
      <c r="M237" s="700">
        <v>0.0</v>
      </c>
      <c r="N237" s="700">
        <v>0.0</v>
      </c>
      <c r="O237" s="701">
        <v>0.0</v>
      </c>
      <c r="P237" s="702" t="str">
        <f t="shared" si="1"/>
        <v>Squat con manubri</v>
      </c>
      <c r="Q237" s="703"/>
      <c r="R237" s="769"/>
      <c r="S237" s="770" t="s">
        <v>2045</v>
      </c>
      <c r="T237" s="782"/>
      <c r="U237" s="706"/>
      <c r="V237" s="772" t="s">
        <v>2046</v>
      </c>
      <c r="W237" s="798" t="s">
        <v>492</v>
      </c>
      <c r="X237" s="708">
        <v>5.0</v>
      </c>
      <c r="Y237" s="708" t="s">
        <v>2047</v>
      </c>
      <c r="Z237" s="708">
        <v>4.0</v>
      </c>
      <c r="AA237" s="708" t="s">
        <v>2048</v>
      </c>
      <c r="AB237" s="708">
        <v>4.0</v>
      </c>
      <c r="AC237" s="708" t="s">
        <v>2049</v>
      </c>
      <c r="AD237" s="708">
        <v>4.0</v>
      </c>
      <c r="AE237" s="708" t="s">
        <v>2050</v>
      </c>
      <c r="AF237" s="708">
        <v>3.0</v>
      </c>
      <c r="AG237" s="708" t="s">
        <v>2051</v>
      </c>
      <c r="AH237" s="708">
        <v>3.0</v>
      </c>
      <c r="AI237" s="708" t="s">
        <v>1961</v>
      </c>
      <c r="AJ237" s="789"/>
      <c r="AK237" s="709"/>
      <c r="AL237" s="709"/>
      <c r="AM237" s="709"/>
      <c r="AN237" s="710" t="s">
        <v>2038</v>
      </c>
      <c r="AO237" s="773" t="str">
        <f t="shared" si="5"/>
        <v/>
      </c>
      <c r="AP237" s="774"/>
      <c r="AQ237" s="713"/>
      <c r="AR237" s="742"/>
      <c r="AS237" s="715"/>
      <c r="AT237" s="715"/>
      <c r="AU237" s="733"/>
      <c r="AV237" s="734"/>
      <c r="AW237" s="734"/>
      <c r="AX237" s="734"/>
      <c r="AY237" s="806"/>
      <c r="AZ237" s="807"/>
      <c r="BA237" s="808"/>
      <c r="BB237" s="809"/>
      <c r="BC237" s="810"/>
      <c r="BD237" s="811"/>
      <c r="BE237" s="812"/>
      <c r="BF237" s="813"/>
      <c r="BG237" s="814"/>
      <c r="BH237" s="815"/>
      <c r="BI237" s="816"/>
      <c r="BJ237" s="696"/>
    </row>
    <row r="238" ht="15.75" customHeight="1">
      <c r="A238" s="758"/>
      <c r="B238" s="758"/>
      <c r="C238" s="669" t="s">
        <v>326</v>
      </c>
      <c r="D238" s="670" t="str">
        <f t="shared" si="9"/>
        <v>Wall ball</v>
      </c>
      <c r="E238" s="671">
        <v>0.0</v>
      </c>
      <c r="F238" s="671">
        <v>0.0</v>
      </c>
      <c r="G238" s="671">
        <v>0.0</v>
      </c>
      <c r="H238" s="671">
        <v>0.0</v>
      </c>
      <c r="I238" s="671">
        <v>0.0</v>
      </c>
      <c r="J238" s="671">
        <v>0.0</v>
      </c>
      <c r="K238" s="671">
        <v>0.0</v>
      </c>
      <c r="L238" s="671">
        <v>0.0</v>
      </c>
      <c r="M238" s="671">
        <v>0.0</v>
      </c>
      <c r="N238" s="671">
        <v>0.0</v>
      </c>
      <c r="O238" s="672">
        <v>0.0</v>
      </c>
      <c r="P238" s="673" t="str">
        <f t="shared" si="1"/>
        <v>Wall ball</v>
      </c>
      <c r="Q238" s="674"/>
      <c r="R238" s="777"/>
      <c r="S238" s="823" t="s">
        <v>2052</v>
      </c>
      <c r="T238" s="763"/>
      <c r="U238" s="646"/>
      <c r="V238" s="764" t="s">
        <v>2053</v>
      </c>
      <c r="W238" s="797" t="s">
        <v>492</v>
      </c>
      <c r="X238" s="678">
        <v>5.0</v>
      </c>
      <c r="Y238" s="678" t="s">
        <v>2047</v>
      </c>
      <c r="Z238" s="678">
        <v>6.0</v>
      </c>
      <c r="AA238" s="678" t="s">
        <v>2054</v>
      </c>
      <c r="AB238" s="678">
        <v>7.0</v>
      </c>
      <c r="AC238" s="678" t="s">
        <v>2055</v>
      </c>
      <c r="AD238" s="678">
        <v>4.0</v>
      </c>
      <c r="AE238" s="678" t="s">
        <v>2049</v>
      </c>
      <c r="AF238" s="678">
        <v>5.0</v>
      </c>
      <c r="AG238" s="678" t="s">
        <v>2056</v>
      </c>
      <c r="AH238" s="678">
        <v>6.0</v>
      </c>
      <c r="AI238" s="678" t="s">
        <v>2057</v>
      </c>
      <c r="AJ238" s="785"/>
      <c r="AK238" s="720"/>
      <c r="AL238" s="720"/>
      <c r="AM238" s="720"/>
      <c r="AN238" s="786" t="s">
        <v>2058</v>
      </c>
      <c r="AO238" s="765" t="str">
        <f t="shared" si="5"/>
        <v/>
      </c>
      <c r="AP238" s="766"/>
      <c r="AQ238" s="682"/>
      <c r="AR238" s="745"/>
      <c r="AS238" s="725"/>
      <c r="AT238" s="725"/>
      <c r="AU238" s="738"/>
      <c r="AV238" s="739"/>
      <c r="AW238" s="739"/>
      <c r="AX238" s="739"/>
      <c r="AY238" s="806"/>
      <c r="AZ238" s="807"/>
      <c r="BA238" s="808"/>
      <c r="BB238" s="809"/>
      <c r="BC238" s="810"/>
      <c r="BD238" s="811"/>
      <c r="BE238" s="812"/>
      <c r="BF238" s="813"/>
      <c r="BG238" s="814"/>
      <c r="BH238" s="815"/>
      <c r="BI238" s="816"/>
      <c r="BJ238" s="696"/>
    </row>
    <row r="239" ht="15.75" customHeight="1">
      <c r="A239" s="756"/>
      <c r="B239" s="756"/>
      <c r="C239" s="669" t="s">
        <v>326</v>
      </c>
      <c r="D239" s="699" t="str">
        <f t="shared" si="9"/>
        <v/>
      </c>
      <c r="E239" s="700">
        <v>0.0</v>
      </c>
      <c r="F239" s="700">
        <v>0.0</v>
      </c>
      <c r="G239" s="700">
        <v>0.0</v>
      </c>
      <c r="H239" s="700">
        <v>0.0</v>
      </c>
      <c r="I239" s="700">
        <v>0.0</v>
      </c>
      <c r="J239" s="700">
        <v>0.0</v>
      </c>
      <c r="K239" s="700">
        <v>0.0</v>
      </c>
      <c r="L239" s="700">
        <v>0.0</v>
      </c>
      <c r="M239" s="700">
        <v>0.0</v>
      </c>
      <c r="N239" s="700">
        <v>0.0</v>
      </c>
      <c r="O239" s="701">
        <v>0.0</v>
      </c>
      <c r="P239" s="702" t="str">
        <f t="shared" si="1"/>
        <v/>
      </c>
      <c r="Q239" s="703"/>
      <c r="R239" s="769"/>
      <c r="S239" s="769"/>
      <c r="T239" s="782"/>
      <c r="U239" s="706"/>
      <c r="V239" s="772" t="s">
        <v>2059</v>
      </c>
      <c r="W239" s="798" t="s">
        <v>492</v>
      </c>
      <c r="X239" s="708">
        <v>4.0</v>
      </c>
      <c r="Y239" s="708" t="s">
        <v>2060</v>
      </c>
      <c r="Z239" s="708">
        <v>6.0</v>
      </c>
      <c r="AA239" s="708" t="s">
        <v>2061</v>
      </c>
      <c r="AB239" s="708">
        <v>4.0</v>
      </c>
      <c r="AC239" s="708" t="s">
        <v>2062</v>
      </c>
      <c r="AD239" s="708">
        <v>7.0</v>
      </c>
      <c r="AE239" s="708" t="s">
        <v>2061</v>
      </c>
      <c r="AF239" s="708">
        <v>7.0</v>
      </c>
      <c r="AG239" s="708" t="s">
        <v>2061</v>
      </c>
      <c r="AH239" s="708">
        <v>5.0</v>
      </c>
      <c r="AI239" s="708" t="s">
        <v>2063</v>
      </c>
      <c r="AJ239" s="783">
        <v>7.0</v>
      </c>
      <c r="AK239" s="708" t="s">
        <v>2061</v>
      </c>
      <c r="AL239" s="709"/>
      <c r="AM239" s="709"/>
      <c r="AN239" s="710" t="s">
        <v>2064</v>
      </c>
      <c r="AO239" s="773" t="str">
        <f t="shared" si="5"/>
        <v/>
      </c>
      <c r="AP239" s="774"/>
      <c r="AQ239" s="713"/>
      <c r="AR239" s="742"/>
      <c r="AS239" s="715"/>
      <c r="AT239" s="715"/>
      <c r="AU239" s="733"/>
      <c r="AV239" s="734"/>
      <c r="AW239" s="734"/>
      <c r="AX239" s="734"/>
      <c r="AY239" s="806"/>
      <c r="AZ239" s="807"/>
      <c r="BA239" s="808"/>
      <c r="BB239" s="809"/>
      <c r="BC239" s="810"/>
      <c r="BD239" s="811"/>
      <c r="BE239" s="812"/>
      <c r="BF239" s="813"/>
      <c r="BG239" s="814"/>
      <c r="BH239" s="815"/>
      <c r="BI239" s="816"/>
      <c r="BJ239" s="696"/>
    </row>
    <row r="240" ht="15.75" customHeight="1">
      <c r="A240" s="758"/>
      <c r="B240" s="758"/>
      <c r="C240" s="669" t="s">
        <v>326</v>
      </c>
      <c r="D240" s="670" t="str">
        <f t="shared" si="9"/>
        <v/>
      </c>
      <c r="E240" s="671">
        <v>0.0</v>
      </c>
      <c r="F240" s="671">
        <v>0.0</v>
      </c>
      <c r="G240" s="671">
        <v>0.0</v>
      </c>
      <c r="H240" s="671">
        <v>0.0</v>
      </c>
      <c r="I240" s="671">
        <v>0.0</v>
      </c>
      <c r="J240" s="671">
        <v>0.0</v>
      </c>
      <c r="K240" s="671">
        <v>0.0</v>
      </c>
      <c r="L240" s="671">
        <v>0.0</v>
      </c>
      <c r="M240" s="671">
        <v>0.0</v>
      </c>
      <c r="N240" s="671">
        <v>0.0</v>
      </c>
      <c r="O240" s="672">
        <v>0.0</v>
      </c>
      <c r="P240" s="673" t="str">
        <f t="shared" si="1"/>
        <v/>
      </c>
      <c r="Q240" s="674"/>
      <c r="R240" s="777"/>
      <c r="S240" s="777"/>
      <c r="T240" s="763"/>
      <c r="U240" s="646"/>
      <c r="V240" s="764" t="s">
        <v>2065</v>
      </c>
      <c r="W240" s="797" t="s">
        <v>492</v>
      </c>
      <c r="X240" s="678">
        <v>3.0</v>
      </c>
      <c r="Y240" s="678" t="s">
        <v>2066</v>
      </c>
      <c r="Z240" s="678">
        <v>3.0</v>
      </c>
      <c r="AA240" s="678">
        <v>8.0</v>
      </c>
      <c r="AB240" s="678">
        <v>4.0</v>
      </c>
      <c r="AC240" s="678">
        <v>8.0</v>
      </c>
      <c r="AD240" s="678">
        <v>5.0</v>
      </c>
      <c r="AE240" s="678">
        <v>8.0</v>
      </c>
      <c r="AF240" s="678">
        <v>6.0</v>
      </c>
      <c r="AG240" s="678">
        <v>8.0</v>
      </c>
      <c r="AH240" s="678">
        <v>3.0</v>
      </c>
      <c r="AI240" s="678">
        <v>9.0</v>
      </c>
      <c r="AJ240" s="785"/>
      <c r="AK240" s="720"/>
      <c r="AL240" s="720"/>
      <c r="AM240" s="720"/>
      <c r="AN240" s="786" t="s">
        <v>2067</v>
      </c>
      <c r="AO240" s="765" t="str">
        <f t="shared" si="5"/>
        <v/>
      </c>
      <c r="AP240" s="766"/>
      <c r="AQ240" s="682"/>
      <c r="AR240" s="745"/>
      <c r="AS240" s="725"/>
      <c r="AT240" s="725"/>
      <c r="AU240" s="738"/>
      <c r="AV240" s="739"/>
      <c r="AW240" s="739"/>
      <c r="AX240" s="739"/>
      <c r="AY240" s="806"/>
      <c r="AZ240" s="807"/>
      <c r="BA240" s="808"/>
      <c r="BB240" s="809"/>
      <c r="BC240" s="810"/>
      <c r="BD240" s="811"/>
      <c r="BE240" s="812"/>
      <c r="BF240" s="813"/>
      <c r="BG240" s="814"/>
      <c r="BH240" s="815"/>
      <c r="BI240" s="816"/>
      <c r="BJ240" s="696"/>
    </row>
    <row r="241" ht="15.75" customHeight="1">
      <c r="A241" s="756"/>
      <c r="B241" s="756"/>
      <c r="C241" s="669" t="s">
        <v>326</v>
      </c>
      <c r="D241" s="699" t="str">
        <f t="shared" si="9"/>
        <v/>
      </c>
      <c r="E241" s="700">
        <v>0.0</v>
      </c>
      <c r="F241" s="700">
        <v>0.0</v>
      </c>
      <c r="G241" s="700">
        <v>0.0</v>
      </c>
      <c r="H241" s="700">
        <v>0.0</v>
      </c>
      <c r="I241" s="700">
        <v>0.0</v>
      </c>
      <c r="J241" s="700">
        <v>0.0</v>
      </c>
      <c r="K241" s="700">
        <v>0.0</v>
      </c>
      <c r="L241" s="700">
        <v>0.0</v>
      </c>
      <c r="M241" s="700">
        <v>0.0</v>
      </c>
      <c r="N241" s="700">
        <v>0.0</v>
      </c>
      <c r="O241" s="701">
        <v>0.0</v>
      </c>
      <c r="P241" s="702" t="str">
        <f t="shared" si="1"/>
        <v/>
      </c>
      <c r="Q241" s="703"/>
      <c r="R241" s="769"/>
      <c r="S241" s="769"/>
      <c r="T241" s="782"/>
      <c r="U241" s="706"/>
      <c r="V241" s="772" t="s">
        <v>2068</v>
      </c>
      <c r="W241" s="798" t="s">
        <v>492</v>
      </c>
      <c r="X241" s="708">
        <v>4.0</v>
      </c>
      <c r="Y241" s="708" t="s">
        <v>2069</v>
      </c>
      <c r="Z241" s="708">
        <v>4.0</v>
      </c>
      <c r="AA241" s="708">
        <v>8.0</v>
      </c>
      <c r="AB241" s="708">
        <v>5.0</v>
      </c>
      <c r="AC241" s="708">
        <v>8.0</v>
      </c>
      <c r="AD241" s="708">
        <v>6.0</v>
      </c>
      <c r="AE241" s="708">
        <v>8.0</v>
      </c>
      <c r="AF241" s="708">
        <v>3.0</v>
      </c>
      <c r="AG241" s="708">
        <v>9.0</v>
      </c>
      <c r="AH241" s="708">
        <v>4.0</v>
      </c>
      <c r="AI241" s="708">
        <v>9.0</v>
      </c>
      <c r="AJ241" s="783">
        <v>2.0</v>
      </c>
      <c r="AK241" s="708">
        <v>10.0</v>
      </c>
      <c r="AL241" s="708">
        <v>3.0</v>
      </c>
      <c r="AM241" s="708" t="s">
        <v>2066</v>
      </c>
      <c r="AN241" s="710" t="s">
        <v>2070</v>
      </c>
      <c r="AO241" s="773" t="str">
        <f t="shared" si="5"/>
        <v/>
      </c>
      <c r="AP241" s="774"/>
      <c r="AQ241" s="713"/>
      <c r="AR241" s="742"/>
      <c r="AS241" s="715"/>
      <c r="AT241" s="715"/>
      <c r="AU241" s="733"/>
      <c r="AV241" s="734"/>
      <c r="AW241" s="734"/>
      <c r="AX241" s="734"/>
      <c r="AY241" s="806"/>
      <c r="AZ241" s="807"/>
      <c r="BA241" s="808"/>
      <c r="BB241" s="809"/>
      <c r="BC241" s="810"/>
      <c r="BD241" s="811"/>
      <c r="BE241" s="812"/>
      <c r="BF241" s="813"/>
      <c r="BG241" s="814"/>
      <c r="BH241" s="815"/>
      <c r="BI241" s="816"/>
      <c r="BJ241" s="696"/>
    </row>
    <row r="242" ht="15.75" customHeight="1">
      <c r="A242" s="758"/>
      <c r="B242" s="758"/>
      <c r="C242" s="669" t="s">
        <v>326</v>
      </c>
      <c r="D242" s="670" t="str">
        <f t="shared" si="9"/>
        <v/>
      </c>
      <c r="E242" s="671">
        <v>0.0</v>
      </c>
      <c r="F242" s="671">
        <v>0.0</v>
      </c>
      <c r="G242" s="671">
        <v>0.0</v>
      </c>
      <c r="H242" s="671">
        <v>0.0</v>
      </c>
      <c r="I242" s="671">
        <v>0.0</v>
      </c>
      <c r="J242" s="671">
        <v>0.0</v>
      </c>
      <c r="K242" s="671">
        <v>0.0</v>
      </c>
      <c r="L242" s="671">
        <v>0.0</v>
      </c>
      <c r="M242" s="671">
        <v>0.0</v>
      </c>
      <c r="N242" s="671">
        <v>0.0</v>
      </c>
      <c r="O242" s="672">
        <v>0.0</v>
      </c>
      <c r="P242" s="673" t="str">
        <f t="shared" si="1"/>
        <v/>
      </c>
      <c r="Q242" s="674"/>
      <c r="R242" s="777"/>
      <c r="S242" s="777"/>
      <c r="T242" s="763"/>
      <c r="U242" s="646"/>
      <c r="V242" s="764" t="s">
        <v>2071</v>
      </c>
      <c r="W242" s="797" t="s">
        <v>492</v>
      </c>
      <c r="X242" s="678">
        <v>3.0</v>
      </c>
      <c r="Y242" s="678" t="s">
        <v>2072</v>
      </c>
      <c r="Z242" s="678">
        <v>5.0</v>
      </c>
      <c r="AA242" s="678">
        <v>6.0</v>
      </c>
      <c r="AB242" s="678">
        <v>6.0</v>
      </c>
      <c r="AC242" s="678">
        <v>6.0</v>
      </c>
      <c r="AD242" s="678">
        <v>7.0</v>
      </c>
      <c r="AE242" s="678">
        <v>6.0</v>
      </c>
      <c r="AF242" s="678">
        <v>8.0</v>
      </c>
      <c r="AG242" s="678">
        <v>6.0</v>
      </c>
      <c r="AH242" s="720"/>
      <c r="AI242" s="720"/>
      <c r="AJ242" s="785"/>
      <c r="AK242" s="720"/>
      <c r="AL242" s="720"/>
      <c r="AM242" s="720"/>
      <c r="AN242" s="786" t="s">
        <v>2073</v>
      </c>
      <c r="AO242" s="765" t="str">
        <f t="shared" si="5"/>
        <v/>
      </c>
      <c r="AP242" s="766"/>
      <c r="AQ242" s="682"/>
      <c r="AR242" s="745"/>
      <c r="AS242" s="725"/>
      <c r="AT242" s="725"/>
      <c r="AU242" s="738"/>
      <c r="AV242" s="739"/>
      <c r="AW242" s="739"/>
      <c r="AX242" s="739"/>
      <c r="AY242" s="806"/>
      <c r="AZ242" s="807"/>
      <c r="BA242" s="808"/>
      <c r="BB242" s="809"/>
      <c r="BC242" s="810"/>
      <c r="BD242" s="811"/>
      <c r="BE242" s="812"/>
      <c r="BF242" s="813"/>
      <c r="BG242" s="814"/>
      <c r="BH242" s="815"/>
      <c r="BI242" s="816"/>
      <c r="BJ242" s="696"/>
    </row>
    <row r="243" ht="15.75" customHeight="1">
      <c r="A243" s="756"/>
      <c r="B243" s="756"/>
      <c r="C243" s="669" t="s">
        <v>326</v>
      </c>
      <c r="D243" s="699" t="str">
        <f t="shared" si="9"/>
        <v/>
      </c>
      <c r="E243" s="700">
        <v>0.0</v>
      </c>
      <c r="F243" s="700">
        <v>0.0</v>
      </c>
      <c r="G243" s="700">
        <v>0.0</v>
      </c>
      <c r="H243" s="700">
        <v>0.0</v>
      </c>
      <c r="I243" s="700">
        <v>0.0</v>
      </c>
      <c r="J243" s="700">
        <v>0.0</v>
      </c>
      <c r="K243" s="700">
        <v>0.0</v>
      </c>
      <c r="L243" s="700">
        <v>0.0</v>
      </c>
      <c r="M243" s="700">
        <v>0.0</v>
      </c>
      <c r="N243" s="700">
        <v>0.0</v>
      </c>
      <c r="O243" s="701">
        <v>0.0</v>
      </c>
      <c r="P243" s="702" t="str">
        <f t="shared" si="1"/>
        <v/>
      </c>
      <c r="Q243" s="703"/>
      <c r="R243" s="769"/>
      <c r="S243" s="769"/>
      <c r="T243" s="782"/>
      <c r="U243" s="706"/>
      <c r="V243" s="772" t="s">
        <v>2074</v>
      </c>
      <c r="W243" s="798" t="s">
        <v>492</v>
      </c>
      <c r="X243" s="708">
        <v>3.0</v>
      </c>
      <c r="Y243" s="708" t="s">
        <v>2075</v>
      </c>
      <c r="Z243" s="708">
        <v>3.0</v>
      </c>
      <c r="AA243" s="708">
        <v>5.0</v>
      </c>
      <c r="AB243" s="708">
        <v>4.0</v>
      </c>
      <c r="AC243" s="708">
        <v>5.0</v>
      </c>
      <c r="AD243" s="708">
        <v>5.0</v>
      </c>
      <c r="AE243" s="708">
        <v>5.0</v>
      </c>
      <c r="AF243" s="708">
        <v>6.0</v>
      </c>
      <c r="AG243" s="708">
        <v>5.0</v>
      </c>
      <c r="AH243" s="708">
        <v>7.0</v>
      </c>
      <c r="AI243" s="708">
        <v>6.0</v>
      </c>
      <c r="AJ243" s="789"/>
      <c r="AK243" s="709"/>
      <c r="AL243" s="709"/>
      <c r="AM243" s="709"/>
      <c r="AN243" s="710" t="s">
        <v>2076</v>
      </c>
      <c r="AO243" s="773" t="str">
        <f t="shared" si="5"/>
        <v/>
      </c>
      <c r="AP243" s="774"/>
      <c r="AQ243" s="713"/>
      <c r="AR243" s="742"/>
      <c r="AS243" s="715"/>
      <c r="AT243" s="715"/>
      <c r="AU243" s="733"/>
      <c r="AV243" s="734"/>
      <c r="AW243" s="734"/>
      <c r="AX243" s="734"/>
      <c r="AY243" s="806"/>
      <c r="AZ243" s="807"/>
      <c r="BA243" s="808"/>
      <c r="BB243" s="809"/>
      <c r="BC243" s="810"/>
      <c r="BD243" s="811"/>
      <c r="BE243" s="812"/>
      <c r="BF243" s="813"/>
      <c r="BG243" s="814"/>
      <c r="BH243" s="815"/>
      <c r="BI243" s="816"/>
      <c r="BJ243" s="696"/>
    </row>
    <row r="244" ht="15.75" customHeight="1">
      <c r="A244" s="758"/>
      <c r="B244" s="758"/>
      <c r="C244" s="669" t="s">
        <v>326</v>
      </c>
      <c r="D244" s="670" t="str">
        <f t="shared" si="9"/>
        <v/>
      </c>
      <c r="E244" s="671">
        <v>0.0</v>
      </c>
      <c r="F244" s="671">
        <v>0.0</v>
      </c>
      <c r="G244" s="671">
        <v>0.0</v>
      </c>
      <c r="H244" s="671">
        <v>0.0</v>
      </c>
      <c r="I244" s="671">
        <v>0.0</v>
      </c>
      <c r="J244" s="671">
        <v>0.0</v>
      </c>
      <c r="K244" s="671">
        <v>0.0</v>
      </c>
      <c r="L244" s="671">
        <v>0.0</v>
      </c>
      <c r="M244" s="671">
        <v>0.0</v>
      </c>
      <c r="N244" s="671">
        <v>0.0</v>
      </c>
      <c r="O244" s="672">
        <v>0.0</v>
      </c>
      <c r="P244" s="673" t="str">
        <f t="shared" si="1"/>
        <v/>
      </c>
      <c r="Q244" s="674"/>
      <c r="R244" s="777"/>
      <c r="S244" s="777"/>
      <c r="T244" s="763"/>
      <c r="U244" s="646"/>
      <c r="V244" s="764" t="s">
        <v>2077</v>
      </c>
      <c r="W244" s="797" t="s">
        <v>492</v>
      </c>
      <c r="X244" s="678">
        <v>3.0</v>
      </c>
      <c r="Y244" s="678" t="s">
        <v>2075</v>
      </c>
      <c r="Z244" s="678">
        <v>3.0</v>
      </c>
      <c r="AA244" s="678">
        <v>6.0</v>
      </c>
      <c r="AB244" s="678">
        <v>4.0</v>
      </c>
      <c r="AC244" s="678">
        <v>6.0</v>
      </c>
      <c r="AD244" s="678">
        <v>5.0</v>
      </c>
      <c r="AE244" s="678">
        <v>6.0</v>
      </c>
      <c r="AF244" s="678">
        <v>6.0</v>
      </c>
      <c r="AG244" s="678">
        <v>6.0</v>
      </c>
      <c r="AH244" s="678">
        <v>6.0</v>
      </c>
      <c r="AI244" s="678">
        <v>7.0</v>
      </c>
      <c r="AJ244" s="785"/>
      <c r="AK244" s="720"/>
      <c r="AL244" s="720"/>
      <c r="AM244" s="720"/>
      <c r="AN244" s="786" t="s">
        <v>2076</v>
      </c>
      <c r="AO244" s="765"/>
      <c r="AP244" s="766"/>
      <c r="AQ244" s="682"/>
      <c r="AR244" s="745"/>
      <c r="AS244" s="725"/>
      <c r="AT244" s="725"/>
      <c r="AU244" s="738"/>
      <c r="AV244" s="739"/>
      <c r="AW244" s="739"/>
      <c r="AX244" s="739"/>
      <c r="AY244" s="806"/>
      <c r="AZ244" s="807"/>
      <c r="BA244" s="808"/>
      <c r="BB244" s="809"/>
      <c r="BC244" s="810"/>
      <c r="BD244" s="811"/>
      <c r="BE244" s="812"/>
      <c r="BF244" s="813"/>
      <c r="BG244" s="814"/>
      <c r="BH244" s="815"/>
      <c r="BI244" s="816"/>
      <c r="BJ244" s="696"/>
    </row>
    <row r="245" ht="15.75" customHeight="1">
      <c r="A245" s="756"/>
      <c r="B245" s="756"/>
      <c r="C245" s="669" t="s">
        <v>326</v>
      </c>
      <c r="D245" s="699" t="str">
        <f t="shared" si="9"/>
        <v/>
      </c>
      <c r="E245" s="700">
        <v>0.0</v>
      </c>
      <c r="F245" s="700">
        <v>0.0</v>
      </c>
      <c r="G245" s="700">
        <v>0.0</v>
      </c>
      <c r="H245" s="700">
        <v>0.0</v>
      </c>
      <c r="I245" s="700">
        <v>0.0</v>
      </c>
      <c r="J245" s="700">
        <v>0.0</v>
      </c>
      <c r="K245" s="700">
        <v>0.0</v>
      </c>
      <c r="L245" s="700">
        <v>0.0</v>
      </c>
      <c r="M245" s="700">
        <v>0.0</v>
      </c>
      <c r="N245" s="700">
        <v>0.0</v>
      </c>
      <c r="O245" s="701">
        <v>0.0</v>
      </c>
      <c r="P245" s="702" t="str">
        <f t="shared" si="1"/>
        <v/>
      </c>
      <c r="Q245" s="703"/>
      <c r="R245" s="769"/>
      <c r="S245" s="769"/>
      <c r="T245" s="782"/>
      <c r="U245" s="706"/>
      <c r="V245" s="772" t="s">
        <v>2078</v>
      </c>
      <c r="W245" s="798" t="s">
        <v>492</v>
      </c>
      <c r="X245" s="708">
        <v>5.0</v>
      </c>
      <c r="Y245" s="708" t="s">
        <v>2079</v>
      </c>
      <c r="Z245" s="708">
        <v>4.0</v>
      </c>
      <c r="AA245" s="708">
        <v>7.0</v>
      </c>
      <c r="AB245" s="708">
        <v>4.0</v>
      </c>
      <c r="AC245" s="708">
        <v>8.0</v>
      </c>
      <c r="AD245" s="708">
        <v>4.0</v>
      </c>
      <c r="AE245" s="708" t="s">
        <v>2080</v>
      </c>
      <c r="AF245" s="708">
        <v>4.0</v>
      </c>
      <c r="AG245" s="708">
        <v>9.0</v>
      </c>
      <c r="AH245" s="708">
        <v>4.0</v>
      </c>
      <c r="AI245" s="708" t="s">
        <v>2081</v>
      </c>
      <c r="AJ245" s="783">
        <v>4.0</v>
      </c>
      <c r="AK245" s="708">
        <v>10.0</v>
      </c>
      <c r="AL245" s="708">
        <v>4.0</v>
      </c>
      <c r="AM245" s="708" t="s">
        <v>2069</v>
      </c>
      <c r="AN245" s="710" t="s">
        <v>2082</v>
      </c>
      <c r="AO245" s="773"/>
      <c r="AP245" s="774"/>
      <c r="AQ245" s="709"/>
      <c r="AR245" s="742"/>
      <c r="AS245" s="715"/>
      <c r="AT245" s="715"/>
      <c r="AU245" s="733"/>
      <c r="AV245" s="734"/>
      <c r="AW245" s="734"/>
      <c r="AX245" s="734"/>
      <c r="AY245" s="806"/>
      <c r="AZ245" s="807"/>
      <c r="BA245" s="808"/>
      <c r="BB245" s="809"/>
      <c r="BC245" s="810"/>
      <c r="BD245" s="811"/>
      <c r="BE245" s="812"/>
      <c r="BF245" s="813"/>
      <c r="BG245" s="814"/>
      <c r="BH245" s="815"/>
      <c r="BI245" s="816"/>
      <c r="BJ245" s="696"/>
    </row>
    <row r="246" ht="15.75" customHeight="1">
      <c r="A246" s="758"/>
      <c r="B246" s="758"/>
      <c r="C246" s="669" t="s">
        <v>326</v>
      </c>
      <c r="D246" s="670" t="str">
        <f t="shared" si="9"/>
        <v/>
      </c>
      <c r="E246" s="671">
        <v>0.0</v>
      </c>
      <c r="F246" s="671">
        <v>0.0</v>
      </c>
      <c r="G246" s="671">
        <v>0.0</v>
      </c>
      <c r="H246" s="671">
        <v>0.0</v>
      </c>
      <c r="I246" s="671">
        <v>0.0</v>
      </c>
      <c r="J246" s="671">
        <v>0.0</v>
      </c>
      <c r="K246" s="671">
        <v>0.0</v>
      </c>
      <c r="L246" s="671">
        <v>0.0</v>
      </c>
      <c r="M246" s="671">
        <v>0.0</v>
      </c>
      <c r="N246" s="671">
        <v>0.0</v>
      </c>
      <c r="O246" s="672">
        <v>0.0</v>
      </c>
      <c r="P246" s="673" t="str">
        <f t="shared" si="1"/>
        <v/>
      </c>
      <c r="Q246" s="674"/>
      <c r="R246" s="777"/>
      <c r="S246" s="777"/>
      <c r="T246" s="763"/>
      <c r="U246" s="646"/>
      <c r="V246" s="764" t="s">
        <v>2083</v>
      </c>
      <c r="W246" s="797" t="s">
        <v>492</v>
      </c>
      <c r="X246" s="678">
        <v>5.0</v>
      </c>
      <c r="Y246" s="678" t="s">
        <v>2084</v>
      </c>
      <c r="Z246" s="678">
        <v>4.0</v>
      </c>
      <c r="AA246" s="678" t="s">
        <v>2085</v>
      </c>
      <c r="AB246" s="678">
        <v>3.0</v>
      </c>
      <c r="AC246" s="678" t="s">
        <v>2086</v>
      </c>
      <c r="AD246" s="678">
        <v>3.0</v>
      </c>
      <c r="AE246" s="678" t="s">
        <v>2087</v>
      </c>
      <c r="AF246" s="678">
        <v>2.0</v>
      </c>
      <c r="AG246" s="678" t="s">
        <v>2088</v>
      </c>
      <c r="AH246" s="678">
        <v>2.0</v>
      </c>
      <c r="AI246" s="678" t="s">
        <v>2089</v>
      </c>
      <c r="AJ246" s="785"/>
      <c r="AK246" s="720"/>
      <c r="AL246" s="720"/>
      <c r="AM246" s="720"/>
      <c r="AN246" s="786" t="s">
        <v>2090</v>
      </c>
      <c r="AO246" s="765"/>
      <c r="AP246" s="766"/>
      <c r="AQ246" s="720"/>
      <c r="AR246" s="745"/>
      <c r="AS246" s="725"/>
      <c r="AT246" s="725"/>
      <c r="AU246" s="738"/>
      <c r="AV246" s="739"/>
      <c r="AW246" s="739"/>
      <c r="AX246" s="739"/>
      <c r="AY246" s="806"/>
      <c r="AZ246" s="807"/>
      <c r="BA246" s="808"/>
      <c r="BB246" s="809"/>
      <c r="BC246" s="810"/>
      <c r="BD246" s="811"/>
      <c r="BE246" s="812"/>
      <c r="BF246" s="813"/>
      <c r="BG246" s="814"/>
      <c r="BH246" s="815"/>
      <c r="BI246" s="816"/>
      <c r="BJ246" s="696"/>
    </row>
    <row r="247" ht="15.75" customHeight="1">
      <c r="A247" s="756"/>
      <c r="B247" s="756"/>
      <c r="C247" s="669" t="s">
        <v>326</v>
      </c>
      <c r="D247" s="699" t="str">
        <f t="shared" si="9"/>
        <v/>
      </c>
      <c r="E247" s="700">
        <v>0.0</v>
      </c>
      <c r="F247" s="700">
        <v>0.0</v>
      </c>
      <c r="G247" s="700">
        <v>0.0</v>
      </c>
      <c r="H247" s="700">
        <v>0.0</v>
      </c>
      <c r="I247" s="700">
        <v>0.0</v>
      </c>
      <c r="J247" s="700">
        <v>0.0</v>
      </c>
      <c r="K247" s="700">
        <v>0.0</v>
      </c>
      <c r="L247" s="700">
        <v>0.0</v>
      </c>
      <c r="M247" s="700">
        <v>0.0</v>
      </c>
      <c r="N247" s="700">
        <v>0.0</v>
      </c>
      <c r="O247" s="701">
        <v>0.0</v>
      </c>
      <c r="P247" s="702" t="str">
        <f t="shared" si="1"/>
        <v/>
      </c>
      <c r="Q247" s="703"/>
      <c r="R247" s="769"/>
      <c r="S247" s="769"/>
      <c r="T247" s="782"/>
      <c r="U247" s="706"/>
      <c r="V247" s="772" t="s">
        <v>2091</v>
      </c>
      <c r="W247" s="798" t="s">
        <v>492</v>
      </c>
      <c r="X247" s="708">
        <v>4.0</v>
      </c>
      <c r="Y247" s="708">
        <v>6.0</v>
      </c>
      <c r="Z247" s="708">
        <v>4.0</v>
      </c>
      <c r="AA247" s="708">
        <v>6.0</v>
      </c>
      <c r="AB247" s="708">
        <v>4.0</v>
      </c>
      <c r="AC247" s="708">
        <v>6.0</v>
      </c>
      <c r="AD247" s="708">
        <v>4.0</v>
      </c>
      <c r="AE247" s="708">
        <v>6.0</v>
      </c>
      <c r="AF247" s="708">
        <v>4.0</v>
      </c>
      <c r="AG247" s="708">
        <v>6.0</v>
      </c>
      <c r="AH247" s="708">
        <v>4.0</v>
      </c>
      <c r="AI247" s="708">
        <v>6.0</v>
      </c>
      <c r="AJ247" s="789"/>
      <c r="AK247" s="709"/>
      <c r="AL247" s="709"/>
      <c r="AM247" s="709"/>
      <c r="AN247" s="710" t="s">
        <v>2092</v>
      </c>
      <c r="AO247" s="773"/>
      <c r="AP247" s="774"/>
      <c r="AQ247" s="709"/>
      <c r="AR247" s="742"/>
      <c r="AS247" s="715"/>
      <c r="AT247" s="715"/>
      <c r="AU247" s="733"/>
      <c r="AV247" s="734"/>
      <c r="AW247" s="734"/>
      <c r="AX247" s="734"/>
      <c r="AY247" s="806"/>
      <c r="AZ247" s="807"/>
      <c r="BA247" s="808"/>
      <c r="BB247" s="809"/>
      <c r="BC247" s="810"/>
      <c r="BD247" s="811"/>
      <c r="BE247" s="812"/>
      <c r="BF247" s="813"/>
      <c r="BG247" s="814"/>
      <c r="BH247" s="815"/>
      <c r="BI247" s="816"/>
      <c r="BJ247" s="696"/>
    </row>
    <row r="248" ht="15.75" customHeight="1">
      <c r="A248" s="758"/>
      <c r="B248" s="758"/>
      <c r="C248" s="669" t="s">
        <v>326</v>
      </c>
      <c r="D248" s="670" t="str">
        <f t="shared" si="9"/>
        <v/>
      </c>
      <c r="E248" s="671">
        <v>0.0</v>
      </c>
      <c r="F248" s="671">
        <v>0.0</v>
      </c>
      <c r="G248" s="671">
        <v>0.0</v>
      </c>
      <c r="H248" s="671">
        <v>0.0</v>
      </c>
      <c r="I248" s="671">
        <v>0.0</v>
      </c>
      <c r="J248" s="671">
        <v>0.0</v>
      </c>
      <c r="K248" s="671">
        <v>0.0</v>
      </c>
      <c r="L248" s="671">
        <v>0.0</v>
      </c>
      <c r="M248" s="671">
        <v>0.0</v>
      </c>
      <c r="N248" s="671">
        <v>0.0</v>
      </c>
      <c r="O248" s="672">
        <v>0.0</v>
      </c>
      <c r="P248" s="673" t="str">
        <f t="shared" si="1"/>
        <v/>
      </c>
      <c r="Q248" s="674"/>
      <c r="R248" s="777"/>
      <c r="S248" s="777"/>
      <c r="T248" s="763"/>
      <c r="U248" s="646"/>
      <c r="V248" s="764" t="s">
        <v>2093</v>
      </c>
      <c r="W248" s="797" t="s">
        <v>492</v>
      </c>
      <c r="X248" s="678">
        <v>1.0</v>
      </c>
      <c r="Y248" s="678" t="s">
        <v>1716</v>
      </c>
      <c r="Z248" s="678">
        <v>5.0</v>
      </c>
      <c r="AA248" s="678">
        <v>5.0</v>
      </c>
      <c r="AB248" s="678">
        <v>5.0</v>
      </c>
      <c r="AC248" s="678" t="s">
        <v>2094</v>
      </c>
      <c r="AD248" s="678">
        <v>5.0</v>
      </c>
      <c r="AE248" s="678" t="s">
        <v>2095</v>
      </c>
      <c r="AF248" s="678">
        <v>5.0</v>
      </c>
      <c r="AG248" s="678">
        <v>6.0</v>
      </c>
      <c r="AH248" s="678">
        <v>6.0</v>
      </c>
      <c r="AI248" s="678">
        <v>6.0</v>
      </c>
      <c r="AJ248" s="803">
        <v>6.0</v>
      </c>
      <c r="AK248" s="678" t="s">
        <v>2096</v>
      </c>
      <c r="AL248" s="678">
        <v>6.0</v>
      </c>
      <c r="AM248" s="678" t="s">
        <v>2097</v>
      </c>
      <c r="AN248" s="786" t="s">
        <v>2098</v>
      </c>
      <c r="AO248" s="765"/>
      <c r="AP248" s="766"/>
      <c r="AQ248" s="720"/>
      <c r="AR248" s="745"/>
      <c r="AS248" s="725"/>
      <c r="AT248" s="725"/>
      <c r="AU248" s="738"/>
      <c r="AV248" s="739"/>
      <c r="AW248" s="739"/>
      <c r="AX248" s="739"/>
      <c r="AY248" s="806"/>
      <c r="AZ248" s="807"/>
      <c r="BA248" s="808"/>
      <c r="BB248" s="809"/>
      <c r="BC248" s="810"/>
      <c r="BD248" s="811"/>
      <c r="BE248" s="812"/>
      <c r="BF248" s="813"/>
      <c r="BG248" s="814"/>
      <c r="BH248" s="815"/>
      <c r="BI248" s="816"/>
      <c r="BJ248" s="696"/>
    </row>
    <row r="249" ht="15.75" customHeight="1">
      <c r="A249" s="756"/>
      <c r="B249" s="756"/>
      <c r="C249" s="669" t="s">
        <v>326</v>
      </c>
      <c r="D249" s="699" t="str">
        <f t="shared" si="9"/>
        <v/>
      </c>
      <c r="E249" s="700">
        <v>0.0</v>
      </c>
      <c r="F249" s="700">
        <v>0.0</v>
      </c>
      <c r="G249" s="700">
        <v>0.0</v>
      </c>
      <c r="H249" s="700">
        <v>0.0</v>
      </c>
      <c r="I249" s="700">
        <v>0.0</v>
      </c>
      <c r="J249" s="700">
        <v>0.0</v>
      </c>
      <c r="K249" s="700">
        <v>0.0</v>
      </c>
      <c r="L249" s="700">
        <v>0.0</v>
      </c>
      <c r="M249" s="700">
        <v>0.0</v>
      </c>
      <c r="N249" s="700">
        <v>0.0</v>
      </c>
      <c r="O249" s="701">
        <v>0.0</v>
      </c>
      <c r="P249" s="702" t="str">
        <f t="shared" si="1"/>
        <v/>
      </c>
      <c r="Q249" s="703"/>
      <c r="R249" s="769"/>
      <c r="S249" s="769"/>
      <c r="T249" s="782"/>
      <c r="U249" s="706"/>
      <c r="V249" s="772" t="s">
        <v>2099</v>
      </c>
      <c r="W249" s="798" t="s">
        <v>492</v>
      </c>
      <c r="X249" s="708">
        <v>1.0</v>
      </c>
      <c r="Y249" s="708" t="s">
        <v>1153</v>
      </c>
      <c r="Z249" s="708">
        <v>5.0</v>
      </c>
      <c r="AA249" s="708" t="s">
        <v>1973</v>
      </c>
      <c r="AB249" s="708">
        <v>5.0</v>
      </c>
      <c r="AC249" s="708" t="s">
        <v>1974</v>
      </c>
      <c r="AD249" s="708">
        <v>5.0</v>
      </c>
      <c r="AE249" s="708" t="s">
        <v>1975</v>
      </c>
      <c r="AF249" s="708">
        <v>5.0</v>
      </c>
      <c r="AG249" s="708" t="s">
        <v>1976</v>
      </c>
      <c r="AH249" s="708">
        <v>5.0</v>
      </c>
      <c r="AI249" s="708">
        <v>6.0</v>
      </c>
      <c r="AJ249" s="783">
        <v>5.0</v>
      </c>
      <c r="AK249" s="708" t="s">
        <v>2100</v>
      </c>
      <c r="AL249" s="708">
        <v>5.0</v>
      </c>
      <c r="AM249" s="708" t="s">
        <v>2101</v>
      </c>
      <c r="AN249" s="710" t="s">
        <v>2102</v>
      </c>
      <c r="AO249" s="773"/>
      <c r="AP249" s="774"/>
      <c r="AQ249" s="709"/>
      <c r="AR249" s="742"/>
      <c r="AS249" s="715"/>
      <c r="AT249" s="715"/>
      <c r="AU249" s="733"/>
      <c r="AV249" s="734"/>
      <c r="AW249" s="734"/>
      <c r="AX249" s="734"/>
      <c r="AY249" s="806"/>
      <c r="AZ249" s="807"/>
      <c r="BA249" s="808"/>
      <c r="BB249" s="809"/>
      <c r="BC249" s="810"/>
      <c r="BD249" s="811"/>
      <c r="BE249" s="812"/>
      <c r="BF249" s="813"/>
      <c r="BG249" s="814"/>
      <c r="BH249" s="815"/>
      <c r="BI249" s="816"/>
      <c r="BJ249" s="696"/>
    </row>
    <row r="250" ht="15.75" customHeight="1">
      <c r="A250" s="758"/>
      <c r="B250" s="758"/>
      <c r="C250" s="669" t="s">
        <v>326</v>
      </c>
      <c r="D250" s="670" t="str">
        <f t="shared" si="9"/>
        <v/>
      </c>
      <c r="E250" s="671">
        <v>0.0</v>
      </c>
      <c r="F250" s="671">
        <v>0.0</v>
      </c>
      <c r="G250" s="671">
        <v>0.0</v>
      </c>
      <c r="H250" s="671">
        <v>0.0</v>
      </c>
      <c r="I250" s="671">
        <v>0.0</v>
      </c>
      <c r="J250" s="671">
        <v>0.0</v>
      </c>
      <c r="K250" s="671">
        <v>0.0</v>
      </c>
      <c r="L250" s="671">
        <v>0.0</v>
      </c>
      <c r="M250" s="671">
        <v>0.0</v>
      </c>
      <c r="N250" s="671">
        <v>0.0</v>
      </c>
      <c r="O250" s="672">
        <v>0.0</v>
      </c>
      <c r="P250" s="673" t="str">
        <f t="shared" si="1"/>
        <v/>
      </c>
      <c r="Q250" s="674"/>
      <c r="R250" s="777"/>
      <c r="S250" s="777"/>
      <c r="T250" s="763"/>
      <c r="U250" s="646"/>
      <c r="V250" s="764" t="s">
        <v>2103</v>
      </c>
      <c r="W250" s="797" t="s">
        <v>492</v>
      </c>
      <c r="X250" s="678">
        <v>1.0</v>
      </c>
      <c r="Y250" s="678" t="s">
        <v>1716</v>
      </c>
      <c r="Z250" s="678">
        <v>5.0</v>
      </c>
      <c r="AA250" s="678" t="s">
        <v>2104</v>
      </c>
      <c r="AB250" s="678">
        <v>5.0</v>
      </c>
      <c r="AC250" s="678" t="s">
        <v>2105</v>
      </c>
      <c r="AD250" s="678">
        <v>5.0</v>
      </c>
      <c r="AE250" s="678" t="s">
        <v>2106</v>
      </c>
      <c r="AF250" s="678">
        <v>5.0</v>
      </c>
      <c r="AG250" s="678" t="s">
        <v>2107</v>
      </c>
      <c r="AH250" s="678">
        <v>5.0</v>
      </c>
      <c r="AI250" s="678" t="s">
        <v>2108</v>
      </c>
      <c r="AJ250" s="785"/>
      <c r="AK250" s="720"/>
      <c r="AL250" s="720"/>
      <c r="AM250" s="720"/>
      <c r="AN250" s="786" t="s">
        <v>2109</v>
      </c>
      <c r="AO250" s="765"/>
      <c r="AP250" s="766"/>
      <c r="AQ250" s="720"/>
      <c r="AR250" s="745"/>
      <c r="AS250" s="725"/>
      <c r="AT250" s="725"/>
      <c r="AU250" s="738"/>
      <c r="AV250" s="739"/>
      <c r="AW250" s="739"/>
      <c r="AX250" s="739"/>
      <c r="AY250" s="806"/>
      <c r="AZ250" s="807"/>
      <c r="BA250" s="808"/>
      <c r="BB250" s="809"/>
      <c r="BC250" s="810"/>
      <c r="BD250" s="811"/>
      <c r="BE250" s="812"/>
      <c r="BF250" s="813"/>
      <c r="BG250" s="814"/>
      <c r="BH250" s="815"/>
      <c r="BI250" s="816"/>
      <c r="BJ250" s="696"/>
    </row>
    <row r="251" ht="15.75" customHeight="1">
      <c r="A251" s="756"/>
      <c r="B251" s="756"/>
      <c r="C251" s="669" t="s">
        <v>326</v>
      </c>
      <c r="D251" s="699" t="str">
        <f t="shared" si="9"/>
        <v/>
      </c>
      <c r="E251" s="700">
        <v>0.0</v>
      </c>
      <c r="F251" s="700">
        <v>0.0</v>
      </c>
      <c r="G251" s="700">
        <v>0.0</v>
      </c>
      <c r="H251" s="700">
        <v>0.0</v>
      </c>
      <c r="I251" s="700">
        <v>0.0</v>
      </c>
      <c r="J251" s="700">
        <v>0.0</v>
      </c>
      <c r="K251" s="700">
        <v>0.0</v>
      </c>
      <c r="L251" s="700">
        <v>0.0</v>
      </c>
      <c r="M251" s="700">
        <v>0.0</v>
      </c>
      <c r="N251" s="700">
        <v>0.0</v>
      </c>
      <c r="O251" s="701">
        <v>0.0</v>
      </c>
      <c r="P251" s="702" t="str">
        <f t="shared" si="1"/>
        <v/>
      </c>
      <c r="Q251" s="703"/>
      <c r="R251" s="769"/>
      <c r="S251" s="769"/>
      <c r="T251" s="782"/>
      <c r="U251" s="706"/>
      <c r="V251" s="772" t="s">
        <v>2110</v>
      </c>
      <c r="W251" s="798" t="s">
        <v>492</v>
      </c>
      <c r="X251" s="708">
        <v>4.0</v>
      </c>
      <c r="Y251" s="708" t="s">
        <v>2111</v>
      </c>
      <c r="Z251" s="708">
        <v>4.0</v>
      </c>
      <c r="AA251" s="708" t="s">
        <v>2111</v>
      </c>
      <c r="AB251" s="708">
        <v>4.0</v>
      </c>
      <c r="AC251" s="708" t="s">
        <v>2111</v>
      </c>
      <c r="AD251" s="708">
        <v>4.0</v>
      </c>
      <c r="AE251" s="708" t="s">
        <v>2112</v>
      </c>
      <c r="AF251" s="708">
        <v>4.0</v>
      </c>
      <c r="AG251" s="708" t="s">
        <v>2112</v>
      </c>
      <c r="AH251" s="708">
        <v>4.0</v>
      </c>
      <c r="AI251" s="708" t="s">
        <v>2112</v>
      </c>
      <c r="AJ251" s="789"/>
      <c r="AK251" s="709"/>
      <c r="AL251" s="709"/>
      <c r="AM251" s="709"/>
      <c r="AN251" s="710" t="s">
        <v>2113</v>
      </c>
      <c r="AO251" s="773"/>
      <c r="AP251" s="774"/>
      <c r="AQ251" s="709"/>
      <c r="AR251" s="742"/>
      <c r="AS251" s="715"/>
      <c r="AT251" s="715"/>
      <c r="AU251" s="733"/>
      <c r="AV251" s="734"/>
      <c r="AW251" s="734"/>
      <c r="AX251" s="734"/>
      <c r="AY251" s="806"/>
      <c r="AZ251" s="807"/>
      <c r="BA251" s="808"/>
      <c r="BB251" s="809"/>
      <c r="BC251" s="810"/>
      <c r="BD251" s="811"/>
      <c r="BE251" s="812"/>
      <c r="BF251" s="813"/>
      <c r="BG251" s="814"/>
      <c r="BH251" s="815"/>
      <c r="BI251" s="816"/>
      <c r="BJ251" s="696"/>
    </row>
    <row r="252" ht="15.75" customHeight="1">
      <c r="A252" s="758"/>
      <c r="B252" s="758"/>
      <c r="C252" s="669" t="s">
        <v>326</v>
      </c>
      <c r="D252" s="670" t="str">
        <f t="shared" si="9"/>
        <v/>
      </c>
      <c r="E252" s="671">
        <v>0.0</v>
      </c>
      <c r="F252" s="671">
        <v>0.0</v>
      </c>
      <c r="G252" s="671">
        <v>0.0</v>
      </c>
      <c r="H252" s="671">
        <v>0.0</v>
      </c>
      <c r="I252" s="671">
        <v>0.0</v>
      </c>
      <c r="J252" s="671">
        <v>0.0</v>
      </c>
      <c r="K252" s="671">
        <v>0.0</v>
      </c>
      <c r="L252" s="671">
        <v>0.0</v>
      </c>
      <c r="M252" s="671">
        <v>0.0</v>
      </c>
      <c r="N252" s="671">
        <v>0.0</v>
      </c>
      <c r="O252" s="672">
        <v>0.0</v>
      </c>
      <c r="P252" s="673" t="str">
        <f t="shared" si="1"/>
        <v/>
      </c>
      <c r="Q252" s="674"/>
      <c r="R252" s="777"/>
      <c r="S252" s="777"/>
      <c r="T252" s="763"/>
      <c r="U252" s="646"/>
      <c r="V252" s="764" t="s">
        <v>2114</v>
      </c>
      <c r="W252" s="797" t="s">
        <v>492</v>
      </c>
      <c r="X252" s="678">
        <v>4.0</v>
      </c>
      <c r="Y252" s="678" t="s">
        <v>2111</v>
      </c>
      <c r="Z252" s="678">
        <v>4.0</v>
      </c>
      <c r="AA252" s="678" t="s">
        <v>2115</v>
      </c>
      <c r="AB252" s="678">
        <v>4.0</v>
      </c>
      <c r="AC252" s="678" t="s">
        <v>2111</v>
      </c>
      <c r="AD252" s="678">
        <v>4.0</v>
      </c>
      <c r="AE252" s="678" t="s">
        <v>2115</v>
      </c>
      <c r="AF252" s="678">
        <v>4.0</v>
      </c>
      <c r="AG252" s="678" t="s">
        <v>2111</v>
      </c>
      <c r="AH252" s="678">
        <v>4.0</v>
      </c>
      <c r="AI252" s="678" t="s">
        <v>2115</v>
      </c>
      <c r="AJ252" s="785"/>
      <c r="AK252" s="720"/>
      <c r="AL252" s="720"/>
      <c r="AM252" s="720"/>
      <c r="AN252" s="786" t="s">
        <v>2116</v>
      </c>
      <c r="AO252" s="765"/>
      <c r="AP252" s="766"/>
      <c r="AQ252" s="720"/>
      <c r="AR252" s="745"/>
      <c r="AS252" s="725"/>
      <c r="AT252" s="725"/>
      <c r="AU252" s="738"/>
      <c r="AV252" s="739"/>
      <c r="AW252" s="739"/>
      <c r="AX252" s="739"/>
      <c r="AY252" s="806"/>
      <c r="AZ252" s="807"/>
      <c r="BA252" s="808"/>
      <c r="BB252" s="809"/>
      <c r="BC252" s="810"/>
      <c r="BD252" s="811"/>
      <c r="BE252" s="812"/>
      <c r="BF252" s="813"/>
      <c r="BG252" s="814"/>
      <c r="BH252" s="815"/>
      <c r="BI252" s="816"/>
      <c r="BJ252" s="696"/>
    </row>
    <row r="253" ht="15.75" customHeight="1">
      <c r="A253" s="756"/>
      <c r="B253" s="756"/>
      <c r="C253" s="669" t="s">
        <v>326</v>
      </c>
      <c r="D253" s="699" t="str">
        <f t="shared" si="9"/>
        <v/>
      </c>
      <c r="E253" s="700">
        <v>0.0</v>
      </c>
      <c r="F253" s="700">
        <v>0.0</v>
      </c>
      <c r="G253" s="700">
        <v>0.0</v>
      </c>
      <c r="H253" s="700">
        <v>0.0</v>
      </c>
      <c r="I253" s="700">
        <v>0.0</v>
      </c>
      <c r="J253" s="700">
        <v>0.0</v>
      </c>
      <c r="K253" s="700">
        <v>0.0</v>
      </c>
      <c r="L253" s="700">
        <v>0.0</v>
      </c>
      <c r="M253" s="700">
        <v>0.0</v>
      </c>
      <c r="N253" s="700">
        <v>0.0</v>
      </c>
      <c r="O253" s="701">
        <v>0.0</v>
      </c>
      <c r="P253" s="702" t="str">
        <f t="shared" si="1"/>
        <v/>
      </c>
      <c r="Q253" s="703"/>
      <c r="R253" s="769"/>
      <c r="S253" s="769"/>
      <c r="T253" s="782"/>
      <c r="U253" s="706"/>
      <c r="V253" s="772" t="s">
        <v>2117</v>
      </c>
      <c r="W253" s="798" t="s">
        <v>492</v>
      </c>
      <c r="X253" s="708">
        <v>3.0</v>
      </c>
      <c r="Y253" s="708" t="s">
        <v>2118</v>
      </c>
      <c r="Z253" s="708">
        <v>3.0</v>
      </c>
      <c r="AA253" s="708" t="s">
        <v>2119</v>
      </c>
      <c r="AB253" s="708">
        <v>3.0</v>
      </c>
      <c r="AC253" s="708" t="s">
        <v>2119</v>
      </c>
      <c r="AD253" s="708">
        <v>3.0</v>
      </c>
      <c r="AE253" s="708" t="s">
        <v>2119</v>
      </c>
      <c r="AF253" s="708">
        <v>4.0</v>
      </c>
      <c r="AG253" s="708" t="s">
        <v>2120</v>
      </c>
      <c r="AH253" s="708">
        <v>4.0</v>
      </c>
      <c r="AI253" s="708" t="s">
        <v>2120</v>
      </c>
      <c r="AJ253" s="789"/>
      <c r="AK253" s="709"/>
      <c r="AL253" s="709"/>
      <c r="AM253" s="709"/>
      <c r="AN253" s="710" t="s">
        <v>2121</v>
      </c>
      <c r="AO253" s="773"/>
      <c r="AP253" s="774"/>
      <c r="AQ253" s="709"/>
      <c r="AR253" s="742"/>
      <c r="AS253" s="715"/>
      <c r="AT253" s="715"/>
      <c r="AU253" s="733"/>
      <c r="AV253" s="734"/>
      <c r="AW253" s="734"/>
      <c r="AX253" s="734"/>
      <c r="AY253" s="806"/>
      <c r="AZ253" s="807"/>
      <c r="BA253" s="808"/>
      <c r="BB253" s="809"/>
      <c r="BC253" s="810"/>
      <c r="BD253" s="811"/>
      <c r="BE253" s="812"/>
      <c r="BF253" s="813"/>
      <c r="BG253" s="814"/>
      <c r="BH253" s="815"/>
      <c r="BI253" s="816"/>
      <c r="BJ253" s="696"/>
    </row>
    <row r="254" ht="15.75" customHeight="1">
      <c r="A254" s="758"/>
      <c r="B254" s="758"/>
      <c r="C254" s="669" t="s">
        <v>326</v>
      </c>
      <c r="D254" s="670" t="str">
        <f t="shared" si="9"/>
        <v/>
      </c>
      <c r="E254" s="671">
        <v>0.0</v>
      </c>
      <c r="F254" s="671">
        <v>0.0</v>
      </c>
      <c r="G254" s="671">
        <v>0.0</v>
      </c>
      <c r="H254" s="671">
        <v>0.0</v>
      </c>
      <c r="I254" s="671">
        <v>0.0</v>
      </c>
      <c r="J254" s="671">
        <v>0.0</v>
      </c>
      <c r="K254" s="671">
        <v>0.0</v>
      </c>
      <c r="L254" s="671">
        <v>0.0</v>
      </c>
      <c r="M254" s="671">
        <v>0.0</v>
      </c>
      <c r="N254" s="671">
        <v>0.0</v>
      </c>
      <c r="O254" s="672">
        <v>0.0</v>
      </c>
      <c r="P254" s="673" t="str">
        <f t="shared" si="1"/>
        <v/>
      </c>
      <c r="Q254" s="674"/>
      <c r="R254" s="777"/>
      <c r="S254" s="777"/>
      <c r="T254" s="763"/>
      <c r="U254" s="646"/>
      <c r="V254" s="764" t="s">
        <v>2122</v>
      </c>
      <c r="W254" s="797" t="s">
        <v>492</v>
      </c>
      <c r="X254" s="678">
        <v>3.0</v>
      </c>
      <c r="Y254" s="678" t="s">
        <v>2118</v>
      </c>
      <c r="Z254" s="678">
        <v>3.0</v>
      </c>
      <c r="AA254" s="678">
        <v>8.0</v>
      </c>
      <c r="AB254" s="678">
        <v>4.0</v>
      </c>
      <c r="AC254" s="678" t="s">
        <v>1641</v>
      </c>
      <c r="AD254" s="678">
        <v>3.0</v>
      </c>
      <c r="AE254" s="678">
        <v>8.0</v>
      </c>
      <c r="AF254" s="678">
        <v>4.0</v>
      </c>
      <c r="AG254" s="678" t="s">
        <v>1641</v>
      </c>
      <c r="AH254" s="678">
        <v>3.0</v>
      </c>
      <c r="AI254" s="678">
        <v>8.0</v>
      </c>
      <c r="AJ254" s="803">
        <v>4.0</v>
      </c>
      <c r="AK254" s="678" t="s">
        <v>1641</v>
      </c>
      <c r="AL254" s="720"/>
      <c r="AM254" s="720"/>
      <c r="AN254" s="786" t="s">
        <v>2123</v>
      </c>
      <c r="AO254" s="765"/>
      <c r="AP254" s="766"/>
      <c r="AQ254" s="720"/>
      <c r="AR254" s="745"/>
      <c r="AS254" s="725"/>
      <c r="AT254" s="725"/>
      <c r="AU254" s="738"/>
      <c r="AV254" s="739"/>
      <c r="AW254" s="739"/>
      <c r="AX254" s="739"/>
      <c r="AY254" s="806"/>
      <c r="AZ254" s="807"/>
      <c r="BA254" s="808"/>
      <c r="BB254" s="809"/>
      <c r="BC254" s="810"/>
      <c r="BD254" s="811"/>
      <c r="BE254" s="812"/>
      <c r="BF254" s="813"/>
      <c r="BG254" s="814"/>
      <c r="BH254" s="815"/>
      <c r="BI254" s="816"/>
      <c r="BJ254" s="696"/>
    </row>
    <row r="255" ht="15.75" customHeight="1">
      <c r="A255" s="756"/>
      <c r="B255" s="756"/>
      <c r="C255" s="669" t="s">
        <v>326</v>
      </c>
      <c r="D255" s="699" t="str">
        <f t="shared" si="9"/>
        <v/>
      </c>
      <c r="E255" s="700">
        <v>0.0</v>
      </c>
      <c r="F255" s="700">
        <v>0.0</v>
      </c>
      <c r="G255" s="700">
        <v>0.0</v>
      </c>
      <c r="H255" s="700">
        <v>0.0</v>
      </c>
      <c r="I255" s="700">
        <v>0.0</v>
      </c>
      <c r="J255" s="700">
        <v>0.0</v>
      </c>
      <c r="K255" s="700">
        <v>0.0</v>
      </c>
      <c r="L255" s="700">
        <v>0.0</v>
      </c>
      <c r="M255" s="700">
        <v>0.0</v>
      </c>
      <c r="N255" s="700">
        <v>0.0</v>
      </c>
      <c r="O255" s="701">
        <v>0.0</v>
      </c>
      <c r="P255" s="702" t="str">
        <f t="shared" si="1"/>
        <v/>
      </c>
      <c r="Q255" s="703"/>
      <c r="R255" s="769"/>
      <c r="S255" s="769"/>
      <c r="T255" s="782"/>
      <c r="U255" s="706"/>
      <c r="V255" s="772" t="s">
        <v>2124</v>
      </c>
      <c r="W255" s="798" t="s">
        <v>492</v>
      </c>
      <c r="X255" s="708">
        <v>3.0</v>
      </c>
      <c r="Y255" s="708" t="s">
        <v>2118</v>
      </c>
      <c r="Z255" s="708">
        <v>3.0</v>
      </c>
      <c r="AA255" s="708">
        <v>8.0</v>
      </c>
      <c r="AB255" s="708">
        <v>4.0</v>
      </c>
      <c r="AC255" s="708" t="s">
        <v>1641</v>
      </c>
      <c r="AD255" s="708">
        <v>3.0</v>
      </c>
      <c r="AE255" s="708">
        <v>9.0</v>
      </c>
      <c r="AF255" s="708">
        <v>4.0</v>
      </c>
      <c r="AG255" s="708" t="s">
        <v>2125</v>
      </c>
      <c r="AH255" s="708">
        <v>2.0</v>
      </c>
      <c r="AI255" s="708">
        <v>10.0</v>
      </c>
      <c r="AJ255" s="783">
        <v>3.0</v>
      </c>
      <c r="AK255" s="708">
        <v>10.0</v>
      </c>
      <c r="AL255" s="709"/>
      <c r="AM255" s="709"/>
      <c r="AN255" s="710" t="s">
        <v>2123</v>
      </c>
      <c r="AO255" s="773"/>
      <c r="AP255" s="774"/>
      <c r="AQ255" s="709"/>
      <c r="AR255" s="742"/>
      <c r="AS255" s="715"/>
      <c r="AT255" s="715"/>
      <c r="AU255" s="733"/>
      <c r="AV255" s="734"/>
      <c r="AW255" s="734"/>
      <c r="AX255" s="734"/>
      <c r="AY255" s="806"/>
      <c r="AZ255" s="807"/>
      <c r="BA255" s="808"/>
      <c r="BB255" s="809"/>
      <c r="BC255" s="810"/>
      <c r="BD255" s="811"/>
      <c r="BE255" s="812"/>
      <c r="BF255" s="813"/>
      <c r="BG255" s="814"/>
      <c r="BH255" s="815"/>
      <c r="BI255" s="816"/>
      <c r="BJ255" s="696"/>
    </row>
    <row r="256" ht="15.75" customHeight="1">
      <c r="A256" s="758"/>
      <c r="B256" s="758"/>
      <c r="C256" s="669" t="s">
        <v>326</v>
      </c>
      <c r="D256" s="670" t="str">
        <f t="shared" si="9"/>
        <v/>
      </c>
      <c r="E256" s="671">
        <v>0.0</v>
      </c>
      <c r="F256" s="671">
        <v>0.0</v>
      </c>
      <c r="G256" s="671">
        <v>0.0</v>
      </c>
      <c r="H256" s="671">
        <v>0.0</v>
      </c>
      <c r="I256" s="671">
        <v>0.0</v>
      </c>
      <c r="J256" s="671">
        <v>0.0</v>
      </c>
      <c r="K256" s="671">
        <v>0.0</v>
      </c>
      <c r="L256" s="671">
        <v>0.0</v>
      </c>
      <c r="M256" s="671">
        <v>0.0</v>
      </c>
      <c r="N256" s="671">
        <v>0.0</v>
      </c>
      <c r="O256" s="672">
        <v>0.0</v>
      </c>
      <c r="P256" s="673" t="str">
        <f t="shared" si="1"/>
        <v/>
      </c>
      <c r="Q256" s="674"/>
      <c r="R256" s="777"/>
      <c r="S256" s="777"/>
      <c r="T256" s="763"/>
      <c r="U256" s="646"/>
      <c r="V256" s="764" t="s">
        <v>2126</v>
      </c>
      <c r="W256" s="797" t="s">
        <v>492</v>
      </c>
      <c r="X256" s="678">
        <v>3.0</v>
      </c>
      <c r="Y256" s="678" t="s">
        <v>2118</v>
      </c>
      <c r="Z256" s="678">
        <v>3.0</v>
      </c>
      <c r="AA256" s="678">
        <v>8.0</v>
      </c>
      <c r="AB256" s="678">
        <v>4.0</v>
      </c>
      <c r="AC256" s="678">
        <v>8.0</v>
      </c>
      <c r="AD256" s="678">
        <v>5.0</v>
      </c>
      <c r="AE256" s="678">
        <v>8.0</v>
      </c>
      <c r="AF256" s="678">
        <v>4.0</v>
      </c>
      <c r="AG256" s="678" t="s">
        <v>2080</v>
      </c>
      <c r="AH256" s="678">
        <v>4.0</v>
      </c>
      <c r="AI256" s="678">
        <v>9.0</v>
      </c>
      <c r="AJ256" s="785"/>
      <c r="AK256" s="720"/>
      <c r="AL256" s="720"/>
      <c r="AM256" s="720"/>
      <c r="AN256" s="786" t="s">
        <v>2127</v>
      </c>
      <c r="AO256" s="765"/>
      <c r="AP256" s="766"/>
      <c r="AQ256" s="720"/>
      <c r="AR256" s="745"/>
      <c r="AS256" s="725"/>
      <c r="AT256" s="725"/>
      <c r="AU256" s="738"/>
      <c r="AV256" s="739"/>
      <c r="AW256" s="739"/>
      <c r="AX256" s="739"/>
      <c r="AY256" s="806"/>
      <c r="AZ256" s="807"/>
      <c r="BA256" s="808"/>
      <c r="BB256" s="809"/>
      <c r="BC256" s="810"/>
      <c r="BD256" s="811"/>
      <c r="BE256" s="812"/>
      <c r="BF256" s="813"/>
      <c r="BG256" s="814"/>
      <c r="BH256" s="815"/>
      <c r="BI256" s="816"/>
      <c r="BJ256" s="696"/>
    </row>
    <row r="257" ht="15.75" customHeight="1">
      <c r="A257" s="756"/>
      <c r="B257" s="756"/>
      <c r="C257" s="669" t="s">
        <v>329</v>
      </c>
      <c r="D257" s="699" t="str">
        <f t="shared" ref="D257:D307" si="10">BD2</f>
        <v>Stacco_Regular</v>
      </c>
      <c r="E257" s="700">
        <v>0.0</v>
      </c>
      <c r="F257" s="700">
        <v>0.0</v>
      </c>
      <c r="G257" s="700">
        <v>0.0</v>
      </c>
      <c r="H257" s="700">
        <v>0.0</v>
      </c>
      <c r="I257" s="700">
        <v>0.0</v>
      </c>
      <c r="J257" s="700">
        <v>0.0</v>
      </c>
      <c r="K257" s="700">
        <v>0.0</v>
      </c>
      <c r="L257" s="700">
        <v>0.0</v>
      </c>
      <c r="M257" s="700">
        <v>0.0</v>
      </c>
      <c r="N257" s="700">
        <v>0.0</v>
      </c>
      <c r="O257" s="701">
        <v>0.0</v>
      </c>
      <c r="P257" s="702" t="str">
        <f t="shared" si="1"/>
        <v>Stacco_Regular</v>
      </c>
      <c r="Q257" s="703"/>
      <c r="R257" s="804" t="s">
        <v>2128</v>
      </c>
      <c r="S257" s="770" t="s">
        <v>2129</v>
      </c>
      <c r="T257" s="782"/>
      <c r="U257" s="706"/>
      <c r="V257" s="772" t="s">
        <v>2130</v>
      </c>
      <c r="W257" s="798" t="s">
        <v>492</v>
      </c>
      <c r="X257" s="708">
        <v>5.0</v>
      </c>
      <c r="Y257" s="708">
        <v>9.0</v>
      </c>
      <c r="Z257" s="708">
        <v>4.0</v>
      </c>
      <c r="AA257" s="708" t="s">
        <v>2081</v>
      </c>
      <c r="AB257" s="708">
        <v>3.0</v>
      </c>
      <c r="AC257" s="708">
        <v>10.0</v>
      </c>
      <c r="AD257" s="708">
        <v>4.0</v>
      </c>
      <c r="AE257" s="708">
        <v>10.0</v>
      </c>
      <c r="AF257" s="708">
        <v>5.0</v>
      </c>
      <c r="AG257" s="708">
        <v>10.0</v>
      </c>
      <c r="AH257" s="708">
        <v>3.0</v>
      </c>
      <c r="AI257" s="708" t="s">
        <v>2118</v>
      </c>
      <c r="AJ257" s="789"/>
      <c r="AK257" s="709"/>
      <c r="AL257" s="709"/>
      <c r="AM257" s="709"/>
      <c r="AN257" s="710" t="s">
        <v>2131</v>
      </c>
      <c r="AO257" s="773"/>
      <c r="AP257" s="774"/>
      <c r="AQ257" s="709"/>
      <c r="AR257" s="742"/>
      <c r="AS257" s="715"/>
      <c r="AT257" s="715"/>
      <c r="AU257" s="733"/>
      <c r="AV257" s="734"/>
      <c r="AW257" s="734"/>
      <c r="AX257" s="734"/>
      <c r="AY257" s="806"/>
      <c r="AZ257" s="807"/>
      <c r="BA257" s="808"/>
      <c r="BB257" s="809"/>
      <c r="BC257" s="810"/>
      <c r="BD257" s="811"/>
      <c r="BE257" s="812"/>
      <c r="BF257" s="813"/>
      <c r="BG257" s="814"/>
      <c r="BH257" s="815"/>
      <c r="BI257" s="816"/>
      <c r="BJ257" s="696"/>
    </row>
    <row r="258" ht="15.75" customHeight="1">
      <c r="A258" s="758"/>
      <c r="B258" s="758"/>
      <c r="C258" s="669" t="s">
        <v>329</v>
      </c>
      <c r="D258" s="670" t="str">
        <f t="shared" si="10"/>
        <v>Stacco_Sumo</v>
      </c>
      <c r="E258" s="671">
        <v>0.0</v>
      </c>
      <c r="F258" s="671">
        <v>0.0</v>
      </c>
      <c r="G258" s="671">
        <v>0.0</v>
      </c>
      <c r="H258" s="671">
        <v>0.0</v>
      </c>
      <c r="I258" s="671">
        <v>0.0</v>
      </c>
      <c r="J258" s="671">
        <v>0.0</v>
      </c>
      <c r="K258" s="671">
        <v>0.0</v>
      </c>
      <c r="L258" s="671">
        <v>0.0</v>
      </c>
      <c r="M258" s="671">
        <v>0.0</v>
      </c>
      <c r="N258" s="671">
        <v>0.0</v>
      </c>
      <c r="O258" s="672">
        <v>0.0</v>
      </c>
      <c r="P258" s="673" t="str">
        <f t="shared" si="1"/>
        <v>Stacco_Sumo</v>
      </c>
      <c r="Q258" s="674"/>
      <c r="R258" s="817" t="s">
        <v>2132</v>
      </c>
      <c r="S258" s="820" t="s">
        <v>2133</v>
      </c>
      <c r="T258" s="763"/>
      <c r="U258" s="646"/>
      <c r="V258" s="764" t="s">
        <v>2134</v>
      </c>
      <c r="W258" s="797" t="s">
        <v>492</v>
      </c>
      <c r="X258" s="678">
        <v>2.0</v>
      </c>
      <c r="Y258" s="678" t="s">
        <v>2135</v>
      </c>
      <c r="Z258" s="678">
        <v>2.0</v>
      </c>
      <c r="AA258" s="678" t="s">
        <v>2136</v>
      </c>
      <c r="AB258" s="678">
        <v>2.0</v>
      </c>
      <c r="AC258" s="678" t="s">
        <v>2137</v>
      </c>
      <c r="AD258" s="678">
        <v>2.0</v>
      </c>
      <c r="AE258" s="678" t="s">
        <v>2138</v>
      </c>
      <c r="AF258" s="678">
        <v>1.0</v>
      </c>
      <c r="AG258" s="678" t="s">
        <v>2139</v>
      </c>
      <c r="AH258" s="678">
        <v>1.0</v>
      </c>
      <c r="AI258" s="678" t="s">
        <v>2139</v>
      </c>
      <c r="AJ258" s="785"/>
      <c r="AK258" s="720"/>
      <c r="AL258" s="720"/>
      <c r="AM258" s="720"/>
      <c r="AN258" s="786" t="s">
        <v>2140</v>
      </c>
      <c r="AO258" s="765"/>
      <c r="AP258" s="766"/>
      <c r="AQ258" s="720"/>
      <c r="AR258" s="745"/>
      <c r="AS258" s="725"/>
      <c r="AT258" s="725"/>
      <c r="AU258" s="738"/>
      <c r="AV258" s="739"/>
      <c r="AW258" s="739"/>
      <c r="AX258" s="739"/>
      <c r="AY258" s="806"/>
      <c r="AZ258" s="807"/>
      <c r="BA258" s="808"/>
      <c r="BB258" s="809"/>
      <c r="BC258" s="810"/>
      <c r="BD258" s="811"/>
      <c r="BE258" s="812"/>
      <c r="BF258" s="813"/>
      <c r="BG258" s="814"/>
      <c r="BH258" s="815"/>
      <c r="BI258" s="816"/>
      <c r="BJ258" s="696"/>
    </row>
    <row r="259" ht="15.75" customHeight="1">
      <c r="A259" s="756"/>
      <c r="B259" s="756"/>
      <c r="C259" s="669" t="s">
        <v>329</v>
      </c>
      <c r="D259" s="699" t="str">
        <f t="shared" si="10"/>
        <v>Stacco_RDL bilanciere</v>
      </c>
      <c r="E259" s="700">
        <v>0.0</v>
      </c>
      <c r="F259" s="700">
        <v>0.0</v>
      </c>
      <c r="G259" s="700">
        <v>0.0</v>
      </c>
      <c r="H259" s="700">
        <v>0.0</v>
      </c>
      <c r="I259" s="700">
        <v>0.0</v>
      </c>
      <c r="J259" s="700">
        <v>0.0</v>
      </c>
      <c r="K259" s="700">
        <v>0.0</v>
      </c>
      <c r="L259" s="700">
        <v>0.0</v>
      </c>
      <c r="M259" s="700">
        <v>0.0</v>
      </c>
      <c r="N259" s="700">
        <v>0.0</v>
      </c>
      <c r="O259" s="701">
        <v>0.0</v>
      </c>
      <c r="P259" s="702" t="str">
        <f t="shared" si="1"/>
        <v>Stacco_RDL bilanciere</v>
      </c>
      <c r="Q259" s="703"/>
      <c r="R259" s="804" t="s">
        <v>2141</v>
      </c>
      <c r="S259" s="819" t="s">
        <v>2142</v>
      </c>
      <c r="T259" s="782"/>
      <c r="U259" s="706"/>
      <c r="V259" s="772" t="s">
        <v>2143</v>
      </c>
      <c r="W259" s="798" t="s">
        <v>492</v>
      </c>
      <c r="X259" s="708">
        <v>1.0</v>
      </c>
      <c r="Y259" s="708" t="s">
        <v>1716</v>
      </c>
      <c r="Z259" s="708">
        <v>4.0</v>
      </c>
      <c r="AA259" s="708" t="s">
        <v>2144</v>
      </c>
      <c r="AB259" s="708">
        <v>5.0</v>
      </c>
      <c r="AC259" s="708" t="s">
        <v>2145</v>
      </c>
      <c r="AD259" s="708">
        <v>5.0</v>
      </c>
      <c r="AE259" s="708" t="s">
        <v>2146</v>
      </c>
      <c r="AF259" s="708">
        <v>5.0</v>
      </c>
      <c r="AG259" s="708" t="s">
        <v>2147</v>
      </c>
      <c r="AH259" s="708">
        <v>5.0</v>
      </c>
      <c r="AI259" s="708" t="s">
        <v>2148</v>
      </c>
      <c r="AJ259" s="783">
        <v>5.0</v>
      </c>
      <c r="AK259" s="708" t="s">
        <v>2149</v>
      </c>
      <c r="AL259" s="708">
        <v>5.0</v>
      </c>
      <c r="AM259" s="708" t="s">
        <v>2150</v>
      </c>
      <c r="AN259" s="710" t="s">
        <v>2151</v>
      </c>
      <c r="AO259" s="773"/>
      <c r="AP259" s="774"/>
      <c r="AQ259" s="709"/>
      <c r="AR259" s="742"/>
      <c r="AS259" s="715"/>
      <c r="AT259" s="715"/>
      <c r="AU259" s="733"/>
      <c r="AV259" s="734"/>
      <c r="AW259" s="734"/>
      <c r="AX259" s="734"/>
      <c r="AY259" s="806"/>
      <c r="AZ259" s="807"/>
      <c r="BA259" s="808"/>
      <c r="BB259" s="809"/>
      <c r="BC259" s="810"/>
      <c r="BD259" s="811"/>
      <c r="BE259" s="812"/>
      <c r="BF259" s="813"/>
      <c r="BG259" s="814"/>
      <c r="BH259" s="815"/>
      <c r="BI259" s="816"/>
      <c r="BJ259" s="696"/>
    </row>
    <row r="260" ht="15.75" customHeight="1">
      <c r="A260" s="758"/>
      <c r="B260" s="758"/>
      <c r="C260" s="669" t="s">
        <v>329</v>
      </c>
      <c r="D260" s="670" t="str">
        <f t="shared" si="10"/>
        <v>Stacchi_gambe_semi_tese bilanciere</v>
      </c>
      <c r="E260" s="671">
        <v>0.0</v>
      </c>
      <c r="F260" s="671">
        <v>0.0</v>
      </c>
      <c r="G260" s="671">
        <v>0.0</v>
      </c>
      <c r="H260" s="671">
        <v>0.0</v>
      </c>
      <c r="I260" s="671">
        <v>0.0</v>
      </c>
      <c r="J260" s="671">
        <v>0.0</v>
      </c>
      <c r="K260" s="671">
        <v>0.0</v>
      </c>
      <c r="L260" s="671">
        <v>0.0</v>
      </c>
      <c r="M260" s="671">
        <v>0.0</v>
      </c>
      <c r="N260" s="671">
        <v>0.0</v>
      </c>
      <c r="O260" s="672">
        <v>0.0</v>
      </c>
      <c r="P260" s="673" t="str">
        <f t="shared" si="1"/>
        <v>Stacchi_gambe_semi_tese bilanciere</v>
      </c>
      <c r="Q260" s="674"/>
      <c r="R260" s="817" t="s">
        <v>2152</v>
      </c>
      <c r="S260" s="820" t="s">
        <v>2153</v>
      </c>
      <c r="T260" s="763"/>
      <c r="U260" s="646"/>
      <c r="V260" s="764" t="s">
        <v>2154</v>
      </c>
      <c r="W260" s="797" t="s">
        <v>492</v>
      </c>
      <c r="X260" s="678">
        <v>1.0</v>
      </c>
      <c r="Y260" s="678" t="s">
        <v>1716</v>
      </c>
      <c r="Z260" s="678">
        <v>4.0</v>
      </c>
      <c r="AA260" s="678" t="s">
        <v>2144</v>
      </c>
      <c r="AB260" s="678">
        <v>5.0</v>
      </c>
      <c r="AC260" s="678" t="s">
        <v>2145</v>
      </c>
      <c r="AD260" s="678">
        <v>5.0</v>
      </c>
      <c r="AE260" s="678" t="s">
        <v>2146</v>
      </c>
      <c r="AF260" s="678">
        <v>4.0</v>
      </c>
      <c r="AG260" s="678" t="s">
        <v>2144</v>
      </c>
      <c r="AH260" s="678">
        <v>5.0</v>
      </c>
      <c r="AI260" s="678" t="s">
        <v>2148</v>
      </c>
      <c r="AJ260" s="785"/>
      <c r="AK260" s="720"/>
      <c r="AL260" s="720"/>
      <c r="AM260" s="720"/>
      <c r="AN260" s="786" t="s">
        <v>2151</v>
      </c>
      <c r="AO260" s="765"/>
      <c r="AP260" s="766"/>
      <c r="AQ260" s="720"/>
      <c r="AR260" s="745"/>
      <c r="AS260" s="725"/>
      <c r="AT260" s="725"/>
      <c r="AU260" s="738"/>
      <c r="AV260" s="739"/>
      <c r="AW260" s="739"/>
      <c r="AX260" s="739"/>
      <c r="AY260" s="806"/>
      <c r="AZ260" s="807"/>
      <c r="BA260" s="808"/>
      <c r="BB260" s="809"/>
      <c r="BC260" s="810"/>
      <c r="BD260" s="811"/>
      <c r="BE260" s="812"/>
      <c r="BF260" s="813"/>
      <c r="BG260" s="814"/>
      <c r="BH260" s="815"/>
      <c r="BI260" s="816"/>
      <c r="BJ260" s="696"/>
    </row>
    <row r="261" ht="15.75" customHeight="1">
      <c r="A261" s="756"/>
      <c r="B261" s="756"/>
      <c r="C261" s="669" t="s">
        <v>329</v>
      </c>
      <c r="D261" s="699" t="str">
        <f t="shared" si="10"/>
        <v>Leg_curls</v>
      </c>
      <c r="E261" s="700">
        <v>0.0</v>
      </c>
      <c r="F261" s="700">
        <v>0.0</v>
      </c>
      <c r="G261" s="700">
        <v>0.0</v>
      </c>
      <c r="H261" s="700">
        <v>0.0</v>
      </c>
      <c r="I261" s="700">
        <v>0.0</v>
      </c>
      <c r="J261" s="700">
        <v>0.0</v>
      </c>
      <c r="K261" s="700">
        <v>0.0</v>
      </c>
      <c r="L261" s="700">
        <v>0.0</v>
      </c>
      <c r="M261" s="700">
        <v>0.0</v>
      </c>
      <c r="N261" s="700">
        <v>0.0</v>
      </c>
      <c r="O261" s="701">
        <v>0.0</v>
      </c>
      <c r="P261" s="702" t="str">
        <f t="shared" si="1"/>
        <v>Leg_curls</v>
      </c>
      <c r="Q261" s="703"/>
      <c r="R261" s="804" t="s">
        <v>2155</v>
      </c>
      <c r="S261" s="819" t="s">
        <v>2156</v>
      </c>
      <c r="T261" s="782"/>
      <c r="U261" s="706"/>
      <c r="V261" s="772" t="s">
        <v>2157</v>
      </c>
      <c r="W261" s="798" t="s">
        <v>492</v>
      </c>
      <c r="X261" s="708">
        <v>2.0</v>
      </c>
      <c r="Y261" s="708" t="s">
        <v>2158</v>
      </c>
      <c r="Z261" s="708">
        <v>1.0</v>
      </c>
      <c r="AA261" s="708" t="s">
        <v>2159</v>
      </c>
      <c r="AB261" s="708">
        <v>2.0</v>
      </c>
      <c r="AC261" s="708" t="s">
        <v>2160</v>
      </c>
      <c r="AD261" s="708">
        <v>2.0</v>
      </c>
      <c r="AE261" s="708" t="s">
        <v>2160</v>
      </c>
      <c r="AF261" s="708">
        <v>3.0</v>
      </c>
      <c r="AG261" s="708" t="s">
        <v>2161</v>
      </c>
      <c r="AH261" s="708">
        <v>2.0</v>
      </c>
      <c r="AI261" s="708" t="s">
        <v>2158</v>
      </c>
      <c r="AJ261" s="783">
        <v>1.0</v>
      </c>
      <c r="AK261" s="708" t="s">
        <v>2162</v>
      </c>
      <c r="AL261" s="708">
        <v>1.0</v>
      </c>
      <c r="AM261" s="708" t="s">
        <v>2162</v>
      </c>
      <c r="AN261" s="710" t="s">
        <v>2163</v>
      </c>
      <c r="AO261" s="773"/>
      <c r="AP261" s="774"/>
      <c r="AQ261" s="709"/>
      <c r="AR261" s="742"/>
      <c r="AS261" s="715"/>
      <c r="AT261" s="715"/>
      <c r="AU261" s="733"/>
      <c r="AV261" s="734"/>
      <c r="AW261" s="734"/>
      <c r="AX261" s="734"/>
      <c r="AY261" s="806"/>
      <c r="AZ261" s="807"/>
      <c r="BA261" s="808"/>
      <c r="BB261" s="809"/>
      <c r="BC261" s="810"/>
      <c r="BD261" s="811"/>
      <c r="BE261" s="812"/>
      <c r="BF261" s="813"/>
      <c r="BG261" s="814"/>
      <c r="BH261" s="815"/>
      <c r="BI261" s="816"/>
      <c r="BJ261" s="696"/>
    </row>
    <row r="262" ht="15.75" customHeight="1">
      <c r="A262" s="758"/>
      <c r="B262" s="758"/>
      <c r="C262" s="669" t="s">
        <v>329</v>
      </c>
      <c r="D262" s="670" t="str">
        <f t="shared" si="10"/>
        <v>Leg_curls_talloni_incastrati</v>
      </c>
      <c r="E262" s="671">
        <v>0.0</v>
      </c>
      <c r="F262" s="671">
        <v>0.0</v>
      </c>
      <c r="G262" s="671">
        <v>0.0</v>
      </c>
      <c r="H262" s="671">
        <v>0.0</v>
      </c>
      <c r="I262" s="671">
        <v>0.0</v>
      </c>
      <c r="J262" s="671">
        <v>0.0</v>
      </c>
      <c r="K262" s="671">
        <v>0.0</v>
      </c>
      <c r="L262" s="671">
        <v>0.0</v>
      </c>
      <c r="M262" s="671">
        <v>0.0</v>
      </c>
      <c r="N262" s="671">
        <v>0.0</v>
      </c>
      <c r="O262" s="672">
        <v>0.0</v>
      </c>
      <c r="P262" s="673" t="str">
        <f t="shared" si="1"/>
        <v>Leg_curls_talloni_incastrati</v>
      </c>
      <c r="Q262" s="674"/>
      <c r="R262" s="817" t="s">
        <v>2164</v>
      </c>
      <c r="S262" s="820" t="s">
        <v>2165</v>
      </c>
      <c r="T262" s="763"/>
      <c r="U262" s="646"/>
      <c r="V262" s="764" t="s">
        <v>2166</v>
      </c>
      <c r="W262" s="797" t="s">
        <v>492</v>
      </c>
      <c r="X262" s="678">
        <v>5.0</v>
      </c>
      <c r="Y262" s="678" t="s">
        <v>2167</v>
      </c>
      <c r="Z262" s="678">
        <v>1.0</v>
      </c>
      <c r="AA262" s="678" t="s">
        <v>2168</v>
      </c>
      <c r="AB262" s="678">
        <v>1.0</v>
      </c>
      <c r="AC262" s="678" t="s">
        <v>2168</v>
      </c>
      <c r="AD262" s="678">
        <v>2.0</v>
      </c>
      <c r="AE262" s="678" t="s">
        <v>2169</v>
      </c>
      <c r="AF262" s="678">
        <v>2.0</v>
      </c>
      <c r="AG262" s="678" t="s">
        <v>2169</v>
      </c>
      <c r="AH262" s="678">
        <v>3.0</v>
      </c>
      <c r="AI262" s="678" t="s">
        <v>2170</v>
      </c>
      <c r="AJ262" s="785"/>
      <c r="AK262" s="720"/>
      <c r="AL262" s="720"/>
      <c r="AM262" s="720"/>
      <c r="AN262" s="786" t="s">
        <v>2171</v>
      </c>
      <c r="AO262" s="765"/>
      <c r="AP262" s="766"/>
      <c r="AQ262" s="720"/>
      <c r="AR262" s="745"/>
      <c r="AS262" s="725"/>
      <c r="AT262" s="725"/>
      <c r="AU262" s="738"/>
      <c r="AV262" s="739"/>
      <c r="AW262" s="739"/>
      <c r="AX262" s="739"/>
      <c r="AY262" s="806"/>
      <c r="AZ262" s="807"/>
      <c r="BA262" s="808"/>
      <c r="BB262" s="809"/>
      <c r="BC262" s="810"/>
      <c r="BD262" s="811"/>
      <c r="BE262" s="812"/>
      <c r="BF262" s="813"/>
      <c r="BG262" s="814"/>
      <c r="BH262" s="815"/>
      <c r="BI262" s="816"/>
      <c r="BJ262" s="696"/>
    </row>
    <row r="263" ht="15.75" customHeight="1">
      <c r="A263" s="756"/>
      <c r="B263" s="756"/>
      <c r="C263" s="669" t="s">
        <v>329</v>
      </c>
      <c r="D263" s="699" t="str">
        <f t="shared" si="10"/>
        <v>Leg_curls_trx</v>
      </c>
      <c r="E263" s="700">
        <v>0.0</v>
      </c>
      <c r="F263" s="700">
        <v>0.0</v>
      </c>
      <c r="G263" s="700">
        <v>0.0</v>
      </c>
      <c r="H263" s="700">
        <v>0.0</v>
      </c>
      <c r="I263" s="700">
        <v>0.0</v>
      </c>
      <c r="J263" s="700">
        <v>0.0</v>
      </c>
      <c r="K263" s="700">
        <v>0.0</v>
      </c>
      <c r="L263" s="700">
        <v>0.0</v>
      </c>
      <c r="M263" s="700">
        <v>0.0</v>
      </c>
      <c r="N263" s="700">
        <v>0.0</v>
      </c>
      <c r="O263" s="701">
        <v>0.0</v>
      </c>
      <c r="P263" s="702" t="str">
        <f t="shared" si="1"/>
        <v>Leg_curls_trx</v>
      </c>
      <c r="Q263" s="703"/>
      <c r="R263" s="804" t="s">
        <v>2172</v>
      </c>
      <c r="S263" s="819" t="s">
        <v>2173</v>
      </c>
      <c r="T263" s="782"/>
      <c r="U263" s="706"/>
      <c r="V263" s="772" t="s">
        <v>2174</v>
      </c>
      <c r="W263" s="798" t="s">
        <v>492</v>
      </c>
      <c r="X263" s="708">
        <v>3.0</v>
      </c>
      <c r="Y263" s="708" t="s">
        <v>2170</v>
      </c>
      <c r="Z263" s="708">
        <v>5.0</v>
      </c>
      <c r="AA263" s="708" t="s">
        <v>2167</v>
      </c>
      <c r="AB263" s="708">
        <v>1.0</v>
      </c>
      <c r="AC263" s="708" t="s">
        <v>2175</v>
      </c>
      <c r="AD263" s="708">
        <v>1.0</v>
      </c>
      <c r="AE263" s="708" t="s">
        <v>2175</v>
      </c>
      <c r="AF263" s="708">
        <v>2.0</v>
      </c>
      <c r="AG263" s="708" t="s">
        <v>2176</v>
      </c>
      <c r="AH263" s="708">
        <v>2.0</v>
      </c>
      <c r="AI263" s="708" t="s">
        <v>2176</v>
      </c>
      <c r="AJ263" s="789"/>
      <c r="AK263" s="709"/>
      <c r="AL263" s="709"/>
      <c r="AM263" s="709"/>
      <c r="AN263" s="710" t="s">
        <v>2177</v>
      </c>
      <c r="AO263" s="773"/>
      <c r="AP263" s="774"/>
      <c r="AQ263" s="709"/>
      <c r="AR263" s="742"/>
      <c r="AS263" s="715"/>
      <c r="AT263" s="715"/>
      <c r="AU263" s="733"/>
      <c r="AV263" s="734"/>
      <c r="AW263" s="734"/>
      <c r="AX263" s="734"/>
      <c r="AY263" s="806"/>
      <c r="AZ263" s="807"/>
      <c r="BA263" s="808"/>
      <c r="BB263" s="809"/>
      <c r="BC263" s="810"/>
      <c r="BD263" s="811"/>
      <c r="BE263" s="812"/>
      <c r="BF263" s="813"/>
      <c r="BG263" s="814"/>
      <c r="BH263" s="815"/>
      <c r="BI263" s="816"/>
      <c r="BJ263" s="696"/>
    </row>
    <row r="264" ht="15.75" customHeight="1">
      <c r="A264" s="758"/>
      <c r="B264" s="758"/>
      <c r="C264" s="669" t="s">
        <v>329</v>
      </c>
      <c r="D264" s="670" t="str">
        <f t="shared" si="10"/>
        <v>Stacco_mono_gamba</v>
      </c>
      <c r="E264" s="671">
        <v>0.0</v>
      </c>
      <c r="F264" s="671">
        <v>0.0</v>
      </c>
      <c r="G264" s="671">
        <v>0.0</v>
      </c>
      <c r="H264" s="671">
        <v>0.0</v>
      </c>
      <c r="I264" s="671">
        <v>0.0</v>
      </c>
      <c r="J264" s="671">
        <v>0.0</v>
      </c>
      <c r="K264" s="671">
        <v>0.0</v>
      </c>
      <c r="L264" s="671">
        <v>0.0</v>
      </c>
      <c r="M264" s="671">
        <v>0.0</v>
      </c>
      <c r="N264" s="671">
        <v>0.0</v>
      </c>
      <c r="O264" s="672">
        <v>0.0</v>
      </c>
      <c r="P264" s="673" t="str">
        <f t="shared" si="1"/>
        <v>Stacco_mono_gamba</v>
      </c>
      <c r="Q264" s="674"/>
      <c r="R264" s="817" t="s">
        <v>2178</v>
      </c>
      <c r="S264" s="820" t="s">
        <v>2179</v>
      </c>
      <c r="T264" s="763"/>
      <c r="U264" s="646"/>
      <c r="V264" s="764" t="s">
        <v>2180</v>
      </c>
      <c r="W264" s="797" t="s">
        <v>492</v>
      </c>
      <c r="X264" s="678">
        <v>1.0</v>
      </c>
      <c r="Y264" s="678" t="s">
        <v>1716</v>
      </c>
      <c r="Z264" s="678">
        <v>2.0</v>
      </c>
      <c r="AA264" s="678" t="s">
        <v>2181</v>
      </c>
      <c r="AB264" s="678">
        <v>2.0</v>
      </c>
      <c r="AC264" s="678" t="s">
        <v>2182</v>
      </c>
      <c r="AD264" s="678">
        <v>2.0</v>
      </c>
      <c r="AE264" s="678" t="s">
        <v>2183</v>
      </c>
      <c r="AF264" s="678">
        <v>2.0</v>
      </c>
      <c r="AG264" s="678" t="s">
        <v>2184</v>
      </c>
      <c r="AH264" s="678">
        <v>1.0</v>
      </c>
      <c r="AI264" s="678" t="s">
        <v>2185</v>
      </c>
      <c r="AJ264" s="785"/>
      <c r="AK264" s="720"/>
      <c r="AL264" s="720"/>
      <c r="AM264" s="720"/>
      <c r="AN264" s="786" t="s">
        <v>2186</v>
      </c>
      <c r="AO264" s="765"/>
      <c r="AP264" s="766"/>
      <c r="AQ264" s="720"/>
      <c r="AR264" s="745"/>
      <c r="AS264" s="725"/>
      <c r="AT264" s="725"/>
      <c r="AU264" s="738"/>
      <c r="AV264" s="739"/>
      <c r="AW264" s="739"/>
      <c r="AX264" s="739"/>
      <c r="AY264" s="806"/>
      <c r="AZ264" s="807"/>
      <c r="BA264" s="808"/>
      <c r="BB264" s="809"/>
      <c r="BC264" s="810"/>
      <c r="BD264" s="811"/>
      <c r="BE264" s="812"/>
      <c r="BF264" s="813"/>
      <c r="BG264" s="814"/>
      <c r="BH264" s="815"/>
      <c r="BI264" s="816"/>
      <c r="BJ264" s="696"/>
    </row>
    <row r="265" ht="15.75" customHeight="1">
      <c r="A265" s="756"/>
      <c r="B265" s="756"/>
      <c r="C265" s="669" t="s">
        <v>329</v>
      </c>
      <c r="D265" s="699" t="str">
        <f t="shared" si="10"/>
        <v>Stacco_americano</v>
      </c>
      <c r="E265" s="700">
        <v>0.0</v>
      </c>
      <c r="F265" s="700">
        <v>0.0</v>
      </c>
      <c r="G265" s="700">
        <v>0.0</v>
      </c>
      <c r="H265" s="700">
        <v>0.0</v>
      </c>
      <c r="I265" s="700">
        <v>0.0</v>
      </c>
      <c r="J265" s="700">
        <v>0.0</v>
      </c>
      <c r="K265" s="700">
        <v>0.0</v>
      </c>
      <c r="L265" s="700">
        <v>0.0</v>
      </c>
      <c r="M265" s="700">
        <v>0.0</v>
      </c>
      <c r="N265" s="700">
        <v>0.0</v>
      </c>
      <c r="O265" s="701">
        <v>0.0</v>
      </c>
      <c r="P265" s="702" t="str">
        <f t="shared" si="1"/>
        <v>Stacco_americano</v>
      </c>
      <c r="Q265" s="703"/>
      <c r="R265" s="804" t="s">
        <v>2178</v>
      </c>
      <c r="S265" s="824" t="s">
        <v>2187</v>
      </c>
      <c r="T265" s="782"/>
      <c r="U265" s="706"/>
      <c r="V265" s="772" t="s">
        <v>2188</v>
      </c>
      <c r="W265" s="798" t="s">
        <v>492</v>
      </c>
      <c r="X265" s="708">
        <v>2.0</v>
      </c>
      <c r="Y265" s="708" t="s">
        <v>2189</v>
      </c>
      <c r="Z265" s="708">
        <v>1.0</v>
      </c>
      <c r="AA265" s="708" t="s">
        <v>2190</v>
      </c>
      <c r="AB265" s="708">
        <v>1.0</v>
      </c>
      <c r="AC265" s="708" t="s">
        <v>2191</v>
      </c>
      <c r="AD265" s="708">
        <v>1.0</v>
      </c>
      <c r="AE265" s="708" t="s">
        <v>2192</v>
      </c>
      <c r="AF265" s="708">
        <v>1.0</v>
      </c>
      <c r="AG265" s="708" t="s">
        <v>2192</v>
      </c>
      <c r="AH265" s="708">
        <v>1.0</v>
      </c>
      <c r="AI265" s="708" t="s">
        <v>2193</v>
      </c>
      <c r="AJ265" s="789"/>
      <c r="AK265" s="709"/>
      <c r="AL265" s="709"/>
      <c r="AM265" s="709"/>
      <c r="AN265" s="710" t="s">
        <v>2194</v>
      </c>
      <c r="AO265" s="773"/>
      <c r="AP265" s="774"/>
      <c r="AQ265" s="709"/>
      <c r="AR265" s="742"/>
      <c r="AS265" s="715"/>
      <c r="AT265" s="715"/>
      <c r="AU265" s="733"/>
      <c r="AV265" s="734"/>
      <c r="AW265" s="734"/>
      <c r="AX265" s="734"/>
      <c r="AY265" s="806"/>
      <c r="AZ265" s="807"/>
      <c r="BA265" s="808"/>
      <c r="BB265" s="809"/>
      <c r="BC265" s="810"/>
      <c r="BD265" s="811"/>
      <c r="BE265" s="812"/>
      <c r="BF265" s="813"/>
      <c r="BG265" s="814"/>
      <c r="BH265" s="815"/>
      <c r="BI265" s="816"/>
      <c r="BJ265" s="696"/>
    </row>
    <row r="266" ht="15.75" customHeight="1">
      <c r="A266" s="758"/>
      <c r="B266" s="758"/>
      <c r="C266" s="669" t="s">
        <v>329</v>
      </c>
      <c r="D266" s="670" t="str">
        <f t="shared" si="10"/>
        <v>Stacco_da_rialzi</v>
      </c>
      <c r="E266" s="671">
        <v>0.0</v>
      </c>
      <c r="F266" s="671">
        <v>0.0</v>
      </c>
      <c r="G266" s="671">
        <v>0.0</v>
      </c>
      <c r="H266" s="671">
        <v>0.0</v>
      </c>
      <c r="I266" s="671">
        <v>0.0</v>
      </c>
      <c r="J266" s="671">
        <v>0.0</v>
      </c>
      <c r="K266" s="671">
        <v>0.0</v>
      </c>
      <c r="L266" s="671">
        <v>0.0</v>
      </c>
      <c r="M266" s="671">
        <v>0.0</v>
      </c>
      <c r="N266" s="671">
        <v>0.0</v>
      </c>
      <c r="O266" s="672">
        <v>0.0</v>
      </c>
      <c r="P266" s="673" t="str">
        <f t="shared" si="1"/>
        <v>Stacco_da_rialzi</v>
      </c>
      <c r="Q266" s="674"/>
      <c r="R266" s="817"/>
      <c r="S266" s="820" t="s">
        <v>2195</v>
      </c>
      <c r="T266" s="763"/>
      <c r="U266" s="646"/>
      <c r="V266" s="764" t="s">
        <v>2196</v>
      </c>
      <c r="W266" s="797" t="s">
        <v>492</v>
      </c>
      <c r="X266" s="678">
        <v>1.0</v>
      </c>
      <c r="Y266" s="678" t="s">
        <v>2197</v>
      </c>
      <c r="Z266" s="678">
        <v>1.0</v>
      </c>
      <c r="AA266" s="678" t="s">
        <v>2198</v>
      </c>
      <c r="AB266" s="678">
        <v>1.0</v>
      </c>
      <c r="AC266" s="678" t="s">
        <v>2199</v>
      </c>
      <c r="AD266" s="678">
        <v>1.0</v>
      </c>
      <c r="AE266" s="678" t="s">
        <v>2200</v>
      </c>
      <c r="AF266" s="678">
        <v>1.0</v>
      </c>
      <c r="AG266" s="678" t="s">
        <v>2201</v>
      </c>
      <c r="AH266" s="678">
        <v>1.0</v>
      </c>
      <c r="AI266" s="678" t="s">
        <v>2202</v>
      </c>
      <c r="AJ266" s="785"/>
      <c r="AK266" s="720"/>
      <c r="AL266" s="720"/>
      <c r="AM266" s="720"/>
      <c r="AN266" s="786" t="s">
        <v>2194</v>
      </c>
      <c r="AO266" s="765"/>
      <c r="AP266" s="766"/>
      <c r="AQ266" s="720"/>
      <c r="AR266" s="745"/>
      <c r="AS266" s="725"/>
      <c r="AT266" s="725"/>
      <c r="AU266" s="738"/>
      <c r="AV266" s="739"/>
      <c r="AW266" s="739"/>
      <c r="AX266" s="739"/>
      <c r="AY266" s="806"/>
      <c r="AZ266" s="807"/>
      <c r="BA266" s="808"/>
      <c r="BB266" s="809"/>
      <c r="BC266" s="810"/>
      <c r="BD266" s="811"/>
      <c r="BE266" s="812"/>
      <c r="BF266" s="813"/>
      <c r="BG266" s="814"/>
      <c r="BH266" s="815"/>
      <c r="BI266" s="816"/>
      <c r="BJ266" s="696"/>
    </row>
    <row r="267" ht="15.75" customHeight="1">
      <c r="A267" s="756"/>
      <c r="B267" s="756"/>
      <c r="C267" s="669" t="s">
        <v>329</v>
      </c>
      <c r="D267" s="699" t="str">
        <f t="shared" si="10"/>
        <v>Jefferson_Culs</v>
      </c>
      <c r="E267" s="700">
        <v>0.0</v>
      </c>
      <c r="F267" s="700">
        <v>0.0</v>
      </c>
      <c r="G267" s="700">
        <v>0.0</v>
      </c>
      <c r="H267" s="700">
        <v>0.0</v>
      </c>
      <c r="I267" s="700">
        <v>0.0</v>
      </c>
      <c r="J267" s="700">
        <v>0.0</v>
      </c>
      <c r="K267" s="700">
        <v>0.0</v>
      </c>
      <c r="L267" s="700">
        <v>0.0</v>
      </c>
      <c r="M267" s="700">
        <v>0.0</v>
      </c>
      <c r="N267" s="700">
        <v>0.0</v>
      </c>
      <c r="O267" s="701">
        <v>0.0</v>
      </c>
      <c r="P267" s="702" t="str">
        <f t="shared" si="1"/>
        <v>Jefferson_Culs</v>
      </c>
      <c r="Q267" s="703"/>
      <c r="R267" s="804" t="s">
        <v>2203</v>
      </c>
      <c r="S267" s="819" t="s">
        <v>2204</v>
      </c>
      <c r="T267" s="782"/>
      <c r="U267" s="706"/>
      <c r="V267" s="772" t="s">
        <v>2205</v>
      </c>
      <c r="W267" s="798" t="s">
        <v>492</v>
      </c>
      <c r="X267" s="708">
        <v>3.0</v>
      </c>
      <c r="Y267" s="708" t="s">
        <v>587</v>
      </c>
      <c r="Z267" s="708">
        <v>4.0</v>
      </c>
      <c r="AA267" s="708">
        <v>8.0</v>
      </c>
      <c r="AB267" s="708">
        <v>6.0</v>
      </c>
      <c r="AC267" s="708">
        <v>6.0</v>
      </c>
      <c r="AD267" s="708">
        <v>3.0</v>
      </c>
      <c r="AE267" s="708" t="s">
        <v>587</v>
      </c>
      <c r="AF267" s="708">
        <v>4.0</v>
      </c>
      <c r="AG267" s="708">
        <v>8.0</v>
      </c>
      <c r="AH267" s="708">
        <v>6.0</v>
      </c>
      <c r="AI267" s="708">
        <v>6.0</v>
      </c>
      <c r="AJ267" s="789"/>
      <c r="AK267" s="709"/>
      <c r="AL267" s="709"/>
      <c r="AM267" s="709"/>
      <c r="AN267" s="822" t="s">
        <v>2206</v>
      </c>
      <c r="AO267" s="773"/>
      <c r="AP267" s="774"/>
      <c r="AQ267" s="709"/>
      <c r="AR267" s="742"/>
      <c r="AS267" s="715"/>
      <c r="AT267" s="715"/>
      <c r="AU267" s="733"/>
      <c r="AV267" s="734"/>
      <c r="AW267" s="734"/>
      <c r="AX267" s="734"/>
      <c r="AY267" s="806"/>
      <c r="AZ267" s="807"/>
      <c r="BA267" s="808"/>
      <c r="BB267" s="809"/>
      <c r="BC267" s="810"/>
      <c r="BD267" s="811"/>
      <c r="BE267" s="812"/>
      <c r="BF267" s="813"/>
      <c r="BG267" s="814"/>
      <c r="BH267" s="815"/>
      <c r="BI267" s="816"/>
      <c r="BJ267" s="696"/>
    </row>
    <row r="268" ht="15.75" customHeight="1">
      <c r="A268" s="758"/>
      <c r="B268" s="758"/>
      <c r="C268" s="669" t="s">
        <v>329</v>
      </c>
      <c r="D268" s="670" t="str">
        <f t="shared" si="10"/>
        <v>Ghd</v>
      </c>
      <c r="E268" s="671">
        <v>0.0</v>
      </c>
      <c r="F268" s="671">
        <v>0.0</v>
      </c>
      <c r="G268" s="671">
        <v>0.0</v>
      </c>
      <c r="H268" s="671">
        <v>0.0</v>
      </c>
      <c r="I268" s="671">
        <v>0.0</v>
      </c>
      <c r="J268" s="671">
        <v>0.0</v>
      </c>
      <c r="K268" s="671">
        <v>0.0</v>
      </c>
      <c r="L268" s="671">
        <v>0.0</v>
      </c>
      <c r="M268" s="671">
        <v>0.0</v>
      </c>
      <c r="N268" s="671">
        <v>0.0</v>
      </c>
      <c r="O268" s="672">
        <v>0.0</v>
      </c>
      <c r="P268" s="673" t="str">
        <f t="shared" si="1"/>
        <v>Ghd</v>
      </c>
      <c r="Q268" s="674"/>
      <c r="R268" s="817" t="s">
        <v>2207</v>
      </c>
      <c r="S268" s="820" t="s">
        <v>2208</v>
      </c>
      <c r="T268" s="763"/>
      <c r="U268" s="646"/>
      <c r="V268" s="764" t="s">
        <v>2209</v>
      </c>
      <c r="W268" s="797" t="s">
        <v>472</v>
      </c>
      <c r="X268" s="678">
        <v>4.0</v>
      </c>
      <c r="Y268" s="678" t="s">
        <v>2210</v>
      </c>
      <c r="Z268" s="678">
        <v>5.0</v>
      </c>
      <c r="AA268" s="678">
        <v>5.0</v>
      </c>
      <c r="AB268" s="678">
        <v>5.0</v>
      </c>
      <c r="AC268" s="678">
        <v>5.0</v>
      </c>
      <c r="AD268" s="678">
        <v>5.0</v>
      </c>
      <c r="AE268" s="678">
        <v>5.0</v>
      </c>
      <c r="AF268" s="678">
        <v>5.0</v>
      </c>
      <c r="AG268" s="678">
        <v>5.0</v>
      </c>
      <c r="AH268" s="678">
        <v>5.0</v>
      </c>
      <c r="AI268" s="678">
        <v>5.0</v>
      </c>
      <c r="AJ268" s="785"/>
      <c r="AK268" s="720"/>
      <c r="AL268" s="720"/>
      <c r="AM268" s="720"/>
      <c r="AN268" s="825" t="s">
        <v>2211</v>
      </c>
      <c r="AO268" s="765"/>
      <c r="AP268" s="766"/>
      <c r="AQ268" s="720"/>
      <c r="AR268" s="745"/>
      <c r="AS268" s="725"/>
      <c r="AT268" s="725"/>
      <c r="AU268" s="738"/>
      <c r="AV268" s="739"/>
      <c r="AW268" s="739"/>
      <c r="AX268" s="739"/>
      <c r="AY268" s="806"/>
      <c r="AZ268" s="807"/>
      <c r="BA268" s="808"/>
      <c r="BB268" s="809"/>
      <c r="BC268" s="810"/>
      <c r="BD268" s="811"/>
      <c r="BE268" s="812"/>
      <c r="BF268" s="813"/>
      <c r="BG268" s="814"/>
      <c r="BH268" s="815"/>
      <c r="BI268" s="816"/>
      <c r="BJ268" s="696"/>
    </row>
    <row r="269" ht="15.75" customHeight="1">
      <c r="A269" s="756"/>
      <c r="B269" s="756"/>
      <c r="C269" s="669" t="s">
        <v>329</v>
      </c>
      <c r="D269" s="699" t="str">
        <f t="shared" si="10"/>
        <v>Hamstring_Destroyers</v>
      </c>
      <c r="E269" s="700">
        <v>0.0</v>
      </c>
      <c r="F269" s="700">
        <v>0.0</v>
      </c>
      <c r="G269" s="700">
        <v>0.0</v>
      </c>
      <c r="H269" s="700">
        <v>0.0</v>
      </c>
      <c r="I269" s="700">
        <v>0.0</v>
      </c>
      <c r="J269" s="700">
        <v>0.0</v>
      </c>
      <c r="K269" s="700">
        <v>0.0</v>
      </c>
      <c r="L269" s="700">
        <v>0.0</v>
      </c>
      <c r="M269" s="700">
        <v>0.0</v>
      </c>
      <c r="N269" s="700">
        <v>0.0</v>
      </c>
      <c r="O269" s="701">
        <v>0.0</v>
      </c>
      <c r="P269" s="702" t="str">
        <f t="shared" si="1"/>
        <v>Hamstring_Destroyers</v>
      </c>
      <c r="Q269" s="703"/>
      <c r="R269" s="804" t="s">
        <v>2212</v>
      </c>
      <c r="S269" s="819" t="s">
        <v>2213</v>
      </c>
      <c r="T269" s="782"/>
      <c r="U269" s="706"/>
      <c r="V269" s="772" t="s">
        <v>2214</v>
      </c>
      <c r="W269" s="798" t="s">
        <v>492</v>
      </c>
      <c r="X269" s="708">
        <v>4.0</v>
      </c>
      <c r="Y269" s="708" t="s">
        <v>2215</v>
      </c>
      <c r="Z269" s="708">
        <v>5.0</v>
      </c>
      <c r="AA269" s="708" t="s">
        <v>2216</v>
      </c>
      <c r="AB269" s="708">
        <v>5.0</v>
      </c>
      <c r="AC269" s="708" t="s">
        <v>2216</v>
      </c>
      <c r="AD269" s="708">
        <v>5.0</v>
      </c>
      <c r="AE269" s="708" t="s">
        <v>2216</v>
      </c>
      <c r="AF269" s="708">
        <v>8.0</v>
      </c>
      <c r="AG269" s="708" t="s">
        <v>2217</v>
      </c>
      <c r="AH269" s="708">
        <v>8.0</v>
      </c>
      <c r="AI269" s="708" t="s">
        <v>2217</v>
      </c>
      <c r="AJ269" s="789"/>
      <c r="AK269" s="709"/>
      <c r="AL269" s="709"/>
      <c r="AM269" s="709"/>
      <c r="AN269" s="710" t="s">
        <v>2218</v>
      </c>
      <c r="AO269" s="773"/>
      <c r="AP269" s="774"/>
      <c r="AQ269" s="709"/>
      <c r="AR269" s="742"/>
      <c r="AS269" s="715"/>
      <c r="AT269" s="715"/>
      <c r="AU269" s="733"/>
      <c r="AV269" s="734"/>
      <c r="AW269" s="734"/>
      <c r="AX269" s="734"/>
      <c r="AY269" s="806"/>
      <c r="AZ269" s="807"/>
      <c r="BA269" s="808"/>
      <c r="BB269" s="809"/>
      <c r="BC269" s="810"/>
      <c r="BD269" s="811"/>
      <c r="BE269" s="812"/>
      <c r="BF269" s="813"/>
      <c r="BG269" s="814"/>
      <c r="BH269" s="815"/>
      <c r="BI269" s="816"/>
      <c r="BJ269" s="696"/>
    </row>
    <row r="270" ht="15.75" customHeight="1">
      <c r="A270" s="758"/>
      <c r="B270" s="758"/>
      <c r="C270" s="669" t="s">
        <v>329</v>
      </c>
      <c r="D270" s="670" t="str">
        <f t="shared" si="10"/>
        <v>Leg_Curs_Fitbal</v>
      </c>
      <c r="E270" s="671">
        <v>0.0</v>
      </c>
      <c r="F270" s="671">
        <v>0.0</v>
      </c>
      <c r="G270" s="671">
        <v>0.0</v>
      </c>
      <c r="H270" s="671">
        <v>0.0</v>
      </c>
      <c r="I270" s="671">
        <v>0.0</v>
      </c>
      <c r="J270" s="671">
        <v>0.0</v>
      </c>
      <c r="K270" s="671">
        <v>0.0</v>
      </c>
      <c r="L270" s="671">
        <v>0.0</v>
      </c>
      <c r="M270" s="671">
        <v>0.0</v>
      </c>
      <c r="N270" s="671">
        <v>0.0</v>
      </c>
      <c r="O270" s="672">
        <v>0.0</v>
      </c>
      <c r="P270" s="673" t="str">
        <f t="shared" si="1"/>
        <v>Leg_Curs_Fitbal</v>
      </c>
      <c r="Q270" s="674"/>
      <c r="R270" s="817" t="s">
        <v>2219</v>
      </c>
      <c r="S270" s="820" t="s">
        <v>2220</v>
      </c>
      <c r="T270" s="763"/>
      <c r="U270" s="646"/>
      <c r="V270" s="764" t="s">
        <v>2221</v>
      </c>
      <c r="W270" s="797" t="s">
        <v>492</v>
      </c>
      <c r="X270" s="678">
        <v>3.0</v>
      </c>
      <c r="Y270" s="678" t="s">
        <v>2222</v>
      </c>
      <c r="Z270" s="678">
        <v>3.0</v>
      </c>
      <c r="AA270" s="678">
        <v>10.0</v>
      </c>
      <c r="AB270" s="678">
        <v>4.0</v>
      </c>
      <c r="AC270" s="678">
        <v>10.0</v>
      </c>
      <c r="AD270" s="678">
        <v>5.0</v>
      </c>
      <c r="AE270" s="678">
        <v>10.0</v>
      </c>
      <c r="AF270" s="678">
        <v>3.0</v>
      </c>
      <c r="AG270" s="678">
        <v>11.0</v>
      </c>
      <c r="AH270" s="678">
        <v>4.0</v>
      </c>
      <c r="AI270" s="678">
        <v>11.0</v>
      </c>
      <c r="AJ270" s="785"/>
      <c r="AK270" s="720"/>
      <c r="AL270" s="720"/>
      <c r="AM270" s="720"/>
      <c r="AN270" s="786" t="s">
        <v>2223</v>
      </c>
      <c r="AO270" s="765"/>
      <c r="AP270" s="766"/>
      <c r="AQ270" s="720"/>
      <c r="AR270" s="745"/>
      <c r="AS270" s="725"/>
      <c r="AT270" s="725"/>
      <c r="AU270" s="738"/>
      <c r="AV270" s="739"/>
      <c r="AW270" s="739"/>
      <c r="AX270" s="739"/>
      <c r="AY270" s="806"/>
      <c r="AZ270" s="807"/>
      <c r="BA270" s="808"/>
      <c r="BB270" s="809"/>
      <c r="BC270" s="810"/>
      <c r="BD270" s="811"/>
      <c r="BE270" s="812"/>
      <c r="BF270" s="813"/>
      <c r="BG270" s="814"/>
      <c r="BH270" s="815"/>
      <c r="BI270" s="816"/>
      <c r="BJ270" s="696"/>
    </row>
    <row r="271" ht="15.75" customHeight="1">
      <c r="A271" s="756"/>
      <c r="B271" s="756"/>
      <c r="C271" s="669" t="s">
        <v>329</v>
      </c>
      <c r="D271" s="699" t="str">
        <f t="shared" si="10"/>
        <v>Hyperstension</v>
      </c>
      <c r="E271" s="700">
        <v>0.0</v>
      </c>
      <c r="F271" s="700">
        <v>0.0</v>
      </c>
      <c r="G271" s="700">
        <v>0.0</v>
      </c>
      <c r="H271" s="700">
        <v>0.0</v>
      </c>
      <c r="I271" s="700">
        <v>0.0</v>
      </c>
      <c r="J271" s="700">
        <v>0.0</v>
      </c>
      <c r="K271" s="700">
        <v>0.0</v>
      </c>
      <c r="L271" s="700">
        <v>0.0</v>
      </c>
      <c r="M271" s="700">
        <v>0.0</v>
      </c>
      <c r="N271" s="700">
        <v>0.0</v>
      </c>
      <c r="O271" s="701">
        <v>0.0</v>
      </c>
      <c r="P271" s="702" t="str">
        <f t="shared" si="1"/>
        <v>Hyperstension</v>
      </c>
      <c r="Q271" s="703"/>
      <c r="R271" s="804" t="s">
        <v>2224</v>
      </c>
      <c r="S271" s="819" t="s">
        <v>2225</v>
      </c>
      <c r="T271" s="782"/>
      <c r="U271" s="706"/>
      <c r="V271" s="772" t="s">
        <v>2226</v>
      </c>
      <c r="W271" s="798" t="s">
        <v>536</v>
      </c>
      <c r="X271" s="708">
        <v>5.0</v>
      </c>
      <c r="Y271" s="708">
        <v>11.0</v>
      </c>
      <c r="Z271" s="708">
        <v>3.0</v>
      </c>
      <c r="AA271" s="708">
        <v>12.0</v>
      </c>
      <c r="AB271" s="708">
        <v>4.0</v>
      </c>
      <c r="AC271" s="708">
        <v>12.0</v>
      </c>
      <c r="AD271" s="708">
        <v>5.0</v>
      </c>
      <c r="AE271" s="708">
        <v>12.0</v>
      </c>
      <c r="AF271" s="708">
        <v>2.0</v>
      </c>
      <c r="AG271" s="708" t="s">
        <v>1851</v>
      </c>
      <c r="AH271" s="708">
        <v>3.0</v>
      </c>
      <c r="AI271" s="708" t="s">
        <v>2227</v>
      </c>
      <c r="AJ271" s="789"/>
      <c r="AK271" s="709"/>
      <c r="AL271" s="709"/>
      <c r="AM271" s="709"/>
      <c r="AN271" s="710" t="s">
        <v>2228</v>
      </c>
      <c r="AO271" s="773"/>
      <c r="AP271" s="774"/>
      <c r="AQ271" s="709"/>
      <c r="AR271" s="742"/>
      <c r="AS271" s="715"/>
      <c r="AT271" s="715"/>
      <c r="AU271" s="733"/>
      <c r="AV271" s="734"/>
      <c r="AW271" s="734"/>
      <c r="AX271" s="734"/>
      <c r="AY271" s="806"/>
      <c r="AZ271" s="807"/>
      <c r="BA271" s="808"/>
      <c r="BB271" s="809"/>
      <c r="BC271" s="810"/>
      <c r="BD271" s="811"/>
      <c r="BE271" s="812"/>
      <c r="BF271" s="813"/>
      <c r="BG271" s="814"/>
      <c r="BH271" s="815"/>
      <c r="BI271" s="816"/>
      <c r="BJ271" s="696"/>
    </row>
    <row r="272" ht="15.75" customHeight="1">
      <c r="A272" s="758"/>
      <c r="B272" s="758"/>
      <c r="C272" s="669" t="s">
        <v>329</v>
      </c>
      <c r="D272" s="670" t="str">
        <f t="shared" si="10"/>
        <v>stacchi rumeni manubri</v>
      </c>
      <c r="E272" s="671">
        <v>0.0</v>
      </c>
      <c r="F272" s="671">
        <v>0.0</v>
      </c>
      <c r="G272" s="671">
        <v>0.0</v>
      </c>
      <c r="H272" s="671">
        <v>0.0</v>
      </c>
      <c r="I272" s="671">
        <v>0.0</v>
      </c>
      <c r="J272" s="671">
        <v>0.0</v>
      </c>
      <c r="K272" s="671">
        <v>0.0</v>
      </c>
      <c r="L272" s="671">
        <v>0.0</v>
      </c>
      <c r="M272" s="671">
        <v>0.0</v>
      </c>
      <c r="N272" s="671">
        <v>0.0</v>
      </c>
      <c r="O272" s="672">
        <v>0.0</v>
      </c>
      <c r="P272" s="673" t="str">
        <f t="shared" si="1"/>
        <v>stacchi rumeni manubri</v>
      </c>
      <c r="Q272" s="674"/>
      <c r="R272" s="817" t="s">
        <v>2229</v>
      </c>
      <c r="S272" s="820" t="s">
        <v>2230</v>
      </c>
      <c r="T272" s="763"/>
      <c r="U272" s="646"/>
      <c r="V272" s="764" t="s">
        <v>2231</v>
      </c>
      <c r="W272" s="797" t="s">
        <v>492</v>
      </c>
      <c r="X272" s="678">
        <v>4.0</v>
      </c>
      <c r="Y272" s="678" t="s">
        <v>2215</v>
      </c>
      <c r="Z272" s="678">
        <v>4.0</v>
      </c>
      <c r="AA272" s="678">
        <v>10.0</v>
      </c>
      <c r="AB272" s="678">
        <v>5.0</v>
      </c>
      <c r="AC272" s="678">
        <v>10.0</v>
      </c>
      <c r="AD272" s="678">
        <v>4.0</v>
      </c>
      <c r="AE272" s="678">
        <v>11.0</v>
      </c>
      <c r="AF272" s="678">
        <v>2.0</v>
      </c>
      <c r="AG272" s="678">
        <v>12.0</v>
      </c>
      <c r="AH272" s="678">
        <v>3.0</v>
      </c>
      <c r="AI272" s="678">
        <v>12.0</v>
      </c>
      <c r="AJ272" s="785"/>
      <c r="AK272" s="720"/>
      <c r="AL272" s="720"/>
      <c r="AM272" s="720"/>
      <c r="AN272" s="786" t="s">
        <v>2223</v>
      </c>
      <c r="AO272" s="765"/>
      <c r="AP272" s="766"/>
      <c r="AQ272" s="720"/>
      <c r="AR272" s="745"/>
      <c r="AS272" s="725"/>
      <c r="AT272" s="725"/>
      <c r="AU272" s="738"/>
      <c r="AV272" s="739"/>
      <c r="AW272" s="739"/>
      <c r="AX272" s="739"/>
      <c r="AY272" s="806"/>
      <c r="AZ272" s="807"/>
      <c r="BA272" s="808"/>
      <c r="BB272" s="809"/>
      <c r="BC272" s="810"/>
      <c r="BD272" s="811"/>
      <c r="BE272" s="812"/>
      <c r="BF272" s="813"/>
      <c r="BG272" s="814"/>
      <c r="BH272" s="815"/>
      <c r="BI272" s="816"/>
      <c r="BJ272" s="696"/>
    </row>
    <row r="273" ht="15.75" customHeight="1">
      <c r="A273" s="756"/>
      <c r="B273" s="756"/>
      <c r="C273" s="669" t="s">
        <v>329</v>
      </c>
      <c r="D273" s="699" t="str">
        <f t="shared" si="10"/>
        <v>stacco b stance per femorali</v>
      </c>
      <c r="E273" s="700">
        <v>0.0</v>
      </c>
      <c r="F273" s="700">
        <v>0.0</v>
      </c>
      <c r="G273" s="700">
        <v>0.0</v>
      </c>
      <c r="H273" s="700">
        <v>0.0</v>
      </c>
      <c r="I273" s="700">
        <v>0.0</v>
      </c>
      <c r="J273" s="700">
        <v>0.0</v>
      </c>
      <c r="K273" s="700">
        <v>0.0</v>
      </c>
      <c r="L273" s="700">
        <v>0.0</v>
      </c>
      <c r="M273" s="700">
        <v>0.0</v>
      </c>
      <c r="N273" s="700">
        <v>0.0</v>
      </c>
      <c r="O273" s="701">
        <v>0.0</v>
      </c>
      <c r="P273" s="702" t="str">
        <f t="shared" si="1"/>
        <v>stacco b stance per femorali</v>
      </c>
      <c r="Q273" s="703"/>
      <c r="R273" s="769"/>
      <c r="S273" s="819" t="s">
        <v>2232</v>
      </c>
      <c r="T273" s="782"/>
      <c r="U273" s="706"/>
      <c r="V273" s="772" t="s">
        <v>2233</v>
      </c>
      <c r="W273" s="798" t="s">
        <v>492</v>
      </c>
      <c r="X273" s="708">
        <v>4.0</v>
      </c>
      <c r="Y273" s="708" t="s">
        <v>2234</v>
      </c>
      <c r="Z273" s="708">
        <v>4.0</v>
      </c>
      <c r="AA273" s="708">
        <v>8.0</v>
      </c>
      <c r="AB273" s="708">
        <v>5.0</v>
      </c>
      <c r="AC273" s="708">
        <v>8.0</v>
      </c>
      <c r="AD273" s="708">
        <v>6.0</v>
      </c>
      <c r="AE273" s="708">
        <v>8.0</v>
      </c>
      <c r="AF273" s="708">
        <v>6.0</v>
      </c>
      <c r="AG273" s="708">
        <v>8.0</v>
      </c>
      <c r="AH273" s="708">
        <v>7.0</v>
      </c>
      <c r="AI273" s="708">
        <v>8.0</v>
      </c>
      <c r="AJ273" s="789"/>
      <c r="AK273" s="709"/>
      <c r="AL273" s="709"/>
      <c r="AM273" s="709"/>
      <c r="AN273" s="710" t="s">
        <v>2235</v>
      </c>
      <c r="AO273" s="773"/>
      <c r="AP273" s="774"/>
      <c r="AQ273" s="709"/>
      <c r="AR273" s="742"/>
      <c r="AS273" s="715"/>
      <c r="AT273" s="715"/>
      <c r="AU273" s="733"/>
      <c r="AV273" s="734"/>
      <c r="AW273" s="734"/>
      <c r="AX273" s="734"/>
      <c r="AY273" s="806"/>
      <c r="AZ273" s="807"/>
      <c r="BA273" s="808"/>
      <c r="BB273" s="809"/>
      <c r="BC273" s="810"/>
      <c r="BD273" s="811"/>
      <c r="BE273" s="812"/>
      <c r="BF273" s="813"/>
      <c r="BG273" s="814"/>
      <c r="BH273" s="815"/>
      <c r="BI273" s="816"/>
      <c r="BJ273" s="696"/>
    </row>
    <row r="274" ht="15.75" customHeight="1">
      <c r="A274" s="758"/>
      <c r="B274" s="758"/>
      <c r="C274" s="669" t="s">
        <v>329</v>
      </c>
      <c r="D274" s="670" t="str">
        <f t="shared" si="10"/>
        <v>Stacco da terra cin kettlebell</v>
      </c>
      <c r="E274" s="671">
        <v>0.0</v>
      </c>
      <c r="F274" s="671">
        <v>0.0</v>
      </c>
      <c r="G274" s="671">
        <v>0.0</v>
      </c>
      <c r="H274" s="671">
        <v>0.0</v>
      </c>
      <c r="I274" s="671">
        <v>0.0</v>
      </c>
      <c r="J274" s="671">
        <v>0.0</v>
      </c>
      <c r="K274" s="671">
        <v>0.0</v>
      </c>
      <c r="L274" s="671">
        <v>0.0</v>
      </c>
      <c r="M274" s="671">
        <v>0.0</v>
      </c>
      <c r="N274" s="671">
        <v>0.0</v>
      </c>
      <c r="O274" s="672">
        <v>0.0</v>
      </c>
      <c r="P274" s="673" t="str">
        <f t="shared" si="1"/>
        <v>Stacco da terra cin kettlebell</v>
      </c>
      <c r="Q274" s="674"/>
      <c r="R274" s="777"/>
      <c r="S274" s="777"/>
      <c r="T274" s="763"/>
      <c r="U274" s="646"/>
      <c r="V274" s="764" t="s">
        <v>2236</v>
      </c>
      <c r="W274" s="797" t="s">
        <v>536</v>
      </c>
      <c r="X274" s="678">
        <v>8.0</v>
      </c>
      <c r="Y274" s="678">
        <v>8.0</v>
      </c>
      <c r="Z274" s="678">
        <v>8.0</v>
      </c>
      <c r="AA274" s="678">
        <v>8.0</v>
      </c>
      <c r="AB274" s="678">
        <v>8.0</v>
      </c>
      <c r="AC274" s="678">
        <v>8.0</v>
      </c>
      <c r="AD274" s="678">
        <v>8.0</v>
      </c>
      <c r="AE274" s="678">
        <v>8.0</v>
      </c>
      <c r="AF274" s="678">
        <v>8.0</v>
      </c>
      <c r="AG274" s="678">
        <v>8.0</v>
      </c>
      <c r="AH274" s="678">
        <v>8.0</v>
      </c>
      <c r="AI274" s="678">
        <v>8.0</v>
      </c>
      <c r="AJ274" s="785"/>
      <c r="AK274" s="720"/>
      <c r="AL274" s="720"/>
      <c r="AM274" s="720"/>
      <c r="AN274" s="786" t="s">
        <v>2237</v>
      </c>
      <c r="AO274" s="765"/>
      <c r="AP274" s="766"/>
      <c r="AQ274" s="720"/>
      <c r="AR274" s="745"/>
      <c r="AS274" s="725"/>
      <c r="AT274" s="725"/>
      <c r="AU274" s="738"/>
      <c r="AV274" s="739"/>
      <c r="AW274" s="739"/>
      <c r="AX274" s="739"/>
      <c r="AY274" s="806"/>
      <c r="AZ274" s="807"/>
      <c r="BA274" s="808"/>
      <c r="BB274" s="809"/>
      <c r="BC274" s="810"/>
      <c r="BD274" s="811"/>
      <c r="BE274" s="812"/>
      <c r="BF274" s="813"/>
      <c r="BG274" s="814"/>
      <c r="BH274" s="815"/>
      <c r="BI274" s="816"/>
      <c r="BJ274" s="696"/>
    </row>
    <row r="275" ht="15.75" customHeight="1">
      <c r="A275" s="756"/>
      <c r="B275" s="756"/>
      <c r="C275" s="669" t="s">
        <v>329</v>
      </c>
      <c r="D275" s="699" t="str">
        <f t="shared" si="10"/>
        <v>Stacco Da Terra Con Kettlebell</v>
      </c>
      <c r="E275" s="700">
        <v>0.0</v>
      </c>
      <c r="F275" s="700">
        <v>0.0</v>
      </c>
      <c r="G275" s="700">
        <v>0.0</v>
      </c>
      <c r="H275" s="700">
        <v>0.0</v>
      </c>
      <c r="I275" s="700">
        <v>0.0</v>
      </c>
      <c r="J275" s="700">
        <v>0.0</v>
      </c>
      <c r="K275" s="700">
        <v>0.0</v>
      </c>
      <c r="L275" s="700">
        <v>0.0</v>
      </c>
      <c r="M275" s="700">
        <v>0.0</v>
      </c>
      <c r="N275" s="700">
        <v>0.0</v>
      </c>
      <c r="O275" s="701">
        <v>0.0</v>
      </c>
      <c r="P275" s="702" t="str">
        <f t="shared" si="1"/>
        <v>Stacco Da Terra Con Kettlebell</v>
      </c>
      <c r="Q275" s="703"/>
      <c r="R275" s="769"/>
      <c r="S275" s="769"/>
      <c r="T275" s="782"/>
      <c r="U275" s="706"/>
      <c r="V275" s="772" t="s">
        <v>2238</v>
      </c>
      <c r="W275" s="798" t="s">
        <v>492</v>
      </c>
      <c r="X275" s="708">
        <v>3.0</v>
      </c>
      <c r="Y275" s="708" t="s">
        <v>2222</v>
      </c>
      <c r="Z275" s="708">
        <v>3.0</v>
      </c>
      <c r="AA275" s="708">
        <v>10.0</v>
      </c>
      <c r="AB275" s="708">
        <v>4.0</v>
      </c>
      <c r="AC275" s="708">
        <v>10.0</v>
      </c>
      <c r="AD275" s="708">
        <v>4.0</v>
      </c>
      <c r="AE275" s="708" t="s">
        <v>2239</v>
      </c>
      <c r="AF275" s="708">
        <v>3.0</v>
      </c>
      <c r="AG275" s="708">
        <v>11.0</v>
      </c>
      <c r="AH275" s="708">
        <v>4.0</v>
      </c>
      <c r="AI275" s="708" t="s">
        <v>2240</v>
      </c>
      <c r="AJ275" s="783">
        <v>3.0</v>
      </c>
      <c r="AK275" s="708">
        <v>12.0</v>
      </c>
      <c r="AL275" s="708">
        <v>4.0</v>
      </c>
      <c r="AM275" s="708">
        <v>12.0</v>
      </c>
      <c r="AN275" s="710" t="s">
        <v>2223</v>
      </c>
      <c r="AO275" s="773"/>
      <c r="AP275" s="774"/>
      <c r="AQ275" s="709"/>
      <c r="AR275" s="742"/>
      <c r="AS275" s="715"/>
      <c r="AT275" s="715"/>
      <c r="AU275" s="733"/>
      <c r="AV275" s="734"/>
      <c r="AW275" s="734"/>
      <c r="AX275" s="734"/>
      <c r="AY275" s="806"/>
      <c r="AZ275" s="807"/>
      <c r="BA275" s="808"/>
      <c r="BB275" s="809"/>
      <c r="BC275" s="810"/>
      <c r="BD275" s="811"/>
      <c r="BE275" s="812"/>
      <c r="BF275" s="813"/>
      <c r="BG275" s="814"/>
      <c r="BH275" s="815"/>
      <c r="BI275" s="816"/>
      <c r="BJ275" s="696"/>
    </row>
    <row r="276" ht="15.75" customHeight="1">
      <c r="A276" s="758"/>
      <c r="B276" s="758"/>
      <c r="C276" s="669" t="s">
        <v>329</v>
      </c>
      <c r="D276" s="670" t="str">
        <f t="shared" si="10"/>
        <v>Stacco Con manubrio con banda elastica</v>
      </c>
      <c r="E276" s="671">
        <v>0.0</v>
      </c>
      <c r="F276" s="671">
        <v>0.0</v>
      </c>
      <c r="G276" s="671">
        <v>0.0</v>
      </c>
      <c r="H276" s="671">
        <v>0.0</v>
      </c>
      <c r="I276" s="671">
        <v>0.0</v>
      </c>
      <c r="J276" s="671">
        <v>0.0</v>
      </c>
      <c r="K276" s="671">
        <v>0.0</v>
      </c>
      <c r="L276" s="671">
        <v>0.0</v>
      </c>
      <c r="M276" s="671">
        <v>0.0</v>
      </c>
      <c r="N276" s="671">
        <v>0.0</v>
      </c>
      <c r="O276" s="672">
        <v>0.0</v>
      </c>
      <c r="P276" s="673" t="str">
        <f t="shared" si="1"/>
        <v>Stacco Con manubrio con banda elastica</v>
      </c>
      <c r="Q276" s="786"/>
      <c r="R276" s="777"/>
      <c r="S276" s="777"/>
      <c r="T276" s="763"/>
      <c r="U276" s="646"/>
      <c r="V276" s="764" t="s">
        <v>2241</v>
      </c>
      <c r="W276" s="797" t="s">
        <v>492</v>
      </c>
      <c r="X276" s="678">
        <v>3.0</v>
      </c>
      <c r="Y276" s="678" t="s">
        <v>2222</v>
      </c>
      <c r="Z276" s="678">
        <v>3.0</v>
      </c>
      <c r="AA276" s="678">
        <v>10.0</v>
      </c>
      <c r="AB276" s="678">
        <v>4.0</v>
      </c>
      <c r="AC276" s="678">
        <v>10.0</v>
      </c>
      <c r="AD276" s="678">
        <v>4.0</v>
      </c>
      <c r="AE276" s="678" t="s">
        <v>2242</v>
      </c>
      <c r="AF276" s="678">
        <v>4.0</v>
      </c>
      <c r="AG276" s="678" t="s">
        <v>2239</v>
      </c>
      <c r="AH276" s="678">
        <v>4.0</v>
      </c>
      <c r="AI276" s="678" t="s">
        <v>2243</v>
      </c>
      <c r="AJ276" s="785"/>
      <c r="AK276" s="720"/>
      <c r="AL276" s="720"/>
      <c r="AM276" s="720"/>
      <c r="AN276" s="786" t="s">
        <v>2223</v>
      </c>
      <c r="AO276" s="765"/>
      <c r="AP276" s="766"/>
      <c r="AQ276" s="720"/>
      <c r="AR276" s="745"/>
      <c r="AS276" s="725"/>
      <c r="AT276" s="725"/>
      <c r="AU276" s="738"/>
      <c r="AV276" s="739"/>
      <c r="AW276" s="739"/>
      <c r="AX276" s="739"/>
      <c r="AY276" s="806"/>
      <c r="AZ276" s="807"/>
      <c r="BA276" s="808"/>
      <c r="BB276" s="809"/>
      <c r="BC276" s="810"/>
      <c r="BD276" s="811"/>
      <c r="BE276" s="812"/>
      <c r="BF276" s="813"/>
      <c r="BG276" s="814"/>
      <c r="BH276" s="815"/>
      <c r="BI276" s="816"/>
      <c r="BJ276" s="696"/>
    </row>
    <row r="277" ht="15.75" customHeight="1">
      <c r="A277" s="756"/>
      <c r="B277" s="756"/>
      <c r="C277" s="669" t="s">
        <v>329</v>
      </c>
      <c r="D277" s="699" t="str">
        <f t="shared" si="10"/>
        <v/>
      </c>
      <c r="E277" s="700">
        <v>0.0</v>
      </c>
      <c r="F277" s="700">
        <v>0.0</v>
      </c>
      <c r="G277" s="700">
        <v>0.0</v>
      </c>
      <c r="H277" s="700">
        <v>0.0</v>
      </c>
      <c r="I277" s="700">
        <v>0.0</v>
      </c>
      <c r="J277" s="700">
        <v>0.0</v>
      </c>
      <c r="K277" s="700">
        <v>0.0</v>
      </c>
      <c r="L277" s="700">
        <v>0.0</v>
      </c>
      <c r="M277" s="700">
        <v>0.0</v>
      </c>
      <c r="N277" s="700">
        <v>0.0</v>
      </c>
      <c r="O277" s="701">
        <v>0.0</v>
      </c>
      <c r="P277" s="702" t="str">
        <f t="shared" si="1"/>
        <v/>
      </c>
      <c r="Q277" s="710"/>
      <c r="R277" s="769"/>
      <c r="S277" s="769"/>
      <c r="T277" s="782"/>
      <c r="U277" s="706"/>
      <c r="V277" s="772" t="s">
        <v>2244</v>
      </c>
      <c r="W277" s="798" t="s">
        <v>536</v>
      </c>
      <c r="X277" s="708">
        <v>4.0</v>
      </c>
      <c r="Y277" s="708">
        <v>11.0</v>
      </c>
      <c r="Z277" s="708">
        <v>4.0</v>
      </c>
      <c r="AA277" s="708" t="s">
        <v>2245</v>
      </c>
      <c r="AB277" s="708">
        <v>4.0</v>
      </c>
      <c r="AC277" s="708" t="s">
        <v>2240</v>
      </c>
      <c r="AD277" s="708">
        <v>3.0</v>
      </c>
      <c r="AE277" s="708">
        <v>12.0</v>
      </c>
      <c r="AF277" s="708">
        <v>4.0</v>
      </c>
      <c r="AG277" s="708">
        <v>12.0</v>
      </c>
      <c r="AH277" s="708">
        <v>3.0</v>
      </c>
      <c r="AI277" s="708" t="s">
        <v>2222</v>
      </c>
      <c r="AJ277" s="789"/>
      <c r="AK277" s="709"/>
      <c r="AL277" s="709"/>
      <c r="AM277" s="709"/>
      <c r="AN277" s="710" t="s">
        <v>2228</v>
      </c>
      <c r="AO277" s="773"/>
      <c r="AP277" s="774"/>
      <c r="AQ277" s="709"/>
      <c r="AR277" s="742"/>
      <c r="AS277" s="715"/>
      <c r="AT277" s="715"/>
      <c r="AU277" s="733"/>
      <c r="AV277" s="734"/>
      <c r="AW277" s="734"/>
      <c r="AX277" s="734"/>
      <c r="AY277" s="806"/>
      <c r="AZ277" s="807"/>
      <c r="BA277" s="808"/>
      <c r="BB277" s="809"/>
      <c r="BC277" s="810"/>
      <c r="BD277" s="811"/>
      <c r="BE277" s="812"/>
      <c r="BF277" s="813"/>
      <c r="BG277" s="814"/>
      <c r="BH277" s="815"/>
      <c r="BI277" s="816"/>
      <c r="BJ277" s="696"/>
    </row>
    <row r="278" ht="15.75" customHeight="1">
      <c r="A278" s="758"/>
      <c r="B278" s="758"/>
      <c r="C278" s="669" t="s">
        <v>329</v>
      </c>
      <c r="D278" s="670" t="str">
        <f t="shared" si="10"/>
        <v/>
      </c>
      <c r="E278" s="671">
        <v>0.0</v>
      </c>
      <c r="F278" s="671">
        <v>0.0</v>
      </c>
      <c r="G278" s="671">
        <v>0.0</v>
      </c>
      <c r="H278" s="671">
        <v>0.0</v>
      </c>
      <c r="I278" s="671">
        <v>0.0</v>
      </c>
      <c r="J278" s="671">
        <v>0.0</v>
      </c>
      <c r="K278" s="671">
        <v>0.0</v>
      </c>
      <c r="L278" s="671">
        <v>0.0</v>
      </c>
      <c r="M278" s="671">
        <v>0.0</v>
      </c>
      <c r="N278" s="671">
        <v>0.0</v>
      </c>
      <c r="O278" s="672">
        <v>0.0</v>
      </c>
      <c r="P278" s="673" t="str">
        <f t="shared" si="1"/>
        <v/>
      </c>
      <c r="Q278" s="786"/>
      <c r="R278" s="777"/>
      <c r="S278" s="777"/>
      <c r="T278" s="763"/>
      <c r="U278" s="646"/>
      <c r="V278" s="764" t="s">
        <v>2110</v>
      </c>
      <c r="W278" s="797" t="s">
        <v>536</v>
      </c>
      <c r="X278" s="678">
        <v>4.0</v>
      </c>
      <c r="Y278" s="678" t="s">
        <v>2111</v>
      </c>
      <c r="Z278" s="678">
        <v>4.0</v>
      </c>
      <c r="AA278" s="678" t="s">
        <v>2111</v>
      </c>
      <c r="AB278" s="678">
        <v>4.0</v>
      </c>
      <c r="AC278" s="678" t="s">
        <v>2111</v>
      </c>
      <c r="AD278" s="678">
        <v>4.0</v>
      </c>
      <c r="AE278" s="678" t="s">
        <v>2112</v>
      </c>
      <c r="AF278" s="678">
        <v>4.0</v>
      </c>
      <c r="AG278" s="678" t="s">
        <v>2112</v>
      </c>
      <c r="AH278" s="678">
        <v>4.0</v>
      </c>
      <c r="AI278" s="678" t="s">
        <v>2112</v>
      </c>
      <c r="AJ278" s="785"/>
      <c r="AK278" s="720"/>
      <c r="AL278" s="720"/>
      <c r="AM278" s="720"/>
      <c r="AN278" s="786" t="s">
        <v>2246</v>
      </c>
      <c r="AO278" s="765"/>
      <c r="AP278" s="766"/>
      <c r="AQ278" s="720"/>
      <c r="AR278" s="745"/>
      <c r="AS278" s="725"/>
      <c r="AT278" s="725"/>
      <c r="AU278" s="738"/>
      <c r="AV278" s="739"/>
      <c r="AW278" s="739"/>
      <c r="AX278" s="739"/>
      <c r="AY278" s="806"/>
      <c r="AZ278" s="807"/>
      <c r="BA278" s="808"/>
      <c r="BB278" s="809"/>
      <c r="BC278" s="810"/>
      <c r="BD278" s="811"/>
      <c r="BE278" s="812"/>
      <c r="BF278" s="813"/>
      <c r="BG278" s="814"/>
      <c r="BH278" s="815"/>
      <c r="BI278" s="816"/>
      <c r="BJ278" s="696"/>
    </row>
    <row r="279" ht="15.75" customHeight="1">
      <c r="A279" s="756"/>
      <c r="B279" s="756"/>
      <c r="C279" s="669" t="s">
        <v>329</v>
      </c>
      <c r="D279" s="699" t="str">
        <f t="shared" si="10"/>
        <v/>
      </c>
      <c r="E279" s="700">
        <v>0.0</v>
      </c>
      <c r="F279" s="700">
        <v>0.0</v>
      </c>
      <c r="G279" s="700">
        <v>0.0</v>
      </c>
      <c r="H279" s="700">
        <v>0.0</v>
      </c>
      <c r="I279" s="700">
        <v>0.0</v>
      </c>
      <c r="J279" s="700">
        <v>0.0</v>
      </c>
      <c r="K279" s="700">
        <v>0.0</v>
      </c>
      <c r="L279" s="700">
        <v>0.0</v>
      </c>
      <c r="M279" s="700">
        <v>0.0</v>
      </c>
      <c r="N279" s="700">
        <v>0.0</v>
      </c>
      <c r="O279" s="701">
        <v>0.0</v>
      </c>
      <c r="P279" s="702" t="str">
        <f t="shared" si="1"/>
        <v/>
      </c>
      <c r="Q279" s="710"/>
      <c r="R279" s="769"/>
      <c r="S279" s="769"/>
      <c r="T279" s="782"/>
      <c r="U279" s="706"/>
      <c r="V279" s="772" t="s">
        <v>2247</v>
      </c>
      <c r="W279" s="798" t="s">
        <v>536</v>
      </c>
      <c r="X279" s="708">
        <v>3.0</v>
      </c>
      <c r="Y279" s="708" t="s">
        <v>2222</v>
      </c>
      <c r="Z279" s="708">
        <v>3.0</v>
      </c>
      <c r="AA279" s="708" t="s">
        <v>2248</v>
      </c>
      <c r="AB279" s="708">
        <v>3.0</v>
      </c>
      <c r="AC279" s="708" t="s">
        <v>2248</v>
      </c>
      <c r="AD279" s="708">
        <v>3.0</v>
      </c>
      <c r="AE279" s="708" t="s">
        <v>2248</v>
      </c>
      <c r="AF279" s="708">
        <v>4.0</v>
      </c>
      <c r="AG279" s="708" t="s">
        <v>2249</v>
      </c>
      <c r="AH279" s="708">
        <v>4.0</v>
      </c>
      <c r="AI279" s="708" t="s">
        <v>2249</v>
      </c>
      <c r="AJ279" s="789"/>
      <c r="AK279" s="709"/>
      <c r="AL279" s="709"/>
      <c r="AM279" s="709"/>
      <c r="AN279" s="710" t="s">
        <v>2250</v>
      </c>
      <c r="AO279" s="773"/>
      <c r="AP279" s="774"/>
      <c r="AQ279" s="709"/>
      <c r="AR279" s="742"/>
      <c r="AS279" s="715"/>
      <c r="AT279" s="715"/>
      <c r="AU279" s="733"/>
      <c r="AV279" s="734"/>
      <c r="AW279" s="734"/>
      <c r="AX279" s="734"/>
      <c r="AY279" s="806"/>
      <c r="AZ279" s="807"/>
      <c r="BA279" s="808"/>
      <c r="BB279" s="809"/>
      <c r="BC279" s="810"/>
      <c r="BD279" s="811"/>
      <c r="BE279" s="812"/>
      <c r="BF279" s="813"/>
      <c r="BG279" s="814"/>
      <c r="BH279" s="815"/>
      <c r="BI279" s="816"/>
      <c r="BJ279" s="696"/>
    </row>
    <row r="280" ht="15.75" customHeight="1">
      <c r="A280" s="758"/>
      <c r="B280" s="758"/>
      <c r="C280" s="669" t="s">
        <v>329</v>
      </c>
      <c r="D280" s="670" t="str">
        <f t="shared" si="10"/>
        <v/>
      </c>
      <c r="E280" s="671">
        <v>0.0</v>
      </c>
      <c r="F280" s="671">
        <v>0.0</v>
      </c>
      <c r="G280" s="671">
        <v>0.0</v>
      </c>
      <c r="H280" s="671">
        <v>0.0</v>
      </c>
      <c r="I280" s="671">
        <v>0.0</v>
      </c>
      <c r="J280" s="671">
        <v>0.0</v>
      </c>
      <c r="K280" s="671">
        <v>0.0</v>
      </c>
      <c r="L280" s="671">
        <v>0.0</v>
      </c>
      <c r="M280" s="671">
        <v>0.0</v>
      </c>
      <c r="N280" s="671">
        <v>0.0</v>
      </c>
      <c r="O280" s="672">
        <v>0.0</v>
      </c>
      <c r="P280" s="673" t="str">
        <f t="shared" si="1"/>
        <v/>
      </c>
      <c r="Q280" s="786"/>
      <c r="R280" s="777"/>
      <c r="S280" s="777"/>
      <c r="T280" s="763"/>
      <c r="U280" s="646"/>
      <c r="V280" s="764" t="s">
        <v>2251</v>
      </c>
      <c r="W280" s="797" t="s">
        <v>492</v>
      </c>
      <c r="X280" s="678">
        <v>3.0</v>
      </c>
      <c r="Y280" s="678" t="s">
        <v>2222</v>
      </c>
      <c r="Z280" s="678">
        <v>3.0</v>
      </c>
      <c r="AA280" s="678">
        <v>10.0</v>
      </c>
      <c r="AB280" s="678">
        <v>4.0</v>
      </c>
      <c r="AC280" s="678" t="s">
        <v>2252</v>
      </c>
      <c r="AD280" s="678">
        <v>3.0</v>
      </c>
      <c r="AE280" s="678">
        <v>10.0</v>
      </c>
      <c r="AF280" s="678">
        <v>4.0</v>
      </c>
      <c r="AG280" s="678" t="s">
        <v>2252</v>
      </c>
      <c r="AH280" s="678">
        <v>3.0</v>
      </c>
      <c r="AI280" s="678">
        <v>10.0</v>
      </c>
      <c r="AJ280" s="785"/>
      <c r="AK280" s="720"/>
      <c r="AL280" s="720"/>
      <c r="AM280" s="720"/>
      <c r="AN280" s="786" t="s">
        <v>2253</v>
      </c>
      <c r="AO280" s="765"/>
      <c r="AP280" s="766"/>
      <c r="AQ280" s="720"/>
      <c r="AR280" s="745"/>
      <c r="AS280" s="725"/>
      <c r="AT280" s="725"/>
      <c r="AU280" s="738"/>
      <c r="AV280" s="739"/>
      <c r="AW280" s="739"/>
      <c r="AX280" s="739"/>
      <c r="AY280" s="806"/>
      <c r="AZ280" s="807"/>
      <c r="BA280" s="808"/>
      <c r="BB280" s="809"/>
      <c r="BC280" s="810"/>
      <c r="BD280" s="811"/>
      <c r="BE280" s="812"/>
      <c r="BF280" s="813"/>
      <c r="BG280" s="814"/>
      <c r="BH280" s="815"/>
      <c r="BI280" s="816"/>
      <c r="BJ280" s="696"/>
    </row>
    <row r="281" ht="15.75" customHeight="1">
      <c r="A281" s="756"/>
      <c r="B281" s="756"/>
      <c r="C281" s="669" t="s">
        <v>329</v>
      </c>
      <c r="D281" s="699" t="str">
        <f t="shared" si="10"/>
        <v/>
      </c>
      <c r="E281" s="700">
        <v>0.0</v>
      </c>
      <c r="F281" s="700">
        <v>0.0</v>
      </c>
      <c r="G281" s="700">
        <v>0.0</v>
      </c>
      <c r="H281" s="700">
        <v>0.0</v>
      </c>
      <c r="I281" s="700">
        <v>0.0</v>
      </c>
      <c r="J281" s="700">
        <v>0.0</v>
      </c>
      <c r="K281" s="700">
        <v>0.0</v>
      </c>
      <c r="L281" s="700">
        <v>0.0</v>
      </c>
      <c r="M281" s="700">
        <v>0.0</v>
      </c>
      <c r="N281" s="700">
        <v>0.0</v>
      </c>
      <c r="O281" s="701">
        <v>0.0</v>
      </c>
      <c r="P281" s="702" t="str">
        <f t="shared" si="1"/>
        <v/>
      </c>
      <c r="Q281" s="710"/>
      <c r="R281" s="769"/>
      <c r="S281" s="769"/>
      <c r="T281" s="782"/>
      <c r="U281" s="706"/>
      <c r="V281" s="772" t="s">
        <v>2254</v>
      </c>
      <c r="W281" s="798" t="s">
        <v>492</v>
      </c>
      <c r="X281" s="708">
        <v>3.0</v>
      </c>
      <c r="Y281" s="708" t="s">
        <v>2222</v>
      </c>
      <c r="Z281" s="708">
        <v>3.0</v>
      </c>
      <c r="AA281" s="708">
        <v>10.0</v>
      </c>
      <c r="AB281" s="708">
        <v>4.0</v>
      </c>
      <c r="AC281" s="708" t="s">
        <v>2252</v>
      </c>
      <c r="AD281" s="708">
        <v>3.0</v>
      </c>
      <c r="AE281" s="708">
        <v>11.0</v>
      </c>
      <c r="AF281" s="708">
        <v>4.0</v>
      </c>
      <c r="AG281" s="708" t="s">
        <v>2255</v>
      </c>
      <c r="AH281" s="708">
        <v>3.0</v>
      </c>
      <c r="AI281" s="708">
        <v>12.0</v>
      </c>
      <c r="AJ281" s="789"/>
      <c r="AK281" s="709"/>
      <c r="AL281" s="709"/>
      <c r="AM281" s="709"/>
      <c r="AN281" s="710" t="s">
        <v>2253</v>
      </c>
      <c r="AO281" s="773"/>
      <c r="AP281" s="774"/>
      <c r="AQ281" s="709"/>
      <c r="AR281" s="742"/>
      <c r="AS281" s="715"/>
      <c r="AT281" s="715"/>
      <c r="AU281" s="733"/>
      <c r="AV281" s="734"/>
      <c r="AW281" s="734"/>
      <c r="AX281" s="734"/>
      <c r="AY281" s="806"/>
      <c r="AZ281" s="807"/>
      <c r="BA281" s="808"/>
      <c r="BB281" s="809"/>
      <c r="BC281" s="810"/>
      <c r="BD281" s="811"/>
      <c r="BE281" s="812"/>
      <c r="BF281" s="813"/>
      <c r="BG281" s="814"/>
      <c r="BH281" s="815"/>
      <c r="BI281" s="816"/>
      <c r="BJ281" s="696"/>
    </row>
    <row r="282" ht="15.75" customHeight="1">
      <c r="A282" s="758"/>
      <c r="B282" s="758"/>
      <c r="C282" s="669" t="s">
        <v>329</v>
      </c>
      <c r="D282" s="670" t="str">
        <f t="shared" si="10"/>
        <v/>
      </c>
      <c r="E282" s="671">
        <v>0.0</v>
      </c>
      <c r="F282" s="671">
        <v>0.0</v>
      </c>
      <c r="G282" s="671">
        <v>0.0</v>
      </c>
      <c r="H282" s="671">
        <v>0.0</v>
      </c>
      <c r="I282" s="671">
        <v>0.0</v>
      </c>
      <c r="J282" s="671">
        <v>0.0</v>
      </c>
      <c r="K282" s="671">
        <v>0.0</v>
      </c>
      <c r="L282" s="671">
        <v>0.0</v>
      </c>
      <c r="M282" s="671">
        <v>0.0</v>
      </c>
      <c r="N282" s="671">
        <v>0.0</v>
      </c>
      <c r="O282" s="672">
        <v>0.0</v>
      </c>
      <c r="P282" s="673" t="str">
        <f t="shared" si="1"/>
        <v/>
      </c>
      <c r="Q282" s="786"/>
      <c r="R282" s="777"/>
      <c r="S282" s="777"/>
      <c r="T282" s="763"/>
      <c r="U282" s="646"/>
      <c r="V282" s="764" t="s">
        <v>2256</v>
      </c>
      <c r="W282" s="797" t="s">
        <v>536</v>
      </c>
      <c r="X282" s="678">
        <v>5.0</v>
      </c>
      <c r="Y282" s="678">
        <v>8.0</v>
      </c>
      <c r="Z282" s="678">
        <v>5.0</v>
      </c>
      <c r="AA282" s="678">
        <v>8.0</v>
      </c>
      <c r="AB282" s="678">
        <v>5.0</v>
      </c>
      <c r="AC282" s="678">
        <v>8.0</v>
      </c>
      <c r="AD282" s="678">
        <v>5.0</v>
      </c>
      <c r="AE282" s="678">
        <v>8.0</v>
      </c>
      <c r="AF282" s="678">
        <v>5.0</v>
      </c>
      <c r="AG282" s="678">
        <v>8.0</v>
      </c>
      <c r="AH282" s="678">
        <v>5.0</v>
      </c>
      <c r="AI282" s="678">
        <v>8.0</v>
      </c>
      <c r="AJ282" s="785"/>
      <c r="AK282" s="720"/>
      <c r="AL282" s="720"/>
      <c r="AM282" s="720"/>
      <c r="AN282" s="786" t="s">
        <v>2257</v>
      </c>
      <c r="AO282" s="765"/>
      <c r="AP282" s="766"/>
      <c r="AQ282" s="720"/>
      <c r="AR282" s="745"/>
      <c r="AS282" s="725"/>
      <c r="AT282" s="725"/>
      <c r="AU282" s="738"/>
      <c r="AV282" s="739"/>
      <c r="AW282" s="739"/>
      <c r="AX282" s="739"/>
      <c r="AY282" s="806"/>
      <c r="AZ282" s="807"/>
      <c r="BA282" s="808"/>
      <c r="BB282" s="809"/>
      <c r="BC282" s="810"/>
      <c r="BD282" s="811"/>
      <c r="BE282" s="812"/>
      <c r="BF282" s="813"/>
      <c r="BG282" s="814"/>
      <c r="BH282" s="815"/>
      <c r="BI282" s="816"/>
      <c r="BJ282" s="696"/>
    </row>
    <row r="283" ht="15.75" customHeight="1">
      <c r="A283" s="756"/>
      <c r="B283" s="756"/>
      <c r="C283" s="669" t="s">
        <v>329</v>
      </c>
      <c r="D283" s="699" t="str">
        <f t="shared" si="10"/>
        <v/>
      </c>
      <c r="E283" s="700">
        <v>0.0</v>
      </c>
      <c r="F283" s="700">
        <v>0.0</v>
      </c>
      <c r="G283" s="700">
        <v>0.0</v>
      </c>
      <c r="H283" s="700">
        <v>0.0</v>
      </c>
      <c r="I283" s="700">
        <v>0.0</v>
      </c>
      <c r="J283" s="700">
        <v>0.0</v>
      </c>
      <c r="K283" s="700">
        <v>0.0</v>
      </c>
      <c r="L283" s="700">
        <v>0.0</v>
      </c>
      <c r="M283" s="700">
        <v>0.0</v>
      </c>
      <c r="N283" s="700">
        <v>0.0</v>
      </c>
      <c r="O283" s="701">
        <v>0.0</v>
      </c>
      <c r="P283" s="702" t="str">
        <f t="shared" si="1"/>
        <v/>
      </c>
      <c r="Q283" s="710"/>
      <c r="R283" s="769"/>
      <c r="S283" s="769"/>
      <c r="T283" s="782"/>
      <c r="U283" s="706"/>
      <c r="V283" s="772" t="s">
        <v>2258</v>
      </c>
      <c r="W283" s="798" t="s">
        <v>536</v>
      </c>
      <c r="X283" s="708">
        <v>3.0</v>
      </c>
      <c r="Y283" s="708" t="s">
        <v>2222</v>
      </c>
      <c r="Z283" s="708">
        <v>3.0</v>
      </c>
      <c r="AA283" s="708">
        <v>10.0</v>
      </c>
      <c r="AB283" s="708">
        <v>4.0</v>
      </c>
      <c r="AC283" s="708">
        <v>10.0</v>
      </c>
      <c r="AD283" s="708">
        <v>4.0</v>
      </c>
      <c r="AE283" s="708" t="s">
        <v>2239</v>
      </c>
      <c r="AF283" s="708">
        <v>3.0</v>
      </c>
      <c r="AG283" s="708">
        <v>11.0</v>
      </c>
      <c r="AH283" s="708">
        <v>4.0</v>
      </c>
      <c r="AI283" s="708" t="s">
        <v>2240</v>
      </c>
      <c r="AJ283" s="783">
        <v>3.0</v>
      </c>
      <c r="AK283" s="708">
        <v>12.0</v>
      </c>
      <c r="AL283" s="708">
        <v>4.0</v>
      </c>
      <c r="AM283" s="708">
        <v>12.0</v>
      </c>
      <c r="AN283" s="710" t="s">
        <v>2223</v>
      </c>
      <c r="AO283" s="773"/>
      <c r="AP283" s="774"/>
      <c r="AQ283" s="709"/>
      <c r="AR283" s="742"/>
      <c r="AS283" s="715"/>
      <c r="AT283" s="715"/>
      <c r="AU283" s="733"/>
      <c r="AV283" s="734"/>
      <c r="AW283" s="734"/>
      <c r="AX283" s="734"/>
      <c r="AY283" s="806"/>
      <c r="AZ283" s="807"/>
      <c r="BA283" s="808"/>
      <c r="BB283" s="809"/>
      <c r="BC283" s="810"/>
      <c r="BD283" s="811"/>
      <c r="BE283" s="812"/>
      <c r="BF283" s="813"/>
      <c r="BG283" s="814"/>
      <c r="BH283" s="815"/>
      <c r="BI283" s="816"/>
      <c r="BJ283" s="696"/>
    </row>
    <row r="284" ht="15.75" customHeight="1">
      <c r="A284" s="758"/>
      <c r="B284" s="758"/>
      <c r="C284" s="669" t="s">
        <v>329</v>
      </c>
      <c r="D284" s="670" t="str">
        <f t="shared" si="10"/>
        <v/>
      </c>
      <c r="E284" s="671">
        <v>0.0</v>
      </c>
      <c r="F284" s="671">
        <v>0.0</v>
      </c>
      <c r="G284" s="671">
        <v>0.0</v>
      </c>
      <c r="H284" s="671">
        <v>0.0</v>
      </c>
      <c r="I284" s="671">
        <v>0.0</v>
      </c>
      <c r="J284" s="671">
        <v>0.0</v>
      </c>
      <c r="K284" s="671">
        <v>0.0</v>
      </c>
      <c r="L284" s="671">
        <v>0.0</v>
      </c>
      <c r="M284" s="671">
        <v>0.0</v>
      </c>
      <c r="N284" s="671">
        <v>0.0</v>
      </c>
      <c r="O284" s="672">
        <v>0.0</v>
      </c>
      <c r="P284" s="673" t="str">
        <f t="shared" si="1"/>
        <v/>
      </c>
      <c r="Q284" s="786"/>
      <c r="R284" s="777"/>
      <c r="S284" s="777"/>
      <c r="T284" s="763"/>
      <c r="U284" s="646"/>
      <c r="V284" s="764" t="s">
        <v>2259</v>
      </c>
      <c r="W284" s="797" t="s">
        <v>536</v>
      </c>
      <c r="X284" s="678">
        <v>3.0</v>
      </c>
      <c r="Y284" s="678" t="s">
        <v>2260</v>
      </c>
      <c r="Z284" s="678">
        <v>3.0</v>
      </c>
      <c r="AA284" s="678" t="s">
        <v>2260</v>
      </c>
      <c r="AB284" s="678">
        <v>3.0</v>
      </c>
      <c r="AC284" s="678" t="s">
        <v>2261</v>
      </c>
      <c r="AD284" s="678">
        <v>3.0</v>
      </c>
      <c r="AE284" s="678" t="s">
        <v>2261</v>
      </c>
      <c r="AF284" s="678">
        <v>3.0</v>
      </c>
      <c r="AG284" s="678" t="s">
        <v>2262</v>
      </c>
      <c r="AH284" s="678">
        <v>3.0</v>
      </c>
      <c r="AI284" s="678" t="s">
        <v>2263</v>
      </c>
      <c r="AJ284" s="785"/>
      <c r="AK284" s="720"/>
      <c r="AL284" s="720"/>
      <c r="AM284" s="720"/>
      <c r="AN284" s="786" t="s">
        <v>2264</v>
      </c>
      <c r="AO284" s="765"/>
      <c r="AP284" s="766"/>
      <c r="AQ284" s="720"/>
      <c r="AR284" s="745"/>
      <c r="AS284" s="725"/>
      <c r="AT284" s="725"/>
      <c r="AU284" s="738"/>
      <c r="AV284" s="739"/>
      <c r="AW284" s="739"/>
      <c r="AX284" s="739"/>
      <c r="AY284" s="806"/>
      <c r="AZ284" s="807"/>
      <c r="BA284" s="808"/>
      <c r="BB284" s="809"/>
      <c r="BC284" s="810"/>
      <c r="BD284" s="811"/>
      <c r="BE284" s="812"/>
      <c r="BF284" s="813"/>
      <c r="BG284" s="814"/>
      <c r="BH284" s="815"/>
      <c r="BI284" s="816"/>
      <c r="BJ284" s="696"/>
    </row>
    <row r="285" ht="15.75" customHeight="1">
      <c r="A285" s="756"/>
      <c r="B285" s="756"/>
      <c r="C285" s="669" t="s">
        <v>329</v>
      </c>
      <c r="D285" s="699" t="str">
        <f t="shared" si="10"/>
        <v/>
      </c>
      <c r="E285" s="700">
        <v>0.0</v>
      </c>
      <c r="F285" s="700">
        <v>0.0</v>
      </c>
      <c r="G285" s="700">
        <v>0.0</v>
      </c>
      <c r="H285" s="700">
        <v>0.0</v>
      </c>
      <c r="I285" s="700">
        <v>0.0</v>
      </c>
      <c r="J285" s="700">
        <v>0.0</v>
      </c>
      <c r="K285" s="700">
        <v>0.0</v>
      </c>
      <c r="L285" s="700">
        <v>0.0</v>
      </c>
      <c r="M285" s="700">
        <v>0.0</v>
      </c>
      <c r="N285" s="700">
        <v>0.0</v>
      </c>
      <c r="O285" s="701">
        <v>0.0</v>
      </c>
      <c r="P285" s="702" t="str">
        <f t="shared" si="1"/>
        <v/>
      </c>
      <c r="Q285" s="710"/>
      <c r="R285" s="769"/>
      <c r="S285" s="769"/>
      <c r="T285" s="782"/>
      <c r="U285" s="706"/>
      <c r="V285" s="772" t="s">
        <v>2265</v>
      </c>
      <c r="W285" s="798" t="s">
        <v>492</v>
      </c>
      <c r="X285" s="708">
        <v>3.0</v>
      </c>
      <c r="Y285" s="708" t="s">
        <v>2222</v>
      </c>
      <c r="Z285" s="708">
        <v>3.0</v>
      </c>
      <c r="AA285" s="708">
        <v>10.0</v>
      </c>
      <c r="AB285" s="708">
        <v>4.0</v>
      </c>
      <c r="AC285" s="708">
        <v>10.0</v>
      </c>
      <c r="AD285" s="708">
        <v>4.0</v>
      </c>
      <c r="AE285" s="708" t="s">
        <v>2239</v>
      </c>
      <c r="AF285" s="708">
        <v>3.0</v>
      </c>
      <c r="AG285" s="708">
        <v>11.0</v>
      </c>
      <c r="AH285" s="708">
        <v>4.0</v>
      </c>
      <c r="AI285" s="708" t="s">
        <v>2240</v>
      </c>
      <c r="AJ285" s="783">
        <v>3.0</v>
      </c>
      <c r="AK285" s="708">
        <v>12.0</v>
      </c>
      <c r="AL285" s="708">
        <v>4.0</v>
      </c>
      <c r="AM285" s="708">
        <v>12.0</v>
      </c>
      <c r="AN285" s="710" t="s">
        <v>2223</v>
      </c>
      <c r="AO285" s="773"/>
      <c r="AP285" s="774"/>
      <c r="AQ285" s="709"/>
      <c r="AR285" s="742"/>
      <c r="AS285" s="715"/>
      <c r="AT285" s="715"/>
      <c r="AU285" s="733"/>
      <c r="AV285" s="734"/>
      <c r="AW285" s="734"/>
      <c r="AX285" s="734"/>
      <c r="AY285" s="806"/>
      <c r="AZ285" s="807"/>
      <c r="BA285" s="808"/>
      <c r="BB285" s="809"/>
      <c r="BC285" s="810"/>
      <c r="BD285" s="811"/>
      <c r="BE285" s="812"/>
      <c r="BF285" s="813"/>
      <c r="BG285" s="814"/>
      <c r="BH285" s="815"/>
      <c r="BI285" s="816"/>
      <c r="BJ285" s="696"/>
    </row>
    <row r="286" ht="15.75" customHeight="1">
      <c r="A286" s="758"/>
      <c r="B286" s="758"/>
      <c r="C286" s="669" t="s">
        <v>329</v>
      </c>
      <c r="D286" s="670" t="str">
        <f t="shared" si="10"/>
        <v/>
      </c>
      <c r="E286" s="671">
        <v>0.0</v>
      </c>
      <c r="F286" s="671">
        <v>0.0</v>
      </c>
      <c r="G286" s="671">
        <v>0.0</v>
      </c>
      <c r="H286" s="671">
        <v>0.0</v>
      </c>
      <c r="I286" s="671">
        <v>0.0</v>
      </c>
      <c r="J286" s="671">
        <v>0.0</v>
      </c>
      <c r="K286" s="671">
        <v>0.0</v>
      </c>
      <c r="L286" s="671">
        <v>0.0</v>
      </c>
      <c r="M286" s="671">
        <v>0.0</v>
      </c>
      <c r="N286" s="671">
        <v>0.0</v>
      </c>
      <c r="O286" s="672">
        <v>0.0</v>
      </c>
      <c r="P286" s="673" t="str">
        <f t="shared" si="1"/>
        <v/>
      </c>
      <c r="Q286" s="786"/>
      <c r="R286" s="777"/>
      <c r="S286" s="777"/>
      <c r="T286" s="763"/>
      <c r="U286" s="646"/>
      <c r="V286" s="764" t="s">
        <v>2266</v>
      </c>
      <c r="W286" s="797" t="s">
        <v>536</v>
      </c>
      <c r="X286" s="678">
        <v>2.0</v>
      </c>
      <c r="Y286" s="678" t="s">
        <v>2267</v>
      </c>
      <c r="Z286" s="678">
        <v>2.0</v>
      </c>
      <c r="AA286" s="678" t="s">
        <v>2268</v>
      </c>
      <c r="AB286" s="678">
        <v>2.0</v>
      </c>
      <c r="AC286" s="678" t="s">
        <v>2269</v>
      </c>
      <c r="AD286" s="678">
        <v>2.0</v>
      </c>
      <c r="AE286" s="678" t="s">
        <v>2270</v>
      </c>
      <c r="AF286" s="720"/>
      <c r="AG286" s="720"/>
      <c r="AH286" s="720"/>
      <c r="AI286" s="720"/>
      <c r="AJ286" s="785"/>
      <c r="AK286" s="720"/>
      <c r="AL286" s="720"/>
      <c r="AM286" s="720"/>
      <c r="AN286" s="786" t="s">
        <v>2271</v>
      </c>
      <c r="AO286" s="765"/>
      <c r="AP286" s="766"/>
      <c r="AQ286" s="720"/>
      <c r="AR286" s="745"/>
      <c r="AS286" s="725"/>
      <c r="AT286" s="725"/>
      <c r="AU286" s="738"/>
      <c r="AV286" s="739"/>
      <c r="AW286" s="739"/>
      <c r="AX286" s="739"/>
      <c r="AY286" s="806"/>
      <c r="AZ286" s="807"/>
      <c r="BA286" s="808"/>
      <c r="BB286" s="809"/>
      <c r="BC286" s="810"/>
      <c r="BD286" s="811"/>
      <c r="BE286" s="812"/>
      <c r="BF286" s="813"/>
      <c r="BG286" s="814"/>
      <c r="BH286" s="815"/>
      <c r="BI286" s="816"/>
      <c r="BJ286" s="696"/>
    </row>
    <row r="287" ht="15.75" customHeight="1">
      <c r="A287" s="756"/>
      <c r="B287" s="756"/>
      <c r="C287" s="669" t="s">
        <v>329</v>
      </c>
      <c r="D287" s="699" t="str">
        <f t="shared" si="10"/>
        <v/>
      </c>
      <c r="E287" s="700">
        <v>0.0</v>
      </c>
      <c r="F287" s="700">
        <v>0.0</v>
      </c>
      <c r="G287" s="700">
        <v>0.0</v>
      </c>
      <c r="H287" s="700">
        <v>0.0</v>
      </c>
      <c r="I287" s="700">
        <v>0.0</v>
      </c>
      <c r="J287" s="700">
        <v>0.0</v>
      </c>
      <c r="K287" s="700">
        <v>0.0</v>
      </c>
      <c r="L287" s="700">
        <v>0.0</v>
      </c>
      <c r="M287" s="700">
        <v>0.0</v>
      </c>
      <c r="N287" s="700">
        <v>0.0</v>
      </c>
      <c r="O287" s="701">
        <v>0.0</v>
      </c>
      <c r="P287" s="702" t="str">
        <f t="shared" si="1"/>
        <v/>
      </c>
      <c r="Q287" s="710"/>
      <c r="R287" s="769"/>
      <c r="S287" s="769"/>
      <c r="T287" s="782"/>
      <c r="U287" s="706"/>
      <c r="V287" s="772" t="s">
        <v>2272</v>
      </c>
      <c r="W287" s="798" t="s">
        <v>536</v>
      </c>
      <c r="X287" s="708">
        <v>2.0</v>
      </c>
      <c r="Y287" s="708" t="s">
        <v>2273</v>
      </c>
      <c r="Z287" s="708">
        <v>2.0</v>
      </c>
      <c r="AA287" s="708" t="s">
        <v>2274</v>
      </c>
      <c r="AB287" s="708">
        <v>2.0</v>
      </c>
      <c r="AC287" s="708" t="s">
        <v>2269</v>
      </c>
      <c r="AD287" s="708">
        <v>2.0</v>
      </c>
      <c r="AE287" s="708" t="s">
        <v>2270</v>
      </c>
      <c r="AF287" s="709"/>
      <c r="AG287" s="709"/>
      <c r="AH287" s="709"/>
      <c r="AI287" s="709"/>
      <c r="AJ287" s="789"/>
      <c r="AK287" s="709"/>
      <c r="AL287" s="709"/>
      <c r="AM287" s="709"/>
      <c r="AN287" s="710" t="s">
        <v>2271</v>
      </c>
      <c r="AO287" s="773"/>
      <c r="AP287" s="774"/>
      <c r="AQ287" s="709"/>
      <c r="AR287" s="742"/>
      <c r="AS287" s="715"/>
      <c r="AT287" s="715"/>
      <c r="AU287" s="733"/>
      <c r="AV287" s="734"/>
      <c r="AW287" s="734"/>
      <c r="AX287" s="734"/>
      <c r="AY287" s="806"/>
      <c r="AZ287" s="807"/>
      <c r="BA287" s="808"/>
      <c r="BB287" s="809"/>
      <c r="BC287" s="810"/>
      <c r="BD287" s="811"/>
      <c r="BE287" s="812"/>
      <c r="BF287" s="813"/>
      <c r="BG287" s="814"/>
      <c r="BH287" s="815"/>
      <c r="BI287" s="816"/>
      <c r="BJ287" s="696"/>
    </row>
    <row r="288" ht="15.75" customHeight="1">
      <c r="A288" s="758"/>
      <c r="B288" s="758"/>
      <c r="C288" s="669" t="s">
        <v>329</v>
      </c>
      <c r="D288" s="670" t="str">
        <f t="shared" si="10"/>
        <v/>
      </c>
      <c r="E288" s="671">
        <v>0.0</v>
      </c>
      <c r="F288" s="671">
        <v>0.0</v>
      </c>
      <c r="G288" s="671">
        <v>0.0</v>
      </c>
      <c r="H288" s="671">
        <v>0.0</v>
      </c>
      <c r="I288" s="671">
        <v>0.0</v>
      </c>
      <c r="J288" s="671">
        <v>0.0</v>
      </c>
      <c r="K288" s="671">
        <v>0.0</v>
      </c>
      <c r="L288" s="671">
        <v>0.0</v>
      </c>
      <c r="M288" s="671">
        <v>0.0</v>
      </c>
      <c r="N288" s="671">
        <v>0.0</v>
      </c>
      <c r="O288" s="672">
        <v>0.0</v>
      </c>
      <c r="P288" s="673" t="str">
        <f t="shared" si="1"/>
        <v/>
      </c>
      <c r="Q288" s="786"/>
      <c r="R288" s="777"/>
      <c r="S288" s="777"/>
      <c r="T288" s="763"/>
      <c r="U288" s="646"/>
      <c r="V288" s="764" t="s">
        <v>2275</v>
      </c>
      <c r="W288" s="797" t="s">
        <v>536</v>
      </c>
      <c r="X288" s="678">
        <v>3.0</v>
      </c>
      <c r="Y288" s="678" t="s">
        <v>2276</v>
      </c>
      <c r="Z288" s="678">
        <v>3.0</v>
      </c>
      <c r="AA288" s="678" t="s">
        <v>2277</v>
      </c>
      <c r="AB288" s="678">
        <v>3.0</v>
      </c>
      <c r="AC288" s="678" t="s">
        <v>2278</v>
      </c>
      <c r="AD288" s="678">
        <v>3.0</v>
      </c>
      <c r="AE288" s="678" t="s">
        <v>2279</v>
      </c>
      <c r="AF288" s="678">
        <v>3.0</v>
      </c>
      <c r="AG288" s="678" t="s">
        <v>2280</v>
      </c>
      <c r="AH288" s="678">
        <v>2.0</v>
      </c>
      <c r="AI288" s="678" t="s">
        <v>2281</v>
      </c>
      <c r="AJ288" s="785"/>
      <c r="AK288" s="720"/>
      <c r="AL288" s="720"/>
      <c r="AM288" s="720"/>
      <c r="AN288" s="786" t="s">
        <v>2271</v>
      </c>
      <c r="AO288" s="765"/>
      <c r="AP288" s="766"/>
      <c r="AQ288" s="720"/>
      <c r="AR288" s="745"/>
      <c r="AS288" s="725"/>
      <c r="AT288" s="725"/>
      <c r="AU288" s="738"/>
      <c r="AV288" s="739"/>
      <c r="AW288" s="739"/>
      <c r="AX288" s="739"/>
      <c r="AY288" s="806"/>
      <c r="AZ288" s="807"/>
      <c r="BA288" s="808"/>
      <c r="BB288" s="809"/>
      <c r="BC288" s="810"/>
      <c r="BD288" s="811"/>
      <c r="BE288" s="812"/>
      <c r="BF288" s="813"/>
      <c r="BG288" s="814"/>
      <c r="BH288" s="815"/>
      <c r="BI288" s="816"/>
      <c r="BJ288" s="696"/>
    </row>
    <row r="289" ht="15.75" customHeight="1">
      <c r="A289" s="756"/>
      <c r="B289" s="756"/>
      <c r="C289" s="669" t="s">
        <v>329</v>
      </c>
      <c r="D289" s="699" t="str">
        <f t="shared" si="10"/>
        <v/>
      </c>
      <c r="E289" s="700">
        <v>0.0</v>
      </c>
      <c r="F289" s="700">
        <v>0.0</v>
      </c>
      <c r="G289" s="700">
        <v>0.0</v>
      </c>
      <c r="H289" s="700">
        <v>0.0</v>
      </c>
      <c r="I289" s="700">
        <v>0.0</v>
      </c>
      <c r="J289" s="700">
        <v>0.0</v>
      </c>
      <c r="K289" s="700">
        <v>0.0</v>
      </c>
      <c r="L289" s="700">
        <v>0.0</v>
      </c>
      <c r="M289" s="700">
        <v>0.0</v>
      </c>
      <c r="N289" s="700">
        <v>0.0</v>
      </c>
      <c r="O289" s="701">
        <v>0.0</v>
      </c>
      <c r="P289" s="702" t="str">
        <f t="shared" si="1"/>
        <v/>
      </c>
      <c r="Q289" s="710"/>
      <c r="R289" s="769"/>
      <c r="S289" s="769"/>
      <c r="T289" s="782"/>
      <c r="U289" s="706"/>
      <c r="V289" s="772" t="s">
        <v>2282</v>
      </c>
      <c r="W289" s="798" t="s">
        <v>536</v>
      </c>
      <c r="X289" s="708">
        <v>1.0</v>
      </c>
      <c r="Y289" s="708" t="s">
        <v>2283</v>
      </c>
      <c r="Z289" s="708">
        <v>1.0</v>
      </c>
      <c r="AA289" s="708" t="s">
        <v>2284</v>
      </c>
      <c r="AB289" s="708">
        <v>2.0</v>
      </c>
      <c r="AC289" s="708" t="s">
        <v>2285</v>
      </c>
      <c r="AD289" s="708">
        <v>2.0</v>
      </c>
      <c r="AE289" s="708" t="s">
        <v>2285</v>
      </c>
      <c r="AF289" s="708">
        <v>3.0</v>
      </c>
      <c r="AG289" s="708" t="s">
        <v>2286</v>
      </c>
      <c r="AH289" s="709"/>
      <c r="AI289" s="709"/>
      <c r="AJ289" s="789"/>
      <c r="AK289" s="709"/>
      <c r="AL289" s="709"/>
      <c r="AM289" s="709"/>
      <c r="AN289" s="710" t="s">
        <v>2287</v>
      </c>
      <c r="AO289" s="773"/>
      <c r="AP289" s="774"/>
      <c r="AQ289" s="709"/>
      <c r="AR289" s="742"/>
      <c r="AS289" s="715"/>
      <c r="AT289" s="715"/>
      <c r="AU289" s="733"/>
      <c r="AV289" s="734"/>
      <c r="AW289" s="734"/>
      <c r="AX289" s="734"/>
      <c r="AY289" s="806"/>
      <c r="AZ289" s="807"/>
      <c r="BA289" s="808"/>
      <c r="BB289" s="809"/>
      <c r="BC289" s="810"/>
      <c r="BD289" s="811"/>
      <c r="BE289" s="812"/>
      <c r="BF289" s="813"/>
      <c r="BG289" s="814"/>
      <c r="BH289" s="815"/>
      <c r="BI289" s="816"/>
      <c r="BJ289" s="696"/>
    </row>
    <row r="290" ht="15.75" customHeight="1">
      <c r="A290" s="758"/>
      <c r="B290" s="758"/>
      <c r="C290" s="669" t="s">
        <v>329</v>
      </c>
      <c r="D290" s="670" t="str">
        <f t="shared" si="10"/>
        <v/>
      </c>
      <c r="E290" s="671">
        <v>0.0</v>
      </c>
      <c r="F290" s="671">
        <v>0.0</v>
      </c>
      <c r="G290" s="671">
        <v>0.0</v>
      </c>
      <c r="H290" s="671">
        <v>0.0</v>
      </c>
      <c r="I290" s="671">
        <v>0.0</v>
      </c>
      <c r="J290" s="671">
        <v>0.0</v>
      </c>
      <c r="K290" s="671">
        <v>0.0</v>
      </c>
      <c r="L290" s="671">
        <v>0.0</v>
      </c>
      <c r="M290" s="671">
        <v>0.0</v>
      </c>
      <c r="N290" s="671">
        <v>0.0</v>
      </c>
      <c r="O290" s="672">
        <v>0.0</v>
      </c>
      <c r="P290" s="673" t="str">
        <f t="shared" si="1"/>
        <v/>
      </c>
      <c r="Q290" s="786"/>
      <c r="R290" s="777"/>
      <c r="S290" s="777"/>
      <c r="T290" s="763"/>
      <c r="U290" s="646"/>
      <c r="V290" s="764" t="s">
        <v>2288</v>
      </c>
      <c r="W290" s="797" t="s">
        <v>536</v>
      </c>
      <c r="X290" s="678">
        <v>1.0</v>
      </c>
      <c r="Y290" s="678" t="s">
        <v>2283</v>
      </c>
      <c r="Z290" s="678">
        <v>2.0</v>
      </c>
      <c r="AA290" s="678" t="s">
        <v>2289</v>
      </c>
      <c r="AB290" s="678">
        <v>2.0</v>
      </c>
      <c r="AC290" s="678" t="s">
        <v>2290</v>
      </c>
      <c r="AD290" s="678">
        <v>2.0</v>
      </c>
      <c r="AE290" s="678" t="s">
        <v>2291</v>
      </c>
      <c r="AF290" s="678">
        <v>2.0</v>
      </c>
      <c r="AG290" s="678" t="s">
        <v>2292</v>
      </c>
      <c r="AH290" s="678">
        <v>2.0</v>
      </c>
      <c r="AI290" s="678" t="s">
        <v>2293</v>
      </c>
      <c r="AJ290" s="785"/>
      <c r="AK290" s="720"/>
      <c r="AL290" s="720"/>
      <c r="AM290" s="720"/>
      <c r="AN290" s="786" t="s">
        <v>2294</v>
      </c>
      <c r="AO290" s="765"/>
      <c r="AP290" s="766"/>
      <c r="AQ290" s="720"/>
      <c r="AR290" s="745"/>
      <c r="AS290" s="725"/>
      <c r="AT290" s="725"/>
      <c r="AU290" s="738"/>
      <c r="AV290" s="739"/>
      <c r="AW290" s="739"/>
      <c r="AX290" s="739"/>
      <c r="AY290" s="806"/>
      <c r="AZ290" s="807"/>
      <c r="BA290" s="808"/>
      <c r="BB290" s="809"/>
      <c r="BC290" s="810"/>
      <c r="BD290" s="811"/>
      <c r="BE290" s="812"/>
      <c r="BF290" s="813"/>
      <c r="BG290" s="814"/>
      <c r="BH290" s="815"/>
      <c r="BI290" s="816"/>
      <c r="BJ290" s="696"/>
    </row>
    <row r="291" ht="15.75" customHeight="1">
      <c r="A291" s="756"/>
      <c r="B291" s="756"/>
      <c r="C291" s="669" t="s">
        <v>329</v>
      </c>
      <c r="D291" s="699" t="str">
        <f t="shared" si="10"/>
        <v/>
      </c>
      <c r="E291" s="700">
        <v>0.0</v>
      </c>
      <c r="F291" s="700">
        <v>0.0</v>
      </c>
      <c r="G291" s="700">
        <v>0.0</v>
      </c>
      <c r="H291" s="700">
        <v>0.0</v>
      </c>
      <c r="I291" s="700">
        <v>0.0</v>
      </c>
      <c r="J291" s="700">
        <v>0.0</v>
      </c>
      <c r="K291" s="700">
        <v>0.0</v>
      </c>
      <c r="L291" s="700">
        <v>0.0</v>
      </c>
      <c r="M291" s="700">
        <v>0.0</v>
      </c>
      <c r="N291" s="700">
        <v>0.0</v>
      </c>
      <c r="O291" s="701">
        <v>0.0</v>
      </c>
      <c r="P291" s="702" t="str">
        <f t="shared" si="1"/>
        <v/>
      </c>
      <c r="Q291" s="710"/>
      <c r="R291" s="769"/>
      <c r="S291" s="769"/>
      <c r="T291" s="782"/>
      <c r="U291" s="706"/>
      <c r="V291" s="772" t="s">
        <v>2295</v>
      </c>
      <c r="W291" s="798" t="s">
        <v>536</v>
      </c>
      <c r="X291" s="708">
        <v>2.0</v>
      </c>
      <c r="Y291" s="708" t="s">
        <v>2296</v>
      </c>
      <c r="Z291" s="708">
        <v>2.0</v>
      </c>
      <c r="AA291" s="708" t="s">
        <v>2297</v>
      </c>
      <c r="AB291" s="708">
        <v>2.0</v>
      </c>
      <c r="AC291" s="708" t="s">
        <v>2298</v>
      </c>
      <c r="AD291" s="708">
        <v>2.0</v>
      </c>
      <c r="AE291" s="708" t="s">
        <v>2299</v>
      </c>
      <c r="AF291" s="708">
        <v>1.0</v>
      </c>
      <c r="AG291" s="708" t="s">
        <v>2300</v>
      </c>
      <c r="AH291" s="708">
        <v>1.0</v>
      </c>
      <c r="AI291" s="708" t="s">
        <v>2301</v>
      </c>
      <c r="AJ291" s="789"/>
      <c r="AK291" s="709"/>
      <c r="AL291" s="709"/>
      <c r="AM291" s="709"/>
      <c r="AN291" s="710" t="s">
        <v>2294</v>
      </c>
      <c r="AO291" s="773"/>
      <c r="AP291" s="774"/>
      <c r="AQ291" s="709"/>
      <c r="AR291" s="742"/>
      <c r="AS291" s="715"/>
      <c r="AT291" s="715"/>
      <c r="AU291" s="733"/>
      <c r="AV291" s="734"/>
      <c r="AW291" s="734"/>
      <c r="AX291" s="734"/>
      <c r="AY291" s="806"/>
      <c r="AZ291" s="807"/>
      <c r="BA291" s="808"/>
      <c r="BB291" s="809"/>
      <c r="BC291" s="810"/>
      <c r="BD291" s="811"/>
      <c r="BE291" s="812"/>
      <c r="BF291" s="813"/>
      <c r="BG291" s="814"/>
      <c r="BH291" s="815"/>
      <c r="BI291" s="816"/>
      <c r="BJ291" s="696"/>
    </row>
    <row r="292" ht="15.75" customHeight="1">
      <c r="A292" s="758"/>
      <c r="B292" s="758"/>
      <c r="C292" s="669" t="s">
        <v>329</v>
      </c>
      <c r="D292" s="670" t="str">
        <f t="shared" si="10"/>
        <v/>
      </c>
      <c r="E292" s="671">
        <v>0.0</v>
      </c>
      <c r="F292" s="671">
        <v>0.0</v>
      </c>
      <c r="G292" s="671">
        <v>0.0</v>
      </c>
      <c r="H292" s="671">
        <v>0.0</v>
      </c>
      <c r="I292" s="671">
        <v>0.0</v>
      </c>
      <c r="J292" s="671">
        <v>0.0</v>
      </c>
      <c r="K292" s="671">
        <v>0.0</v>
      </c>
      <c r="L292" s="671">
        <v>0.0</v>
      </c>
      <c r="M292" s="671">
        <v>0.0</v>
      </c>
      <c r="N292" s="671">
        <v>0.0</v>
      </c>
      <c r="O292" s="672">
        <v>0.0</v>
      </c>
      <c r="P292" s="673" t="str">
        <f t="shared" si="1"/>
        <v/>
      </c>
      <c r="Q292" s="786"/>
      <c r="R292" s="777"/>
      <c r="S292" s="777"/>
      <c r="T292" s="763"/>
      <c r="U292" s="646"/>
      <c r="V292" s="764" t="s">
        <v>2302</v>
      </c>
      <c r="W292" s="797" t="s">
        <v>536</v>
      </c>
      <c r="X292" s="678">
        <v>1.0</v>
      </c>
      <c r="Y292" s="678" t="s">
        <v>2303</v>
      </c>
      <c r="Z292" s="678">
        <v>1.0</v>
      </c>
      <c r="AA292" s="678" t="s">
        <v>2304</v>
      </c>
      <c r="AB292" s="678">
        <v>1.0</v>
      </c>
      <c r="AC292" s="678" t="s">
        <v>2305</v>
      </c>
      <c r="AD292" s="678">
        <v>1.0</v>
      </c>
      <c r="AE292" s="678" t="s">
        <v>2306</v>
      </c>
      <c r="AF292" s="678">
        <v>1.0</v>
      </c>
      <c r="AG292" s="678" t="s">
        <v>2307</v>
      </c>
      <c r="AH292" s="678">
        <v>1.0</v>
      </c>
      <c r="AI292" s="678" t="s">
        <v>2300</v>
      </c>
      <c r="AJ292" s="785"/>
      <c r="AK292" s="720"/>
      <c r="AL292" s="720"/>
      <c r="AM292" s="720"/>
      <c r="AN292" s="786" t="s">
        <v>2308</v>
      </c>
      <c r="AO292" s="765"/>
      <c r="AP292" s="766"/>
      <c r="AQ292" s="720"/>
      <c r="AR292" s="745"/>
      <c r="AS292" s="725"/>
      <c r="AT292" s="725"/>
      <c r="AU292" s="738"/>
      <c r="AV292" s="739"/>
      <c r="AW292" s="739"/>
      <c r="AX292" s="739"/>
      <c r="AY292" s="806"/>
      <c r="AZ292" s="807"/>
      <c r="BA292" s="808"/>
      <c r="BB292" s="809"/>
      <c r="BC292" s="810"/>
      <c r="BD292" s="811"/>
      <c r="BE292" s="812"/>
      <c r="BF292" s="813"/>
      <c r="BG292" s="814"/>
      <c r="BH292" s="815"/>
      <c r="BI292" s="816"/>
      <c r="BJ292" s="696"/>
    </row>
    <row r="293" ht="15.75" customHeight="1">
      <c r="A293" s="756"/>
      <c r="B293" s="756"/>
      <c r="C293" s="669" t="s">
        <v>329</v>
      </c>
      <c r="D293" s="699" t="str">
        <f t="shared" si="10"/>
        <v/>
      </c>
      <c r="E293" s="700">
        <v>0.0</v>
      </c>
      <c r="F293" s="700">
        <v>0.0</v>
      </c>
      <c r="G293" s="700">
        <v>0.0</v>
      </c>
      <c r="H293" s="700">
        <v>0.0</v>
      </c>
      <c r="I293" s="700">
        <v>0.0</v>
      </c>
      <c r="J293" s="700">
        <v>0.0</v>
      </c>
      <c r="K293" s="700">
        <v>0.0</v>
      </c>
      <c r="L293" s="700">
        <v>0.0</v>
      </c>
      <c r="M293" s="700">
        <v>0.0</v>
      </c>
      <c r="N293" s="700">
        <v>0.0</v>
      </c>
      <c r="O293" s="701">
        <v>0.0</v>
      </c>
      <c r="P293" s="702" t="str">
        <f t="shared" si="1"/>
        <v/>
      </c>
      <c r="Q293" s="710"/>
      <c r="R293" s="769"/>
      <c r="S293" s="769"/>
      <c r="T293" s="782"/>
      <c r="U293" s="706"/>
      <c r="V293" s="772" t="s">
        <v>2309</v>
      </c>
      <c r="W293" s="798" t="s">
        <v>536</v>
      </c>
      <c r="X293" s="708">
        <v>3.0</v>
      </c>
      <c r="Y293" s="708" t="s">
        <v>2310</v>
      </c>
      <c r="Z293" s="708">
        <v>1.0</v>
      </c>
      <c r="AA293" s="708" t="s">
        <v>2311</v>
      </c>
      <c r="AB293" s="708">
        <v>1.0</v>
      </c>
      <c r="AC293" s="708" t="s">
        <v>2312</v>
      </c>
      <c r="AD293" s="708">
        <v>1.0</v>
      </c>
      <c r="AE293" s="708" t="s">
        <v>2313</v>
      </c>
      <c r="AF293" s="708">
        <v>1.0</v>
      </c>
      <c r="AG293" s="708" t="s">
        <v>2314</v>
      </c>
      <c r="AH293" s="708">
        <v>1.0</v>
      </c>
      <c r="AI293" s="708" t="s">
        <v>2315</v>
      </c>
      <c r="AJ293" s="789"/>
      <c r="AK293" s="709"/>
      <c r="AL293" s="709"/>
      <c r="AM293" s="709"/>
      <c r="AN293" s="710" t="s">
        <v>2316</v>
      </c>
      <c r="AO293" s="773"/>
      <c r="AP293" s="774"/>
      <c r="AQ293" s="709"/>
      <c r="AR293" s="742"/>
      <c r="AS293" s="715"/>
      <c r="AT293" s="715"/>
      <c r="AU293" s="733"/>
      <c r="AV293" s="734"/>
      <c r="AW293" s="734"/>
      <c r="AX293" s="734"/>
      <c r="AY293" s="806"/>
      <c r="AZ293" s="807"/>
      <c r="BA293" s="808"/>
      <c r="BB293" s="809"/>
      <c r="BC293" s="810"/>
      <c r="BD293" s="811"/>
      <c r="BE293" s="812"/>
      <c r="BF293" s="813"/>
      <c r="BG293" s="814"/>
      <c r="BH293" s="815"/>
      <c r="BI293" s="816"/>
      <c r="BJ293" s="696"/>
    </row>
    <row r="294" ht="15.75" customHeight="1">
      <c r="A294" s="758"/>
      <c r="B294" s="758"/>
      <c r="C294" s="669" t="s">
        <v>329</v>
      </c>
      <c r="D294" s="670" t="str">
        <f t="shared" si="10"/>
        <v/>
      </c>
      <c r="E294" s="671">
        <v>0.0</v>
      </c>
      <c r="F294" s="671">
        <v>0.0</v>
      </c>
      <c r="G294" s="671">
        <v>0.0</v>
      </c>
      <c r="H294" s="671">
        <v>0.0</v>
      </c>
      <c r="I294" s="671">
        <v>0.0</v>
      </c>
      <c r="J294" s="671">
        <v>0.0</v>
      </c>
      <c r="K294" s="671">
        <v>0.0</v>
      </c>
      <c r="L294" s="671">
        <v>0.0</v>
      </c>
      <c r="M294" s="671">
        <v>0.0</v>
      </c>
      <c r="N294" s="671">
        <v>0.0</v>
      </c>
      <c r="O294" s="672">
        <v>0.0</v>
      </c>
      <c r="P294" s="673" t="str">
        <f t="shared" si="1"/>
        <v/>
      </c>
      <c r="Q294" s="786"/>
      <c r="R294" s="777"/>
      <c r="S294" s="777"/>
      <c r="T294" s="763"/>
      <c r="U294" s="646"/>
      <c r="V294" s="764" t="s">
        <v>2317</v>
      </c>
      <c r="W294" s="797" t="s">
        <v>536</v>
      </c>
      <c r="X294" s="678">
        <v>5.0</v>
      </c>
      <c r="Y294" s="678" t="s">
        <v>2318</v>
      </c>
      <c r="Z294" s="678">
        <v>4.0</v>
      </c>
      <c r="AA294" s="678">
        <v>11.0</v>
      </c>
      <c r="AB294" s="678">
        <v>4.0</v>
      </c>
      <c r="AC294" s="678">
        <v>12.0</v>
      </c>
      <c r="AD294" s="678">
        <v>4.0</v>
      </c>
      <c r="AE294" s="678">
        <v>13.0</v>
      </c>
      <c r="AF294" s="678">
        <v>4.0</v>
      </c>
      <c r="AG294" s="678" t="s">
        <v>2319</v>
      </c>
      <c r="AH294" s="678">
        <v>4.0</v>
      </c>
      <c r="AI294" s="678" t="s">
        <v>2319</v>
      </c>
      <c r="AJ294" s="785"/>
      <c r="AK294" s="720"/>
      <c r="AL294" s="720"/>
      <c r="AM294" s="720"/>
      <c r="AN294" s="786" t="s">
        <v>2320</v>
      </c>
      <c r="AO294" s="765"/>
      <c r="AP294" s="766"/>
      <c r="AQ294" s="720"/>
      <c r="AR294" s="745"/>
      <c r="AS294" s="725"/>
      <c r="AT294" s="725"/>
      <c r="AU294" s="738"/>
      <c r="AV294" s="739"/>
      <c r="AW294" s="739"/>
      <c r="AX294" s="739"/>
      <c r="AY294" s="806"/>
      <c r="AZ294" s="807"/>
      <c r="BA294" s="808"/>
      <c r="BB294" s="809"/>
      <c r="BC294" s="810"/>
      <c r="BD294" s="811"/>
      <c r="BE294" s="812"/>
      <c r="BF294" s="813"/>
      <c r="BG294" s="814"/>
      <c r="BH294" s="815"/>
      <c r="BI294" s="816"/>
      <c r="BJ294" s="696"/>
    </row>
    <row r="295" ht="15.75" customHeight="1">
      <c r="A295" s="756"/>
      <c r="B295" s="756"/>
      <c r="C295" s="669" t="s">
        <v>329</v>
      </c>
      <c r="D295" s="699" t="str">
        <f t="shared" si="10"/>
        <v/>
      </c>
      <c r="E295" s="700">
        <v>0.0</v>
      </c>
      <c r="F295" s="700">
        <v>0.0</v>
      </c>
      <c r="G295" s="700">
        <v>0.0</v>
      </c>
      <c r="H295" s="700">
        <v>0.0</v>
      </c>
      <c r="I295" s="700">
        <v>0.0</v>
      </c>
      <c r="J295" s="700">
        <v>0.0</v>
      </c>
      <c r="K295" s="700">
        <v>0.0</v>
      </c>
      <c r="L295" s="700">
        <v>0.0</v>
      </c>
      <c r="M295" s="700">
        <v>0.0</v>
      </c>
      <c r="N295" s="700">
        <v>0.0</v>
      </c>
      <c r="O295" s="701">
        <v>0.0</v>
      </c>
      <c r="P295" s="702" t="str">
        <f t="shared" si="1"/>
        <v/>
      </c>
      <c r="Q295" s="710"/>
      <c r="R295" s="769"/>
      <c r="S295" s="769"/>
      <c r="T295" s="782"/>
      <c r="U295" s="706"/>
      <c r="V295" s="772" t="s">
        <v>2321</v>
      </c>
      <c r="W295" s="798" t="s">
        <v>536</v>
      </c>
      <c r="X295" s="708">
        <v>4.0</v>
      </c>
      <c r="Y295" s="708">
        <v>14.0</v>
      </c>
      <c r="Z295" s="708">
        <v>4.0</v>
      </c>
      <c r="AA295" s="708" t="s">
        <v>2322</v>
      </c>
      <c r="AB295" s="708">
        <v>4.0</v>
      </c>
      <c r="AC295" s="708">
        <v>15.0</v>
      </c>
      <c r="AD295" s="708">
        <v>4.0</v>
      </c>
      <c r="AE295" s="708">
        <v>15.0</v>
      </c>
      <c r="AF295" s="708">
        <v>2.0</v>
      </c>
      <c r="AG295" s="708" t="s">
        <v>1697</v>
      </c>
      <c r="AH295" s="708">
        <v>4.0</v>
      </c>
      <c r="AI295" s="708" t="s">
        <v>2323</v>
      </c>
      <c r="AJ295" s="789"/>
      <c r="AK295" s="709"/>
      <c r="AL295" s="709"/>
      <c r="AM295" s="709"/>
      <c r="AN295" s="710" t="s">
        <v>2324</v>
      </c>
      <c r="AO295" s="773"/>
      <c r="AP295" s="774"/>
      <c r="AQ295" s="709"/>
      <c r="AR295" s="742"/>
      <c r="AS295" s="715"/>
      <c r="AT295" s="715"/>
      <c r="AU295" s="733"/>
      <c r="AV295" s="734"/>
      <c r="AW295" s="734"/>
      <c r="AX295" s="734"/>
      <c r="AY295" s="806"/>
      <c r="AZ295" s="807"/>
      <c r="BA295" s="808"/>
      <c r="BB295" s="809"/>
      <c r="BC295" s="810"/>
      <c r="BD295" s="811"/>
      <c r="BE295" s="812"/>
      <c r="BF295" s="813"/>
      <c r="BG295" s="814"/>
      <c r="BH295" s="815"/>
      <c r="BI295" s="816"/>
      <c r="BJ295" s="696"/>
    </row>
    <row r="296" ht="15.75" customHeight="1">
      <c r="A296" s="758"/>
      <c r="B296" s="758"/>
      <c r="C296" s="669" t="s">
        <v>329</v>
      </c>
      <c r="D296" s="670" t="str">
        <f t="shared" si="10"/>
        <v/>
      </c>
      <c r="E296" s="671">
        <v>0.0</v>
      </c>
      <c r="F296" s="671">
        <v>0.0</v>
      </c>
      <c r="G296" s="671">
        <v>0.0</v>
      </c>
      <c r="H296" s="671">
        <v>0.0</v>
      </c>
      <c r="I296" s="671">
        <v>0.0</v>
      </c>
      <c r="J296" s="671">
        <v>0.0</v>
      </c>
      <c r="K296" s="671">
        <v>0.0</v>
      </c>
      <c r="L296" s="671">
        <v>0.0</v>
      </c>
      <c r="M296" s="671">
        <v>0.0</v>
      </c>
      <c r="N296" s="671">
        <v>0.0</v>
      </c>
      <c r="O296" s="672">
        <v>0.0</v>
      </c>
      <c r="P296" s="673" t="str">
        <f t="shared" si="1"/>
        <v/>
      </c>
      <c r="Q296" s="786"/>
      <c r="R296" s="777"/>
      <c r="S296" s="777"/>
      <c r="T296" s="763"/>
      <c r="U296" s="646"/>
      <c r="V296" s="764" t="s">
        <v>2325</v>
      </c>
      <c r="W296" s="797" t="s">
        <v>536</v>
      </c>
      <c r="X296" s="678">
        <v>4.0</v>
      </c>
      <c r="Y296" s="678" t="s">
        <v>2326</v>
      </c>
      <c r="Z296" s="678">
        <v>4.0</v>
      </c>
      <c r="AA296" s="678" t="s">
        <v>2326</v>
      </c>
      <c r="AB296" s="678">
        <v>4.0</v>
      </c>
      <c r="AC296" s="678" t="s">
        <v>2326</v>
      </c>
      <c r="AD296" s="678">
        <v>4.0</v>
      </c>
      <c r="AE296" s="678" t="s">
        <v>2326</v>
      </c>
      <c r="AF296" s="678">
        <v>4.0</v>
      </c>
      <c r="AG296" s="678" t="s">
        <v>2326</v>
      </c>
      <c r="AH296" s="678">
        <v>4.0</v>
      </c>
      <c r="AI296" s="678" t="s">
        <v>2326</v>
      </c>
      <c r="AJ296" s="785"/>
      <c r="AK296" s="720"/>
      <c r="AL296" s="720"/>
      <c r="AM296" s="720"/>
      <c r="AN296" s="786" t="s">
        <v>2327</v>
      </c>
      <c r="AO296" s="765"/>
      <c r="AP296" s="766"/>
      <c r="AQ296" s="720"/>
      <c r="AR296" s="745"/>
      <c r="AS296" s="725"/>
      <c r="AT296" s="725"/>
      <c r="AU296" s="738"/>
      <c r="AV296" s="739"/>
      <c r="AW296" s="739"/>
      <c r="AX296" s="739"/>
      <c r="AY296" s="806"/>
      <c r="AZ296" s="807"/>
      <c r="BA296" s="808"/>
      <c r="BB296" s="809"/>
      <c r="BC296" s="810"/>
      <c r="BD296" s="811"/>
      <c r="BE296" s="812"/>
      <c r="BF296" s="813"/>
      <c r="BG296" s="814"/>
      <c r="BH296" s="815"/>
      <c r="BI296" s="816"/>
      <c r="BJ296" s="696"/>
    </row>
    <row r="297" ht="15.75" customHeight="1">
      <c r="A297" s="756"/>
      <c r="B297" s="756"/>
      <c r="C297" s="669" t="s">
        <v>329</v>
      </c>
      <c r="D297" s="699" t="str">
        <f t="shared" si="10"/>
        <v/>
      </c>
      <c r="E297" s="700">
        <v>0.0</v>
      </c>
      <c r="F297" s="700">
        <v>0.0</v>
      </c>
      <c r="G297" s="700">
        <v>0.0</v>
      </c>
      <c r="H297" s="700">
        <v>0.0</v>
      </c>
      <c r="I297" s="700">
        <v>0.0</v>
      </c>
      <c r="J297" s="700">
        <v>0.0</v>
      </c>
      <c r="K297" s="700">
        <v>0.0</v>
      </c>
      <c r="L297" s="700">
        <v>0.0</v>
      </c>
      <c r="M297" s="700">
        <v>0.0</v>
      </c>
      <c r="N297" s="700">
        <v>0.0</v>
      </c>
      <c r="O297" s="701">
        <v>0.0</v>
      </c>
      <c r="P297" s="702" t="str">
        <f t="shared" si="1"/>
        <v/>
      </c>
      <c r="Q297" s="710"/>
      <c r="R297" s="769"/>
      <c r="S297" s="769"/>
      <c r="T297" s="782"/>
      <c r="U297" s="706"/>
      <c r="V297" s="772" t="s">
        <v>2328</v>
      </c>
      <c r="W297" s="798" t="s">
        <v>536</v>
      </c>
      <c r="X297" s="708">
        <v>4.0</v>
      </c>
      <c r="Y297" s="708" t="s">
        <v>2329</v>
      </c>
      <c r="Z297" s="708">
        <v>4.0</v>
      </c>
      <c r="AA297" s="708" t="s">
        <v>2329</v>
      </c>
      <c r="AB297" s="708">
        <v>4.0</v>
      </c>
      <c r="AC297" s="708" t="s">
        <v>2329</v>
      </c>
      <c r="AD297" s="708">
        <v>4.0</v>
      </c>
      <c r="AE297" s="708" t="s">
        <v>2329</v>
      </c>
      <c r="AF297" s="708">
        <v>4.0</v>
      </c>
      <c r="AG297" s="708" t="s">
        <v>2329</v>
      </c>
      <c r="AH297" s="708">
        <v>4.0</v>
      </c>
      <c r="AI297" s="708" t="s">
        <v>2329</v>
      </c>
      <c r="AJ297" s="789"/>
      <c r="AK297" s="709"/>
      <c r="AL297" s="709"/>
      <c r="AM297" s="709"/>
      <c r="AN297" s="710" t="s">
        <v>2330</v>
      </c>
      <c r="AO297" s="773"/>
      <c r="AP297" s="774"/>
      <c r="AQ297" s="709"/>
      <c r="AR297" s="742"/>
      <c r="AS297" s="715"/>
      <c r="AT297" s="715"/>
      <c r="AU297" s="733"/>
      <c r="AV297" s="734"/>
      <c r="AW297" s="734"/>
      <c r="AX297" s="734"/>
      <c r="AY297" s="806"/>
      <c r="AZ297" s="807"/>
      <c r="BA297" s="808"/>
      <c r="BB297" s="809"/>
      <c r="BC297" s="810"/>
      <c r="BD297" s="811"/>
      <c r="BE297" s="812"/>
      <c r="BF297" s="813"/>
      <c r="BG297" s="814"/>
      <c r="BH297" s="815"/>
      <c r="BI297" s="816"/>
      <c r="BJ297" s="696"/>
    </row>
    <row r="298" ht="15.75" customHeight="1">
      <c r="A298" s="758"/>
      <c r="B298" s="758"/>
      <c r="C298" s="669" t="s">
        <v>329</v>
      </c>
      <c r="D298" s="670" t="str">
        <f t="shared" si="10"/>
        <v/>
      </c>
      <c r="E298" s="671">
        <v>0.0</v>
      </c>
      <c r="F298" s="671">
        <v>0.0</v>
      </c>
      <c r="G298" s="671">
        <v>0.0</v>
      </c>
      <c r="H298" s="671">
        <v>0.0</v>
      </c>
      <c r="I298" s="671">
        <v>0.0</v>
      </c>
      <c r="J298" s="671">
        <v>0.0</v>
      </c>
      <c r="K298" s="671">
        <v>0.0</v>
      </c>
      <c r="L298" s="671">
        <v>0.0</v>
      </c>
      <c r="M298" s="671">
        <v>0.0</v>
      </c>
      <c r="N298" s="671">
        <v>0.0</v>
      </c>
      <c r="O298" s="672">
        <v>0.0</v>
      </c>
      <c r="P298" s="673" t="str">
        <f t="shared" si="1"/>
        <v/>
      </c>
      <c r="Q298" s="786"/>
      <c r="R298" s="777"/>
      <c r="S298" s="777"/>
      <c r="T298" s="763"/>
      <c r="U298" s="646"/>
      <c r="V298" s="764" t="s">
        <v>2331</v>
      </c>
      <c r="W298" s="797" t="s">
        <v>536</v>
      </c>
      <c r="X298" s="678">
        <v>3.0</v>
      </c>
      <c r="Y298" s="678" t="s">
        <v>2332</v>
      </c>
      <c r="Z298" s="678">
        <v>3.0</v>
      </c>
      <c r="AA298" s="678" t="s">
        <v>2333</v>
      </c>
      <c r="AB298" s="678">
        <v>3.0</v>
      </c>
      <c r="AC298" s="678" t="s">
        <v>2333</v>
      </c>
      <c r="AD298" s="678">
        <v>3.0</v>
      </c>
      <c r="AE298" s="678" t="s">
        <v>2333</v>
      </c>
      <c r="AF298" s="678">
        <v>4.0</v>
      </c>
      <c r="AG298" s="678" t="s">
        <v>2334</v>
      </c>
      <c r="AH298" s="678">
        <v>4.0</v>
      </c>
      <c r="AI298" s="678" t="s">
        <v>2334</v>
      </c>
      <c r="AJ298" s="785"/>
      <c r="AK298" s="720"/>
      <c r="AL298" s="720"/>
      <c r="AM298" s="720"/>
      <c r="AN298" s="786" t="s">
        <v>2335</v>
      </c>
      <c r="AO298" s="765"/>
      <c r="AP298" s="766"/>
      <c r="AQ298" s="720"/>
      <c r="AR298" s="745"/>
      <c r="AS298" s="725"/>
      <c r="AT298" s="725"/>
      <c r="AU298" s="738"/>
      <c r="AV298" s="739"/>
      <c r="AW298" s="739"/>
      <c r="AX298" s="739"/>
      <c r="AY298" s="806"/>
      <c r="AZ298" s="807"/>
      <c r="BA298" s="808"/>
      <c r="BB298" s="809"/>
      <c r="BC298" s="810"/>
      <c r="BD298" s="811"/>
      <c r="BE298" s="812"/>
      <c r="BF298" s="813"/>
      <c r="BG298" s="814"/>
      <c r="BH298" s="815"/>
      <c r="BI298" s="816"/>
      <c r="BJ298" s="696"/>
    </row>
    <row r="299" ht="15.75" customHeight="1">
      <c r="A299" s="756"/>
      <c r="B299" s="756"/>
      <c r="C299" s="669" t="s">
        <v>329</v>
      </c>
      <c r="D299" s="699" t="str">
        <f t="shared" si="10"/>
        <v/>
      </c>
      <c r="E299" s="700">
        <v>0.0</v>
      </c>
      <c r="F299" s="700">
        <v>0.0</v>
      </c>
      <c r="G299" s="700">
        <v>0.0</v>
      </c>
      <c r="H299" s="700">
        <v>0.0</v>
      </c>
      <c r="I299" s="700">
        <v>0.0</v>
      </c>
      <c r="J299" s="700">
        <v>0.0</v>
      </c>
      <c r="K299" s="700">
        <v>0.0</v>
      </c>
      <c r="L299" s="700">
        <v>0.0</v>
      </c>
      <c r="M299" s="700">
        <v>0.0</v>
      </c>
      <c r="N299" s="700">
        <v>0.0</v>
      </c>
      <c r="O299" s="701">
        <v>0.0</v>
      </c>
      <c r="P299" s="702" t="str">
        <f t="shared" si="1"/>
        <v/>
      </c>
      <c r="Q299" s="710"/>
      <c r="R299" s="769"/>
      <c r="S299" s="769"/>
      <c r="T299" s="782"/>
      <c r="U299" s="706"/>
      <c r="V299" s="772" t="s">
        <v>2336</v>
      </c>
      <c r="W299" s="798" t="s">
        <v>536</v>
      </c>
      <c r="X299" s="708">
        <v>2.0</v>
      </c>
      <c r="Y299" s="708" t="s">
        <v>2337</v>
      </c>
      <c r="Z299" s="708">
        <v>3.0</v>
      </c>
      <c r="AA299" s="708" t="s">
        <v>2338</v>
      </c>
      <c r="AB299" s="708">
        <v>2.0</v>
      </c>
      <c r="AC299" s="708" t="s">
        <v>2339</v>
      </c>
      <c r="AD299" s="708">
        <v>3.0</v>
      </c>
      <c r="AE299" s="708" t="s">
        <v>2340</v>
      </c>
      <c r="AF299" s="708">
        <v>2.0</v>
      </c>
      <c r="AG299" s="708" t="s">
        <v>2341</v>
      </c>
      <c r="AH299" s="708">
        <v>3.0</v>
      </c>
      <c r="AI299" s="708" t="s">
        <v>2342</v>
      </c>
      <c r="AJ299" s="789"/>
      <c r="AK299" s="709"/>
      <c r="AL299" s="709"/>
      <c r="AM299" s="709"/>
      <c r="AN299" s="710" t="s">
        <v>2343</v>
      </c>
      <c r="AO299" s="773"/>
      <c r="AP299" s="774"/>
      <c r="AQ299" s="709"/>
      <c r="AR299" s="742"/>
      <c r="AS299" s="715"/>
      <c r="AT299" s="715"/>
      <c r="AU299" s="733"/>
      <c r="AV299" s="734"/>
      <c r="AW299" s="734"/>
      <c r="AX299" s="734"/>
      <c r="AY299" s="806"/>
      <c r="AZ299" s="807"/>
      <c r="BA299" s="808"/>
      <c r="BB299" s="809"/>
      <c r="BC299" s="810"/>
      <c r="BD299" s="811"/>
      <c r="BE299" s="812"/>
      <c r="BF299" s="813"/>
      <c r="BG299" s="814"/>
      <c r="BH299" s="815"/>
      <c r="BI299" s="816"/>
      <c r="BJ299" s="696"/>
    </row>
    <row r="300" ht="15.75" customHeight="1">
      <c r="A300" s="758"/>
      <c r="B300" s="758"/>
      <c r="C300" s="669" t="s">
        <v>329</v>
      </c>
      <c r="D300" s="670" t="str">
        <f t="shared" si="10"/>
        <v/>
      </c>
      <c r="E300" s="671">
        <v>0.0</v>
      </c>
      <c r="F300" s="671">
        <v>0.0</v>
      </c>
      <c r="G300" s="671">
        <v>0.0</v>
      </c>
      <c r="H300" s="671">
        <v>0.0</v>
      </c>
      <c r="I300" s="671">
        <v>0.0</v>
      </c>
      <c r="J300" s="671">
        <v>0.0</v>
      </c>
      <c r="K300" s="671">
        <v>0.0</v>
      </c>
      <c r="L300" s="671">
        <v>0.0</v>
      </c>
      <c r="M300" s="671">
        <v>0.0</v>
      </c>
      <c r="N300" s="671">
        <v>0.0</v>
      </c>
      <c r="O300" s="672">
        <v>0.0</v>
      </c>
      <c r="P300" s="673" t="str">
        <f t="shared" si="1"/>
        <v/>
      </c>
      <c r="Q300" s="786"/>
      <c r="R300" s="777"/>
      <c r="S300" s="777"/>
      <c r="T300" s="763"/>
      <c r="U300" s="646"/>
      <c r="V300" s="764" t="s">
        <v>2344</v>
      </c>
      <c r="W300" s="797" t="s">
        <v>536</v>
      </c>
      <c r="X300" s="678">
        <v>3.0</v>
      </c>
      <c r="Y300" s="678" t="s">
        <v>2345</v>
      </c>
      <c r="Z300" s="678">
        <v>3.0</v>
      </c>
      <c r="AA300" s="678" t="s">
        <v>2346</v>
      </c>
      <c r="AB300" s="678">
        <v>4.0</v>
      </c>
      <c r="AC300" s="678" t="s">
        <v>2347</v>
      </c>
      <c r="AD300" s="678">
        <v>4.0</v>
      </c>
      <c r="AE300" s="678" t="s">
        <v>2348</v>
      </c>
      <c r="AF300" s="678">
        <v>4.0</v>
      </c>
      <c r="AG300" s="678" t="s">
        <v>2346</v>
      </c>
      <c r="AH300" s="678">
        <v>3.0</v>
      </c>
      <c r="AI300" s="678" t="s">
        <v>2349</v>
      </c>
      <c r="AJ300" s="785"/>
      <c r="AK300" s="720"/>
      <c r="AL300" s="720"/>
      <c r="AM300" s="720"/>
      <c r="AN300" s="786" t="s">
        <v>2350</v>
      </c>
      <c r="AO300" s="765"/>
      <c r="AP300" s="766"/>
      <c r="AQ300" s="720"/>
      <c r="AR300" s="745"/>
      <c r="AS300" s="725"/>
      <c r="AT300" s="725"/>
      <c r="AU300" s="738"/>
      <c r="AV300" s="739"/>
      <c r="AW300" s="739"/>
      <c r="AX300" s="739"/>
      <c r="AY300" s="806"/>
      <c r="AZ300" s="807"/>
      <c r="BA300" s="808"/>
      <c r="BB300" s="809"/>
      <c r="BC300" s="810"/>
      <c r="BD300" s="811"/>
      <c r="BE300" s="812"/>
      <c r="BF300" s="813"/>
      <c r="BG300" s="814"/>
      <c r="BH300" s="815"/>
      <c r="BI300" s="816"/>
      <c r="BJ300" s="696"/>
    </row>
    <row r="301" ht="15.75" customHeight="1">
      <c r="A301" s="756"/>
      <c r="B301" s="756"/>
      <c r="C301" s="669" t="s">
        <v>329</v>
      </c>
      <c r="D301" s="699" t="str">
        <f t="shared" si="10"/>
        <v/>
      </c>
      <c r="E301" s="700">
        <v>0.0</v>
      </c>
      <c r="F301" s="700">
        <v>0.0</v>
      </c>
      <c r="G301" s="700">
        <v>0.0</v>
      </c>
      <c r="H301" s="700">
        <v>0.0</v>
      </c>
      <c r="I301" s="700">
        <v>0.0</v>
      </c>
      <c r="J301" s="700">
        <v>0.0</v>
      </c>
      <c r="K301" s="700">
        <v>0.0</v>
      </c>
      <c r="L301" s="700">
        <v>0.0</v>
      </c>
      <c r="M301" s="700">
        <v>0.0</v>
      </c>
      <c r="N301" s="700">
        <v>0.0</v>
      </c>
      <c r="O301" s="701">
        <v>0.0</v>
      </c>
      <c r="P301" s="702" t="str">
        <f t="shared" si="1"/>
        <v/>
      </c>
      <c r="Q301" s="710"/>
      <c r="R301" s="769"/>
      <c r="S301" s="769"/>
      <c r="T301" s="782"/>
      <c r="U301" s="706"/>
      <c r="V301" s="772" t="s">
        <v>2351</v>
      </c>
      <c r="W301" s="798" t="s">
        <v>472</v>
      </c>
      <c r="X301" s="708">
        <v>10.0</v>
      </c>
      <c r="Y301" s="708" t="s">
        <v>2352</v>
      </c>
      <c r="Z301" s="708">
        <v>7.0</v>
      </c>
      <c r="AA301" s="708" t="s">
        <v>2353</v>
      </c>
      <c r="AB301" s="708">
        <v>10.0</v>
      </c>
      <c r="AC301" s="708" t="s">
        <v>2354</v>
      </c>
      <c r="AD301" s="708">
        <v>10.0</v>
      </c>
      <c r="AE301" s="708" t="s">
        <v>2355</v>
      </c>
      <c r="AF301" s="708">
        <v>7.0</v>
      </c>
      <c r="AG301" s="708" t="s">
        <v>2356</v>
      </c>
      <c r="AH301" s="708">
        <v>10.0</v>
      </c>
      <c r="AI301" s="708" t="s">
        <v>2357</v>
      </c>
      <c r="AJ301" s="789"/>
      <c r="AK301" s="709"/>
      <c r="AL301" s="709"/>
      <c r="AM301" s="709"/>
      <c r="AN301" s="710" t="s">
        <v>2358</v>
      </c>
      <c r="AO301" s="773"/>
      <c r="AP301" s="774"/>
      <c r="AQ301" s="709"/>
      <c r="AR301" s="742"/>
      <c r="AS301" s="715"/>
      <c r="AT301" s="715"/>
      <c r="AU301" s="733"/>
      <c r="AV301" s="734"/>
      <c r="AW301" s="734"/>
      <c r="AX301" s="734"/>
      <c r="AY301" s="806"/>
      <c r="AZ301" s="807"/>
      <c r="BA301" s="808"/>
      <c r="BB301" s="809"/>
      <c r="BC301" s="810"/>
      <c r="BD301" s="811"/>
      <c r="BE301" s="812"/>
      <c r="BF301" s="813"/>
      <c r="BG301" s="814"/>
      <c r="BH301" s="815"/>
      <c r="BI301" s="816"/>
      <c r="BJ301" s="696"/>
    </row>
    <row r="302" ht="15.75" customHeight="1">
      <c r="A302" s="758"/>
      <c r="B302" s="758"/>
      <c r="C302" s="669" t="s">
        <v>329</v>
      </c>
      <c r="D302" s="670" t="str">
        <f t="shared" si="10"/>
        <v/>
      </c>
      <c r="E302" s="671">
        <v>0.0</v>
      </c>
      <c r="F302" s="671">
        <v>0.0</v>
      </c>
      <c r="G302" s="671">
        <v>0.0</v>
      </c>
      <c r="H302" s="671">
        <v>0.0</v>
      </c>
      <c r="I302" s="671">
        <v>0.0</v>
      </c>
      <c r="J302" s="671">
        <v>0.0</v>
      </c>
      <c r="K302" s="671">
        <v>0.0</v>
      </c>
      <c r="L302" s="671">
        <v>0.0</v>
      </c>
      <c r="M302" s="671">
        <v>0.0</v>
      </c>
      <c r="N302" s="671">
        <v>0.0</v>
      </c>
      <c r="O302" s="672">
        <v>0.0</v>
      </c>
      <c r="P302" s="673" t="str">
        <f t="shared" si="1"/>
        <v/>
      </c>
      <c r="Q302" s="786"/>
      <c r="R302" s="777"/>
      <c r="S302" s="777"/>
      <c r="T302" s="763"/>
      <c r="U302" s="646"/>
      <c r="V302" s="764" t="s">
        <v>2359</v>
      </c>
      <c r="W302" s="797" t="s">
        <v>472</v>
      </c>
      <c r="X302" s="678">
        <v>4.0</v>
      </c>
      <c r="Y302" s="678" t="s">
        <v>2360</v>
      </c>
      <c r="Z302" s="678">
        <v>4.0</v>
      </c>
      <c r="AA302" s="678" t="s">
        <v>2360</v>
      </c>
      <c r="AB302" s="678">
        <v>4.0</v>
      </c>
      <c r="AC302" s="678" t="s">
        <v>2361</v>
      </c>
      <c r="AD302" s="678">
        <v>4.0</v>
      </c>
      <c r="AE302" s="678" t="s">
        <v>2362</v>
      </c>
      <c r="AF302" s="678">
        <v>4.0</v>
      </c>
      <c r="AG302" s="678" t="s">
        <v>2363</v>
      </c>
      <c r="AH302" s="678">
        <v>4.0</v>
      </c>
      <c r="AI302" s="678" t="s">
        <v>2364</v>
      </c>
      <c r="AJ302" s="785"/>
      <c r="AK302" s="720"/>
      <c r="AL302" s="720"/>
      <c r="AM302" s="720"/>
      <c r="AN302" s="786" t="s">
        <v>2365</v>
      </c>
      <c r="AO302" s="765"/>
      <c r="AP302" s="766"/>
      <c r="AQ302" s="720"/>
      <c r="AR302" s="745"/>
      <c r="AS302" s="725"/>
      <c r="AT302" s="725"/>
      <c r="AU302" s="738"/>
      <c r="AV302" s="739"/>
      <c r="AW302" s="739"/>
      <c r="AX302" s="739"/>
      <c r="AY302" s="806"/>
      <c r="AZ302" s="807"/>
      <c r="BA302" s="808"/>
      <c r="BB302" s="809"/>
      <c r="BC302" s="810"/>
      <c r="BD302" s="811"/>
      <c r="BE302" s="812"/>
      <c r="BF302" s="813"/>
      <c r="BG302" s="814"/>
      <c r="BH302" s="815"/>
      <c r="BI302" s="816"/>
      <c r="BJ302" s="696"/>
    </row>
    <row r="303" ht="15.75" customHeight="1">
      <c r="A303" s="756"/>
      <c r="B303" s="756"/>
      <c r="C303" s="669" t="s">
        <v>329</v>
      </c>
      <c r="D303" s="699" t="str">
        <f t="shared" si="10"/>
        <v/>
      </c>
      <c r="E303" s="700">
        <v>0.0</v>
      </c>
      <c r="F303" s="700">
        <v>0.0</v>
      </c>
      <c r="G303" s="700">
        <v>0.0</v>
      </c>
      <c r="H303" s="700">
        <v>0.0</v>
      </c>
      <c r="I303" s="700">
        <v>0.0</v>
      </c>
      <c r="J303" s="700">
        <v>0.0</v>
      </c>
      <c r="K303" s="700">
        <v>0.0</v>
      </c>
      <c r="L303" s="700">
        <v>0.0</v>
      </c>
      <c r="M303" s="700">
        <v>0.0</v>
      </c>
      <c r="N303" s="700">
        <v>0.0</v>
      </c>
      <c r="O303" s="701">
        <v>0.0</v>
      </c>
      <c r="P303" s="702" t="str">
        <f t="shared" si="1"/>
        <v/>
      </c>
      <c r="Q303" s="710"/>
      <c r="R303" s="769"/>
      <c r="S303" s="769"/>
      <c r="T303" s="782"/>
      <c r="U303" s="706"/>
      <c r="V303" s="772" t="s">
        <v>2366</v>
      </c>
      <c r="W303" s="708" t="s">
        <v>492</v>
      </c>
      <c r="X303" s="798">
        <v>2.0</v>
      </c>
      <c r="Y303" s="798" t="s">
        <v>2367</v>
      </c>
      <c r="Z303" s="798">
        <v>3.0</v>
      </c>
      <c r="AA303" s="798">
        <v>6.0</v>
      </c>
      <c r="AB303" s="798">
        <v>3.0</v>
      </c>
      <c r="AC303" s="798" t="s">
        <v>1952</v>
      </c>
      <c r="AD303" s="798">
        <v>3.0</v>
      </c>
      <c r="AE303" s="798" t="s">
        <v>1953</v>
      </c>
      <c r="AF303" s="798">
        <v>3.0</v>
      </c>
      <c r="AG303" s="798">
        <v>7.0</v>
      </c>
      <c r="AH303" s="798">
        <v>3.0</v>
      </c>
      <c r="AI303" s="798" t="s">
        <v>2368</v>
      </c>
      <c r="AJ303" s="709"/>
      <c r="AK303" s="709"/>
      <c r="AL303" s="709"/>
      <c r="AM303" s="709"/>
      <c r="AN303" s="779"/>
      <c r="AO303" s="773"/>
      <c r="AP303" s="774"/>
      <c r="AQ303" s="709"/>
      <c r="AR303" s="742"/>
      <c r="AS303" s="715"/>
      <c r="AT303" s="715"/>
      <c r="AU303" s="733"/>
      <c r="AV303" s="734"/>
      <c r="AW303" s="734"/>
      <c r="AX303" s="734"/>
      <c r="AY303" s="806"/>
      <c r="AZ303" s="807"/>
      <c r="BA303" s="808"/>
      <c r="BB303" s="809"/>
      <c r="BC303" s="810"/>
      <c r="BD303" s="811"/>
      <c r="BE303" s="812"/>
      <c r="BF303" s="813"/>
      <c r="BG303" s="814"/>
      <c r="BH303" s="815"/>
      <c r="BI303" s="816"/>
      <c r="BJ303" s="696"/>
    </row>
    <row r="304" ht="15.75" customHeight="1">
      <c r="A304" s="758"/>
      <c r="B304" s="758"/>
      <c r="C304" s="669" t="s">
        <v>329</v>
      </c>
      <c r="D304" s="670" t="str">
        <f t="shared" si="10"/>
        <v/>
      </c>
      <c r="E304" s="671">
        <v>0.0</v>
      </c>
      <c r="F304" s="671">
        <v>0.0</v>
      </c>
      <c r="G304" s="671">
        <v>0.0</v>
      </c>
      <c r="H304" s="671">
        <v>0.0</v>
      </c>
      <c r="I304" s="671">
        <v>0.0</v>
      </c>
      <c r="J304" s="671">
        <v>0.0</v>
      </c>
      <c r="K304" s="671">
        <v>0.0</v>
      </c>
      <c r="L304" s="671">
        <v>0.0</v>
      </c>
      <c r="M304" s="671">
        <v>0.0</v>
      </c>
      <c r="N304" s="671">
        <v>0.0</v>
      </c>
      <c r="O304" s="672">
        <v>0.0</v>
      </c>
      <c r="P304" s="673" t="str">
        <f t="shared" si="1"/>
        <v/>
      </c>
      <c r="Q304" s="786"/>
      <c r="R304" s="777"/>
      <c r="S304" s="777"/>
      <c r="T304" s="763"/>
      <c r="U304" s="646"/>
      <c r="V304" s="764" t="s">
        <v>2369</v>
      </c>
      <c r="W304" s="678" t="s">
        <v>492</v>
      </c>
      <c r="X304" s="797">
        <v>3.0</v>
      </c>
      <c r="Y304" s="797" t="s">
        <v>2370</v>
      </c>
      <c r="Z304" s="797">
        <v>3.0</v>
      </c>
      <c r="AA304" s="797">
        <v>8.0</v>
      </c>
      <c r="AB304" s="797">
        <v>2.0</v>
      </c>
      <c r="AC304" s="797" t="s">
        <v>2367</v>
      </c>
      <c r="AD304" s="797">
        <v>3.0</v>
      </c>
      <c r="AE304" s="797">
        <v>6.0</v>
      </c>
      <c r="AF304" s="797">
        <v>3.0</v>
      </c>
      <c r="AG304" s="797" t="s">
        <v>1952</v>
      </c>
      <c r="AH304" s="797">
        <v>3.0</v>
      </c>
      <c r="AI304" s="797" t="s">
        <v>1953</v>
      </c>
      <c r="AJ304" s="720"/>
      <c r="AK304" s="720"/>
      <c r="AL304" s="720"/>
      <c r="AM304" s="720"/>
      <c r="AN304" s="755"/>
      <c r="AO304" s="765"/>
      <c r="AP304" s="766"/>
      <c r="AQ304" s="720"/>
      <c r="AR304" s="745"/>
      <c r="AS304" s="725"/>
      <c r="AT304" s="725"/>
      <c r="AU304" s="738"/>
      <c r="AV304" s="739"/>
      <c r="AW304" s="739"/>
      <c r="AX304" s="739"/>
      <c r="AY304" s="806"/>
      <c r="AZ304" s="807"/>
      <c r="BA304" s="808"/>
      <c r="BB304" s="809"/>
      <c r="BC304" s="810"/>
      <c r="BD304" s="811"/>
      <c r="BE304" s="812"/>
      <c r="BF304" s="813"/>
      <c r="BG304" s="814"/>
      <c r="BH304" s="815"/>
      <c r="BI304" s="816"/>
      <c r="BJ304" s="696"/>
    </row>
    <row r="305" ht="15.75" customHeight="1">
      <c r="A305" s="756"/>
      <c r="B305" s="756"/>
      <c r="C305" s="669" t="s">
        <v>329</v>
      </c>
      <c r="D305" s="699" t="str">
        <f t="shared" si="10"/>
        <v/>
      </c>
      <c r="E305" s="700">
        <v>0.0</v>
      </c>
      <c r="F305" s="700">
        <v>0.0</v>
      </c>
      <c r="G305" s="700">
        <v>0.0</v>
      </c>
      <c r="H305" s="700">
        <v>0.0</v>
      </c>
      <c r="I305" s="700">
        <v>0.0</v>
      </c>
      <c r="J305" s="700">
        <v>0.0</v>
      </c>
      <c r="K305" s="700">
        <v>0.0</v>
      </c>
      <c r="L305" s="700">
        <v>0.0</v>
      </c>
      <c r="M305" s="700">
        <v>0.0</v>
      </c>
      <c r="N305" s="700">
        <v>0.0</v>
      </c>
      <c r="O305" s="701">
        <v>0.0</v>
      </c>
      <c r="P305" s="702" t="str">
        <f t="shared" si="1"/>
        <v/>
      </c>
      <c r="Q305" s="710"/>
      <c r="R305" s="769"/>
      <c r="S305" s="769"/>
      <c r="T305" s="782"/>
      <c r="U305" s="706"/>
      <c r="V305" s="772" t="s">
        <v>2371</v>
      </c>
      <c r="W305" s="708" t="s">
        <v>492</v>
      </c>
      <c r="X305" s="798">
        <v>3.0</v>
      </c>
      <c r="Y305" s="798">
        <v>7.0</v>
      </c>
      <c r="Z305" s="798">
        <v>3.0</v>
      </c>
      <c r="AA305" s="798" t="s">
        <v>2368</v>
      </c>
      <c r="AB305" s="798">
        <v>3.0</v>
      </c>
      <c r="AC305" s="798" t="s">
        <v>2370</v>
      </c>
      <c r="AD305" s="798">
        <v>3.0</v>
      </c>
      <c r="AE305" s="798">
        <v>8.0</v>
      </c>
      <c r="AF305" s="798">
        <v>1.0</v>
      </c>
      <c r="AG305" s="798">
        <v>8.0</v>
      </c>
      <c r="AH305" s="798">
        <v>2.0</v>
      </c>
      <c r="AI305" s="798" t="s">
        <v>2367</v>
      </c>
      <c r="AJ305" s="709"/>
      <c r="AK305" s="709"/>
      <c r="AL305" s="709"/>
      <c r="AM305" s="709"/>
      <c r="AN305" s="779"/>
      <c r="AO305" s="773"/>
      <c r="AP305" s="774"/>
      <c r="AQ305" s="709"/>
      <c r="AR305" s="742"/>
      <c r="AS305" s="715"/>
      <c r="AT305" s="715"/>
      <c r="AU305" s="733"/>
      <c r="AV305" s="734"/>
      <c r="AW305" s="734"/>
      <c r="AX305" s="734"/>
      <c r="AY305" s="806"/>
      <c r="AZ305" s="807"/>
      <c r="BA305" s="808"/>
      <c r="BB305" s="809"/>
      <c r="BC305" s="810"/>
      <c r="BD305" s="811"/>
      <c r="BE305" s="812"/>
      <c r="BF305" s="813"/>
      <c r="BG305" s="814"/>
      <c r="BH305" s="815"/>
      <c r="BI305" s="816"/>
      <c r="BJ305" s="696"/>
    </row>
    <row r="306" ht="15.75" customHeight="1">
      <c r="A306" s="758"/>
      <c r="B306" s="758"/>
      <c r="C306" s="669" t="s">
        <v>329</v>
      </c>
      <c r="D306" s="670" t="str">
        <f t="shared" si="10"/>
        <v/>
      </c>
      <c r="E306" s="671">
        <v>0.0</v>
      </c>
      <c r="F306" s="671">
        <v>0.0</v>
      </c>
      <c r="G306" s="671">
        <v>0.0</v>
      </c>
      <c r="H306" s="671">
        <v>0.0</v>
      </c>
      <c r="I306" s="671">
        <v>0.0</v>
      </c>
      <c r="J306" s="671">
        <v>0.0</v>
      </c>
      <c r="K306" s="671">
        <v>0.0</v>
      </c>
      <c r="L306" s="671">
        <v>0.0</v>
      </c>
      <c r="M306" s="671">
        <v>0.0</v>
      </c>
      <c r="N306" s="671">
        <v>0.0</v>
      </c>
      <c r="O306" s="672">
        <v>0.0</v>
      </c>
      <c r="P306" s="673" t="str">
        <f t="shared" si="1"/>
        <v/>
      </c>
      <c r="Q306" s="786"/>
      <c r="R306" s="777"/>
      <c r="S306" s="777"/>
      <c r="T306" s="763"/>
      <c r="U306" s="646"/>
      <c r="V306" s="764" t="s">
        <v>2372</v>
      </c>
      <c r="W306" s="678" t="s">
        <v>492</v>
      </c>
      <c r="X306" s="797">
        <v>2.0</v>
      </c>
      <c r="Y306" s="797" t="s">
        <v>2373</v>
      </c>
      <c r="Z306" s="797">
        <v>3.0</v>
      </c>
      <c r="AA306" s="797">
        <v>10.0</v>
      </c>
      <c r="AB306" s="797">
        <v>3.0</v>
      </c>
      <c r="AC306" s="797" t="s">
        <v>514</v>
      </c>
      <c r="AD306" s="797">
        <v>3.0</v>
      </c>
      <c r="AE306" s="797" t="s">
        <v>515</v>
      </c>
      <c r="AF306" s="797">
        <v>3.0</v>
      </c>
      <c r="AG306" s="797">
        <v>11.0</v>
      </c>
      <c r="AH306" s="797">
        <v>3.0</v>
      </c>
      <c r="AI306" s="797" t="s">
        <v>516</v>
      </c>
      <c r="AJ306" s="720"/>
      <c r="AK306" s="720"/>
      <c r="AL306" s="720"/>
      <c r="AM306" s="720"/>
      <c r="AN306" s="755"/>
      <c r="AO306" s="765"/>
      <c r="AP306" s="766"/>
      <c r="AQ306" s="720"/>
      <c r="AR306" s="745"/>
      <c r="AS306" s="725"/>
      <c r="AT306" s="725"/>
      <c r="AU306" s="738"/>
      <c r="AV306" s="739"/>
      <c r="AW306" s="739"/>
      <c r="AX306" s="739"/>
      <c r="AY306" s="806"/>
      <c r="AZ306" s="807"/>
      <c r="BA306" s="808"/>
      <c r="BB306" s="809"/>
      <c r="BC306" s="810"/>
      <c r="BD306" s="811"/>
      <c r="BE306" s="812"/>
      <c r="BF306" s="813"/>
      <c r="BG306" s="814"/>
      <c r="BH306" s="815"/>
      <c r="BI306" s="816"/>
      <c r="BJ306" s="696"/>
    </row>
    <row r="307" ht="15.75" customHeight="1">
      <c r="A307" s="756"/>
      <c r="B307" s="756"/>
      <c r="C307" s="669" t="s">
        <v>329</v>
      </c>
      <c r="D307" s="699" t="str">
        <f t="shared" si="10"/>
        <v/>
      </c>
      <c r="E307" s="700">
        <v>0.0</v>
      </c>
      <c r="F307" s="700">
        <v>0.0</v>
      </c>
      <c r="G307" s="700">
        <v>0.0</v>
      </c>
      <c r="H307" s="700">
        <v>0.0</v>
      </c>
      <c r="I307" s="700">
        <v>0.0</v>
      </c>
      <c r="J307" s="700">
        <v>0.0</v>
      </c>
      <c r="K307" s="700">
        <v>0.0</v>
      </c>
      <c r="L307" s="700">
        <v>0.0</v>
      </c>
      <c r="M307" s="700">
        <v>0.0</v>
      </c>
      <c r="N307" s="700">
        <v>0.0</v>
      </c>
      <c r="O307" s="701">
        <v>0.0</v>
      </c>
      <c r="P307" s="702" t="str">
        <f t="shared" si="1"/>
        <v/>
      </c>
      <c r="Q307" s="710"/>
      <c r="R307" s="769"/>
      <c r="S307" s="769"/>
      <c r="T307" s="782"/>
      <c r="U307" s="706"/>
      <c r="V307" s="772" t="s">
        <v>2374</v>
      </c>
      <c r="W307" s="708" t="s">
        <v>492</v>
      </c>
      <c r="X307" s="798">
        <v>3.0</v>
      </c>
      <c r="Y307" s="798" t="s">
        <v>2375</v>
      </c>
      <c r="Z307" s="798">
        <v>3.0</v>
      </c>
      <c r="AA307" s="798">
        <v>12.0</v>
      </c>
      <c r="AB307" s="798">
        <v>2.0</v>
      </c>
      <c r="AC307" s="798" t="s">
        <v>2373</v>
      </c>
      <c r="AD307" s="798">
        <v>3.0</v>
      </c>
      <c r="AE307" s="798">
        <v>10.0</v>
      </c>
      <c r="AF307" s="798">
        <v>3.0</v>
      </c>
      <c r="AG307" s="798" t="s">
        <v>514</v>
      </c>
      <c r="AH307" s="798">
        <v>3.0</v>
      </c>
      <c r="AI307" s="798" t="s">
        <v>515</v>
      </c>
      <c r="AJ307" s="709"/>
      <c r="AK307" s="709"/>
      <c r="AL307" s="709"/>
      <c r="AM307" s="709"/>
      <c r="AN307" s="779"/>
      <c r="AO307" s="773"/>
      <c r="AP307" s="774"/>
      <c r="AQ307" s="709"/>
      <c r="AR307" s="742"/>
      <c r="AS307" s="715"/>
      <c r="AT307" s="715"/>
      <c r="AU307" s="733"/>
      <c r="AV307" s="734"/>
      <c r="AW307" s="734"/>
      <c r="AX307" s="734"/>
      <c r="AY307" s="806"/>
      <c r="AZ307" s="807"/>
      <c r="BA307" s="808"/>
      <c r="BB307" s="809"/>
      <c r="BC307" s="810"/>
      <c r="BD307" s="811"/>
      <c r="BE307" s="812"/>
      <c r="BF307" s="813"/>
      <c r="BG307" s="814"/>
      <c r="BH307" s="815"/>
      <c r="BI307" s="816"/>
      <c r="BJ307" s="696"/>
    </row>
    <row r="308" ht="15.75" customHeight="1">
      <c r="A308" s="758"/>
      <c r="B308" s="758"/>
      <c r="C308" s="669" t="s">
        <v>330</v>
      </c>
      <c r="D308" s="670" t="str">
        <f t="shared" ref="D308:D358" si="11">BE2</f>
        <v>Curl_manubri</v>
      </c>
      <c r="E308" s="671">
        <v>0.0</v>
      </c>
      <c r="F308" s="671">
        <v>0.0</v>
      </c>
      <c r="G308" s="671">
        <v>0.0</v>
      </c>
      <c r="H308" s="671">
        <v>0.0</v>
      </c>
      <c r="I308" s="671">
        <v>0.0</v>
      </c>
      <c r="J308" s="671">
        <v>0.0</v>
      </c>
      <c r="K308" s="671">
        <v>0.0</v>
      </c>
      <c r="L308" s="671">
        <v>0.0</v>
      </c>
      <c r="M308" s="671">
        <v>0.0</v>
      </c>
      <c r="N308" s="671">
        <v>0.0</v>
      </c>
      <c r="O308" s="672">
        <v>0.0</v>
      </c>
      <c r="P308" s="673" t="str">
        <f t="shared" si="1"/>
        <v>Curl_manubri</v>
      </c>
      <c r="Q308" s="786"/>
      <c r="R308" s="817" t="s">
        <v>2376</v>
      </c>
      <c r="S308" s="820" t="s">
        <v>2377</v>
      </c>
      <c r="T308" s="763"/>
      <c r="U308" s="646"/>
      <c r="V308" s="764" t="s">
        <v>2378</v>
      </c>
      <c r="W308" s="678" t="s">
        <v>492</v>
      </c>
      <c r="X308" s="797">
        <v>2.0</v>
      </c>
      <c r="Y308" s="797" t="s">
        <v>2379</v>
      </c>
      <c r="Z308" s="797">
        <v>3.0</v>
      </c>
      <c r="AA308" s="797" t="s">
        <v>2380</v>
      </c>
      <c r="AB308" s="797">
        <v>3.0</v>
      </c>
      <c r="AC308" s="797" t="s">
        <v>2381</v>
      </c>
      <c r="AD308" s="797">
        <v>3.0</v>
      </c>
      <c r="AE308" s="797">
        <v>13.0</v>
      </c>
      <c r="AF308" s="797">
        <v>3.0</v>
      </c>
      <c r="AG308" s="797" t="s">
        <v>2382</v>
      </c>
      <c r="AH308" s="797">
        <v>3.0</v>
      </c>
      <c r="AI308" s="797" t="s">
        <v>2383</v>
      </c>
      <c r="AJ308" s="720"/>
      <c r="AK308" s="720"/>
      <c r="AL308" s="720"/>
      <c r="AM308" s="720"/>
      <c r="AN308" s="755"/>
      <c r="AO308" s="765"/>
      <c r="AP308" s="766"/>
      <c r="AQ308" s="720"/>
      <c r="AR308" s="745"/>
      <c r="AS308" s="725"/>
      <c r="AT308" s="725"/>
      <c r="AU308" s="738"/>
      <c r="AV308" s="739"/>
      <c r="AW308" s="739"/>
      <c r="AX308" s="739"/>
      <c r="AY308" s="806"/>
      <c r="AZ308" s="807"/>
      <c r="BA308" s="808"/>
      <c r="BB308" s="809"/>
      <c r="BC308" s="810"/>
      <c r="BD308" s="811"/>
      <c r="BE308" s="812"/>
      <c r="BF308" s="813"/>
      <c r="BG308" s="814"/>
      <c r="BH308" s="815"/>
      <c r="BI308" s="816"/>
      <c r="BJ308" s="696"/>
    </row>
    <row r="309" ht="15.75" customHeight="1">
      <c r="A309" s="756"/>
      <c r="B309" s="756"/>
      <c r="C309" s="669" t="s">
        <v>330</v>
      </c>
      <c r="D309" s="699" t="str">
        <f t="shared" si="11"/>
        <v>Curls_panca_scoot</v>
      </c>
      <c r="E309" s="700">
        <v>0.0</v>
      </c>
      <c r="F309" s="700">
        <v>0.0</v>
      </c>
      <c r="G309" s="700">
        <v>0.0</v>
      </c>
      <c r="H309" s="700">
        <v>0.0</v>
      </c>
      <c r="I309" s="700">
        <v>0.0</v>
      </c>
      <c r="J309" s="700">
        <v>0.0</v>
      </c>
      <c r="K309" s="700">
        <v>0.0</v>
      </c>
      <c r="L309" s="700">
        <v>0.0</v>
      </c>
      <c r="M309" s="700">
        <v>0.0</v>
      </c>
      <c r="N309" s="700">
        <v>0.0</v>
      </c>
      <c r="O309" s="701">
        <v>0.0</v>
      </c>
      <c r="P309" s="702" t="str">
        <f t="shared" si="1"/>
        <v>Curls_panca_scoot</v>
      </c>
      <c r="Q309" s="710"/>
      <c r="R309" s="804" t="s">
        <v>2384</v>
      </c>
      <c r="S309" s="819" t="s">
        <v>2385</v>
      </c>
      <c r="T309" s="782"/>
      <c r="U309" s="706"/>
      <c r="V309" s="772" t="s">
        <v>2386</v>
      </c>
      <c r="W309" s="708" t="s">
        <v>492</v>
      </c>
      <c r="X309" s="798">
        <v>3.0</v>
      </c>
      <c r="Y309" s="798">
        <v>14.0</v>
      </c>
      <c r="Z309" s="798">
        <v>3.0</v>
      </c>
      <c r="AA309" s="798" t="s">
        <v>2387</v>
      </c>
      <c r="AB309" s="798">
        <v>2.0</v>
      </c>
      <c r="AC309" s="798" t="s">
        <v>2379</v>
      </c>
      <c r="AD309" s="798">
        <v>2.0</v>
      </c>
      <c r="AE309" s="798" t="s">
        <v>2379</v>
      </c>
      <c r="AF309" s="798">
        <v>3.0</v>
      </c>
      <c r="AG309" s="798" t="s">
        <v>2380</v>
      </c>
      <c r="AH309" s="798">
        <v>3.0</v>
      </c>
      <c r="AI309" s="798" t="s">
        <v>2381</v>
      </c>
      <c r="AJ309" s="709"/>
      <c r="AK309" s="709"/>
      <c r="AL309" s="709"/>
      <c r="AM309" s="709"/>
      <c r="AN309" s="779"/>
      <c r="AO309" s="773"/>
      <c r="AP309" s="774"/>
      <c r="AQ309" s="709"/>
      <c r="AR309" s="742"/>
      <c r="AS309" s="715"/>
      <c r="AT309" s="715"/>
      <c r="AU309" s="733"/>
      <c r="AV309" s="734"/>
      <c r="AW309" s="734"/>
      <c r="AX309" s="734"/>
      <c r="AY309" s="806"/>
      <c r="AZ309" s="807"/>
      <c r="BA309" s="808"/>
      <c r="BB309" s="809"/>
      <c r="BC309" s="810"/>
      <c r="BD309" s="811"/>
      <c r="BE309" s="812"/>
      <c r="BF309" s="813"/>
      <c r="BG309" s="814"/>
      <c r="BH309" s="815"/>
      <c r="BI309" s="816"/>
      <c r="BJ309" s="696"/>
    </row>
    <row r="310" ht="15.75" customHeight="1">
      <c r="A310" s="758"/>
      <c r="B310" s="758"/>
      <c r="C310" s="669" t="s">
        <v>330</v>
      </c>
      <c r="D310" s="670" t="str">
        <f t="shared" si="11"/>
        <v>Curls_panca_45°</v>
      </c>
      <c r="E310" s="671">
        <v>0.0</v>
      </c>
      <c r="F310" s="671">
        <v>0.0</v>
      </c>
      <c r="G310" s="671">
        <v>0.0</v>
      </c>
      <c r="H310" s="671">
        <v>0.0</v>
      </c>
      <c r="I310" s="671">
        <v>0.0</v>
      </c>
      <c r="J310" s="671">
        <v>0.0</v>
      </c>
      <c r="K310" s="671">
        <v>0.0</v>
      </c>
      <c r="L310" s="671">
        <v>0.0</v>
      </c>
      <c r="M310" s="671">
        <v>0.0</v>
      </c>
      <c r="N310" s="671">
        <v>0.0</v>
      </c>
      <c r="O310" s="672">
        <v>0.0</v>
      </c>
      <c r="P310" s="673" t="str">
        <f t="shared" si="1"/>
        <v>Curls_panca_45°</v>
      </c>
      <c r="Q310" s="786"/>
      <c r="R310" s="817" t="s">
        <v>2388</v>
      </c>
      <c r="S310" s="820" t="s">
        <v>2389</v>
      </c>
      <c r="T310" s="763"/>
      <c r="U310" s="646"/>
      <c r="V310" s="764" t="s">
        <v>2390</v>
      </c>
      <c r="W310" s="678" t="s">
        <v>492</v>
      </c>
      <c r="X310" s="797">
        <v>3.0</v>
      </c>
      <c r="Y310" s="797">
        <v>13.0</v>
      </c>
      <c r="Z310" s="797">
        <v>3.0</v>
      </c>
      <c r="AA310" s="797" t="s">
        <v>2382</v>
      </c>
      <c r="AB310" s="797">
        <v>3.0</v>
      </c>
      <c r="AC310" s="797" t="s">
        <v>2383</v>
      </c>
      <c r="AD310" s="797">
        <v>3.0</v>
      </c>
      <c r="AE310" s="797">
        <v>14.0</v>
      </c>
      <c r="AF310" s="797">
        <v>3.0</v>
      </c>
      <c r="AG310" s="797" t="s">
        <v>2387</v>
      </c>
      <c r="AH310" s="797">
        <v>2.0</v>
      </c>
      <c r="AI310" s="797" t="s">
        <v>2379</v>
      </c>
      <c r="AJ310" s="720"/>
      <c r="AK310" s="720"/>
      <c r="AL310" s="720"/>
      <c r="AM310" s="720"/>
      <c r="AN310" s="755"/>
      <c r="AO310" s="765"/>
      <c r="AP310" s="766"/>
      <c r="AQ310" s="720"/>
      <c r="AR310" s="745"/>
      <c r="AS310" s="725"/>
      <c r="AT310" s="725"/>
      <c r="AU310" s="738"/>
      <c r="AV310" s="739"/>
      <c r="AW310" s="739"/>
      <c r="AX310" s="739"/>
      <c r="AY310" s="806"/>
      <c r="AZ310" s="807"/>
      <c r="BA310" s="808"/>
      <c r="BB310" s="809"/>
      <c r="BC310" s="810"/>
      <c r="BD310" s="811"/>
      <c r="BE310" s="812"/>
      <c r="BF310" s="813"/>
      <c r="BG310" s="814"/>
      <c r="BH310" s="815"/>
      <c r="BI310" s="816"/>
      <c r="BJ310" s="696"/>
    </row>
    <row r="311" ht="15.75" customHeight="1">
      <c r="A311" s="756"/>
      <c r="B311" s="756"/>
      <c r="C311" s="669" t="s">
        <v>330</v>
      </c>
      <c r="D311" s="699" t="str">
        <f t="shared" si="11"/>
        <v>Dead_Curls</v>
      </c>
      <c r="E311" s="700">
        <v>0.0</v>
      </c>
      <c r="F311" s="700">
        <v>0.0</v>
      </c>
      <c r="G311" s="700">
        <v>0.0</v>
      </c>
      <c r="H311" s="700">
        <v>0.0</v>
      </c>
      <c r="I311" s="700">
        <v>0.0</v>
      </c>
      <c r="J311" s="700">
        <v>0.0</v>
      </c>
      <c r="K311" s="700">
        <v>0.0</v>
      </c>
      <c r="L311" s="700">
        <v>0.0</v>
      </c>
      <c r="M311" s="700">
        <v>0.0</v>
      </c>
      <c r="N311" s="700">
        <v>0.0</v>
      </c>
      <c r="O311" s="701">
        <v>0.0</v>
      </c>
      <c r="P311" s="702" t="str">
        <f t="shared" si="1"/>
        <v>Dead_Curls</v>
      </c>
      <c r="Q311" s="710"/>
      <c r="R311" s="804" t="s">
        <v>2391</v>
      </c>
      <c r="S311" s="824" t="s">
        <v>2392</v>
      </c>
      <c r="T311" s="782"/>
      <c r="U311" s="706"/>
      <c r="V311" s="772" t="s">
        <v>2393</v>
      </c>
      <c r="W311" s="708" t="s">
        <v>492</v>
      </c>
      <c r="X311" s="798">
        <v>2.0</v>
      </c>
      <c r="Y311" s="798" t="s">
        <v>2367</v>
      </c>
      <c r="Z311" s="798">
        <v>3.0</v>
      </c>
      <c r="AA311" s="798">
        <v>8.0</v>
      </c>
      <c r="AB311" s="798">
        <v>3.0</v>
      </c>
      <c r="AC311" s="798" t="s">
        <v>2394</v>
      </c>
      <c r="AD311" s="798">
        <v>3.0</v>
      </c>
      <c r="AE311" s="798" t="s">
        <v>2394</v>
      </c>
      <c r="AF311" s="798">
        <v>3.0</v>
      </c>
      <c r="AG311" s="798" t="s">
        <v>2394</v>
      </c>
      <c r="AH311" s="798">
        <v>3.0</v>
      </c>
      <c r="AI311" s="798" t="s">
        <v>2394</v>
      </c>
      <c r="AJ311" s="709"/>
      <c r="AK311" s="709"/>
      <c r="AL311" s="709"/>
      <c r="AM311" s="709"/>
      <c r="AN311" s="779"/>
      <c r="AO311" s="773"/>
      <c r="AP311" s="774"/>
      <c r="AQ311" s="709"/>
      <c r="AR311" s="742"/>
      <c r="AS311" s="715"/>
      <c r="AT311" s="715"/>
      <c r="AU311" s="733"/>
      <c r="AV311" s="734"/>
      <c r="AW311" s="734"/>
      <c r="AX311" s="734"/>
      <c r="AY311" s="806"/>
      <c r="AZ311" s="807"/>
      <c r="BA311" s="808"/>
      <c r="BB311" s="809"/>
      <c r="BC311" s="810"/>
      <c r="BD311" s="811"/>
      <c r="BE311" s="812"/>
      <c r="BF311" s="813"/>
      <c r="BG311" s="814"/>
      <c r="BH311" s="815"/>
      <c r="BI311" s="816"/>
      <c r="BJ311" s="696"/>
    </row>
    <row r="312" ht="15.75" customHeight="1">
      <c r="A312" s="758"/>
      <c r="B312" s="758"/>
      <c r="C312" s="669" t="s">
        <v>330</v>
      </c>
      <c r="D312" s="670" t="str">
        <f t="shared" si="11"/>
        <v>Curls_Bilaciere_Z</v>
      </c>
      <c r="E312" s="671">
        <v>0.0</v>
      </c>
      <c r="F312" s="671">
        <v>0.0</v>
      </c>
      <c r="G312" s="671">
        <v>0.0</v>
      </c>
      <c r="H312" s="671">
        <v>0.0</v>
      </c>
      <c r="I312" s="671">
        <v>0.0</v>
      </c>
      <c r="J312" s="671">
        <v>0.0</v>
      </c>
      <c r="K312" s="671">
        <v>0.0</v>
      </c>
      <c r="L312" s="671">
        <v>0.0</v>
      </c>
      <c r="M312" s="671">
        <v>0.0</v>
      </c>
      <c r="N312" s="671">
        <v>0.0</v>
      </c>
      <c r="O312" s="672">
        <v>0.0</v>
      </c>
      <c r="P312" s="673" t="str">
        <f t="shared" si="1"/>
        <v>Curls_Bilaciere_Z</v>
      </c>
      <c r="Q312" s="786"/>
      <c r="R312" s="817" t="s">
        <v>2384</v>
      </c>
      <c r="S312" s="820" t="s">
        <v>2395</v>
      </c>
      <c r="T312" s="763"/>
      <c r="U312" s="646"/>
      <c r="V312" s="764" t="s">
        <v>2396</v>
      </c>
      <c r="W312" s="678" t="s">
        <v>492</v>
      </c>
      <c r="X312" s="797">
        <v>4.0</v>
      </c>
      <c r="Y312" s="797" t="s">
        <v>2394</v>
      </c>
      <c r="Z312" s="797">
        <v>4.0</v>
      </c>
      <c r="AA312" s="797" t="s">
        <v>2394</v>
      </c>
      <c r="AB312" s="797">
        <v>4.0</v>
      </c>
      <c r="AC312" s="797" t="s">
        <v>2394</v>
      </c>
      <c r="AD312" s="797">
        <v>4.0</v>
      </c>
      <c r="AE312" s="797" t="s">
        <v>2394</v>
      </c>
      <c r="AF312" s="797">
        <v>4.0</v>
      </c>
      <c r="AG312" s="797" t="s">
        <v>2394</v>
      </c>
      <c r="AH312" s="797">
        <v>4.0</v>
      </c>
      <c r="AI312" s="797" t="s">
        <v>2394</v>
      </c>
      <c r="AJ312" s="720"/>
      <c r="AK312" s="720"/>
      <c r="AL312" s="720"/>
      <c r="AM312" s="720"/>
      <c r="AN312" s="755"/>
      <c r="AO312" s="765"/>
      <c r="AP312" s="766"/>
      <c r="AQ312" s="720"/>
      <c r="AR312" s="745"/>
      <c r="AS312" s="725"/>
      <c r="AT312" s="725"/>
      <c r="AU312" s="738"/>
      <c r="AV312" s="739"/>
      <c r="AW312" s="739"/>
      <c r="AX312" s="739"/>
      <c r="AY312" s="806"/>
      <c r="AZ312" s="807"/>
      <c r="BA312" s="808"/>
      <c r="BB312" s="809"/>
      <c r="BC312" s="810"/>
      <c r="BD312" s="811"/>
      <c r="BE312" s="812"/>
      <c r="BF312" s="813"/>
      <c r="BG312" s="814"/>
      <c r="BH312" s="815"/>
      <c r="BI312" s="816"/>
      <c r="BJ312" s="696"/>
    </row>
    <row r="313" ht="15.75" customHeight="1">
      <c r="A313" s="756"/>
      <c r="B313" s="756"/>
      <c r="C313" s="669" t="s">
        <v>330</v>
      </c>
      <c r="D313" s="699" t="str">
        <f t="shared" si="11"/>
        <v>Curls_manubri_schiena_al_muro</v>
      </c>
      <c r="E313" s="700">
        <v>0.0</v>
      </c>
      <c r="F313" s="700">
        <v>0.0</v>
      </c>
      <c r="G313" s="700">
        <v>0.0</v>
      </c>
      <c r="H313" s="700">
        <v>0.0</v>
      </c>
      <c r="I313" s="700">
        <v>0.0</v>
      </c>
      <c r="J313" s="700">
        <v>0.0</v>
      </c>
      <c r="K313" s="700">
        <v>0.0</v>
      </c>
      <c r="L313" s="700">
        <v>0.0</v>
      </c>
      <c r="M313" s="700">
        <v>0.0</v>
      </c>
      <c r="N313" s="700">
        <v>0.0</v>
      </c>
      <c r="O313" s="701">
        <v>0.0</v>
      </c>
      <c r="P313" s="702" t="str">
        <f t="shared" si="1"/>
        <v>Curls_manubri_schiena_al_muro</v>
      </c>
      <c r="Q313" s="710"/>
      <c r="R313" s="804" t="s">
        <v>2397</v>
      </c>
      <c r="S313" s="819" t="s">
        <v>2398</v>
      </c>
      <c r="T313" s="782"/>
      <c r="U313" s="706"/>
      <c r="V313" s="772" t="s">
        <v>2399</v>
      </c>
      <c r="W313" s="708" t="s">
        <v>492</v>
      </c>
      <c r="X313" s="798">
        <v>5.0</v>
      </c>
      <c r="Y313" s="798" t="s">
        <v>2394</v>
      </c>
      <c r="Z313" s="798">
        <v>5.0</v>
      </c>
      <c r="AA313" s="798" t="s">
        <v>2394</v>
      </c>
      <c r="AB313" s="798">
        <v>5.0</v>
      </c>
      <c r="AC313" s="798" t="s">
        <v>2394</v>
      </c>
      <c r="AD313" s="798">
        <v>5.0</v>
      </c>
      <c r="AE313" s="798" t="s">
        <v>2394</v>
      </c>
      <c r="AF313" s="798">
        <v>5.0</v>
      </c>
      <c r="AG313" s="798" t="s">
        <v>2394</v>
      </c>
      <c r="AH313" s="798">
        <v>1.0</v>
      </c>
      <c r="AI313" s="798" t="s">
        <v>2394</v>
      </c>
      <c r="AJ313" s="709"/>
      <c r="AK313" s="709"/>
      <c r="AL313" s="709"/>
      <c r="AM313" s="709"/>
      <c r="AN313" s="779"/>
      <c r="AO313" s="773"/>
      <c r="AP313" s="774"/>
      <c r="AQ313" s="709"/>
      <c r="AR313" s="742"/>
      <c r="AS313" s="715"/>
      <c r="AT313" s="715"/>
      <c r="AU313" s="733"/>
      <c r="AV313" s="734"/>
      <c r="AW313" s="734"/>
      <c r="AX313" s="734"/>
      <c r="AY313" s="806"/>
      <c r="AZ313" s="807"/>
      <c r="BA313" s="808"/>
      <c r="BB313" s="809"/>
      <c r="BC313" s="810"/>
      <c r="BD313" s="811"/>
      <c r="BE313" s="812"/>
      <c r="BF313" s="813"/>
      <c r="BG313" s="814"/>
      <c r="BH313" s="815"/>
      <c r="BI313" s="816"/>
      <c r="BJ313" s="696"/>
    </row>
    <row r="314" ht="15.75" customHeight="1">
      <c r="A314" s="758"/>
      <c r="B314" s="758"/>
      <c r="C314" s="669" t="s">
        <v>330</v>
      </c>
      <c r="D314" s="670" t="str">
        <f t="shared" si="11"/>
        <v>Curls_martello_in_piedi</v>
      </c>
      <c r="E314" s="671">
        <v>0.0</v>
      </c>
      <c r="F314" s="671">
        <v>0.0</v>
      </c>
      <c r="G314" s="671">
        <v>0.0</v>
      </c>
      <c r="H314" s="671">
        <v>0.0</v>
      </c>
      <c r="I314" s="671">
        <v>0.0</v>
      </c>
      <c r="J314" s="671">
        <v>0.0</v>
      </c>
      <c r="K314" s="671">
        <v>0.0</v>
      </c>
      <c r="L314" s="671">
        <v>0.0</v>
      </c>
      <c r="M314" s="671">
        <v>0.0</v>
      </c>
      <c r="N314" s="671">
        <v>0.0</v>
      </c>
      <c r="O314" s="672">
        <v>0.0</v>
      </c>
      <c r="P314" s="673" t="str">
        <f t="shared" si="1"/>
        <v>Curls_martello_in_piedi</v>
      </c>
      <c r="Q314" s="786"/>
      <c r="R314" s="817" t="s">
        <v>2400</v>
      </c>
      <c r="S314" s="820" t="s">
        <v>2401</v>
      </c>
      <c r="T314" s="763"/>
      <c r="U314" s="646"/>
      <c r="V314" s="764" t="s">
        <v>2402</v>
      </c>
      <c r="W314" s="678" t="s">
        <v>492</v>
      </c>
      <c r="X314" s="797">
        <v>2.0</v>
      </c>
      <c r="Y314" s="797" t="s">
        <v>2403</v>
      </c>
      <c r="Z314" s="797">
        <v>2.0</v>
      </c>
      <c r="AA314" s="797" t="s">
        <v>2394</v>
      </c>
      <c r="AB314" s="797">
        <v>2.0</v>
      </c>
      <c r="AC314" s="797" t="s">
        <v>2394</v>
      </c>
      <c r="AD314" s="797">
        <v>2.0</v>
      </c>
      <c r="AE314" s="797" t="s">
        <v>2394</v>
      </c>
      <c r="AF314" s="797">
        <v>2.0</v>
      </c>
      <c r="AG314" s="797" t="s">
        <v>2394</v>
      </c>
      <c r="AH314" s="797">
        <v>2.0</v>
      </c>
      <c r="AI314" s="797" t="s">
        <v>2394</v>
      </c>
      <c r="AJ314" s="720"/>
      <c r="AK314" s="720"/>
      <c r="AL314" s="720"/>
      <c r="AM314" s="720"/>
      <c r="AN314" s="755"/>
      <c r="AO314" s="765"/>
      <c r="AP314" s="766"/>
      <c r="AQ314" s="720"/>
      <c r="AR314" s="745"/>
      <c r="AS314" s="725"/>
      <c r="AT314" s="725"/>
      <c r="AU314" s="738"/>
      <c r="AV314" s="739"/>
      <c r="AW314" s="739"/>
      <c r="AX314" s="739"/>
      <c r="AY314" s="806"/>
      <c r="AZ314" s="807"/>
      <c r="BA314" s="808"/>
      <c r="BB314" s="809"/>
      <c r="BC314" s="810"/>
      <c r="BD314" s="811"/>
      <c r="BE314" s="812"/>
      <c r="BF314" s="813"/>
      <c r="BG314" s="814"/>
      <c r="BH314" s="815"/>
      <c r="BI314" s="816"/>
      <c r="BJ314" s="696"/>
    </row>
    <row r="315" ht="15.75" customHeight="1">
      <c r="A315" s="756"/>
      <c r="B315" s="756"/>
      <c r="C315" s="669" t="s">
        <v>330</v>
      </c>
      <c r="D315" s="699" t="str">
        <f t="shared" si="11"/>
        <v>Curls_martello_panca</v>
      </c>
      <c r="E315" s="700">
        <v>0.0</v>
      </c>
      <c r="F315" s="700">
        <v>0.0</v>
      </c>
      <c r="G315" s="700">
        <v>0.0</v>
      </c>
      <c r="H315" s="700">
        <v>0.0</v>
      </c>
      <c r="I315" s="700">
        <v>0.0</v>
      </c>
      <c r="J315" s="700">
        <v>0.0</v>
      </c>
      <c r="K315" s="700">
        <v>0.0</v>
      </c>
      <c r="L315" s="700">
        <v>0.0</v>
      </c>
      <c r="M315" s="700">
        <v>0.0</v>
      </c>
      <c r="N315" s="700">
        <v>0.0</v>
      </c>
      <c r="O315" s="701">
        <v>0.0</v>
      </c>
      <c r="P315" s="702" t="str">
        <f t="shared" si="1"/>
        <v>Curls_martello_panca</v>
      </c>
      <c r="Q315" s="710"/>
      <c r="R315" s="804" t="s">
        <v>2400</v>
      </c>
      <c r="S315" s="819" t="s">
        <v>2404</v>
      </c>
      <c r="T315" s="782"/>
      <c r="U315" s="706"/>
      <c r="V315" s="772" t="s">
        <v>2396</v>
      </c>
      <c r="W315" s="708" t="s">
        <v>492</v>
      </c>
      <c r="X315" s="798">
        <v>3.0</v>
      </c>
      <c r="Y315" s="798" t="s">
        <v>2394</v>
      </c>
      <c r="Z315" s="798">
        <v>3.0</v>
      </c>
      <c r="AA315" s="798" t="s">
        <v>2394</v>
      </c>
      <c r="AB315" s="798">
        <v>3.0</v>
      </c>
      <c r="AC315" s="798" t="s">
        <v>2394</v>
      </c>
      <c r="AD315" s="798">
        <v>3.0</v>
      </c>
      <c r="AE315" s="798" t="s">
        <v>2394</v>
      </c>
      <c r="AF315" s="798">
        <v>3.0</v>
      </c>
      <c r="AG315" s="798" t="s">
        <v>2394</v>
      </c>
      <c r="AH315" s="798">
        <v>3.0</v>
      </c>
      <c r="AI315" s="798" t="s">
        <v>2394</v>
      </c>
      <c r="AJ315" s="709"/>
      <c r="AK315" s="709"/>
      <c r="AL315" s="709"/>
      <c r="AM315" s="709"/>
      <c r="AN315" s="779"/>
      <c r="AO315" s="773"/>
      <c r="AP315" s="774"/>
      <c r="AQ315" s="709"/>
      <c r="AR315" s="742"/>
      <c r="AS315" s="715"/>
      <c r="AT315" s="715"/>
      <c r="AU315" s="733"/>
      <c r="AV315" s="734"/>
      <c r="AW315" s="734"/>
      <c r="AX315" s="734"/>
      <c r="AY315" s="806"/>
      <c r="AZ315" s="807"/>
      <c r="BA315" s="808"/>
      <c r="BB315" s="809"/>
      <c r="BC315" s="810"/>
      <c r="BD315" s="811"/>
      <c r="BE315" s="812"/>
      <c r="BF315" s="813"/>
      <c r="BG315" s="814"/>
      <c r="BH315" s="815"/>
      <c r="BI315" s="816"/>
      <c r="BJ315" s="696"/>
    </row>
    <row r="316" ht="15.75" customHeight="1">
      <c r="A316" s="758"/>
      <c r="B316" s="758"/>
      <c r="C316" s="669" t="s">
        <v>330</v>
      </c>
      <c r="D316" s="670" t="str">
        <f t="shared" si="11"/>
        <v>Curls_martello_panca_inlinata_45°</v>
      </c>
      <c r="E316" s="671">
        <v>0.0</v>
      </c>
      <c r="F316" s="671">
        <v>0.0</v>
      </c>
      <c r="G316" s="671">
        <v>0.0</v>
      </c>
      <c r="H316" s="671">
        <v>0.0</v>
      </c>
      <c r="I316" s="671">
        <v>0.0</v>
      </c>
      <c r="J316" s="671">
        <v>0.0</v>
      </c>
      <c r="K316" s="671">
        <v>0.0</v>
      </c>
      <c r="L316" s="671">
        <v>0.0</v>
      </c>
      <c r="M316" s="671">
        <v>0.0</v>
      </c>
      <c r="N316" s="671">
        <v>0.0</v>
      </c>
      <c r="O316" s="672">
        <v>0.0</v>
      </c>
      <c r="P316" s="673" t="str">
        <f t="shared" si="1"/>
        <v>Curls_martello_panca_inlinata_45°</v>
      </c>
      <c r="Q316" s="786"/>
      <c r="R316" s="817" t="s">
        <v>2400</v>
      </c>
      <c r="S316" s="820" t="s">
        <v>2405</v>
      </c>
      <c r="T316" s="763"/>
      <c r="U316" s="646"/>
      <c r="V316" s="764" t="s">
        <v>2396</v>
      </c>
      <c r="W316" s="678" t="s">
        <v>492</v>
      </c>
      <c r="X316" s="797">
        <v>4.0</v>
      </c>
      <c r="Y316" s="797" t="s">
        <v>2394</v>
      </c>
      <c r="Z316" s="797">
        <v>4.0</v>
      </c>
      <c r="AA316" s="797" t="s">
        <v>2394</v>
      </c>
      <c r="AB316" s="797">
        <v>4.0</v>
      </c>
      <c r="AC316" s="797" t="s">
        <v>2394</v>
      </c>
      <c r="AD316" s="797">
        <v>4.0</v>
      </c>
      <c r="AE316" s="797" t="s">
        <v>2394</v>
      </c>
      <c r="AF316" s="797">
        <v>4.0</v>
      </c>
      <c r="AG316" s="797" t="s">
        <v>2394</v>
      </c>
      <c r="AH316" s="797">
        <v>4.0</v>
      </c>
      <c r="AI316" s="797" t="s">
        <v>2394</v>
      </c>
      <c r="AJ316" s="720"/>
      <c r="AK316" s="720"/>
      <c r="AL316" s="720"/>
      <c r="AM316" s="720"/>
      <c r="AN316" s="755"/>
      <c r="AO316" s="765"/>
      <c r="AP316" s="766"/>
      <c r="AQ316" s="720"/>
      <c r="AR316" s="745"/>
      <c r="AS316" s="725"/>
      <c r="AT316" s="725"/>
      <c r="AU316" s="738"/>
      <c r="AV316" s="739"/>
      <c r="AW316" s="739"/>
      <c r="AX316" s="739"/>
      <c r="AY316" s="806"/>
      <c r="AZ316" s="807"/>
      <c r="BA316" s="808"/>
      <c r="BB316" s="809"/>
      <c r="BC316" s="810"/>
      <c r="BD316" s="811"/>
      <c r="BE316" s="812"/>
      <c r="BF316" s="813"/>
      <c r="BG316" s="814"/>
      <c r="BH316" s="815"/>
      <c r="BI316" s="816"/>
      <c r="BJ316" s="696"/>
    </row>
    <row r="317" ht="15.75" customHeight="1">
      <c r="A317" s="756"/>
      <c r="B317" s="756"/>
      <c r="C317" s="669" t="s">
        <v>330</v>
      </c>
      <c r="D317" s="699" t="str">
        <f t="shared" si="11"/>
        <v>Spider_curls</v>
      </c>
      <c r="E317" s="700">
        <v>0.0</v>
      </c>
      <c r="F317" s="700">
        <v>0.0</v>
      </c>
      <c r="G317" s="700">
        <v>0.0</v>
      </c>
      <c r="H317" s="700">
        <v>0.0</v>
      </c>
      <c r="I317" s="700">
        <v>0.0</v>
      </c>
      <c r="J317" s="700">
        <v>0.0</v>
      </c>
      <c r="K317" s="700">
        <v>0.0</v>
      </c>
      <c r="L317" s="700">
        <v>0.0</v>
      </c>
      <c r="M317" s="700">
        <v>0.0</v>
      </c>
      <c r="N317" s="700">
        <v>0.0</v>
      </c>
      <c r="O317" s="701">
        <v>0.0</v>
      </c>
      <c r="P317" s="702" t="str">
        <f t="shared" si="1"/>
        <v>Spider_curls</v>
      </c>
      <c r="Q317" s="710"/>
      <c r="R317" s="804" t="s">
        <v>2406</v>
      </c>
      <c r="S317" s="819" t="s">
        <v>2407</v>
      </c>
      <c r="T317" s="782"/>
      <c r="U317" s="706"/>
      <c r="V317" s="772" t="s">
        <v>2408</v>
      </c>
      <c r="W317" s="708" t="s">
        <v>492</v>
      </c>
      <c r="X317" s="798">
        <v>1.0</v>
      </c>
      <c r="Y317" s="798" t="s">
        <v>2394</v>
      </c>
      <c r="Z317" s="798">
        <v>1.0</v>
      </c>
      <c r="AA317" s="798" t="s">
        <v>2394</v>
      </c>
      <c r="AB317" s="798">
        <v>1.0</v>
      </c>
      <c r="AC317" s="798" t="s">
        <v>2409</v>
      </c>
      <c r="AD317" s="798">
        <v>1.0</v>
      </c>
      <c r="AE317" s="798" t="s">
        <v>2409</v>
      </c>
      <c r="AF317" s="798">
        <v>1.0</v>
      </c>
      <c r="AG317" s="798" t="s">
        <v>2410</v>
      </c>
      <c r="AH317" s="798">
        <v>1.0</v>
      </c>
      <c r="AI317" s="798" t="s">
        <v>2410</v>
      </c>
      <c r="AJ317" s="709"/>
      <c r="AK317" s="709"/>
      <c r="AL317" s="709"/>
      <c r="AM317" s="709"/>
      <c r="AN317" s="779"/>
      <c r="AO317" s="773"/>
      <c r="AP317" s="774"/>
      <c r="AQ317" s="709"/>
      <c r="AR317" s="742"/>
      <c r="AS317" s="715"/>
      <c r="AT317" s="715"/>
      <c r="AU317" s="733"/>
      <c r="AV317" s="734"/>
      <c r="AW317" s="734"/>
      <c r="AX317" s="734"/>
      <c r="AY317" s="806"/>
      <c r="AZ317" s="807"/>
      <c r="BA317" s="808"/>
      <c r="BB317" s="809"/>
      <c r="BC317" s="810"/>
      <c r="BD317" s="811"/>
      <c r="BE317" s="812"/>
      <c r="BF317" s="813"/>
      <c r="BG317" s="814"/>
      <c r="BH317" s="815"/>
      <c r="BI317" s="816"/>
      <c r="BJ317" s="696"/>
    </row>
    <row r="318" ht="15.75" customHeight="1">
      <c r="A318" s="758"/>
      <c r="B318" s="758"/>
      <c r="C318" s="669" t="s">
        <v>330</v>
      </c>
      <c r="D318" s="670" t="str">
        <f t="shared" si="11"/>
        <v>curl cavo basso</v>
      </c>
      <c r="E318" s="671">
        <v>0.0</v>
      </c>
      <c r="F318" s="671">
        <v>0.0</v>
      </c>
      <c r="G318" s="671">
        <v>0.0</v>
      </c>
      <c r="H318" s="671">
        <v>0.0</v>
      </c>
      <c r="I318" s="671">
        <v>0.0</v>
      </c>
      <c r="J318" s="671">
        <v>0.0</v>
      </c>
      <c r="K318" s="671">
        <v>0.0</v>
      </c>
      <c r="L318" s="671">
        <v>0.0</v>
      </c>
      <c r="M318" s="671">
        <v>0.0</v>
      </c>
      <c r="N318" s="671">
        <v>0.0</v>
      </c>
      <c r="O318" s="672">
        <v>0.0</v>
      </c>
      <c r="P318" s="673" t="str">
        <f t="shared" si="1"/>
        <v>curl cavo basso</v>
      </c>
      <c r="Q318" s="786"/>
      <c r="R318" s="817"/>
      <c r="S318" s="820" t="s">
        <v>2411</v>
      </c>
      <c r="T318" s="763"/>
      <c r="U318" s="646"/>
      <c r="V318" s="764" t="s">
        <v>2412</v>
      </c>
      <c r="W318" s="678" t="s">
        <v>492</v>
      </c>
      <c r="X318" s="797">
        <v>2.0</v>
      </c>
      <c r="Y318" s="797" t="s">
        <v>2413</v>
      </c>
      <c r="Z318" s="797">
        <v>3.0</v>
      </c>
      <c r="AA318" s="797">
        <v>10.0</v>
      </c>
      <c r="AB318" s="797">
        <v>3.0</v>
      </c>
      <c r="AC318" s="797" t="s">
        <v>2394</v>
      </c>
      <c r="AD318" s="797">
        <v>3.0</v>
      </c>
      <c r="AE318" s="797" t="s">
        <v>2394</v>
      </c>
      <c r="AF318" s="797">
        <v>3.0</v>
      </c>
      <c r="AG318" s="797" t="s">
        <v>2394</v>
      </c>
      <c r="AH318" s="797">
        <v>3.0</v>
      </c>
      <c r="AI318" s="797" t="s">
        <v>2394</v>
      </c>
      <c r="AJ318" s="720"/>
      <c r="AK318" s="720"/>
      <c r="AL318" s="720"/>
      <c r="AM318" s="720"/>
      <c r="AN318" s="755"/>
      <c r="AO318" s="765"/>
      <c r="AP318" s="766"/>
      <c r="AQ318" s="720"/>
      <c r="AR318" s="745"/>
      <c r="AS318" s="725"/>
      <c r="AT318" s="725"/>
      <c r="AU318" s="738"/>
      <c r="AV318" s="739"/>
      <c r="AW318" s="739"/>
      <c r="AX318" s="739"/>
      <c r="AY318" s="806"/>
      <c r="AZ318" s="807"/>
      <c r="BA318" s="808"/>
      <c r="BB318" s="809"/>
      <c r="BC318" s="810"/>
      <c r="BD318" s="811"/>
      <c r="BE318" s="812"/>
      <c r="BF318" s="813"/>
      <c r="BG318" s="814"/>
      <c r="BH318" s="815"/>
      <c r="BI318" s="816"/>
      <c r="BJ318" s="696"/>
    </row>
    <row r="319" ht="15.75" customHeight="1">
      <c r="A319" s="756"/>
      <c r="B319" s="756"/>
      <c r="C319" s="669" t="s">
        <v>330</v>
      </c>
      <c r="D319" s="699" t="str">
        <f t="shared" si="11"/>
        <v>curl doppio bicipite </v>
      </c>
      <c r="E319" s="700">
        <v>0.0</v>
      </c>
      <c r="F319" s="700">
        <v>0.0</v>
      </c>
      <c r="G319" s="700">
        <v>0.0</v>
      </c>
      <c r="H319" s="700">
        <v>0.0</v>
      </c>
      <c r="I319" s="700">
        <v>0.0</v>
      </c>
      <c r="J319" s="700">
        <v>0.0</v>
      </c>
      <c r="K319" s="700">
        <v>0.0</v>
      </c>
      <c r="L319" s="700">
        <v>0.0</v>
      </c>
      <c r="M319" s="700">
        <v>0.0</v>
      </c>
      <c r="N319" s="700">
        <v>0.0</v>
      </c>
      <c r="O319" s="701">
        <v>0.0</v>
      </c>
      <c r="P319" s="702" t="str">
        <f t="shared" si="1"/>
        <v>curl doppio bicipite </v>
      </c>
      <c r="Q319" s="710"/>
      <c r="R319" s="804" t="s">
        <v>2414</v>
      </c>
      <c r="S319" s="819" t="s">
        <v>2415</v>
      </c>
      <c r="T319" s="782"/>
      <c r="U319" s="706"/>
      <c r="V319" s="772" t="s">
        <v>2416</v>
      </c>
      <c r="W319" s="708" t="s">
        <v>492</v>
      </c>
      <c r="X319" s="798">
        <v>4.0</v>
      </c>
      <c r="Y319" s="798" t="s">
        <v>2394</v>
      </c>
      <c r="Z319" s="798">
        <v>4.0</v>
      </c>
      <c r="AA319" s="798" t="s">
        <v>2394</v>
      </c>
      <c r="AB319" s="798">
        <v>4.0</v>
      </c>
      <c r="AC319" s="798" t="s">
        <v>2394</v>
      </c>
      <c r="AD319" s="798">
        <v>4.0</v>
      </c>
      <c r="AE319" s="798" t="s">
        <v>2394</v>
      </c>
      <c r="AF319" s="798">
        <v>4.0</v>
      </c>
      <c r="AG319" s="798" t="s">
        <v>2394</v>
      </c>
      <c r="AH319" s="798">
        <v>4.0</v>
      </c>
      <c r="AI319" s="798" t="s">
        <v>2394</v>
      </c>
      <c r="AJ319" s="709"/>
      <c r="AK319" s="709"/>
      <c r="AL319" s="709"/>
      <c r="AM319" s="709"/>
      <c r="AN319" s="779"/>
      <c r="AO319" s="773"/>
      <c r="AP319" s="774"/>
      <c r="AQ319" s="709"/>
      <c r="AR319" s="742"/>
      <c r="AS319" s="715"/>
      <c r="AT319" s="715"/>
      <c r="AU319" s="733"/>
      <c r="AV319" s="734"/>
      <c r="AW319" s="734"/>
      <c r="AX319" s="734"/>
      <c r="AY319" s="806"/>
      <c r="AZ319" s="807"/>
      <c r="BA319" s="808"/>
      <c r="BB319" s="809"/>
      <c r="BC319" s="810"/>
      <c r="BD319" s="811"/>
      <c r="BE319" s="812"/>
      <c r="BF319" s="813"/>
      <c r="BG319" s="814"/>
      <c r="BH319" s="815"/>
      <c r="BI319" s="816"/>
      <c r="BJ319" s="696"/>
    </row>
    <row r="320" ht="15.75" customHeight="1">
      <c r="A320" s="758"/>
      <c r="B320" s="758"/>
      <c r="C320" s="669" t="s">
        <v>330</v>
      </c>
      <c r="D320" s="670" t="str">
        <f t="shared" si="11"/>
        <v>combo bicipiti ai cavi</v>
      </c>
      <c r="E320" s="671">
        <v>0.0</v>
      </c>
      <c r="F320" s="671">
        <v>0.0</v>
      </c>
      <c r="G320" s="671">
        <v>0.0</v>
      </c>
      <c r="H320" s="671">
        <v>0.0</v>
      </c>
      <c r="I320" s="671">
        <v>0.0</v>
      </c>
      <c r="J320" s="671">
        <v>0.0</v>
      </c>
      <c r="K320" s="671">
        <v>0.0</v>
      </c>
      <c r="L320" s="671">
        <v>0.0</v>
      </c>
      <c r="M320" s="671">
        <v>0.0</v>
      </c>
      <c r="N320" s="671">
        <v>0.0</v>
      </c>
      <c r="O320" s="672">
        <v>0.0</v>
      </c>
      <c r="P320" s="673" t="str">
        <f t="shared" si="1"/>
        <v>combo bicipiti ai cavi</v>
      </c>
      <c r="Q320" s="786"/>
      <c r="R320" s="817" t="s">
        <v>2417</v>
      </c>
      <c r="S320" s="820" t="s">
        <v>2418</v>
      </c>
      <c r="T320" s="763"/>
      <c r="U320" s="646"/>
      <c r="V320" s="764" t="s">
        <v>2419</v>
      </c>
      <c r="W320" s="678" t="s">
        <v>492</v>
      </c>
      <c r="X320" s="797">
        <v>5.0</v>
      </c>
      <c r="Y320" s="797" t="s">
        <v>2394</v>
      </c>
      <c r="Z320" s="797">
        <v>5.0</v>
      </c>
      <c r="AA320" s="797" t="s">
        <v>2394</v>
      </c>
      <c r="AB320" s="797">
        <v>5.0</v>
      </c>
      <c r="AC320" s="797" t="s">
        <v>2394</v>
      </c>
      <c r="AD320" s="797">
        <v>5.0</v>
      </c>
      <c r="AE320" s="797" t="s">
        <v>2394</v>
      </c>
      <c r="AF320" s="797">
        <v>5.0</v>
      </c>
      <c r="AG320" s="797" t="s">
        <v>2394</v>
      </c>
      <c r="AH320" s="797">
        <v>1.0</v>
      </c>
      <c r="AI320" s="797" t="s">
        <v>2394</v>
      </c>
      <c r="AJ320" s="720"/>
      <c r="AK320" s="720"/>
      <c r="AL320" s="720"/>
      <c r="AM320" s="720"/>
      <c r="AN320" s="755"/>
      <c r="AO320" s="765"/>
      <c r="AP320" s="766"/>
      <c r="AQ320" s="720"/>
      <c r="AR320" s="745"/>
      <c r="AS320" s="725"/>
      <c r="AT320" s="725"/>
      <c r="AU320" s="738"/>
      <c r="AV320" s="739"/>
      <c r="AW320" s="739"/>
      <c r="AX320" s="739"/>
      <c r="AY320" s="806"/>
      <c r="AZ320" s="807"/>
      <c r="BA320" s="808"/>
      <c r="BB320" s="809"/>
      <c r="BC320" s="810"/>
      <c r="BD320" s="811"/>
      <c r="BE320" s="812"/>
      <c r="BF320" s="813"/>
      <c r="BG320" s="814"/>
      <c r="BH320" s="815"/>
      <c r="BI320" s="816"/>
      <c r="BJ320" s="696"/>
    </row>
    <row r="321" ht="15.75" customHeight="1">
      <c r="A321" s="756"/>
      <c r="B321" s="756"/>
      <c r="C321" s="669" t="s">
        <v>330</v>
      </c>
      <c r="D321" s="699" t="str">
        <f t="shared" si="11"/>
        <v>Bicipiti sdraiati al cavo alto</v>
      </c>
      <c r="E321" s="700">
        <v>0.0</v>
      </c>
      <c r="F321" s="700">
        <v>0.0</v>
      </c>
      <c r="G321" s="700">
        <v>0.0</v>
      </c>
      <c r="H321" s="700">
        <v>0.0</v>
      </c>
      <c r="I321" s="700">
        <v>0.0</v>
      </c>
      <c r="J321" s="700">
        <v>0.0</v>
      </c>
      <c r="K321" s="700">
        <v>0.0</v>
      </c>
      <c r="L321" s="700">
        <v>0.0</v>
      </c>
      <c r="M321" s="700">
        <v>0.0</v>
      </c>
      <c r="N321" s="700">
        <v>0.0</v>
      </c>
      <c r="O321" s="701">
        <v>0.0</v>
      </c>
      <c r="P321" s="702" t="str">
        <f t="shared" si="1"/>
        <v>Bicipiti sdraiati al cavo alto</v>
      </c>
      <c r="Q321" s="710"/>
      <c r="R321" s="804" t="s">
        <v>2420</v>
      </c>
      <c r="S321" s="819" t="s">
        <v>2421</v>
      </c>
      <c r="T321" s="782"/>
      <c r="U321" s="706"/>
      <c r="V321" s="772" t="s">
        <v>2422</v>
      </c>
      <c r="W321" s="708" t="s">
        <v>492</v>
      </c>
      <c r="X321" s="798">
        <v>2.0</v>
      </c>
      <c r="Y321" s="798" t="s">
        <v>2403</v>
      </c>
      <c r="Z321" s="798">
        <v>2.0</v>
      </c>
      <c r="AA321" s="798" t="s">
        <v>2394</v>
      </c>
      <c r="AB321" s="798">
        <v>2.0</v>
      </c>
      <c r="AC321" s="798" t="s">
        <v>2394</v>
      </c>
      <c r="AD321" s="798">
        <v>2.0</v>
      </c>
      <c r="AE321" s="798" t="s">
        <v>2394</v>
      </c>
      <c r="AF321" s="798">
        <v>2.0</v>
      </c>
      <c r="AG321" s="798" t="s">
        <v>2394</v>
      </c>
      <c r="AH321" s="798">
        <v>2.0</v>
      </c>
      <c r="AI321" s="798" t="s">
        <v>2394</v>
      </c>
      <c r="AJ321" s="709"/>
      <c r="AK321" s="709"/>
      <c r="AL321" s="709"/>
      <c r="AM321" s="709"/>
      <c r="AN321" s="779"/>
      <c r="AO321" s="773"/>
      <c r="AP321" s="774"/>
      <c r="AQ321" s="709"/>
      <c r="AR321" s="742"/>
      <c r="AS321" s="715"/>
      <c r="AT321" s="715"/>
      <c r="AU321" s="733"/>
      <c r="AV321" s="734"/>
      <c r="AW321" s="734"/>
      <c r="AX321" s="734"/>
      <c r="AY321" s="806"/>
      <c r="AZ321" s="807"/>
      <c r="BA321" s="808"/>
      <c r="BB321" s="809"/>
      <c r="BC321" s="810"/>
      <c r="BD321" s="811"/>
      <c r="BE321" s="812"/>
      <c r="BF321" s="813"/>
      <c r="BG321" s="814"/>
      <c r="BH321" s="815"/>
      <c r="BI321" s="816"/>
      <c r="BJ321" s="696"/>
    </row>
    <row r="322" ht="15.75" customHeight="1">
      <c r="A322" s="758"/>
      <c r="B322" s="758"/>
      <c r="C322" s="669" t="s">
        <v>330</v>
      </c>
      <c r="D322" s="670" t="str">
        <f t="shared" si="11"/>
        <v>curl cavo basso con appoggio su panca</v>
      </c>
      <c r="E322" s="671">
        <v>0.0</v>
      </c>
      <c r="F322" s="671">
        <v>0.0</v>
      </c>
      <c r="G322" s="671">
        <v>0.0</v>
      </c>
      <c r="H322" s="671">
        <v>0.0</v>
      </c>
      <c r="I322" s="671">
        <v>0.0</v>
      </c>
      <c r="J322" s="671">
        <v>0.0</v>
      </c>
      <c r="K322" s="671">
        <v>0.0</v>
      </c>
      <c r="L322" s="671">
        <v>0.0</v>
      </c>
      <c r="M322" s="671">
        <v>0.0</v>
      </c>
      <c r="N322" s="671">
        <v>0.0</v>
      </c>
      <c r="O322" s="672">
        <v>0.0</v>
      </c>
      <c r="P322" s="673" t="str">
        <f t="shared" si="1"/>
        <v>curl cavo basso con appoggio su panca</v>
      </c>
      <c r="Q322" s="786"/>
      <c r="R322" s="817"/>
      <c r="S322" s="820" t="s">
        <v>2423</v>
      </c>
      <c r="T322" s="763"/>
      <c r="U322" s="646"/>
      <c r="V322" s="764" t="s">
        <v>2416</v>
      </c>
      <c r="W322" s="678" t="s">
        <v>492</v>
      </c>
      <c r="X322" s="797">
        <v>3.0</v>
      </c>
      <c r="Y322" s="797" t="s">
        <v>2394</v>
      </c>
      <c r="Z322" s="797">
        <v>3.0</v>
      </c>
      <c r="AA322" s="797" t="s">
        <v>2394</v>
      </c>
      <c r="AB322" s="797">
        <v>3.0</v>
      </c>
      <c r="AC322" s="797" t="s">
        <v>2394</v>
      </c>
      <c r="AD322" s="797">
        <v>3.0</v>
      </c>
      <c r="AE322" s="797" t="s">
        <v>2394</v>
      </c>
      <c r="AF322" s="797">
        <v>3.0</v>
      </c>
      <c r="AG322" s="797" t="s">
        <v>2394</v>
      </c>
      <c r="AH322" s="797">
        <v>3.0</v>
      </c>
      <c r="AI322" s="797" t="s">
        <v>2394</v>
      </c>
      <c r="AJ322" s="720"/>
      <c r="AK322" s="720"/>
      <c r="AL322" s="720"/>
      <c r="AM322" s="720"/>
      <c r="AN322" s="755"/>
      <c r="AO322" s="765"/>
      <c r="AP322" s="766"/>
      <c r="AQ322" s="720"/>
      <c r="AR322" s="745"/>
      <c r="AS322" s="725"/>
      <c r="AT322" s="725"/>
      <c r="AU322" s="738"/>
      <c r="AV322" s="739"/>
      <c r="AW322" s="739"/>
      <c r="AX322" s="739"/>
      <c r="AY322" s="806"/>
      <c r="AZ322" s="807"/>
      <c r="BA322" s="808"/>
      <c r="BB322" s="809"/>
      <c r="BC322" s="810"/>
      <c r="BD322" s="811"/>
      <c r="BE322" s="812"/>
      <c r="BF322" s="813"/>
      <c r="BG322" s="814"/>
      <c r="BH322" s="815"/>
      <c r="BI322" s="816"/>
      <c r="BJ322" s="696"/>
    </row>
    <row r="323" ht="15.75" customHeight="1">
      <c r="A323" s="756"/>
      <c r="B323" s="756"/>
      <c r="C323" s="669" t="s">
        <v>330</v>
      </c>
      <c r="D323" s="699" t="str">
        <f t="shared" si="11"/>
        <v>curl ai cavi bassi su panca</v>
      </c>
      <c r="E323" s="700">
        <v>0.0</v>
      </c>
      <c r="F323" s="700">
        <v>0.0</v>
      </c>
      <c r="G323" s="700">
        <v>0.0</v>
      </c>
      <c r="H323" s="700">
        <v>0.0</v>
      </c>
      <c r="I323" s="700">
        <v>0.0</v>
      </c>
      <c r="J323" s="700">
        <v>0.0</v>
      </c>
      <c r="K323" s="700">
        <v>0.0</v>
      </c>
      <c r="L323" s="700">
        <v>0.0</v>
      </c>
      <c r="M323" s="700">
        <v>0.0</v>
      </c>
      <c r="N323" s="700">
        <v>0.0</v>
      </c>
      <c r="O323" s="701">
        <v>0.0</v>
      </c>
      <c r="P323" s="702" t="str">
        <f t="shared" si="1"/>
        <v>curl ai cavi bassi su panca</v>
      </c>
      <c r="Q323" s="710"/>
      <c r="R323" s="804" t="s">
        <v>2424</v>
      </c>
      <c r="S323" s="819" t="s">
        <v>2425</v>
      </c>
      <c r="T323" s="782"/>
      <c r="U323" s="706"/>
      <c r="V323" s="772" t="s">
        <v>2416</v>
      </c>
      <c r="W323" s="708" t="s">
        <v>492</v>
      </c>
      <c r="X323" s="798">
        <v>4.0</v>
      </c>
      <c r="Y323" s="798" t="s">
        <v>2394</v>
      </c>
      <c r="Z323" s="798">
        <v>4.0</v>
      </c>
      <c r="AA323" s="798" t="s">
        <v>2394</v>
      </c>
      <c r="AB323" s="798">
        <v>4.0</v>
      </c>
      <c r="AC323" s="798" t="s">
        <v>2394</v>
      </c>
      <c r="AD323" s="798">
        <v>4.0</v>
      </c>
      <c r="AE323" s="798" t="s">
        <v>2394</v>
      </c>
      <c r="AF323" s="798">
        <v>4.0</v>
      </c>
      <c r="AG323" s="798" t="s">
        <v>2394</v>
      </c>
      <c r="AH323" s="798">
        <v>4.0</v>
      </c>
      <c r="AI323" s="798" t="s">
        <v>2394</v>
      </c>
      <c r="AJ323" s="709"/>
      <c r="AK323" s="709"/>
      <c r="AL323" s="709"/>
      <c r="AM323" s="709"/>
      <c r="AN323" s="779"/>
      <c r="AO323" s="773"/>
      <c r="AP323" s="774"/>
      <c r="AQ323" s="709"/>
      <c r="AR323" s="742"/>
      <c r="AS323" s="715"/>
      <c r="AT323" s="715"/>
      <c r="AU323" s="733"/>
      <c r="AV323" s="734"/>
      <c r="AW323" s="734"/>
      <c r="AX323" s="734"/>
      <c r="AY323" s="806"/>
      <c r="AZ323" s="807"/>
      <c r="BA323" s="808"/>
      <c r="BB323" s="809"/>
      <c r="BC323" s="810"/>
      <c r="BD323" s="811"/>
      <c r="BE323" s="812"/>
      <c r="BF323" s="813"/>
      <c r="BG323" s="814"/>
      <c r="BH323" s="815"/>
      <c r="BI323" s="816"/>
      <c r="BJ323" s="696"/>
    </row>
    <row r="324" ht="15.75" customHeight="1">
      <c r="A324" s="758"/>
      <c r="B324" s="758"/>
      <c r="C324" s="669" t="s">
        <v>330</v>
      </c>
      <c r="D324" s="670" t="str">
        <f t="shared" si="11"/>
        <v>Curls_trx</v>
      </c>
      <c r="E324" s="671">
        <v>0.0</v>
      </c>
      <c r="F324" s="671">
        <v>0.0</v>
      </c>
      <c r="G324" s="671">
        <v>0.0</v>
      </c>
      <c r="H324" s="671">
        <v>0.0</v>
      </c>
      <c r="I324" s="671">
        <v>0.0</v>
      </c>
      <c r="J324" s="671">
        <v>0.0</v>
      </c>
      <c r="K324" s="671">
        <v>0.0</v>
      </c>
      <c r="L324" s="671">
        <v>0.0</v>
      </c>
      <c r="M324" s="671">
        <v>0.0</v>
      </c>
      <c r="N324" s="671">
        <v>0.0</v>
      </c>
      <c r="O324" s="672">
        <v>0.0</v>
      </c>
      <c r="P324" s="673" t="str">
        <f t="shared" si="1"/>
        <v>Curls_trx</v>
      </c>
      <c r="Q324" s="786"/>
      <c r="R324" s="817" t="s">
        <v>2426</v>
      </c>
      <c r="S324" s="820" t="s">
        <v>2427</v>
      </c>
      <c r="T324" s="763"/>
      <c r="U324" s="646"/>
      <c r="V324" s="764" t="s">
        <v>2428</v>
      </c>
      <c r="W324" s="678" t="s">
        <v>492</v>
      </c>
      <c r="X324" s="797">
        <v>1.0</v>
      </c>
      <c r="Y324" s="797" t="s">
        <v>2394</v>
      </c>
      <c r="Z324" s="797">
        <v>1.0</v>
      </c>
      <c r="AA324" s="797" t="s">
        <v>2394</v>
      </c>
      <c r="AB324" s="797">
        <v>1.0</v>
      </c>
      <c r="AC324" s="797" t="s">
        <v>2429</v>
      </c>
      <c r="AD324" s="797">
        <v>1.0</v>
      </c>
      <c r="AE324" s="797" t="s">
        <v>2429</v>
      </c>
      <c r="AF324" s="797">
        <v>1.0</v>
      </c>
      <c r="AG324" s="797" t="s">
        <v>2430</v>
      </c>
      <c r="AH324" s="797">
        <v>1.0</v>
      </c>
      <c r="AI324" s="797" t="s">
        <v>2430</v>
      </c>
      <c r="AJ324" s="720"/>
      <c r="AK324" s="720"/>
      <c r="AL324" s="720"/>
      <c r="AM324" s="720"/>
      <c r="AN324" s="755"/>
      <c r="AO324" s="765"/>
      <c r="AP324" s="766"/>
      <c r="AQ324" s="720"/>
      <c r="AR324" s="745"/>
      <c r="AS324" s="725"/>
      <c r="AT324" s="725"/>
      <c r="AU324" s="738"/>
      <c r="AV324" s="739"/>
      <c r="AW324" s="739"/>
      <c r="AX324" s="739"/>
      <c r="AY324" s="806"/>
      <c r="AZ324" s="807"/>
      <c r="BA324" s="808"/>
      <c r="BB324" s="809"/>
      <c r="BC324" s="810"/>
      <c r="BD324" s="811"/>
      <c r="BE324" s="812"/>
      <c r="BF324" s="813"/>
      <c r="BG324" s="814"/>
      <c r="BH324" s="815"/>
      <c r="BI324" s="816"/>
      <c r="BJ324" s="696"/>
    </row>
    <row r="325" ht="15.75" customHeight="1">
      <c r="A325" s="756"/>
      <c r="B325" s="756"/>
      <c r="C325" s="669" t="s">
        <v>330</v>
      </c>
      <c r="D325" s="699" t="str">
        <f t="shared" si="11"/>
        <v>Curl Con Manubri Seduto A Terra Con Deadstop</v>
      </c>
      <c r="E325" s="700">
        <v>0.0</v>
      </c>
      <c r="F325" s="700">
        <v>0.0</v>
      </c>
      <c r="G325" s="700">
        <v>0.0</v>
      </c>
      <c r="H325" s="700">
        <v>0.0</v>
      </c>
      <c r="I325" s="700">
        <v>0.0</v>
      </c>
      <c r="J325" s="700">
        <v>0.0</v>
      </c>
      <c r="K325" s="700">
        <v>0.0</v>
      </c>
      <c r="L325" s="700">
        <v>0.0</v>
      </c>
      <c r="M325" s="700">
        <v>0.0</v>
      </c>
      <c r="N325" s="700">
        <v>0.0</v>
      </c>
      <c r="O325" s="701">
        <v>0.0</v>
      </c>
      <c r="P325" s="702" t="str">
        <f t="shared" si="1"/>
        <v>Curl Con Manubri Seduto A Terra Con Deadstop</v>
      </c>
      <c r="Q325" s="710"/>
      <c r="R325" s="769"/>
      <c r="S325" s="769"/>
      <c r="T325" s="782"/>
      <c r="U325" s="706"/>
      <c r="V325" s="772" t="s">
        <v>2431</v>
      </c>
      <c r="W325" s="709" t="s">
        <v>492</v>
      </c>
      <c r="X325" s="709">
        <v>2.0</v>
      </c>
      <c r="Y325" s="709" t="s">
        <v>2432</v>
      </c>
      <c r="Z325" s="709">
        <v>2.0</v>
      </c>
      <c r="AA325" s="709" t="s">
        <v>2432</v>
      </c>
      <c r="AB325" s="709">
        <v>2.0</v>
      </c>
      <c r="AC325" s="709" t="s">
        <v>2432</v>
      </c>
      <c r="AD325" s="709">
        <v>2.0</v>
      </c>
      <c r="AE325" s="709" t="s">
        <v>2432</v>
      </c>
      <c r="AF325" s="709">
        <v>2.0</v>
      </c>
      <c r="AG325" s="709" t="s">
        <v>2432</v>
      </c>
      <c r="AH325" s="709">
        <v>2.0</v>
      </c>
      <c r="AI325" s="709" t="s">
        <v>2432</v>
      </c>
      <c r="AJ325" s="709"/>
      <c r="AK325" s="709"/>
      <c r="AL325" s="709"/>
      <c r="AM325" s="709"/>
      <c r="AN325" s="779" t="s">
        <v>2433</v>
      </c>
      <c r="AO325" s="773"/>
      <c r="AP325" s="774"/>
      <c r="AQ325" s="709"/>
      <c r="AR325" s="742"/>
      <c r="AS325" s="715"/>
      <c r="AT325" s="715"/>
      <c r="AU325" s="733"/>
      <c r="AV325" s="734"/>
      <c r="AW325" s="734"/>
      <c r="AX325" s="734"/>
      <c r="AY325" s="806"/>
      <c r="AZ325" s="807"/>
      <c r="BA325" s="808"/>
      <c r="BB325" s="809"/>
      <c r="BC325" s="810"/>
      <c r="BD325" s="811"/>
      <c r="BE325" s="812"/>
      <c r="BF325" s="813"/>
      <c r="BG325" s="814"/>
      <c r="BH325" s="815"/>
      <c r="BI325" s="816"/>
      <c r="BJ325" s="696"/>
    </row>
    <row r="326" ht="15.75" customHeight="1">
      <c r="A326" s="758"/>
      <c r="B326" s="758"/>
      <c r="C326" s="669" t="s">
        <v>330</v>
      </c>
      <c r="D326" s="670" t="str">
        <f t="shared" si="11"/>
        <v>Curl Con Manubri Seduto Su Step Con Deadstop</v>
      </c>
      <c r="E326" s="671">
        <v>0.0</v>
      </c>
      <c r="F326" s="671">
        <v>0.0</v>
      </c>
      <c r="G326" s="671">
        <v>0.0</v>
      </c>
      <c r="H326" s="671">
        <v>0.0</v>
      </c>
      <c r="I326" s="671">
        <v>0.0</v>
      </c>
      <c r="J326" s="671">
        <v>0.0</v>
      </c>
      <c r="K326" s="671">
        <v>0.0</v>
      </c>
      <c r="L326" s="671">
        <v>0.0</v>
      </c>
      <c r="M326" s="671">
        <v>0.0</v>
      </c>
      <c r="N326" s="671">
        <v>0.0</v>
      </c>
      <c r="O326" s="672">
        <v>0.0</v>
      </c>
      <c r="P326" s="673" t="str">
        <f t="shared" si="1"/>
        <v>Curl Con Manubri Seduto Su Step Con Deadstop</v>
      </c>
      <c r="Q326" s="786"/>
      <c r="R326" s="777"/>
      <c r="S326" s="777"/>
      <c r="T326" s="763"/>
      <c r="U326" s="646"/>
      <c r="V326" s="764" t="s">
        <v>2434</v>
      </c>
      <c r="W326" s="720" t="s">
        <v>492</v>
      </c>
      <c r="X326" s="720">
        <v>2.0</v>
      </c>
      <c r="Y326" s="720" t="s">
        <v>2435</v>
      </c>
      <c r="Z326" s="720">
        <v>2.0</v>
      </c>
      <c r="AA326" s="720" t="s">
        <v>2435</v>
      </c>
      <c r="AB326" s="720">
        <v>2.0</v>
      </c>
      <c r="AC326" s="720" t="s">
        <v>2435</v>
      </c>
      <c r="AD326" s="720">
        <v>2.0</v>
      </c>
      <c r="AE326" s="720" t="s">
        <v>2435</v>
      </c>
      <c r="AF326" s="720">
        <v>2.0</v>
      </c>
      <c r="AG326" s="720" t="s">
        <v>2435</v>
      </c>
      <c r="AH326" s="720">
        <v>2.0</v>
      </c>
      <c r="AI326" s="720" t="s">
        <v>2435</v>
      </c>
      <c r="AJ326" s="720"/>
      <c r="AK326" s="720"/>
      <c r="AL326" s="720"/>
      <c r="AM326" s="720"/>
      <c r="AN326" s="755" t="s">
        <v>2436</v>
      </c>
      <c r="AO326" s="765"/>
      <c r="AP326" s="766"/>
      <c r="AQ326" s="720"/>
      <c r="AR326" s="745"/>
      <c r="AS326" s="725"/>
      <c r="AT326" s="725"/>
      <c r="AU326" s="738"/>
      <c r="AV326" s="739"/>
      <c r="AW326" s="739"/>
      <c r="AX326" s="739"/>
      <c r="AY326" s="806"/>
      <c r="AZ326" s="807"/>
      <c r="BA326" s="808"/>
      <c r="BB326" s="809"/>
      <c r="BC326" s="810"/>
      <c r="BD326" s="811"/>
      <c r="BE326" s="812"/>
      <c r="BF326" s="813"/>
      <c r="BG326" s="814"/>
      <c r="BH326" s="815"/>
      <c r="BI326" s="816"/>
      <c r="BJ326" s="696"/>
    </row>
    <row r="327" ht="15.75" customHeight="1">
      <c r="A327" s="756"/>
      <c r="B327" s="756"/>
      <c r="C327" s="669" t="s">
        <v>330</v>
      </c>
      <c r="D327" s="699" t="str">
        <f t="shared" si="11"/>
        <v>Curl Con Bilanciere Con Deadstop</v>
      </c>
      <c r="E327" s="700">
        <v>0.0</v>
      </c>
      <c r="F327" s="700">
        <v>0.0</v>
      </c>
      <c r="G327" s="700">
        <v>0.0</v>
      </c>
      <c r="H327" s="700">
        <v>0.0</v>
      </c>
      <c r="I327" s="700">
        <v>0.0</v>
      </c>
      <c r="J327" s="700">
        <v>0.0</v>
      </c>
      <c r="K327" s="700">
        <v>0.0</v>
      </c>
      <c r="L327" s="700">
        <v>0.0</v>
      </c>
      <c r="M327" s="700">
        <v>0.0</v>
      </c>
      <c r="N327" s="700">
        <v>0.0</v>
      </c>
      <c r="O327" s="701">
        <v>0.0</v>
      </c>
      <c r="P327" s="702" t="str">
        <f t="shared" si="1"/>
        <v>Curl Con Bilanciere Con Deadstop</v>
      </c>
      <c r="Q327" s="710"/>
      <c r="R327" s="769"/>
      <c r="S327" s="770" t="s">
        <v>2437</v>
      </c>
      <c r="T327" s="782"/>
      <c r="U327" s="706"/>
      <c r="V327" s="826" t="s">
        <v>395</v>
      </c>
      <c r="W327" s="827" t="s">
        <v>492</v>
      </c>
      <c r="X327" s="827">
        <v>3.0</v>
      </c>
      <c r="Y327" s="827">
        <v>8.0</v>
      </c>
      <c r="Z327" s="827">
        <v>3.0</v>
      </c>
      <c r="AA327" s="827">
        <v>8.0</v>
      </c>
      <c r="AB327" s="827">
        <v>3.0</v>
      </c>
      <c r="AC327" s="827">
        <v>8.0</v>
      </c>
      <c r="AD327" s="827">
        <v>3.0</v>
      </c>
      <c r="AE327" s="827">
        <v>8.0</v>
      </c>
      <c r="AF327" s="827">
        <v>3.0</v>
      </c>
      <c r="AG327" s="827">
        <v>8.0</v>
      </c>
      <c r="AH327" s="827">
        <v>3.0</v>
      </c>
      <c r="AI327" s="827">
        <v>8.0</v>
      </c>
      <c r="AJ327" s="709"/>
      <c r="AK327" s="709"/>
      <c r="AL327" s="709"/>
      <c r="AM327" s="709"/>
      <c r="AN327" s="760" t="s">
        <v>2438</v>
      </c>
      <c r="AO327" s="773"/>
      <c r="AP327" s="774"/>
      <c r="AQ327" s="709"/>
      <c r="AR327" s="742"/>
      <c r="AS327" s="715"/>
      <c r="AT327" s="715"/>
      <c r="AU327" s="733"/>
      <c r="AV327" s="734"/>
      <c r="AW327" s="734"/>
      <c r="AX327" s="734"/>
      <c r="AY327" s="806"/>
      <c r="AZ327" s="807"/>
      <c r="BA327" s="808"/>
      <c r="BB327" s="809"/>
      <c r="BC327" s="810"/>
      <c r="BD327" s="811"/>
      <c r="BE327" s="812"/>
      <c r="BF327" s="813"/>
      <c r="BG327" s="814"/>
      <c r="BH327" s="815"/>
      <c r="BI327" s="816"/>
      <c r="BJ327" s="696"/>
    </row>
    <row r="328" ht="15.75" customHeight="1">
      <c r="A328" s="758"/>
      <c r="B328" s="758"/>
      <c r="C328" s="669" t="s">
        <v>330</v>
      </c>
      <c r="D328" s="699" t="str">
        <f t="shared" si="11"/>
        <v/>
      </c>
      <c r="E328" s="671">
        <v>0.0</v>
      </c>
      <c r="F328" s="671">
        <v>0.0</v>
      </c>
      <c r="G328" s="671">
        <v>0.0</v>
      </c>
      <c r="H328" s="671">
        <v>0.0</v>
      </c>
      <c r="I328" s="671">
        <v>0.0</v>
      </c>
      <c r="J328" s="671">
        <v>0.0</v>
      </c>
      <c r="K328" s="671">
        <v>0.0</v>
      </c>
      <c r="L328" s="671">
        <v>0.0</v>
      </c>
      <c r="M328" s="671">
        <v>0.0</v>
      </c>
      <c r="N328" s="671">
        <v>0.0</v>
      </c>
      <c r="O328" s="672">
        <v>0.0</v>
      </c>
      <c r="P328" s="702" t="str">
        <f t="shared" si="1"/>
        <v/>
      </c>
      <c r="Q328" s="786"/>
      <c r="R328" s="777"/>
      <c r="S328" s="777"/>
      <c r="T328" s="763"/>
      <c r="U328" s="646"/>
      <c r="V328" s="828" t="s">
        <v>389</v>
      </c>
      <c r="W328" s="829" t="s">
        <v>492</v>
      </c>
      <c r="X328" s="829">
        <v>3.0</v>
      </c>
      <c r="Y328" s="829">
        <v>10.0</v>
      </c>
      <c r="Z328" s="829">
        <v>3.0</v>
      </c>
      <c r="AA328" s="829">
        <v>10.0</v>
      </c>
      <c r="AB328" s="829">
        <v>3.0</v>
      </c>
      <c r="AC328" s="829">
        <v>10.0</v>
      </c>
      <c r="AD328" s="829">
        <v>3.0</v>
      </c>
      <c r="AE328" s="829">
        <v>10.0</v>
      </c>
      <c r="AF328" s="829">
        <v>3.0</v>
      </c>
      <c r="AG328" s="829">
        <v>10.0</v>
      </c>
      <c r="AH328" s="829">
        <v>3.0</v>
      </c>
      <c r="AI328" s="829">
        <v>10.0</v>
      </c>
      <c r="AJ328" s="720"/>
      <c r="AK328" s="720"/>
      <c r="AL328" s="720"/>
      <c r="AM328" s="720"/>
      <c r="AN328" s="721" t="s">
        <v>2439</v>
      </c>
      <c r="AO328" s="765"/>
      <c r="AP328" s="766"/>
      <c r="AQ328" s="720"/>
      <c r="AR328" s="745"/>
      <c r="AS328" s="725"/>
      <c r="AT328" s="725"/>
      <c r="AU328" s="738"/>
      <c r="AV328" s="739"/>
      <c r="AW328" s="739"/>
      <c r="AX328" s="739"/>
      <c r="AY328" s="806"/>
      <c r="AZ328" s="807"/>
      <c r="BA328" s="808"/>
      <c r="BB328" s="809"/>
      <c r="BC328" s="810"/>
      <c r="BD328" s="811"/>
      <c r="BE328" s="812"/>
      <c r="BF328" s="813"/>
      <c r="BG328" s="814"/>
      <c r="BH328" s="815"/>
      <c r="BI328" s="816"/>
      <c r="BJ328" s="696"/>
    </row>
    <row r="329" ht="15.75" customHeight="1">
      <c r="A329" s="756"/>
      <c r="B329" s="756"/>
      <c r="C329" s="669" t="s">
        <v>330</v>
      </c>
      <c r="D329" s="699" t="str">
        <f t="shared" si="11"/>
        <v/>
      </c>
      <c r="E329" s="700">
        <v>0.0</v>
      </c>
      <c r="F329" s="700">
        <v>0.0</v>
      </c>
      <c r="G329" s="700">
        <v>0.0</v>
      </c>
      <c r="H329" s="700">
        <v>0.0</v>
      </c>
      <c r="I329" s="700">
        <v>0.0</v>
      </c>
      <c r="J329" s="700">
        <v>0.0</v>
      </c>
      <c r="K329" s="700">
        <v>0.0</v>
      </c>
      <c r="L329" s="700">
        <v>0.0</v>
      </c>
      <c r="M329" s="700">
        <v>0.0</v>
      </c>
      <c r="N329" s="700">
        <v>0.0</v>
      </c>
      <c r="O329" s="701">
        <v>0.0</v>
      </c>
      <c r="P329" s="702" t="str">
        <f t="shared" si="1"/>
        <v/>
      </c>
      <c r="Q329" s="710"/>
      <c r="R329" s="769"/>
      <c r="S329" s="769"/>
      <c r="T329" s="782"/>
      <c r="U329" s="706"/>
      <c r="V329" s="826" t="s">
        <v>2440</v>
      </c>
      <c r="W329" s="827" t="s">
        <v>536</v>
      </c>
      <c r="X329" s="827">
        <v>3.0</v>
      </c>
      <c r="Y329" s="827">
        <v>15.0</v>
      </c>
      <c r="Z329" s="827">
        <v>3.0</v>
      </c>
      <c r="AA329" s="827">
        <v>15.0</v>
      </c>
      <c r="AB329" s="827">
        <v>3.0</v>
      </c>
      <c r="AC329" s="827">
        <v>15.0</v>
      </c>
      <c r="AD329" s="827">
        <v>3.0</v>
      </c>
      <c r="AE329" s="827">
        <v>15.0</v>
      </c>
      <c r="AF329" s="827">
        <v>3.0</v>
      </c>
      <c r="AG329" s="827">
        <v>15.0</v>
      </c>
      <c r="AH329" s="827">
        <v>3.0</v>
      </c>
      <c r="AI329" s="827">
        <v>15.0</v>
      </c>
      <c r="AJ329" s="709"/>
      <c r="AK329" s="709"/>
      <c r="AL329" s="709"/>
      <c r="AM329" s="709"/>
      <c r="AN329" s="760" t="s">
        <v>2441</v>
      </c>
      <c r="AO329" s="773"/>
      <c r="AP329" s="774"/>
      <c r="AQ329" s="709"/>
      <c r="AR329" s="742"/>
      <c r="AS329" s="715"/>
      <c r="AT329" s="715"/>
      <c r="AU329" s="733"/>
      <c r="AV329" s="734"/>
      <c r="AW329" s="734"/>
      <c r="AX329" s="734"/>
      <c r="AY329" s="806"/>
      <c r="AZ329" s="807"/>
      <c r="BA329" s="808"/>
      <c r="BB329" s="809"/>
      <c r="BC329" s="810"/>
      <c r="BD329" s="811"/>
      <c r="BE329" s="812"/>
      <c r="BF329" s="813"/>
      <c r="BG329" s="814"/>
      <c r="BH329" s="815"/>
      <c r="BI329" s="816"/>
      <c r="BJ329" s="696"/>
    </row>
    <row r="330" ht="15.75" customHeight="1">
      <c r="A330" s="758"/>
      <c r="B330" s="758"/>
      <c r="C330" s="669" t="s">
        <v>330</v>
      </c>
      <c r="D330" s="699" t="str">
        <f t="shared" si="11"/>
        <v/>
      </c>
      <c r="E330" s="671">
        <v>0.0</v>
      </c>
      <c r="F330" s="671">
        <v>0.0</v>
      </c>
      <c r="G330" s="671">
        <v>0.0</v>
      </c>
      <c r="H330" s="671">
        <v>0.0</v>
      </c>
      <c r="I330" s="671">
        <v>0.0</v>
      </c>
      <c r="J330" s="671">
        <v>0.0</v>
      </c>
      <c r="K330" s="671">
        <v>0.0</v>
      </c>
      <c r="L330" s="671">
        <v>0.0</v>
      </c>
      <c r="M330" s="671">
        <v>0.0</v>
      </c>
      <c r="N330" s="671">
        <v>0.0</v>
      </c>
      <c r="O330" s="672">
        <v>0.0</v>
      </c>
      <c r="P330" s="702" t="str">
        <f t="shared" si="1"/>
        <v/>
      </c>
      <c r="Q330" s="786"/>
      <c r="R330" s="777"/>
      <c r="S330" s="777"/>
      <c r="T330" s="763"/>
      <c r="U330" s="646"/>
      <c r="V330" s="826" t="s">
        <v>393</v>
      </c>
      <c r="W330" s="829" t="s">
        <v>492</v>
      </c>
      <c r="X330" s="829">
        <v>4.0</v>
      </c>
      <c r="Y330" s="829" t="s">
        <v>2442</v>
      </c>
      <c r="Z330" s="829">
        <v>4.0</v>
      </c>
      <c r="AA330" s="829" t="s">
        <v>2442</v>
      </c>
      <c r="AB330" s="829">
        <v>4.0</v>
      </c>
      <c r="AC330" s="829" t="s">
        <v>2442</v>
      </c>
      <c r="AD330" s="829">
        <v>4.0</v>
      </c>
      <c r="AE330" s="829" t="s">
        <v>2442</v>
      </c>
      <c r="AF330" s="829">
        <v>4.0</v>
      </c>
      <c r="AG330" s="829" t="s">
        <v>2442</v>
      </c>
      <c r="AH330" s="829">
        <v>4.0</v>
      </c>
      <c r="AI330" s="829" t="s">
        <v>2442</v>
      </c>
      <c r="AJ330" s="720"/>
      <c r="AK330" s="720"/>
      <c r="AL330" s="720"/>
      <c r="AM330" s="720"/>
      <c r="AN330" s="721" t="s">
        <v>2443</v>
      </c>
      <c r="AO330" s="765"/>
      <c r="AP330" s="766"/>
      <c r="AQ330" s="720"/>
      <c r="AR330" s="745"/>
      <c r="AS330" s="725"/>
      <c r="AT330" s="725"/>
      <c r="AU330" s="738"/>
      <c r="AV330" s="739"/>
      <c r="AW330" s="739"/>
      <c r="AX330" s="739"/>
      <c r="AY330" s="806"/>
      <c r="AZ330" s="807"/>
      <c r="BA330" s="808"/>
      <c r="BB330" s="809"/>
      <c r="BC330" s="810"/>
      <c r="BD330" s="811"/>
      <c r="BE330" s="812"/>
      <c r="BF330" s="813"/>
      <c r="BG330" s="814"/>
      <c r="BH330" s="815"/>
      <c r="BI330" s="816"/>
      <c r="BJ330" s="696"/>
    </row>
    <row r="331" ht="15.75" customHeight="1">
      <c r="A331" s="756"/>
      <c r="B331" s="756"/>
      <c r="C331" s="669" t="s">
        <v>330</v>
      </c>
      <c r="D331" s="699" t="str">
        <f t="shared" si="11"/>
        <v/>
      </c>
      <c r="E331" s="700">
        <v>0.0</v>
      </c>
      <c r="F331" s="700">
        <v>0.0</v>
      </c>
      <c r="G331" s="700">
        <v>0.0</v>
      </c>
      <c r="H331" s="700">
        <v>0.0</v>
      </c>
      <c r="I331" s="700">
        <v>0.0</v>
      </c>
      <c r="J331" s="700">
        <v>0.0</v>
      </c>
      <c r="K331" s="700">
        <v>0.0</v>
      </c>
      <c r="L331" s="700">
        <v>0.0</v>
      </c>
      <c r="M331" s="700">
        <v>0.0</v>
      </c>
      <c r="N331" s="700">
        <v>0.0</v>
      </c>
      <c r="O331" s="701">
        <v>0.0</v>
      </c>
      <c r="P331" s="702" t="str">
        <f t="shared" si="1"/>
        <v/>
      </c>
      <c r="Q331" s="710"/>
      <c r="R331" s="769"/>
      <c r="S331" s="769"/>
      <c r="T331" s="782"/>
      <c r="U331" s="706"/>
      <c r="V331" s="826" t="s">
        <v>391</v>
      </c>
      <c r="W331" s="827" t="s">
        <v>536</v>
      </c>
      <c r="X331" s="827">
        <v>3.0</v>
      </c>
      <c r="Y331" s="827" t="s">
        <v>2444</v>
      </c>
      <c r="Z331" s="827">
        <v>3.0</v>
      </c>
      <c r="AA331" s="827" t="s">
        <v>2444</v>
      </c>
      <c r="AB331" s="827">
        <v>3.0</v>
      </c>
      <c r="AC331" s="827" t="s">
        <v>2444</v>
      </c>
      <c r="AD331" s="827">
        <v>3.0</v>
      </c>
      <c r="AE331" s="827" t="s">
        <v>2444</v>
      </c>
      <c r="AF331" s="827">
        <v>3.0</v>
      </c>
      <c r="AG331" s="827" t="s">
        <v>2444</v>
      </c>
      <c r="AH331" s="827">
        <v>3.0</v>
      </c>
      <c r="AI331" s="827" t="s">
        <v>2444</v>
      </c>
      <c r="AJ331" s="709"/>
      <c r="AK331" s="709"/>
      <c r="AL331" s="709"/>
      <c r="AM331" s="709"/>
      <c r="AN331" s="760" t="s">
        <v>2445</v>
      </c>
      <c r="AO331" s="773"/>
      <c r="AP331" s="774"/>
      <c r="AQ331" s="709"/>
      <c r="AR331" s="742"/>
      <c r="AS331" s="715"/>
      <c r="AT331" s="715"/>
      <c r="AU331" s="733"/>
      <c r="AV331" s="734"/>
      <c r="AW331" s="734"/>
      <c r="AX331" s="734"/>
      <c r="AY331" s="806"/>
      <c r="AZ331" s="807"/>
      <c r="BA331" s="808"/>
      <c r="BB331" s="809"/>
      <c r="BC331" s="810"/>
      <c r="BD331" s="811"/>
      <c r="BE331" s="812"/>
      <c r="BF331" s="813"/>
      <c r="BG331" s="814"/>
      <c r="BH331" s="815"/>
      <c r="BI331" s="816"/>
      <c r="BJ331" s="696"/>
    </row>
    <row r="332" ht="15.75" customHeight="1">
      <c r="A332" s="758"/>
      <c r="B332" s="758"/>
      <c r="C332" s="669" t="s">
        <v>330</v>
      </c>
      <c r="D332" s="699" t="str">
        <f t="shared" si="11"/>
        <v/>
      </c>
      <c r="E332" s="671">
        <v>0.0</v>
      </c>
      <c r="F332" s="671">
        <v>0.0</v>
      </c>
      <c r="G332" s="671">
        <v>0.0</v>
      </c>
      <c r="H332" s="671">
        <v>0.0</v>
      </c>
      <c r="I332" s="671">
        <v>0.0</v>
      </c>
      <c r="J332" s="671">
        <v>0.0</v>
      </c>
      <c r="K332" s="671">
        <v>0.0</v>
      </c>
      <c r="L332" s="671">
        <v>0.0</v>
      </c>
      <c r="M332" s="671">
        <v>0.0</v>
      </c>
      <c r="N332" s="671">
        <v>0.0</v>
      </c>
      <c r="O332" s="672">
        <v>0.0</v>
      </c>
      <c r="P332" s="702" t="str">
        <f t="shared" si="1"/>
        <v/>
      </c>
      <c r="Q332" s="786"/>
      <c r="R332" s="777"/>
      <c r="S332" s="777"/>
      <c r="T332" s="763"/>
      <c r="U332" s="646"/>
      <c r="V332" s="826" t="s">
        <v>2446</v>
      </c>
      <c r="W332" s="829" t="s">
        <v>492</v>
      </c>
      <c r="X332" s="829">
        <v>2.0</v>
      </c>
      <c r="Y332" s="829" t="s">
        <v>2447</v>
      </c>
      <c r="Z332" s="829">
        <v>2.0</v>
      </c>
      <c r="AA332" s="829" t="s">
        <v>2447</v>
      </c>
      <c r="AB332" s="829">
        <v>2.0</v>
      </c>
      <c r="AC332" s="829" t="s">
        <v>2447</v>
      </c>
      <c r="AD332" s="829">
        <v>2.0</v>
      </c>
      <c r="AE332" s="829" t="s">
        <v>2447</v>
      </c>
      <c r="AF332" s="829">
        <v>2.0</v>
      </c>
      <c r="AG332" s="829" t="s">
        <v>2447</v>
      </c>
      <c r="AH332" s="829">
        <v>2.0</v>
      </c>
      <c r="AI332" s="829" t="s">
        <v>2447</v>
      </c>
      <c r="AJ332" s="720"/>
      <c r="AK332" s="720"/>
      <c r="AL332" s="720"/>
      <c r="AM332" s="720"/>
      <c r="AN332" s="721" t="s">
        <v>2448</v>
      </c>
      <c r="AO332" s="765"/>
      <c r="AP332" s="766"/>
      <c r="AQ332" s="720"/>
      <c r="AR332" s="745"/>
      <c r="AS332" s="725"/>
      <c r="AT332" s="725"/>
      <c r="AU332" s="738"/>
      <c r="AV332" s="739"/>
      <c r="AW332" s="739"/>
      <c r="AX332" s="739"/>
      <c r="AY332" s="806"/>
      <c r="AZ332" s="807"/>
      <c r="BA332" s="808"/>
      <c r="BB332" s="809"/>
      <c r="BC332" s="810"/>
      <c r="BD332" s="811"/>
      <c r="BE332" s="812"/>
      <c r="BF332" s="813"/>
      <c r="BG332" s="814"/>
      <c r="BH332" s="815"/>
      <c r="BI332" s="816"/>
      <c r="BJ332" s="696"/>
    </row>
    <row r="333" ht="15.75" customHeight="1">
      <c r="A333" s="756"/>
      <c r="B333" s="756"/>
      <c r="C333" s="669" t="s">
        <v>330</v>
      </c>
      <c r="D333" s="699" t="str">
        <f t="shared" si="11"/>
        <v/>
      </c>
      <c r="E333" s="700">
        <v>0.0</v>
      </c>
      <c r="F333" s="700">
        <v>0.0</v>
      </c>
      <c r="G333" s="700">
        <v>0.0</v>
      </c>
      <c r="H333" s="700">
        <v>0.0</v>
      </c>
      <c r="I333" s="700">
        <v>0.0</v>
      </c>
      <c r="J333" s="700">
        <v>0.0</v>
      </c>
      <c r="K333" s="700">
        <v>0.0</v>
      </c>
      <c r="L333" s="700">
        <v>0.0</v>
      </c>
      <c r="M333" s="700">
        <v>0.0</v>
      </c>
      <c r="N333" s="700">
        <v>0.0</v>
      </c>
      <c r="O333" s="701">
        <v>0.0</v>
      </c>
      <c r="P333" s="702" t="str">
        <f t="shared" si="1"/>
        <v/>
      </c>
      <c r="Q333" s="710"/>
      <c r="R333" s="769"/>
      <c r="S333" s="769"/>
      <c r="T333" s="782"/>
      <c r="U333" s="706"/>
      <c r="V333" s="826" t="s">
        <v>2449</v>
      </c>
      <c r="W333" s="827" t="s">
        <v>536</v>
      </c>
      <c r="X333" s="827">
        <v>3.0</v>
      </c>
      <c r="Y333" s="827" t="s">
        <v>2450</v>
      </c>
      <c r="Z333" s="827">
        <v>3.0</v>
      </c>
      <c r="AA333" s="827" t="s">
        <v>2450</v>
      </c>
      <c r="AB333" s="827">
        <v>3.0</v>
      </c>
      <c r="AC333" s="827" t="s">
        <v>2450</v>
      </c>
      <c r="AD333" s="827">
        <v>3.0</v>
      </c>
      <c r="AE333" s="827" t="s">
        <v>2450</v>
      </c>
      <c r="AF333" s="827">
        <v>3.0</v>
      </c>
      <c r="AG333" s="827" t="s">
        <v>2450</v>
      </c>
      <c r="AH333" s="827">
        <v>3.0</v>
      </c>
      <c r="AI333" s="827" t="s">
        <v>2450</v>
      </c>
      <c r="AJ333" s="709"/>
      <c r="AK333" s="827"/>
      <c r="AL333" s="709"/>
      <c r="AM333" s="709"/>
      <c r="AN333" s="760" t="s">
        <v>2451</v>
      </c>
      <c r="AO333" s="773"/>
      <c r="AP333" s="774"/>
      <c r="AQ333" s="709"/>
      <c r="AR333" s="742"/>
      <c r="AS333" s="715"/>
      <c r="AT333" s="715"/>
      <c r="AU333" s="733"/>
      <c r="AV333" s="734"/>
      <c r="AW333" s="734"/>
      <c r="AX333" s="734"/>
      <c r="AY333" s="806"/>
      <c r="AZ333" s="807"/>
      <c r="BA333" s="808"/>
      <c r="BB333" s="809"/>
      <c r="BC333" s="810"/>
      <c r="BD333" s="811"/>
      <c r="BE333" s="812"/>
      <c r="BF333" s="813"/>
      <c r="BG333" s="814"/>
      <c r="BH333" s="815"/>
      <c r="BI333" s="816"/>
      <c r="BJ333" s="696"/>
    </row>
    <row r="334" ht="15.75" customHeight="1">
      <c r="A334" s="758"/>
      <c r="B334" s="758"/>
      <c r="C334" s="669" t="s">
        <v>330</v>
      </c>
      <c r="D334" s="699" t="str">
        <f t="shared" si="11"/>
        <v/>
      </c>
      <c r="E334" s="671">
        <v>0.0</v>
      </c>
      <c r="F334" s="671">
        <v>0.0</v>
      </c>
      <c r="G334" s="671">
        <v>0.0</v>
      </c>
      <c r="H334" s="671">
        <v>0.0</v>
      </c>
      <c r="I334" s="671">
        <v>0.0</v>
      </c>
      <c r="J334" s="671">
        <v>0.0</v>
      </c>
      <c r="K334" s="671">
        <v>0.0</v>
      </c>
      <c r="L334" s="671">
        <v>0.0</v>
      </c>
      <c r="M334" s="671">
        <v>0.0</v>
      </c>
      <c r="N334" s="671">
        <v>0.0</v>
      </c>
      <c r="O334" s="672">
        <v>0.0</v>
      </c>
      <c r="P334" s="702" t="str">
        <f t="shared" si="1"/>
        <v/>
      </c>
      <c r="Q334" s="786"/>
      <c r="R334" s="777"/>
      <c r="S334" s="777"/>
      <c r="T334" s="763"/>
      <c r="U334" s="646"/>
      <c r="V334" s="826" t="s">
        <v>2452</v>
      </c>
      <c r="W334" s="829" t="s">
        <v>492</v>
      </c>
      <c r="X334" s="829">
        <v>3.0</v>
      </c>
      <c r="Y334" s="829" t="s">
        <v>2453</v>
      </c>
      <c r="Z334" s="829">
        <v>3.0</v>
      </c>
      <c r="AA334" s="829" t="s">
        <v>2453</v>
      </c>
      <c r="AB334" s="829" t="s">
        <v>2454</v>
      </c>
      <c r="AC334" s="829">
        <v>10.0</v>
      </c>
      <c r="AD334" s="829">
        <v>3.0</v>
      </c>
      <c r="AE334" s="829" t="s">
        <v>2455</v>
      </c>
      <c r="AF334" s="829">
        <v>2.0</v>
      </c>
      <c r="AG334" s="829" t="s">
        <v>2456</v>
      </c>
      <c r="AH334" s="829">
        <v>3.0</v>
      </c>
      <c r="AI334" s="829" t="s">
        <v>2457</v>
      </c>
      <c r="AJ334" s="720"/>
      <c r="AK334" s="720"/>
      <c r="AL334" s="720"/>
      <c r="AM334" s="720"/>
      <c r="AN334" s="721" t="s">
        <v>2458</v>
      </c>
      <c r="AO334" s="765"/>
      <c r="AP334" s="766"/>
      <c r="AQ334" s="720"/>
      <c r="AR334" s="745"/>
      <c r="AS334" s="725"/>
      <c r="AT334" s="725"/>
      <c r="AU334" s="738"/>
      <c r="AV334" s="739"/>
      <c r="AW334" s="739"/>
      <c r="AX334" s="739"/>
      <c r="AY334" s="806"/>
      <c r="AZ334" s="807"/>
      <c r="BA334" s="808"/>
      <c r="BB334" s="809"/>
      <c r="BC334" s="810"/>
      <c r="BD334" s="811"/>
      <c r="BE334" s="812"/>
      <c r="BF334" s="813"/>
      <c r="BG334" s="814"/>
      <c r="BH334" s="815"/>
      <c r="BI334" s="816"/>
      <c r="BJ334" s="696"/>
    </row>
    <row r="335" ht="15.75" customHeight="1">
      <c r="A335" s="756"/>
      <c r="B335" s="756"/>
      <c r="C335" s="669" t="s">
        <v>330</v>
      </c>
      <c r="D335" s="699" t="str">
        <f t="shared" si="11"/>
        <v/>
      </c>
      <c r="E335" s="700">
        <v>0.0</v>
      </c>
      <c r="F335" s="700">
        <v>0.0</v>
      </c>
      <c r="G335" s="700">
        <v>0.0</v>
      </c>
      <c r="H335" s="700">
        <v>0.0</v>
      </c>
      <c r="I335" s="700">
        <v>0.0</v>
      </c>
      <c r="J335" s="700">
        <v>0.0</v>
      </c>
      <c r="K335" s="700">
        <v>0.0</v>
      </c>
      <c r="L335" s="700">
        <v>0.0</v>
      </c>
      <c r="M335" s="700">
        <v>0.0</v>
      </c>
      <c r="N335" s="700">
        <v>0.0</v>
      </c>
      <c r="O335" s="701">
        <v>0.0</v>
      </c>
      <c r="P335" s="702" t="str">
        <f t="shared" si="1"/>
        <v/>
      </c>
      <c r="Q335" s="710"/>
      <c r="R335" s="769"/>
      <c r="S335" s="769"/>
      <c r="T335" s="782"/>
      <c r="U335" s="706"/>
      <c r="V335" s="826" t="s">
        <v>2459</v>
      </c>
      <c r="W335" s="827" t="s">
        <v>536</v>
      </c>
      <c r="X335" s="827">
        <v>3.0</v>
      </c>
      <c r="Y335" s="827">
        <v>12.0</v>
      </c>
      <c r="Z335" s="827">
        <v>3.0</v>
      </c>
      <c r="AA335" s="827">
        <v>12.0</v>
      </c>
      <c r="AB335" s="827">
        <v>3.0</v>
      </c>
      <c r="AC335" s="827">
        <v>12.0</v>
      </c>
      <c r="AD335" s="827">
        <v>3.0</v>
      </c>
      <c r="AE335" s="827">
        <v>12.0</v>
      </c>
      <c r="AF335" s="827">
        <v>3.0</v>
      </c>
      <c r="AG335" s="827">
        <v>12.0</v>
      </c>
      <c r="AH335" s="827">
        <v>3.0</v>
      </c>
      <c r="AI335" s="827">
        <v>12.0</v>
      </c>
      <c r="AJ335" s="709"/>
      <c r="AK335" s="709"/>
      <c r="AL335" s="709"/>
      <c r="AM335" s="709"/>
      <c r="AN335" s="760" t="s">
        <v>2460</v>
      </c>
      <c r="AO335" s="773"/>
      <c r="AP335" s="774"/>
      <c r="AQ335" s="709"/>
      <c r="AR335" s="742"/>
      <c r="AS335" s="715"/>
      <c r="AT335" s="715"/>
      <c r="AU335" s="733"/>
      <c r="AV335" s="734"/>
      <c r="AW335" s="734"/>
      <c r="AX335" s="734"/>
      <c r="AY335" s="806"/>
      <c r="AZ335" s="807"/>
      <c r="BA335" s="808"/>
      <c r="BB335" s="809"/>
      <c r="BC335" s="810"/>
      <c r="BD335" s="811"/>
      <c r="BE335" s="812"/>
      <c r="BF335" s="813"/>
      <c r="BG335" s="814"/>
      <c r="BH335" s="815"/>
      <c r="BI335" s="816"/>
      <c r="BJ335" s="696"/>
    </row>
    <row r="336" ht="15.75" customHeight="1">
      <c r="A336" s="758"/>
      <c r="B336" s="758"/>
      <c r="C336" s="669" t="s">
        <v>330</v>
      </c>
      <c r="D336" s="699" t="str">
        <f t="shared" si="11"/>
        <v/>
      </c>
      <c r="E336" s="671">
        <v>0.0</v>
      </c>
      <c r="F336" s="671">
        <v>0.0</v>
      </c>
      <c r="G336" s="671">
        <v>0.0</v>
      </c>
      <c r="H336" s="671">
        <v>0.0</v>
      </c>
      <c r="I336" s="671">
        <v>0.0</v>
      </c>
      <c r="J336" s="671">
        <v>0.0</v>
      </c>
      <c r="K336" s="671">
        <v>0.0</v>
      </c>
      <c r="L336" s="671">
        <v>0.0</v>
      </c>
      <c r="M336" s="671">
        <v>0.0</v>
      </c>
      <c r="N336" s="671">
        <v>0.0</v>
      </c>
      <c r="O336" s="672">
        <v>0.0</v>
      </c>
      <c r="P336" s="702" t="str">
        <f t="shared" si="1"/>
        <v/>
      </c>
      <c r="Q336" s="786"/>
      <c r="R336" s="777"/>
      <c r="S336" s="777"/>
      <c r="T336" s="763"/>
      <c r="U336" s="646"/>
      <c r="V336" s="826" t="s">
        <v>386</v>
      </c>
      <c r="W336" s="829" t="s">
        <v>492</v>
      </c>
      <c r="X336" s="829">
        <v>4.0</v>
      </c>
      <c r="Y336" s="829">
        <v>8.0</v>
      </c>
      <c r="Z336" s="829">
        <v>4.0</v>
      </c>
      <c r="AA336" s="829">
        <v>8.0</v>
      </c>
      <c r="AB336" s="829">
        <v>4.0</v>
      </c>
      <c r="AC336" s="829">
        <v>8.0</v>
      </c>
      <c r="AD336" s="829">
        <v>4.0</v>
      </c>
      <c r="AE336" s="829">
        <v>8.0</v>
      </c>
      <c r="AF336" s="829">
        <v>4.0</v>
      </c>
      <c r="AG336" s="829">
        <v>8.0</v>
      </c>
      <c r="AH336" s="829">
        <v>4.0</v>
      </c>
      <c r="AI336" s="829">
        <v>8.0</v>
      </c>
      <c r="AJ336" s="720"/>
      <c r="AK336" s="720"/>
      <c r="AL336" s="720"/>
      <c r="AM336" s="720"/>
      <c r="AN336" s="721" t="s">
        <v>2461</v>
      </c>
      <c r="AO336" s="765"/>
      <c r="AP336" s="766"/>
      <c r="AQ336" s="720"/>
      <c r="AR336" s="745"/>
      <c r="AS336" s="725"/>
      <c r="AT336" s="725"/>
      <c r="AU336" s="738"/>
      <c r="AV336" s="739"/>
      <c r="AW336" s="739"/>
      <c r="AX336" s="739"/>
      <c r="AY336" s="806"/>
      <c r="AZ336" s="807"/>
      <c r="BA336" s="808"/>
      <c r="BB336" s="809"/>
      <c r="BC336" s="810"/>
      <c r="BD336" s="811"/>
      <c r="BE336" s="812"/>
      <c r="BF336" s="813"/>
      <c r="BG336" s="814"/>
      <c r="BH336" s="815"/>
      <c r="BI336" s="816"/>
      <c r="BJ336" s="696"/>
    </row>
    <row r="337" ht="15.75" customHeight="1">
      <c r="A337" s="756"/>
      <c r="B337" s="756"/>
      <c r="C337" s="669" t="s">
        <v>330</v>
      </c>
      <c r="D337" s="699" t="str">
        <f t="shared" si="11"/>
        <v/>
      </c>
      <c r="E337" s="700">
        <v>0.0</v>
      </c>
      <c r="F337" s="700">
        <v>0.0</v>
      </c>
      <c r="G337" s="700">
        <v>0.0</v>
      </c>
      <c r="H337" s="700">
        <v>0.0</v>
      </c>
      <c r="I337" s="700">
        <v>0.0</v>
      </c>
      <c r="J337" s="700">
        <v>0.0</v>
      </c>
      <c r="K337" s="700">
        <v>0.0</v>
      </c>
      <c r="L337" s="700">
        <v>0.0</v>
      </c>
      <c r="M337" s="700">
        <v>0.0</v>
      </c>
      <c r="N337" s="700">
        <v>0.0</v>
      </c>
      <c r="O337" s="701">
        <v>0.0</v>
      </c>
      <c r="P337" s="702" t="str">
        <f t="shared" si="1"/>
        <v/>
      </c>
      <c r="Q337" s="710"/>
      <c r="R337" s="769"/>
      <c r="S337" s="769"/>
      <c r="T337" s="782"/>
      <c r="U337" s="706"/>
      <c r="V337" s="826" t="s">
        <v>388</v>
      </c>
      <c r="W337" s="827" t="s">
        <v>492</v>
      </c>
      <c r="X337" s="827">
        <v>4.0</v>
      </c>
      <c r="Y337" s="827">
        <v>10.0</v>
      </c>
      <c r="Z337" s="827">
        <v>4.0</v>
      </c>
      <c r="AA337" s="827">
        <v>10.0</v>
      </c>
      <c r="AB337" s="827">
        <v>4.0</v>
      </c>
      <c r="AC337" s="827">
        <v>10.0</v>
      </c>
      <c r="AD337" s="827">
        <v>4.0</v>
      </c>
      <c r="AE337" s="827">
        <v>10.0</v>
      </c>
      <c r="AF337" s="827">
        <v>4.0</v>
      </c>
      <c r="AG337" s="827">
        <v>10.0</v>
      </c>
      <c r="AH337" s="827">
        <v>4.0</v>
      </c>
      <c r="AI337" s="827">
        <v>10.0</v>
      </c>
      <c r="AJ337" s="709"/>
      <c r="AK337" s="709"/>
      <c r="AL337" s="709"/>
      <c r="AM337" s="709"/>
      <c r="AN337" s="760" t="s">
        <v>2462</v>
      </c>
      <c r="AO337" s="773"/>
      <c r="AP337" s="774"/>
      <c r="AQ337" s="709"/>
      <c r="AR337" s="742"/>
      <c r="AS337" s="715"/>
      <c r="AT337" s="715"/>
      <c r="AU337" s="733"/>
      <c r="AV337" s="734"/>
      <c r="AW337" s="734"/>
      <c r="AX337" s="734"/>
      <c r="AY337" s="806"/>
      <c r="AZ337" s="807"/>
      <c r="BA337" s="808"/>
      <c r="BB337" s="809"/>
      <c r="BC337" s="810"/>
      <c r="BD337" s="811"/>
      <c r="BE337" s="812"/>
      <c r="BF337" s="813"/>
      <c r="BG337" s="814"/>
      <c r="BH337" s="815"/>
      <c r="BI337" s="816"/>
      <c r="BJ337" s="696"/>
    </row>
    <row r="338" ht="15.75" customHeight="1">
      <c r="A338" s="758"/>
      <c r="B338" s="758"/>
      <c r="C338" s="669" t="s">
        <v>330</v>
      </c>
      <c r="D338" s="699" t="str">
        <f t="shared" si="11"/>
        <v/>
      </c>
      <c r="E338" s="671">
        <v>0.0</v>
      </c>
      <c r="F338" s="671">
        <v>0.0</v>
      </c>
      <c r="G338" s="671">
        <v>0.0</v>
      </c>
      <c r="H338" s="671">
        <v>0.0</v>
      </c>
      <c r="I338" s="671">
        <v>0.0</v>
      </c>
      <c r="J338" s="671">
        <v>0.0</v>
      </c>
      <c r="K338" s="671">
        <v>0.0</v>
      </c>
      <c r="L338" s="671">
        <v>0.0</v>
      </c>
      <c r="M338" s="671">
        <v>0.0</v>
      </c>
      <c r="N338" s="671">
        <v>0.0</v>
      </c>
      <c r="O338" s="672">
        <v>0.0</v>
      </c>
      <c r="P338" s="702" t="str">
        <f t="shared" si="1"/>
        <v/>
      </c>
      <c r="Q338" s="786"/>
      <c r="R338" s="777"/>
      <c r="S338" s="777"/>
      <c r="T338" s="763"/>
      <c r="U338" s="646"/>
      <c r="V338" s="826"/>
      <c r="W338" s="720"/>
      <c r="X338" s="720"/>
      <c r="Y338" s="720"/>
      <c r="Z338" s="720"/>
      <c r="AA338" s="720"/>
      <c r="AB338" s="720"/>
      <c r="AC338" s="720"/>
      <c r="AD338" s="720"/>
      <c r="AE338" s="720"/>
      <c r="AF338" s="720"/>
      <c r="AG338" s="720"/>
      <c r="AH338" s="720"/>
      <c r="AI338" s="720"/>
      <c r="AJ338" s="720"/>
      <c r="AK338" s="720"/>
      <c r="AL338" s="720"/>
      <c r="AM338" s="720"/>
      <c r="AN338" s="755"/>
      <c r="AO338" s="765"/>
      <c r="AP338" s="766"/>
      <c r="AQ338" s="720"/>
      <c r="AR338" s="745"/>
      <c r="AS338" s="725"/>
      <c r="AT338" s="725"/>
      <c r="AU338" s="738"/>
      <c r="AV338" s="739"/>
      <c r="AW338" s="739"/>
      <c r="AX338" s="739"/>
      <c r="AY338" s="806"/>
      <c r="AZ338" s="807"/>
      <c r="BA338" s="808"/>
      <c r="BB338" s="809"/>
      <c r="BC338" s="810"/>
      <c r="BD338" s="811"/>
      <c r="BE338" s="812"/>
      <c r="BF338" s="813"/>
      <c r="BG338" s="814"/>
      <c r="BH338" s="815"/>
      <c r="BI338" s="816"/>
      <c r="BJ338" s="696"/>
    </row>
    <row r="339" ht="15.75" customHeight="1">
      <c r="A339" s="756"/>
      <c r="B339" s="756"/>
      <c r="C339" s="669" t="s">
        <v>330</v>
      </c>
      <c r="D339" s="699" t="str">
        <f t="shared" si="11"/>
        <v/>
      </c>
      <c r="E339" s="700">
        <v>0.0</v>
      </c>
      <c r="F339" s="700">
        <v>0.0</v>
      </c>
      <c r="G339" s="700">
        <v>0.0</v>
      </c>
      <c r="H339" s="700">
        <v>0.0</v>
      </c>
      <c r="I339" s="700">
        <v>0.0</v>
      </c>
      <c r="J339" s="700">
        <v>0.0</v>
      </c>
      <c r="K339" s="700">
        <v>0.0</v>
      </c>
      <c r="L339" s="700">
        <v>0.0</v>
      </c>
      <c r="M339" s="700">
        <v>0.0</v>
      </c>
      <c r="N339" s="700">
        <v>0.0</v>
      </c>
      <c r="O339" s="701">
        <v>0.0</v>
      </c>
      <c r="P339" s="702" t="str">
        <f t="shared" si="1"/>
        <v/>
      </c>
      <c r="Q339" s="710"/>
      <c r="R339" s="769"/>
      <c r="S339" s="769"/>
      <c r="T339" s="782"/>
      <c r="U339" s="706"/>
      <c r="V339" s="826"/>
      <c r="W339" s="709"/>
      <c r="X339" s="709"/>
      <c r="Y339" s="709"/>
      <c r="Z339" s="709"/>
      <c r="AA339" s="709"/>
      <c r="AB339" s="709"/>
      <c r="AC339" s="709"/>
      <c r="AD339" s="709"/>
      <c r="AE339" s="709"/>
      <c r="AF339" s="709"/>
      <c r="AG339" s="709"/>
      <c r="AH339" s="709"/>
      <c r="AI339" s="709"/>
      <c r="AJ339" s="709"/>
      <c r="AK339" s="709"/>
      <c r="AL339" s="709"/>
      <c r="AM339" s="709"/>
      <c r="AN339" s="779"/>
      <c r="AO339" s="773"/>
      <c r="AP339" s="774"/>
      <c r="AQ339" s="709"/>
      <c r="AR339" s="742"/>
      <c r="AS339" s="715"/>
      <c r="AT339" s="715"/>
      <c r="AU339" s="733"/>
      <c r="AV339" s="734"/>
      <c r="AW339" s="734"/>
      <c r="AX339" s="734"/>
      <c r="AY339" s="806"/>
      <c r="AZ339" s="807"/>
      <c r="BA339" s="808"/>
      <c r="BB339" s="809"/>
      <c r="BC339" s="810"/>
      <c r="BD339" s="811"/>
      <c r="BE339" s="812"/>
      <c r="BF339" s="813"/>
      <c r="BG339" s="814"/>
      <c r="BH339" s="815"/>
      <c r="BI339" s="816"/>
      <c r="BJ339" s="696"/>
    </row>
    <row r="340" ht="15.75" customHeight="1">
      <c r="A340" s="758"/>
      <c r="B340" s="758"/>
      <c r="C340" s="669" t="s">
        <v>330</v>
      </c>
      <c r="D340" s="699" t="str">
        <f t="shared" si="11"/>
        <v/>
      </c>
      <c r="E340" s="671">
        <v>0.0</v>
      </c>
      <c r="F340" s="671">
        <v>0.0</v>
      </c>
      <c r="G340" s="671">
        <v>0.0</v>
      </c>
      <c r="H340" s="671">
        <v>0.0</v>
      </c>
      <c r="I340" s="671">
        <v>0.0</v>
      </c>
      <c r="J340" s="671">
        <v>0.0</v>
      </c>
      <c r="K340" s="671">
        <v>0.0</v>
      </c>
      <c r="L340" s="671">
        <v>0.0</v>
      </c>
      <c r="M340" s="671">
        <v>0.0</v>
      </c>
      <c r="N340" s="671">
        <v>0.0</v>
      </c>
      <c r="O340" s="672">
        <v>0.0</v>
      </c>
      <c r="P340" s="702" t="str">
        <f t="shared" si="1"/>
        <v/>
      </c>
      <c r="Q340" s="786"/>
      <c r="R340" s="777"/>
      <c r="S340" s="777"/>
      <c r="T340" s="763"/>
      <c r="U340" s="646"/>
      <c r="V340" s="826"/>
      <c r="W340" s="720"/>
      <c r="X340" s="720"/>
      <c r="Y340" s="720"/>
      <c r="Z340" s="720"/>
      <c r="AA340" s="720"/>
      <c r="AB340" s="720"/>
      <c r="AC340" s="720"/>
      <c r="AD340" s="720"/>
      <c r="AE340" s="720"/>
      <c r="AF340" s="720"/>
      <c r="AG340" s="720"/>
      <c r="AH340" s="720"/>
      <c r="AI340" s="720"/>
      <c r="AJ340" s="720"/>
      <c r="AK340" s="720"/>
      <c r="AL340" s="720"/>
      <c r="AM340" s="720"/>
      <c r="AN340" s="755"/>
      <c r="AO340" s="765"/>
      <c r="AP340" s="766"/>
      <c r="AQ340" s="720"/>
      <c r="AR340" s="745"/>
      <c r="AS340" s="725"/>
      <c r="AT340" s="725"/>
      <c r="AU340" s="738"/>
      <c r="AV340" s="739"/>
      <c r="AW340" s="739"/>
      <c r="AX340" s="739"/>
      <c r="AY340" s="806"/>
      <c r="AZ340" s="807"/>
      <c r="BA340" s="808"/>
      <c r="BB340" s="809"/>
      <c r="BC340" s="810"/>
      <c r="BD340" s="811"/>
      <c r="BE340" s="812"/>
      <c r="BF340" s="813"/>
      <c r="BG340" s="814"/>
      <c r="BH340" s="815"/>
      <c r="BI340" s="816"/>
      <c r="BJ340" s="696"/>
    </row>
    <row r="341" ht="15.75" customHeight="1">
      <c r="A341" s="756"/>
      <c r="B341" s="756"/>
      <c r="C341" s="669" t="s">
        <v>330</v>
      </c>
      <c r="D341" s="699" t="str">
        <f t="shared" si="11"/>
        <v/>
      </c>
      <c r="E341" s="700">
        <v>0.0</v>
      </c>
      <c r="F341" s="700">
        <v>0.0</v>
      </c>
      <c r="G341" s="700">
        <v>0.0</v>
      </c>
      <c r="H341" s="700">
        <v>0.0</v>
      </c>
      <c r="I341" s="700">
        <v>0.0</v>
      </c>
      <c r="J341" s="700">
        <v>0.0</v>
      </c>
      <c r="K341" s="700">
        <v>0.0</v>
      </c>
      <c r="L341" s="700">
        <v>0.0</v>
      </c>
      <c r="M341" s="700">
        <v>0.0</v>
      </c>
      <c r="N341" s="700">
        <v>0.0</v>
      </c>
      <c r="O341" s="701">
        <v>0.0</v>
      </c>
      <c r="P341" s="702" t="str">
        <f t="shared" si="1"/>
        <v/>
      </c>
      <c r="Q341" s="710"/>
      <c r="R341" s="769"/>
      <c r="S341" s="769"/>
      <c r="T341" s="782"/>
      <c r="U341" s="706"/>
      <c r="V341" s="826"/>
      <c r="W341" s="709"/>
      <c r="X341" s="709"/>
      <c r="Y341" s="709"/>
      <c r="Z341" s="709"/>
      <c r="AA341" s="709"/>
      <c r="AB341" s="709"/>
      <c r="AC341" s="709"/>
      <c r="AD341" s="709"/>
      <c r="AE341" s="709"/>
      <c r="AF341" s="709"/>
      <c r="AG341" s="709"/>
      <c r="AH341" s="709"/>
      <c r="AI341" s="709"/>
      <c r="AJ341" s="709"/>
      <c r="AK341" s="709"/>
      <c r="AL341" s="709"/>
      <c r="AM341" s="709"/>
      <c r="AN341" s="779"/>
      <c r="AO341" s="773"/>
      <c r="AP341" s="774"/>
      <c r="AQ341" s="709"/>
      <c r="AR341" s="742"/>
      <c r="AS341" s="715"/>
      <c r="AT341" s="715"/>
      <c r="AU341" s="733"/>
      <c r="AV341" s="734"/>
      <c r="AW341" s="734"/>
      <c r="AX341" s="734"/>
      <c r="AY341" s="806"/>
      <c r="AZ341" s="807"/>
      <c r="BA341" s="808"/>
      <c r="BB341" s="809"/>
      <c r="BC341" s="810"/>
      <c r="BD341" s="811"/>
      <c r="BE341" s="812"/>
      <c r="BF341" s="813"/>
      <c r="BG341" s="814"/>
      <c r="BH341" s="815"/>
      <c r="BI341" s="816"/>
      <c r="BJ341" s="696"/>
    </row>
    <row r="342" ht="15.75" customHeight="1">
      <c r="A342" s="758"/>
      <c r="B342" s="758"/>
      <c r="C342" s="669" t="s">
        <v>330</v>
      </c>
      <c r="D342" s="699" t="str">
        <f t="shared" si="11"/>
        <v/>
      </c>
      <c r="E342" s="671">
        <v>0.0</v>
      </c>
      <c r="F342" s="671">
        <v>0.0</v>
      </c>
      <c r="G342" s="671">
        <v>0.0</v>
      </c>
      <c r="H342" s="671">
        <v>0.0</v>
      </c>
      <c r="I342" s="671">
        <v>0.0</v>
      </c>
      <c r="J342" s="671">
        <v>0.0</v>
      </c>
      <c r="K342" s="671">
        <v>0.0</v>
      </c>
      <c r="L342" s="671">
        <v>0.0</v>
      </c>
      <c r="M342" s="671">
        <v>0.0</v>
      </c>
      <c r="N342" s="671">
        <v>0.0</v>
      </c>
      <c r="O342" s="672">
        <v>0.0</v>
      </c>
      <c r="P342" s="702" t="str">
        <f t="shared" si="1"/>
        <v/>
      </c>
      <c r="Q342" s="786"/>
      <c r="R342" s="777"/>
      <c r="S342" s="777"/>
      <c r="T342" s="763"/>
      <c r="U342" s="646"/>
      <c r="V342" s="826"/>
      <c r="W342" s="720"/>
      <c r="X342" s="720"/>
      <c r="Y342" s="720"/>
      <c r="Z342" s="720"/>
      <c r="AA342" s="720"/>
      <c r="AB342" s="720"/>
      <c r="AC342" s="720"/>
      <c r="AD342" s="720"/>
      <c r="AE342" s="720"/>
      <c r="AF342" s="720"/>
      <c r="AG342" s="720"/>
      <c r="AH342" s="720"/>
      <c r="AI342" s="720"/>
      <c r="AJ342" s="720"/>
      <c r="AK342" s="720"/>
      <c r="AL342" s="720"/>
      <c r="AM342" s="720"/>
      <c r="AN342" s="755"/>
      <c r="AO342" s="765"/>
      <c r="AP342" s="766"/>
      <c r="AQ342" s="720"/>
      <c r="AR342" s="745"/>
      <c r="AS342" s="725"/>
      <c r="AT342" s="725"/>
      <c r="AU342" s="738"/>
      <c r="AV342" s="739"/>
      <c r="AW342" s="739"/>
      <c r="AX342" s="739"/>
      <c r="AY342" s="806"/>
      <c r="AZ342" s="807"/>
      <c r="BA342" s="808"/>
      <c r="BB342" s="809"/>
      <c r="BC342" s="810"/>
      <c r="BD342" s="811"/>
      <c r="BE342" s="812"/>
      <c r="BF342" s="813"/>
      <c r="BG342" s="814"/>
      <c r="BH342" s="815"/>
      <c r="BI342" s="816"/>
      <c r="BJ342" s="696"/>
    </row>
    <row r="343" ht="15.75" customHeight="1">
      <c r="A343" s="756"/>
      <c r="B343" s="756"/>
      <c r="C343" s="669" t="s">
        <v>330</v>
      </c>
      <c r="D343" s="699" t="str">
        <f t="shared" si="11"/>
        <v/>
      </c>
      <c r="E343" s="700">
        <v>0.0</v>
      </c>
      <c r="F343" s="700">
        <v>0.0</v>
      </c>
      <c r="G343" s="700">
        <v>0.0</v>
      </c>
      <c r="H343" s="700">
        <v>0.0</v>
      </c>
      <c r="I343" s="700">
        <v>0.0</v>
      </c>
      <c r="J343" s="700">
        <v>0.0</v>
      </c>
      <c r="K343" s="700">
        <v>0.0</v>
      </c>
      <c r="L343" s="700">
        <v>0.0</v>
      </c>
      <c r="M343" s="700">
        <v>0.0</v>
      </c>
      <c r="N343" s="700">
        <v>0.0</v>
      </c>
      <c r="O343" s="701">
        <v>0.0</v>
      </c>
      <c r="P343" s="702" t="str">
        <f t="shared" si="1"/>
        <v/>
      </c>
      <c r="Q343" s="710"/>
      <c r="R343" s="769"/>
      <c r="S343" s="769"/>
      <c r="T343" s="782"/>
      <c r="U343" s="706"/>
      <c r="V343" s="826"/>
      <c r="W343" s="709"/>
      <c r="X343" s="709"/>
      <c r="Y343" s="709"/>
      <c r="Z343" s="709"/>
      <c r="AA343" s="709"/>
      <c r="AB343" s="709"/>
      <c r="AC343" s="709"/>
      <c r="AD343" s="709"/>
      <c r="AE343" s="709"/>
      <c r="AF343" s="709"/>
      <c r="AG343" s="709"/>
      <c r="AH343" s="709"/>
      <c r="AI343" s="709"/>
      <c r="AJ343" s="709"/>
      <c r="AK343" s="709"/>
      <c r="AL343" s="709"/>
      <c r="AM343" s="709"/>
      <c r="AN343" s="779"/>
      <c r="AO343" s="773"/>
      <c r="AP343" s="774"/>
      <c r="AQ343" s="709"/>
      <c r="AR343" s="742"/>
      <c r="AS343" s="715"/>
      <c r="AT343" s="715"/>
      <c r="AU343" s="733"/>
      <c r="AV343" s="734"/>
      <c r="AW343" s="734"/>
      <c r="AX343" s="734"/>
      <c r="AY343" s="806"/>
      <c r="AZ343" s="807"/>
      <c r="BA343" s="808"/>
      <c r="BB343" s="809"/>
      <c r="BC343" s="810"/>
      <c r="BD343" s="811"/>
      <c r="BE343" s="812"/>
      <c r="BF343" s="813"/>
      <c r="BG343" s="814"/>
      <c r="BH343" s="815"/>
      <c r="BI343" s="816"/>
      <c r="BJ343" s="696"/>
    </row>
    <row r="344" ht="15.75" customHeight="1">
      <c r="A344" s="758"/>
      <c r="B344" s="758"/>
      <c r="C344" s="669" t="s">
        <v>330</v>
      </c>
      <c r="D344" s="699" t="str">
        <f t="shared" si="11"/>
        <v/>
      </c>
      <c r="E344" s="671">
        <v>0.0</v>
      </c>
      <c r="F344" s="671">
        <v>0.0</v>
      </c>
      <c r="G344" s="671">
        <v>0.0</v>
      </c>
      <c r="H344" s="671">
        <v>0.0</v>
      </c>
      <c r="I344" s="671">
        <v>0.0</v>
      </c>
      <c r="J344" s="671">
        <v>0.0</v>
      </c>
      <c r="K344" s="671">
        <v>0.0</v>
      </c>
      <c r="L344" s="671">
        <v>0.0</v>
      </c>
      <c r="M344" s="671">
        <v>0.0</v>
      </c>
      <c r="N344" s="671">
        <v>0.0</v>
      </c>
      <c r="O344" s="672">
        <v>0.0</v>
      </c>
      <c r="P344" s="702" t="str">
        <f t="shared" si="1"/>
        <v/>
      </c>
      <c r="Q344" s="786"/>
      <c r="R344" s="777"/>
      <c r="S344" s="777"/>
      <c r="T344" s="763"/>
      <c r="U344" s="646"/>
      <c r="V344" s="826"/>
      <c r="W344" s="720"/>
      <c r="X344" s="720"/>
      <c r="Y344" s="720"/>
      <c r="Z344" s="720"/>
      <c r="AA344" s="720"/>
      <c r="AB344" s="720"/>
      <c r="AC344" s="720"/>
      <c r="AD344" s="720"/>
      <c r="AE344" s="720"/>
      <c r="AF344" s="720"/>
      <c r="AG344" s="720"/>
      <c r="AH344" s="720"/>
      <c r="AI344" s="720"/>
      <c r="AJ344" s="720"/>
      <c r="AK344" s="720"/>
      <c r="AL344" s="720"/>
      <c r="AM344" s="720"/>
      <c r="AN344" s="755"/>
      <c r="AO344" s="765"/>
      <c r="AP344" s="766"/>
      <c r="AQ344" s="720"/>
      <c r="AR344" s="745"/>
      <c r="AS344" s="725"/>
      <c r="AT344" s="725"/>
      <c r="AU344" s="738"/>
      <c r="AV344" s="739"/>
      <c r="AW344" s="739"/>
      <c r="AX344" s="739"/>
      <c r="AY344" s="806"/>
      <c r="AZ344" s="807"/>
      <c r="BA344" s="808"/>
      <c r="BB344" s="809"/>
      <c r="BC344" s="810"/>
      <c r="BD344" s="811"/>
      <c r="BE344" s="812"/>
      <c r="BF344" s="813"/>
      <c r="BG344" s="814"/>
      <c r="BH344" s="815"/>
      <c r="BI344" s="816"/>
      <c r="BJ344" s="696"/>
    </row>
    <row r="345" ht="15.75" customHeight="1">
      <c r="A345" s="756"/>
      <c r="B345" s="756"/>
      <c r="C345" s="669" t="s">
        <v>330</v>
      </c>
      <c r="D345" s="699" t="str">
        <f t="shared" si="11"/>
        <v/>
      </c>
      <c r="E345" s="700">
        <v>0.0</v>
      </c>
      <c r="F345" s="700">
        <v>0.0</v>
      </c>
      <c r="G345" s="700">
        <v>0.0</v>
      </c>
      <c r="H345" s="700">
        <v>0.0</v>
      </c>
      <c r="I345" s="700">
        <v>0.0</v>
      </c>
      <c r="J345" s="700">
        <v>0.0</v>
      </c>
      <c r="K345" s="700">
        <v>0.0</v>
      </c>
      <c r="L345" s="700">
        <v>0.0</v>
      </c>
      <c r="M345" s="700">
        <v>0.0</v>
      </c>
      <c r="N345" s="700">
        <v>0.0</v>
      </c>
      <c r="O345" s="701">
        <v>0.0</v>
      </c>
      <c r="P345" s="702" t="str">
        <f t="shared" si="1"/>
        <v/>
      </c>
      <c r="Q345" s="710"/>
      <c r="R345" s="769"/>
      <c r="S345" s="769"/>
      <c r="T345" s="782"/>
      <c r="U345" s="706"/>
      <c r="V345" s="826"/>
      <c r="W345" s="709"/>
      <c r="X345" s="709"/>
      <c r="Y345" s="709"/>
      <c r="Z345" s="709"/>
      <c r="AA345" s="709"/>
      <c r="AB345" s="709"/>
      <c r="AC345" s="709"/>
      <c r="AD345" s="709"/>
      <c r="AE345" s="709"/>
      <c r="AF345" s="709"/>
      <c r="AG345" s="709"/>
      <c r="AH345" s="709"/>
      <c r="AI345" s="709"/>
      <c r="AJ345" s="709"/>
      <c r="AK345" s="709"/>
      <c r="AL345" s="709"/>
      <c r="AM345" s="709"/>
      <c r="AN345" s="779"/>
      <c r="AO345" s="773"/>
      <c r="AP345" s="774"/>
      <c r="AQ345" s="709"/>
      <c r="AR345" s="742"/>
      <c r="AS345" s="715"/>
      <c r="AT345" s="715"/>
      <c r="AU345" s="733"/>
      <c r="AV345" s="734"/>
      <c r="AW345" s="734"/>
      <c r="AX345" s="734"/>
      <c r="AY345" s="806"/>
      <c r="AZ345" s="807"/>
      <c r="BA345" s="808"/>
      <c r="BB345" s="809"/>
      <c r="BC345" s="810"/>
      <c r="BD345" s="811"/>
      <c r="BE345" s="812"/>
      <c r="BF345" s="813"/>
      <c r="BG345" s="814"/>
      <c r="BH345" s="815"/>
      <c r="BI345" s="816"/>
      <c r="BJ345" s="696"/>
    </row>
    <row r="346" ht="15.75" customHeight="1">
      <c r="A346" s="758"/>
      <c r="B346" s="758"/>
      <c r="C346" s="669" t="s">
        <v>330</v>
      </c>
      <c r="D346" s="699" t="str">
        <f t="shared" si="11"/>
        <v/>
      </c>
      <c r="E346" s="671">
        <v>0.0</v>
      </c>
      <c r="F346" s="671">
        <v>0.0</v>
      </c>
      <c r="G346" s="671">
        <v>0.0</v>
      </c>
      <c r="H346" s="671">
        <v>0.0</v>
      </c>
      <c r="I346" s="671">
        <v>0.0</v>
      </c>
      <c r="J346" s="671">
        <v>0.0</v>
      </c>
      <c r="K346" s="671">
        <v>0.0</v>
      </c>
      <c r="L346" s="671">
        <v>0.0</v>
      </c>
      <c r="M346" s="671">
        <v>0.0</v>
      </c>
      <c r="N346" s="671">
        <v>0.0</v>
      </c>
      <c r="O346" s="672">
        <v>0.0</v>
      </c>
      <c r="P346" s="702" t="str">
        <f t="shared" si="1"/>
        <v/>
      </c>
      <c r="Q346" s="786"/>
      <c r="R346" s="777"/>
      <c r="S346" s="777"/>
      <c r="T346" s="763"/>
      <c r="U346" s="646"/>
      <c r="V346" s="826"/>
      <c r="W346" s="720"/>
      <c r="X346" s="720"/>
      <c r="Y346" s="720"/>
      <c r="Z346" s="720"/>
      <c r="AA346" s="720"/>
      <c r="AB346" s="720"/>
      <c r="AC346" s="720"/>
      <c r="AD346" s="720"/>
      <c r="AE346" s="720"/>
      <c r="AF346" s="720"/>
      <c r="AG346" s="720"/>
      <c r="AH346" s="720"/>
      <c r="AI346" s="720"/>
      <c r="AJ346" s="720"/>
      <c r="AK346" s="720"/>
      <c r="AL346" s="720"/>
      <c r="AM346" s="720"/>
      <c r="AN346" s="755"/>
      <c r="AO346" s="765"/>
      <c r="AP346" s="766"/>
      <c r="AQ346" s="720"/>
      <c r="AR346" s="745"/>
      <c r="AS346" s="725"/>
      <c r="AT346" s="725"/>
      <c r="AU346" s="738"/>
      <c r="AV346" s="739"/>
      <c r="AW346" s="739"/>
      <c r="AX346" s="739"/>
      <c r="AY346" s="806"/>
      <c r="AZ346" s="807"/>
      <c r="BA346" s="808"/>
      <c r="BB346" s="809"/>
      <c r="BC346" s="810"/>
      <c r="BD346" s="811"/>
      <c r="BE346" s="812"/>
      <c r="BF346" s="813"/>
      <c r="BG346" s="814"/>
      <c r="BH346" s="815"/>
      <c r="BI346" s="816"/>
      <c r="BJ346" s="696"/>
    </row>
    <row r="347" ht="15.75" customHeight="1">
      <c r="A347" s="756"/>
      <c r="B347" s="756"/>
      <c r="C347" s="669" t="s">
        <v>330</v>
      </c>
      <c r="D347" s="699" t="str">
        <f t="shared" si="11"/>
        <v/>
      </c>
      <c r="E347" s="700">
        <v>0.0</v>
      </c>
      <c r="F347" s="700">
        <v>0.0</v>
      </c>
      <c r="G347" s="700">
        <v>0.0</v>
      </c>
      <c r="H347" s="700">
        <v>0.0</v>
      </c>
      <c r="I347" s="700">
        <v>0.0</v>
      </c>
      <c r="J347" s="700">
        <v>0.0</v>
      </c>
      <c r="K347" s="700">
        <v>0.0</v>
      </c>
      <c r="L347" s="700">
        <v>0.0</v>
      </c>
      <c r="M347" s="700">
        <v>0.0</v>
      </c>
      <c r="N347" s="700">
        <v>0.0</v>
      </c>
      <c r="O347" s="701">
        <v>0.0</v>
      </c>
      <c r="P347" s="702" t="str">
        <f t="shared" si="1"/>
        <v/>
      </c>
      <c r="Q347" s="710"/>
      <c r="R347" s="769"/>
      <c r="S347" s="769"/>
      <c r="T347" s="782"/>
      <c r="U347" s="706"/>
      <c r="V347" s="826"/>
      <c r="W347" s="709"/>
      <c r="X347" s="709"/>
      <c r="Y347" s="709"/>
      <c r="Z347" s="709"/>
      <c r="AA347" s="709"/>
      <c r="AB347" s="709"/>
      <c r="AC347" s="709"/>
      <c r="AD347" s="709"/>
      <c r="AE347" s="709"/>
      <c r="AF347" s="709"/>
      <c r="AG347" s="709"/>
      <c r="AH347" s="709"/>
      <c r="AI347" s="709"/>
      <c r="AJ347" s="709"/>
      <c r="AK347" s="709"/>
      <c r="AL347" s="709"/>
      <c r="AM347" s="709"/>
      <c r="AN347" s="779"/>
      <c r="AO347" s="773"/>
      <c r="AP347" s="774"/>
      <c r="AQ347" s="709"/>
      <c r="AR347" s="742"/>
      <c r="AS347" s="715"/>
      <c r="AT347" s="715"/>
      <c r="AU347" s="733"/>
      <c r="AV347" s="734"/>
      <c r="AW347" s="734"/>
      <c r="AX347" s="734"/>
      <c r="AY347" s="806"/>
      <c r="AZ347" s="807"/>
      <c r="BA347" s="808"/>
      <c r="BB347" s="809"/>
      <c r="BC347" s="810"/>
      <c r="BD347" s="811"/>
      <c r="BE347" s="812"/>
      <c r="BF347" s="813"/>
      <c r="BG347" s="814"/>
      <c r="BH347" s="815"/>
      <c r="BI347" s="816"/>
      <c r="BJ347" s="696"/>
    </row>
    <row r="348" ht="15.75" customHeight="1">
      <c r="A348" s="758"/>
      <c r="B348" s="758"/>
      <c r="C348" s="669" t="s">
        <v>330</v>
      </c>
      <c r="D348" s="670" t="str">
        <f t="shared" si="11"/>
        <v/>
      </c>
      <c r="E348" s="671">
        <v>0.0</v>
      </c>
      <c r="F348" s="671">
        <v>0.0</v>
      </c>
      <c r="G348" s="671">
        <v>0.0</v>
      </c>
      <c r="H348" s="671">
        <v>0.0</v>
      </c>
      <c r="I348" s="671">
        <v>0.0</v>
      </c>
      <c r="J348" s="671">
        <v>0.0</v>
      </c>
      <c r="K348" s="671">
        <v>0.0</v>
      </c>
      <c r="L348" s="671">
        <v>0.0</v>
      </c>
      <c r="M348" s="671">
        <v>0.0</v>
      </c>
      <c r="N348" s="671">
        <v>0.0</v>
      </c>
      <c r="O348" s="672">
        <v>0.0</v>
      </c>
      <c r="P348" s="673" t="str">
        <f t="shared" si="1"/>
        <v/>
      </c>
      <c r="Q348" s="786"/>
      <c r="R348" s="777"/>
      <c r="S348" s="777"/>
      <c r="T348" s="763"/>
      <c r="U348" s="646"/>
      <c r="V348" s="826"/>
      <c r="W348" s="720"/>
      <c r="X348" s="720"/>
      <c r="Y348" s="720"/>
      <c r="Z348" s="720"/>
      <c r="AA348" s="720"/>
      <c r="AB348" s="720"/>
      <c r="AC348" s="720"/>
      <c r="AD348" s="720"/>
      <c r="AE348" s="720"/>
      <c r="AF348" s="720"/>
      <c r="AG348" s="720"/>
      <c r="AH348" s="720"/>
      <c r="AI348" s="720"/>
      <c r="AJ348" s="720"/>
      <c r="AK348" s="720"/>
      <c r="AL348" s="720"/>
      <c r="AM348" s="720"/>
      <c r="AN348" s="755"/>
      <c r="AO348" s="765"/>
      <c r="AP348" s="766"/>
      <c r="AQ348" s="720"/>
      <c r="AR348" s="745"/>
      <c r="AS348" s="725"/>
      <c r="AT348" s="725"/>
      <c r="AU348" s="738"/>
      <c r="AV348" s="739"/>
      <c r="AW348" s="739"/>
      <c r="AX348" s="739"/>
      <c r="AY348" s="806"/>
      <c r="AZ348" s="807"/>
      <c r="BA348" s="808"/>
      <c r="BB348" s="809"/>
      <c r="BC348" s="810"/>
      <c r="BD348" s="811"/>
      <c r="BE348" s="812"/>
      <c r="BF348" s="813"/>
      <c r="BG348" s="814"/>
      <c r="BH348" s="815"/>
      <c r="BI348" s="816"/>
      <c r="BJ348" s="696"/>
    </row>
    <row r="349" ht="15.75" customHeight="1">
      <c r="A349" s="756"/>
      <c r="B349" s="756"/>
      <c r="C349" s="669" t="s">
        <v>330</v>
      </c>
      <c r="D349" s="699" t="str">
        <f t="shared" si="11"/>
        <v/>
      </c>
      <c r="E349" s="700">
        <v>0.0</v>
      </c>
      <c r="F349" s="700">
        <v>0.0</v>
      </c>
      <c r="G349" s="700">
        <v>0.0</v>
      </c>
      <c r="H349" s="700">
        <v>0.0</v>
      </c>
      <c r="I349" s="700">
        <v>0.0</v>
      </c>
      <c r="J349" s="700">
        <v>0.0</v>
      </c>
      <c r="K349" s="700">
        <v>0.0</v>
      </c>
      <c r="L349" s="700">
        <v>0.0</v>
      </c>
      <c r="M349" s="700">
        <v>0.0</v>
      </c>
      <c r="N349" s="700">
        <v>0.0</v>
      </c>
      <c r="O349" s="701">
        <v>0.0</v>
      </c>
      <c r="P349" s="702" t="str">
        <f t="shared" si="1"/>
        <v/>
      </c>
      <c r="Q349" s="710"/>
      <c r="R349" s="769"/>
      <c r="S349" s="769"/>
      <c r="T349" s="782"/>
      <c r="U349" s="706"/>
      <c r="V349" s="826"/>
      <c r="W349" s="709"/>
      <c r="X349" s="709"/>
      <c r="Y349" s="709"/>
      <c r="Z349" s="709"/>
      <c r="AA349" s="709"/>
      <c r="AB349" s="709"/>
      <c r="AC349" s="709"/>
      <c r="AD349" s="709"/>
      <c r="AE349" s="709"/>
      <c r="AF349" s="709"/>
      <c r="AG349" s="709"/>
      <c r="AH349" s="709"/>
      <c r="AI349" s="709"/>
      <c r="AJ349" s="709"/>
      <c r="AK349" s="709"/>
      <c r="AL349" s="709"/>
      <c r="AM349" s="709"/>
      <c r="AN349" s="779"/>
      <c r="AO349" s="773"/>
      <c r="AP349" s="774"/>
      <c r="AQ349" s="709"/>
      <c r="AR349" s="742"/>
      <c r="AS349" s="715"/>
      <c r="AT349" s="715"/>
      <c r="AU349" s="733"/>
      <c r="AV349" s="734"/>
      <c r="AW349" s="734"/>
      <c r="AX349" s="734"/>
      <c r="AY349" s="806"/>
      <c r="AZ349" s="807"/>
      <c r="BA349" s="808"/>
      <c r="BB349" s="809"/>
      <c r="BC349" s="810"/>
      <c r="BD349" s="811"/>
      <c r="BE349" s="812"/>
      <c r="BF349" s="813"/>
      <c r="BG349" s="814"/>
      <c r="BH349" s="815"/>
      <c r="BI349" s="816"/>
      <c r="BJ349" s="696"/>
    </row>
    <row r="350" ht="15.75" customHeight="1">
      <c r="A350" s="758"/>
      <c r="B350" s="758"/>
      <c r="C350" s="669" t="s">
        <v>330</v>
      </c>
      <c r="D350" s="670" t="str">
        <f t="shared" si="11"/>
        <v/>
      </c>
      <c r="E350" s="671">
        <v>0.0</v>
      </c>
      <c r="F350" s="671">
        <v>0.0</v>
      </c>
      <c r="G350" s="671">
        <v>0.0</v>
      </c>
      <c r="H350" s="671">
        <v>0.0</v>
      </c>
      <c r="I350" s="671">
        <v>0.0</v>
      </c>
      <c r="J350" s="671">
        <v>0.0</v>
      </c>
      <c r="K350" s="671">
        <v>0.0</v>
      </c>
      <c r="L350" s="671">
        <v>0.0</v>
      </c>
      <c r="M350" s="671">
        <v>0.0</v>
      </c>
      <c r="N350" s="671">
        <v>0.0</v>
      </c>
      <c r="O350" s="672">
        <v>0.0</v>
      </c>
      <c r="P350" s="673" t="str">
        <f t="shared" si="1"/>
        <v/>
      </c>
      <c r="Q350" s="786"/>
      <c r="R350" s="777"/>
      <c r="S350" s="777"/>
      <c r="T350" s="763"/>
      <c r="U350" s="646"/>
      <c r="V350" s="826"/>
      <c r="W350" s="720"/>
      <c r="X350" s="720"/>
      <c r="Y350" s="720"/>
      <c r="Z350" s="720"/>
      <c r="AA350" s="720"/>
      <c r="AB350" s="720"/>
      <c r="AC350" s="720"/>
      <c r="AD350" s="720"/>
      <c r="AE350" s="720"/>
      <c r="AF350" s="720"/>
      <c r="AG350" s="720"/>
      <c r="AH350" s="720"/>
      <c r="AI350" s="720"/>
      <c r="AJ350" s="720"/>
      <c r="AK350" s="720"/>
      <c r="AL350" s="720"/>
      <c r="AM350" s="720"/>
      <c r="AN350" s="755"/>
      <c r="AO350" s="765"/>
      <c r="AP350" s="766"/>
      <c r="AQ350" s="720"/>
      <c r="AR350" s="745"/>
      <c r="AS350" s="725"/>
      <c r="AT350" s="725"/>
      <c r="AU350" s="738"/>
      <c r="AV350" s="739"/>
      <c r="AW350" s="739"/>
      <c r="AX350" s="739"/>
      <c r="AY350" s="806"/>
      <c r="AZ350" s="807"/>
      <c r="BA350" s="808"/>
      <c r="BB350" s="809"/>
      <c r="BC350" s="810"/>
      <c r="BD350" s="811"/>
      <c r="BE350" s="812"/>
      <c r="BF350" s="813"/>
      <c r="BG350" s="814"/>
      <c r="BH350" s="815"/>
      <c r="BI350" s="816"/>
      <c r="BJ350" s="696"/>
    </row>
    <row r="351" ht="15.75" customHeight="1">
      <c r="A351" s="756"/>
      <c r="B351" s="756"/>
      <c r="C351" s="669" t="s">
        <v>330</v>
      </c>
      <c r="D351" s="699" t="str">
        <f t="shared" si="11"/>
        <v/>
      </c>
      <c r="E351" s="700">
        <v>0.0</v>
      </c>
      <c r="F351" s="700">
        <v>0.0</v>
      </c>
      <c r="G351" s="700">
        <v>0.0</v>
      </c>
      <c r="H351" s="700">
        <v>0.0</v>
      </c>
      <c r="I351" s="700">
        <v>0.0</v>
      </c>
      <c r="J351" s="700">
        <v>0.0</v>
      </c>
      <c r="K351" s="700">
        <v>0.0</v>
      </c>
      <c r="L351" s="700">
        <v>0.0</v>
      </c>
      <c r="M351" s="700">
        <v>0.0</v>
      </c>
      <c r="N351" s="700">
        <v>0.0</v>
      </c>
      <c r="O351" s="701">
        <v>0.0</v>
      </c>
      <c r="P351" s="702" t="str">
        <f t="shared" si="1"/>
        <v/>
      </c>
      <c r="Q351" s="710"/>
      <c r="R351" s="769"/>
      <c r="S351" s="769"/>
      <c r="T351" s="782"/>
      <c r="U351" s="706"/>
      <c r="V351" s="826"/>
      <c r="W351" s="709"/>
      <c r="X351" s="709"/>
      <c r="Y351" s="709"/>
      <c r="Z351" s="709"/>
      <c r="AA351" s="709"/>
      <c r="AB351" s="709"/>
      <c r="AC351" s="709"/>
      <c r="AD351" s="709"/>
      <c r="AE351" s="709"/>
      <c r="AF351" s="709"/>
      <c r="AG351" s="709"/>
      <c r="AH351" s="709"/>
      <c r="AI351" s="709"/>
      <c r="AJ351" s="709"/>
      <c r="AK351" s="709"/>
      <c r="AL351" s="709"/>
      <c r="AM351" s="709"/>
      <c r="AN351" s="779"/>
      <c r="AO351" s="773"/>
      <c r="AP351" s="774"/>
      <c r="AQ351" s="709"/>
      <c r="AR351" s="742"/>
      <c r="AS351" s="715"/>
      <c r="AT351" s="715"/>
      <c r="AU351" s="733"/>
      <c r="AV351" s="734"/>
      <c r="AW351" s="734"/>
      <c r="AX351" s="734"/>
      <c r="AY351" s="806"/>
      <c r="AZ351" s="807"/>
      <c r="BA351" s="808"/>
      <c r="BB351" s="809"/>
      <c r="BC351" s="810"/>
      <c r="BD351" s="811"/>
      <c r="BE351" s="812"/>
      <c r="BF351" s="813"/>
      <c r="BG351" s="814"/>
      <c r="BH351" s="815"/>
      <c r="BI351" s="816"/>
      <c r="BJ351" s="696"/>
    </row>
    <row r="352" ht="15.75" customHeight="1">
      <c r="A352" s="758"/>
      <c r="B352" s="758"/>
      <c r="C352" s="669" t="s">
        <v>330</v>
      </c>
      <c r="D352" s="670" t="str">
        <f t="shared" si="11"/>
        <v/>
      </c>
      <c r="E352" s="671">
        <v>0.0</v>
      </c>
      <c r="F352" s="671">
        <v>0.0</v>
      </c>
      <c r="G352" s="671">
        <v>0.0</v>
      </c>
      <c r="H352" s="671">
        <v>0.0</v>
      </c>
      <c r="I352" s="671">
        <v>0.0</v>
      </c>
      <c r="J352" s="671">
        <v>0.0</v>
      </c>
      <c r="K352" s="671">
        <v>0.0</v>
      </c>
      <c r="L352" s="671">
        <v>0.0</v>
      </c>
      <c r="M352" s="671">
        <v>0.0</v>
      </c>
      <c r="N352" s="671">
        <v>0.0</v>
      </c>
      <c r="O352" s="672">
        <v>0.0</v>
      </c>
      <c r="P352" s="673" t="str">
        <f t="shared" si="1"/>
        <v/>
      </c>
      <c r="Q352" s="786"/>
      <c r="R352" s="777"/>
      <c r="S352" s="777"/>
      <c r="T352" s="763"/>
      <c r="U352" s="646"/>
      <c r="V352" s="826"/>
      <c r="W352" s="720"/>
      <c r="X352" s="720"/>
      <c r="Y352" s="720"/>
      <c r="Z352" s="720"/>
      <c r="AA352" s="720"/>
      <c r="AB352" s="720"/>
      <c r="AC352" s="720"/>
      <c r="AD352" s="720"/>
      <c r="AE352" s="720"/>
      <c r="AF352" s="720"/>
      <c r="AG352" s="720"/>
      <c r="AH352" s="720"/>
      <c r="AI352" s="720"/>
      <c r="AJ352" s="720"/>
      <c r="AK352" s="720"/>
      <c r="AL352" s="720"/>
      <c r="AM352" s="720"/>
      <c r="AN352" s="755"/>
      <c r="AO352" s="765"/>
      <c r="AP352" s="766"/>
      <c r="AQ352" s="720"/>
      <c r="AR352" s="745"/>
      <c r="AS352" s="725"/>
      <c r="AT352" s="725"/>
      <c r="AU352" s="738"/>
      <c r="AV352" s="739"/>
      <c r="AW352" s="739"/>
      <c r="AX352" s="739"/>
      <c r="AY352" s="806"/>
      <c r="AZ352" s="807"/>
      <c r="BA352" s="808"/>
      <c r="BB352" s="809"/>
      <c r="BC352" s="810"/>
      <c r="BD352" s="811"/>
      <c r="BE352" s="812"/>
      <c r="BF352" s="813"/>
      <c r="BG352" s="814"/>
      <c r="BH352" s="815"/>
      <c r="BI352" s="816"/>
      <c r="BJ352" s="696"/>
    </row>
    <row r="353" ht="15.75" customHeight="1">
      <c r="A353" s="756"/>
      <c r="B353" s="756"/>
      <c r="C353" s="669" t="s">
        <v>330</v>
      </c>
      <c r="D353" s="699" t="str">
        <f t="shared" si="11"/>
        <v/>
      </c>
      <c r="E353" s="700">
        <v>0.0</v>
      </c>
      <c r="F353" s="700">
        <v>0.0</v>
      </c>
      <c r="G353" s="700">
        <v>0.0</v>
      </c>
      <c r="H353" s="700">
        <v>0.0</v>
      </c>
      <c r="I353" s="700">
        <v>0.0</v>
      </c>
      <c r="J353" s="700">
        <v>0.0</v>
      </c>
      <c r="K353" s="700">
        <v>0.0</v>
      </c>
      <c r="L353" s="700">
        <v>0.0</v>
      </c>
      <c r="M353" s="700">
        <v>0.0</v>
      </c>
      <c r="N353" s="700">
        <v>0.0</v>
      </c>
      <c r="O353" s="701">
        <v>0.0</v>
      </c>
      <c r="P353" s="702" t="str">
        <f t="shared" si="1"/>
        <v/>
      </c>
      <c r="Q353" s="710"/>
      <c r="R353" s="769"/>
      <c r="S353" s="769"/>
      <c r="T353" s="782"/>
      <c r="U353" s="706"/>
      <c r="V353" s="772"/>
      <c r="W353" s="709"/>
      <c r="X353" s="709"/>
      <c r="Y353" s="709"/>
      <c r="Z353" s="709"/>
      <c r="AA353" s="709"/>
      <c r="AB353" s="709"/>
      <c r="AC353" s="709"/>
      <c r="AD353" s="709"/>
      <c r="AE353" s="709"/>
      <c r="AF353" s="709"/>
      <c r="AG353" s="709"/>
      <c r="AH353" s="709"/>
      <c r="AI353" s="709"/>
      <c r="AJ353" s="709"/>
      <c r="AK353" s="709"/>
      <c r="AL353" s="709"/>
      <c r="AM353" s="709"/>
      <c r="AN353" s="779"/>
      <c r="AO353" s="773"/>
      <c r="AP353" s="774"/>
      <c r="AQ353" s="709"/>
      <c r="AR353" s="742"/>
      <c r="AS353" s="715"/>
      <c r="AT353" s="715"/>
      <c r="AU353" s="733"/>
      <c r="AV353" s="734"/>
      <c r="AW353" s="734"/>
      <c r="AX353" s="734"/>
      <c r="AY353" s="806"/>
      <c r="AZ353" s="807"/>
      <c r="BA353" s="808"/>
      <c r="BB353" s="809"/>
      <c r="BC353" s="810"/>
      <c r="BD353" s="811"/>
      <c r="BE353" s="812"/>
      <c r="BF353" s="813"/>
      <c r="BG353" s="814"/>
      <c r="BH353" s="815"/>
      <c r="BI353" s="816"/>
      <c r="BJ353" s="696"/>
    </row>
    <row r="354" ht="15.75" customHeight="1">
      <c r="A354" s="758"/>
      <c r="B354" s="758"/>
      <c r="C354" s="669" t="s">
        <v>330</v>
      </c>
      <c r="D354" s="670" t="str">
        <f t="shared" si="11"/>
        <v/>
      </c>
      <c r="E354" s="671">
        <v>0.0</v>
      </c>
      <c r="F354" s="671">
        <v>0.0</v>
      </c>
      <c r="G354" s="671">
        <v>0.0</v>
      </c>
      <c r="H354" s="671">
        <v>0.0</v>
      </c>
      <c r="I354" s="671">
        <v>0.0</v>
      </c>
      <c r="J354" s="671">
        <v>0.0</v>
      </c>
      <c r="K354" s="671">
        <v>0.0</v>
      </c>
      <c r="L354" s="671">
        <v>0.0</v>
      </c>
      <c r="M354" s="671">
        <v>0.0</v>
      </c>
      <c r="N354" s="671">
        <v>0.0</v>
      </c>
      <c r="O354" s="672">
        <v>0.0</v>
      </c>
      <c r="P354" s="673" t="str">
        <f t="shared" si="1"/>
        <v/>
      </c>
      <c r="Q354" s="786"/>
      <c r="R354" s="777"/>
      <c r="S354" s="777"/>
      <c r="T354" s="763"/>
      <c r="U354" s="646"/>
      <c r="V354" s="764"/>
      <c r="W354" s="720"/>
      <c r="X354" s="720"/>
      <c r="Y354" s="720"/>
      <c r="Z354" s="720"/>
      <c r="AA354" s="720"/>
      <c r="AB354" s="720"/>
      <c r="AC354" s="720"/>
      <c r="AD354" s="720"/>
      <c r="AE354" s="720"/>
      <c r="AF354" s="720"/>
      <c r="AG354" s="720"/>
      <c r="AH354" s="720"/>
      <c r="AI354" s="720"/>
      <c r="AJ354" s="720"/>
      <c r="AK354" s="720"/>
      <c r="AL354" s="720"/>
      <c r="AM354" s="720"/>
      <c r="AN354" s="755"/>
      <c r="AO354" s="765"/>
      <c r="AP354" s="766"/>
      <c r="AQ354" s="720"/>
      <c r="AR354" s="745"/>
      <c r="AS354" s="725"/>
      <c r="AT354" s="725"/>
      <c r="AU354" s="738"/>
      <c r="AV354" s="739"/>
      <c r="AW354" s="739"/>
      <c r="AX354" s="739"/>
      <c r="AY354" s="806"/>
      <c r="AZ354" s="807"/>
      <c r="BA354" s="808"/>
      <c r="BB354" s="809"/>
      <c r="BC354" s="810"/>
      <c r="BD354" s="811"/>
      <c r="BE354" s="812"/>
      <c r="BF354" s="813"/>
      <c r="BG354" s="814"/>
      <c r="BH354" s="815"/>
      <c r="BI354" s="816"/>
      <c r="BJ354" s="696"/>
    </row>
    <row r="355" ht="15.75" customHeight="1">
      <c r="A355" s="756"/>
      <c r="B355" s="756"/>
      <c r="C355" s="669" t="s">
        <v>330</v>
      </c>
      <c r="D355" s="699" t="str">
        <f t="shared" si="11"/>
        <v/>
      </c>
      <c r="E355" s="700">
        <v>0.0</v>
      </c>
      <c r="F355" s="700">
        <v>0.0</v>
      </c>
      <c r="G355" s="700">
        <v>0.0</v>
      </c>
      <c r="H355" s="700">
        <v>0.0</v>
      </c>
      <c r="I355" s="700">
        <v>0.0</v>
      </c>
      <c r="J355" s="700">
        <v>0.0</v>
      </c>
      <c r="K355" s="700">
        <v>0.0</v>
      </c>
      <c r="L355" s="700">
        <v>0.0</v>
      </c>
      <c r="M355" s="700">
        <v>0.0</v>
      </c>
      <c r="N355" s="700">
        <v>0.0</v>
      </c>
      <c r="O355" s="701">
        <v>0.0</v>
      </c>
      <c r="P355" s="702" t="str">
        <f t="shared" si="1"/>
        <v/>
      </c>
      <c r="Q355" s="710"/>
      <c r="R355" s="769"/>
      <c r="S355" s="769"/>
      <c r="T355" s="782"/>
      <c r="U355" s="706"/>
      <c r="V355" s="772"/>
      <c r="W355" s="709"/>
      <c r="X355" s="709"/>
      <c r="Y355" s="709"/>
      <c r="Z355" s="709"/>
      <c r="AA355" s="709"/>
      <c r="AB355" s="709"/>
      <c r="AC355" s="709"/>
      <c r="AD355" s="709"/>
      <c r="AE355" s="709"/>
      <c r="AF355" s="709"/>
      <c r="AG355" s="709"/>
      <c r="AH355" s="709"/>
      <c r="AI355" s="709"/>
      <c r="AJ355" s="709"/>
      <c r="AK355" s="709"/>
      <c r="AL355" s="709"/>
      <c r="AM355" s="709"/>
      <c r="AN355" s="779"/>
      <c r="AO355" s="773"/>
      <c r="AP355" s="774"/>
      <c r="AQ355" s="709"/>
      <c r="AR355" s="742"/>
      <c r="AS355" s="715"/>
      <c r="AT355" s="715"/>
      <c r="AU355" s="733"/>
      <c r="AV355" s="734"/>
      <c r="AW355" s="734"/>
      <c r="AX355" s="734"/>
      <c r="AY355" s="806"/>
      <c r="AZ355" s="807"/>
      <c r="BA355" s="808"/>
      <c r="BB355" s="809"/>
      <c r="BC355" s="810"/>
      <c r="BD355" s="811"/>
      <c r="BE355" s="812"/>
      <c r="BF355" s="813"/>
      <c r="BG355" s="814"/>
      <c r="BH355" s="815"/>
      <c r="BI355" s="816"/>
      <c r="BJ355" s="696"/>
    </row>
    <row r="356" ht="15.75" customHeight="1">
      <c r="A356" s="758"/>
      <c r="B356" s="758"/>
      <c r="C356" s="669" t="s">
        <v>330</v>
      </c>
      <c r="D356" s="670" t="str">
        <f t="shared" si="11"/>
        <v/>
      </c>
      <c r="E356" s="671">
        <v>0.0</v>
      </c>
      <c r="F356" s="671">
        <v>0.0</v>
      </c>
      <c r="G356" s="671">
        <v>0.0</v>
      </c>
      <c r="H356" s="671">
        <v>0.0</v>
      </c>
      <c r="I356" s="671">
        <v>0.0</v>
      </c>
      <c r="J356" s="671">
        <v>0.0</v>
      </c>
      <c r="K356" s="671">
        <v>0.0</v>
      </c>
      <c r="L356" s="671">
        <v>0.0</v>
      </c>
      <c r="M356" s="671">
        <v>0.0</v>
      </c>
      <c r="N356" s="671">
        <v>0.0</v>
      </c>
      <c r="O356" s="672">
        <v>0.0</v>
      </c>
      <c r="P356" s="673" t="str">
        <f t="shared" si="1"/>
        <v/>
      </c>
      <c r="Q356" s="786"/>
      <c r="R356" s="777"/>
      <c r="S356" s="777"/>
      <c r="T356" s="763"/>
      <c r="U356" s="646"/>
      <c r="V356" s="764"/>
      <c r="W356" s="720"/>
      <c r="X356" s="720"/>
      <c r="Y356" s="720"/>
      <c r="Z356" s="720"/>
      <c r="AA356" s="720"/>
      <c r="AB356" s="720"/>
      <c r="AC356" s="720"/>
      <c r="AD356" s="720"/>
      <c r="AE356" s="720"/>
      <c r="AF356" s="720"/>
      <c r="AG356" s="720"/>
      <c r="AH356" s="720"/>
      <c r="AI356" s="720"/>
      <c r="AJ356" s="720"/>
      <c r="AK356" s="720"/>
      <c r="AL356" s="720"/>
      <c r="AM356" s="720"/>
      <c r="AN356" s="755"/>
      <c r="AO356" s="765"/>
      <c r="AP356" s="766"/>
      <c r="AQ356" s="720"/>
      <c r="AR356" s="745"/>
      <c r="AS356" s="725"/>
      <c r="AT356" s="725"/>
      <c r="AU356" s="738"/>
      <c r="AV356" s="739"/>
      <c r="AW356" s="739"/>
      <c r="AX356" s="739"/>
      <c r="AY356" s="806"/>
      <c r="AZ356" s="807"/>
      <c r="BA356" s="808"/>
      <c r="BB356" s="809"/>
      <c r="BC356" s="810"/>
      <c r="BD356" s="811"/>
      <c r="BE356" s="812"/>
      <c r="BF356" s="813"/>
      <c r="BG356" s="814"/>
      <c r="BH356" s="815"/>
      <c r="BI356" s="816"/>
      <c r="BJ356" s="696"/>
    </row>
    <row r="357" ht="15.75" customHeight="1">
      <c r="A357" s="756"/>
      <c r="B357" s="756"/>
      <c r="C357" s="669" t="s">
        <v>330</v>
      </c>
      <c r="D357" s="699" t="str">
        <f t="shared" si="11"/>
        <v/>
      </c>
      <c r="E357" s="700">
        <v>0.0</v>
      </c>
      <c r="F357" s="700">
        <v>0.0</v>
      </c>
      <c r="G357" s="700">
        <v>0.0</v>
      </c>
      <c r="H357" s="700">
        <v>0.0</v>
      </c>
      <c r="I357" s="700">
        <v>0.0</v>
      </c>
      <c r="J357" s="700">
        <v>0.0</v>
      </c>
      <c r="K357" s="700">
        <v>0.0</v>
      </c>
      <c r="L357" s="700">
        <v>0.0</v>
      </c>
      <c r="M357" s="700">
        <v>0.0</v>
      </c>
      <c r="N357" s="700">
        <v>0.0</v>
      </c>
      <c r="O357" s="701">
        <v>0.0</v>
      </c>
      <c r="P357" s="702" t="str">
        <f t="shared" si="1"/>
        <v/>
      </c>
      <c r="Q357" s="710"/>
      <c r="R357" s="769"/>
      <c r="S357" s="769"/>
      <c r="T357" s="782"/>
      <c r="U357" s="706"/>
      <c r="V357" s="772"/>
      <c r="W357" s="709"/>
      <c r="X357" s="709"/>
      <c r="Y357" s="709"/>
      <c r="Z357" s="709"/>
      <c r="AA357" s="709"/>
      <c r="AB357" s="709"/>
      <c r="AC357" s="709"/>
      <c r="AD357" s="709"/>
      <c r="AE357" s="709"/>
      <c r="AF357" s="709"/>
      <c r="AG357" s="709"/>
      <c r="AH357" s="709"/>
      <c r="AI357" s="709"/>
      <c r="AJ357" s="709"/>
      <c r="AK357" s="709"/>
      <c r="AL357" s="709"/>
      <c r="AM357" s="709"/>
      <c r="AN357" s="779"/>
      <c r="AO357" s="773"/>
      <c r="AP357" s="774"/>
      <c r="AQ357" s="709"/>
      <c r="AR357" s="742"/>
      <c r="AS357" s="715"/>
      <c r="AT357" s="715"/>
      <c r="AU357" s="733"/>
      <c r="AV357" s="734"/>
      <c r="AW357" s="734"/>
      <c r="AX357" s="734"/>
      <c r="AY357" s="806"/>
      <c r="AZ357" s="807"/>
      <c r="BA357" s="808"/>
      <c r="BB357" s="809"/>
      <c r="BC357" s="810"/>
      <c r="BD357" s="811"/>
      <c r="BE357" s="812"/>
      <c r="BF357" s="813"/>
      <c r="BG357" s="814"/>
      <c r="BH357" s="815"/>
      <c r="BI357" s="816"/>
      <c r="BJ357" s="696"/>
    </row>
    <row r="358" ht="15.75" customHeight="1">
      <c r="A358" s="758"/>
      <c r="B358" s="758"/>
      <c r="C358" s="669" t="s">
        <v>330</v>
      </c>
      <c r="D358" s="670" t="str">
        <f t="shared" si="11"/>
        <v/>
      </c>
      <c r="E358" s="671">
        <v>0.0</v>
      </c>
      <c r="F358" s="671">
        <v>0.0</v>
      </c>
      <c r="G358" s="671">
        <v>0.0</v>
      </c>
      <c r="H358" s="671">
        <v>0.0</v>
      </c>
      <c r="I358" s="671">
        <v>0.0</v>
      </c>
      <c r="J358" s="671">
        <v>0.0</v>
      </c>
      <c r="K358" s="671">
        <v>0.0</v>
      </c>
      <c r="L358" s="671">
        <v>0.0</v>
      </c>
      <c r="M358" s="671">
        <v>0.0</v>
      </c>
      <c r="N358" s="671">
        <v>0.0</v>
      </c>
      <c r="O358" s="672">
        <v>0.0</v>
      </c>
      <c r="P358" s="673" t="str">
        <f t="shared" si="1"/>
        <v/>
      </c>
      <c r="Q358" s="786"/>
      <c r="R358" s="777"/>
      <c r="S358" s="777"/>
      <c r="T358" s="763"/>
      <c r="U358" s="646"/>
      <c r="V358" s="764"/>
      <c r="W358" s="720"/>
      <c r="X358" s="720"/>
      <c r="Y358" s="720"/>
      <c r="Z358" s="720"/>
      <c r="AA358" s="720"/>
      <c r="AB358" s="720"/>
      <c r="AC358" s="720"/>
      <c r="AD358" s="720"/>
      <c r="AE358" s="720"/>
      <c r="AF358" s="720"/>
      <c r="AG358" s="720"/>
      <c r="AH358" s="720"/>
      <c r="AI358" s="720"/>
      <c r="AJ358" s="720"/>
      <c r="AK358" s="720"/>
      <c r="AL358" s="720"/>
      <c r="AM358" s="720"/>
      <c r="AN358" s="755"/>
      <c r="AO358" s="765"/>
      <c r="AP358" s="766"/>
      <c r="AQ358" s="720"/>
      <c r="AR358" s="745"/>
      <c r="AS358" s="725"/>
      <c r="AT358" s="725"/>
      <c r="AU358" s="738"/>
      <c r="AV358" s="739"/>
      <c r="AW358" s="739"/>
      <c r="AX358" s="739"/>
      <c r="AY358" s="806"/>
      <c r="AZ358" s="807"/>
      <c r="BA358" s="808"/>
      <c r="BB358" s="809"/>
      <c r="BC358" s="810"/>
      <c r="BD358" s="811"/>
      <c r="BE358" s="812"/>
      <c r="BF358" s="813"/>
      <c r="BG358" s="814"/>
      <c r="BH358" s="815"/>
      <c r="BI358" s="816"/>
      <c r="BJ358" s="696"/>
    </row>
    <row r="359" ht="15.75" customHeight="1">
      <c r="A359" s="756"/>
      <c r="B359" s="756"/>
      <c r="C359" s="669" t="s">
        <v>332</v>
      </c>
      <c r="D359" s="699" t="str">
        <f t="shared" ref="D359:D379" si="12">BF2</f>
        <v>French press manubri</v>
      </c>
      <c r="E359" s="700">
        <v>0.0</v>
      </c>
      <c r="F359" s="700">
        <v>0.0</v>
      </c>
      <c r="G359" s="700">
        <v>0.0</v>
      </c>
      <c r="H359" s="700">
        <v>0.0</v>
      </c>
      <c r="I359" s="700">
        <v>0.0</v>
      </c>
      <c r="J359" s="700">
        <v>0.0</v>
      </c>
      <c r="K359" s="700">
        <v>0.0</v>
      </c>
      <c r="L359" s="700">
        <v>0.0</v>
      </c>
      <c r="M359" s="700">
        <v>0.0</v>
      </c>
      <c r="N359" s="700">
        <v>0.0</v>
      </c>
      <c r="O359" s="701">
        <v>0.0</v>
      </c>
      <c r="P359" s="702" t="str">
        <f t="shared" si="1"/>
        <v>French press manubri</v>
      </c>
      <c r="Q359" s="710"/>
      <c r="R359" s="804" t="s">
        <v>2463</v>
      </c>
      <c r="S359" s="819" t="s">
        <v>2464</v>
      </c>
      <c r="T359" s="782"/>
      <c r="U359" s="706"/>
      <c r="V359" s="772"/>
      <c r="W359" s="709"/>
      <c r="X359" s="709"/>
      <c r="Y359" s="709"/>
      <c r="Z359" s="709"/>
      <c r="AA359" s="709"/>
      <c r="AB359" s="709"/>
      <c r="AC359" s="709"/>
      <c r="AD359" s="709"/>
      <c r="AE359" s="709"/>
      <c r="AF359" s="709"/>
      <c r="AG359" s="709"/>
      <c r="AH359" s="709"/>
      <c r="AI359" s="709"/>
      <c r="AJ359" s="709"/>
      <c r="AK359" s="709"/>
      <c r="AL359" s="709"/>
      <c r="AM359" s="709"/>
      <c r="AN359" s="779"/>
      <c r="AO359" s="773"/>
      <c r="AP359" s="774"/>
      <c r="AQ359" s="709"/>
      <c r="AR359" s="742"/>
      <c r="AS359" s="715"/>
      <c r="AT359" s="715"/>
      <c r="AU359" s="733"/>
      <c r="AV359" s="734"/>
      <c r="AW359" s="734"/>
      <c r="AX359" s="734"/>
      <c r="AY359" s="806"/>
      <c r="AZ359" s="807"/>
      <c r="BA359" s="808"/>
      <c r="BB359" s="809"/>
      <c r="BC359" s="810"/>
      <c r="BD359" s="811"/>
      <c r="BE359" s="812"/>
      <c r="BF359" s="813"/>
      <c r="BG359" s="814"/>
      <c r="BH359" s="815"/>
      <c r="BI359" s="816"/>
      <c r="BJ359" s="696"/>
    </row>
    <row r="360" ht="15.75" customHeight="1">
      <c r="A360" s="758"/>
      <c r="B360" s="758"/>
      <c r="C360" s="669" t="s">
        <v>332</v>
      </c>
      <c r="D360" s="699" t="str">
        <f t="shared" si="12"/>
        <v>French press bilanciere_Z</v>
      </c>
      <c r="E360" s="671">
        <v>0.0</v>
      </c>
      <c r="F360" s="671">
        <v>0.0</v>
      </c>
      <c r="G360" s="671">
        <v>0.0</v>
      </c>
      <c r="H360" s="671">
        <v>0.0</v>
      </c>
      <c r="I360" s="671">
        <v>0.0</v>
      </c>
      <c r="J360" s="671">
        <v>0.0</v>
      </c>
      <c r="K360" s="671">
        <v>0.0</v>
      </c>
      <c r="L360" s="671">
        <v>0.0</v>
      </c>
      <c r="M360" s="671">
        <v>0.0</v>
      </c>
      <c r="N360" s="671">
        <v>0.0</v>
      </c>
      <c r="O360" s="672">
        <v>0.0</v>
      </c>
      <c r="P360" s="673" t="str">
        <f t="shared" si="1"/>
        <v>French press bilanciere_Z</v>
      </c>
      <c r="Q360" s="786"/>
      <c r="R360" s="817" t="s">
        <v>2463</v>
      </c>
      <c r="S360" s="820" t="s">
        <v>2465</v>
      </c>
      <c r="T360" s="763"/>
      <c r="U360" s="646"/>
      <c r="V360" s="764"/>
      <c r="W360" s="720"/>
      <c r="X360" s="720"/>
      <c r="Y360" s="720"/>
      <c r="Z360" s="720"/>
      <c r="AA360" s="720"/>
      <c r="AB360" s="720"/>
      <c r="AC360" s="720"/>
      <c r="AD360" s="720"/>
      <c r="AE360" s="720"/>
      <c r="AF360" s="720"/>
      <c r="AG360" s="720"/>
      <c r="AH360" s="720"/>
      <c r="AI360" s="720"/>
      <c r="AJ360" s="720"/>
      <c r="AK360" s="720"/>
      <c r="AL360" s="720"/>
      <c r="AM360" s="720"/>
      <c r="AN360" s="755"/>
      <c r="AO360" s="765"/>
      <c r="AP360" s="766"/>
      <c r="AQ360" s="720"/>
      <c r="AR360" s="745"/>
      <c r="AS360" s="725"/>
      <c r="AT360" s="725"/>
      <c r="AU360" s="738"/>
      <c r="AV360" s="739"/>
      <c r="AW360" s="739"/>
      <c r="AX360" s="739"/>
      <c r="AY360" s="806"/>
      <c r="AZ360" s="807"/>
      <c r="BA360" s="808"/>
      <c r="BB360" s="809"/>
      <c r="BC360" s="810"/>
      <c r="BD360" s="811"/>
      <c r="BE360" s="812"/>
      <c r="BF360" s="813"/>
      <c r="BG360" s="814"/>
      <c r="BH360" s="815"/>
      <c r="BI360" s="816"/>
      <c r="BJ360" s="696"/>
    </row>
    <row r="361" ht="15.75" customHeight="1">
      <c r="A361" s="756"/>
      <c r="B361" s="756"/>
      <c r="C361" s="669" t="s">
        <v>332</v>
      </c>
      <c r="D361" s="699" t="str">
        <f t="shared" si="12"/>
        <v>French press panca_40°</v>
      </c>
      <c r="E361" s="700">
        <v>0.0</v>
      </c>
      <c r="F361" s="700">
        <v>0.0</v>
      </c>
      <c r="G361" s="700">
        <v>0.0</v>
      </c>
      <c r="H361" s="700">
        <v>0.0</v>
      </c>
      <c r="I361" s="700">
        <v>0.0</v>
      </c>
      <c r="J361" s="700">
        <v>0.0</v>
      </c>
      <c r="K361" s="700">
        <v>0.0</v>
      </c>
      <c r="L361" s="700">
        <v>0.0</v>
      </c>
      <c r="M361" s="700">
        <v>0.0</v>
      </c>
      <c r="N361" s="700">
        <v>0.0</v>
      </c>
      <c r="O361" s="701">
        <v>0.0</v>
      </c>
      <c r="P361" s="702" t="str">
        <f t="shared" si="1"/>
        <v>French press panca_40°</v>
      </c>
      <c r="Q361" s="710"/>
      <c r="R361" s="804" t="s">
        <v>2463</v>
      </c>
      <c r="S361" s="819" t="s">
        <v>2466</v>
      </c>
      <c r="T361" s="782"/>
      <c r="U361" s="706"/>
      <c r="V361" s="772"/>
      <c r="W361" s="709"/>
      <c r="X361" s="709"/>
      <c r="Y361" s="709"/>
      <c r="Z361" s="709"/>
      <c r="AA361" s="709"/>
      <c r="AB361" s="709"/>
      <c r="AC361" s="709"/>
      <c r="AD361" s="709"/>
      <c r="AE361" s="709"/>
      <c r="AF361" s="709"/>
      <c r="AG361" s="709"/>
      <c r="AH361" s="709"/>
      <c r="AI361" s="709"/>
      <c r="AJ361" s="709"/>
      <c r="AK361" s="709"/>
      <c r="AL361" s="709"/>
      <c r="AM361" s="709"/>
      <c r="AN361" s="779"/>
      <c r="AO361" s="773"/>
      <c r="AP361" s="774"/>
      <c r="AQ361" s="709"/>
      <c r="AR361" s="742"/>
      <c r="AS361" s="715"/>
      <c r="AT361" s="715"/>
      <c r="AU361" s="733"/>
      <c r="AV361" s="734"/>
      <c r="AW361" s="734"/>
      <c r="AX361" s="734"/>
      <c r="AY361" s="806"/>
      <c r="AZ361" s="807"/>
      <c r="BA361" s="808"/>
      <c r="BB361" s="809"/>
      <c r="BC361" s="810"/>
      <c r="BD361" s="811"/>
      <c r="BE361" s="812"/>
      <c r="BF361" s="813"/>
      <c r="BG361" s="814"/>
      <c r="BH361" s="815"/>
      <c r="BI361" s="816"/>
      <c r="BJ361" s="696"/>
    </row>
    <row r="362" ht="15.75" customHeight="1">
      <c r="A362" s="758"/>
      <c r="B362" s="758"/>
      <c r="C362" s="669" t="s">
        <v>332</v>
      </c>
      <c r="D362" s="699" t="str">
        <f t="shared" si="12"/>
        <v>Push down corda</v>
      </c>
      <c r="E362" s="671">
        <v>0.0</v>
      </c>
      <c r="F362" s="671">
        <v>0.0</v>
      </c>
      <c r="G362" s="671">
        <v>0.0</v>
      </c>
      <c r="H362" s="671">
        <v>0.0</v>
      </c>
      <c r="I362" s="671">
        <v>0.0</v>
      </c>
      <c r="J362" s="671">
        <v>0.0</v>
      </c>
      <c r="K362" s="671">
        <v>0.0</v>
      </c>
      <c r="L362" s="671">
        <v>0.0</v>
      </c>
      <c r="M362" s="671">
        <v>0.0</v>
      </c>
      <c r="N362" s="671">
        <v>0.0</v>
      </c>
      <c r="O362" s="672">
        <v>0.0</v>
      </c>
      <c r="P362" s="673" t="str">
        <f t="shared" si="1"/>
        <v>Push down corda</v>
      </c>
      <c r="Q362" s="786"/>
      <c r="R362" s="817" t="s">
        <v>2467</v>
      </c>
      <c r="S362" s="820" t="s">
        <v>2468</v>
      </c>
      <c r="T362" s="763"/>
      <c r="U362" s="646"/>
      <c r="V362" s="764"/>
      <c r="W362" s="720"/>
      <c r="X362" s="720"/>
      <c r="Y362" s="720"/>
      <c r="Z362" s="720"/>
      <c r="AA362" s="720"/>
      <c r="AB362" s="720"/>
      <c r="AC362" s="720"/>
      <c r="AD362" s="720"/>
      <c r="AE362" s="720"/>
      <c r="AF362" s="720"/>
      <c r="AG362" s="720"/>
      <c r="AH362" s="720"/>
      <c r="AI362" s="720"/>
      <c r="AJ362" s="720"/>
      <c r="AK362" s="720"/>
      <c r="AL362" s="720"/>
      <c r="AM362" s="720"/>
      <c r="AN362" s="755"/>
      <c r="AO362" s="765"/>
      <c r="AP362" s="766"/>
      <c r="AQ362" s="720"/>
      <c r="AR362" s="745"/>
      <c r="AS362" s="725"/>
      <c r="AT362" s="725"/>
      <c r="AU362" s="738"/>
      <c r="AV362" s="739"/>
      <c r="AW362" s="739"/>
      <c r="AX362" s="739"/>
      <c r="AY362" s="806"/>
      <c r="AZ362" s="807"/>
      <c r="BA362" s="808"/>
      <c r="BB362" s="809"/>
      <c r="BC362" s="810"/>
      <c r="BD362" s="811"/>
      <c r="BE362" s="812"/>
      <c r="BF362" s="813"/>
      <c r="BG362" s="814"/>
      <c r="BH362" s="815"/>
      <c r="BI362" s="816"/>
      <c r="BJ362" s="696"/>
    </row>
    <row r="363" ht="15.75" customHeight="1">
      <c r="A363" s="756"/>
      <c r="B363" s="756"/>
      <c r="C363" s="669" t="s">
        <v>332</v>
      </c>
      <c r="D363" s="699" t="str">
        <f t="shared" si="12"/>
        <v>Tricipiti cavo basso dietro la testa</v>
      </c>
      <c r="E363" s="700">
        <v>0.0</v>
      </c>
      <c r="F363" s="700">
        <v>0.0</v>
      </c>
      <c r="G363" s="700">
        <v>0.0</v>
      </c>
      <c r="H363" s="700">
        <v>0.0</v>
      </c>
      <c r="I363" s="700">
        <v>0.0</v>
      </c>
      <c r="J363" s="700">
        <v>0.0</v>
      </c>
      <c r="K363" s="700">
        <v>0.0</v>
      </c>
      <c r="L363" s="700">
        <v>0.0</v>
      </c>
      <c r="M363" s="700">
        <v>0.0</v>
      </c>
      <c r="N363" s="700">
        <v>0.0</v>
      </c>
      <c r="O363" s="701">
        <v>0.0</v>
      </c>
      <c r="P363" s="702" t="str">
        <f t="shared" si="1"/>
        <v>Tricipiti cavo basso dietro la testa</v>
      </c>
      <c r="Q363" s="710"/>
      <c r="R363" s="804" t="s">
        <v>2463</v>
      </c>
      <c r="S363" s="819" t="s">
        <v>2469</v>
      </c>
      <c r="T363" s="782"/>
      <c r="U363" s="706"/>
      <c r="V363" s="772"/>
      <c r="W363" s="709"/>
      <c r="X363" s="709"/>
      <c r="Y363" s="709"/>
      <c r="Z363" s="709"/>
      <c r="AA363" s="709"/>
      <c r="AB363" s="709"/>
      <c r="AC363" s="709"/>
      <c r="AD363" s="709"/>
      <c r="AE363" s="709"/>
      <c r="AF363" s="709"/>
      <c r="AG363" s="709"/>
      <c r="AH363" s="709"/>
      <c r="AI363" s="709"/>
      <c r="AJ363" s="709"/>
      <c r="AK363" s="709"/>
      <c r="AL363" s="709"/>
      <c r="AM363" s="709"/>
      <c r="AN363" s="779"/>
      <c r="AO363" s="773"/>
      <c r="AP363" s="774"/>
      <c r="AQ363" s="709"/>
      <c r="AR363" s="742"/>
      <c r="AS363" s="715"/>
      <c r="AT363" s="715"/>
      <c r="AU363" s="733"/>
      <c r="AV363" s="734"/>
      <c r="AW363" s="734"/>
      <c r="AX363" s="734"/>
      <c r="AY363" s="806"/>
      <c r="AZ363" s="807"/>
      <c r="BA363" s="808"/>
      <c r="BB363" s="809"/>
      <c r="BC363" s="810"/>
      <c r="BD363" s="811"/>
      <c r="BE363" s="812"/>
      <c r="BF363" s="813"/>
      <c r="BG363" s="814"/>
      <c r="BH363" s="815"/>
      <c r="BI363" s="816"/>
      <c r="BJ363" s="696"/>
    </row>
    <row r="364" ht="15.75" customHeight="1">
      <c r="A364" s="758"/>
      <c r="B364" s="758"/>
      <c r="C364" s="669" t="s">
        <v>332</v>
      </c>
      <c r="D364" s="699" t="str">
        <f t="shared" si="12"/>
        <v>Tricipiti_Pullover</v>
      </c>
      <c r="E364" s="671">
        <v>0.0</v>
      </c>
      <c r="F364" s="671">
        <v>0.0</v>
      </c>
      <c r="G364" s="671">
        <v>0.0</v>
      </c>
      <c r="H364" s="671">
        <v>0.0</v>
      </c>
      <c r="I364" s="671">
        <v>0.0</v>
      </c>
      <c r="J364" s="671">
        <v>0.0</v>
      </c>
      <c r="K364" s="671">
        <v>0.0</v>
      </c>
      <c r="L364" s="671">
        <v>0.0</v>
      </c>
      <c r="M364" s="671">
        <v>0.0</v>
      </c>
      <c r="N364" s="671">
        <v>0.0</v>
      </c>
      <c r="O364" s="672">
        <v>0.0</v>
      </c>
      <c r="P364" s="673" t="str">
        <f t="shared" si="1"/>
        <v>Tricipiti_Pullover</v>
      </c>
      <c r="Q364" s="786"/>
      <c r="R364" s="817" t="s">
        <v>2463</v>
      </c>
      <c r="S364" s="820" t="s">
        <v>2470</v>
      </c>
      <c r="T364" s="763"/>
      <c r="U364" s="646"/>
      <c r="V364" s="764"/>
      <c r="W364" s="720"/>
      <c r="X364" s="720"/>
      <c r="Y364" s="720"/>
      <c r="Z364" s="720"/>
      <c r="AA364" s="720"/>
      <c r="AB364" s="720"/>
      <c r="AC364" s="720"/>
      <c r="AD364" s="720"/>
      <c r="AE364" s="720"/>
      <c r="AF364" s="720"/>
      <c r="AG364" s="720"/>
      <c r="AH364" s="720"/>
      <c r="AI364" s="720"/>
      <c r="AJ364" s="720"/>
      <c r="AK364" s="720"/>
      <c r="AL364" s="720"/>
      <c r="AM364" s="720"/>
      <c r="AN364" s="755"/>
      <c r="AO364" s="765"/>
      <c r="AP364" s="766"/>
      <c r="AQ364" s="720"/>
      <c r="AR364" s="745"/>
      <c r="AS364" s="725"/>
      <c r="AT364" s="725"/>
      <c r="AU364" s="738"/>
      <c r="AV364" s="739"/>
      <c r="AW364" s="739"/>
      <c r="AX364" s="739"/>
      <c r="AY364" s="806"/>
      <c r="AZ364" s="807"/>
      <c r="BA364" s="808"/>
      <c r="BB364" s="809"/>
      <c r="BC364" s="810"/>
      <c r="BD364" s="811"/>
      <c r="BE364" s="812"/>
      <c r="BF364" s="813"/>
      <c r="BG364" s="814"/>
      <c r="BH364" s="815"/>
      <c r="BI364" s="816"/>
      <c r="BJ364" s="696"/>
    </row>
    <row r="365" ht="15.75" customHeight="1">
      <c r="A365" s="756"/>
      <c r="B365" s="756"/>
      <c r="C365" s="669" t="s">
        <v>332</v>
      </c>
      <c r="D365" s="699" t="str">
        <f t="shared" si="12"/>
        <v>Dips_stretti</v>
      </c>
      <c r="E365" s="700">
        <v>0.0</v>
      </c>
      <c r="F365" s="700">
        <v>0.0</v>
      </c>
      <c r="G365" s="700">
        <v>0.0</v>
      </c>
      <c r="H365" s="700">
        <v>0.0</v>
      </c>
      <c r="I365" s="700">
        <v>0.0</v>
      </c>
      <c r="J365" s="700">
        <v>0.0</v>
      </c>
      <c r="K365" s="700">
        <v>0.0</v>
      </c>
      <c r="L365" s="700">
        <v>0.0</v>
      </c>
      <c r="M365" s="700">
        <v>0.0</v>
      </c>
      <c r="N365" s="700">
        <v>0.0</v>
      </c>
      <c r="O365" s="701">
        <v>0.0</v>
      </c>
      <c r="P365" s="702" t="str">
        <f t="shared" si="1"/>
        <v>Dips_stretti</v>
      </c>
      <c r="Q365" s="710"/>
      <c r="R365" s="804" t="s">
        <v>2471</v>
      </c>
      <c r="S365" s="819" t="s">
        <v>2472</v>
      </c>
      <c r="T365" s="782"/>
      <c r="U365" s="706"/>
      <c r="V365" s="772"/>
      <c r="W365" s="709"/>
      <c r="X365" s="709"/>
      <c r="Y365" s="709"/>
      <c r="Z365" s="709"/>
      <c r="AA365" s="709"/>
      <c r="AB365" s="709"/>
      <c r="AC365" s="709"/>
      <c r="AD365" s="709"/>
      <c r="AE365" s="709"/>
      <c r="AF365" s="709"/>
      <c r="AG365" s="709"/>
      <c r="AH365" s="709"/>
      <c r="AI365" s="709"/>
      <c r="AJ365" s="709"/>
      <c r="AK365" s="709"/>
      <c r="AL365" s="709"/>
      <c r="AM365" s="709"/>
      <c r="AN365" s="779"/>
      <c r="AO365" s="773"/>
      <c r="AP365" s="774"/>
      <c r="AQ365" s="709"/>
      <c r="AR365" s="742"/>
      <c r="AS365" s="715"/>
      <c r="AT365" s="715"/>
      <c r="AU365" s="733"/>
      <c r="AV365" s="734"/>
      <c r="AW365" s="734"/>
      <c r="AX365" s="734"/>
      <c r="AY365" s="806"/>
      <c r="AZ365" s="807"/>
      <c r="BA365" s="808"/>
      <c r="BB365" s="809"/>
      <c r="BC365" s="810"/>
      <c r="BD365" s="811"/>
      <c r="BE365" s="812"/>
      <c r="BF365" s="813"/>
      <c r="BG365" s="814"/>
      <c r="BH365" s="815"/>
      <c r="BI365" s="816"/>
      <c r="BJ365" s="696"/>
    </row>
    <row r="366" ht="15.75" customHeight="1">
      <c r="A366" s="758"/>
      <c r="B366" s="758"/>
      <c r="C366" s="669" t="s">
        <v>332</v>
      </c>
      <c r="D366" s="699" t="str">
        <f t="shared" si="12"/>
        <v>Tricipiti_mono_braccio_cavo_alto</v>
      </c>
      <c r="E366" s="671">
        <v>0.0</v>
      </c>
      <c r="F366" s="671">
        <v>0.0</v>
      </c>
      <c r="G366" s="671">
        <v>0.0</v>
      </c>
      <c r="H366" s="671">
        <v>0.0</v>
      </c>
      <c r="I366" s="671">
        <v>0.0</v>
      </c>
      <c r="J366" s="671">
        <v>0.0</v>
      </c>
      <c r="K366" s="671">
        <v>0.0</v>
      </c>
      <c r="L366" s="671">
        <v>0.0</v>
      </c>
      <c r="M366" s="671">
        <v>0.0</v>
      </c>
      <c r="N366" s="671">
        <v>0.0</v>
      </c>
      <c r="O366" s="672">
        <v>0.0</v>
      </c>
      <c r="P366" s="673" t="str">
        <f t="shared" si="1"/>
        <v>Tricipiti_mono_braccio_cavo_alto</v>
      </c>
      <c r="Q366" s="786"/>
      <c r="R366" s="817" t="s">
        <v>2473</v>
      </c>
      <c r="S366" s="820" t="s">
        <v>2474</v>
      </c>
      <c r="T366" s="763"/>
      <c r="U366" s="646"/>
      <c r="V366" s="764"/>
      <c r="W366" s="720"/>
      <c r="X366" s="720"/>
      <c r="Y366" s="720"/>
      <c r="Z366" s="720"/>
      <c r="AA366" s="720"/>
      <c r="AB366" s="720"/>
      <c r="AC366" s="720"/>
      <c r="AD366" s="720"/>
      <c r="AE366" s="720"/>
      <c r="AF366" s="720"/>
      <c r="AG366" s="720"/>
      <c r="AH366" s="720"/>
      <c r="AI366" s="720"/>
      <c r="AJ366" s="720"/>
      <c r="AK366" s="720"/>
      <c r="AL366" s="720"/>
      <c r="AM366" s="720"/>
      <c r="AN366" s="755"/>
      <c r="AO366" s="765"/>
      <c r="AP366" s="766"/>
      <c r="AQ366" s="720"/>
      <c r="AR366" s="745"/>
      <c r="AS366" s="725"/>
      <c r="AT366" s="725"/>
      <c r="AU366" s="738"/>
      <c r="AV366" s="739"/>
      <c r="AW366" s="739"/>
      <c r="AX366" s="739"/>
      <c r="AY366" s="806"/>
      <c r="AZ366" s="807"/>
      <c r="BA366" s="808"/>
      <c r="BB366" s="809"/>
      <c r="BC366" s="810"/>
      <c r="BD366" s="811"/>
      <c r="BE366" s="812"/>
      <c r="BF366" s="813"/>
      <c r="BG366" s="814"/>
      <c r="BH366" s="815"/>
      <c r="BI366" s="816"/>
      <c r="BJ366" s="696"/>
    </row>
    <row r="367" ht="15.75" customHeight="1">
      <c r="A367" s="756"/>
      <c r="B367" s="756"/>
      <c r="C367" s="669" t="s">
        <v>332</v>
      </c>
      <c r="D367" s="699" t="str">
        <f t="shared" si="12"/>
        <v>California_Press</v>
      </c>
      <c r="E367" s="700">
        <v>0.0</v>
      </c>
      <c r="F367" s="700">
        <v>0.0</v>
      </c>
      <c r="G367" s="700">
        <v>0.0</v>
      </c>
      <c r="H367" s="700">
        <v>0.0</v>
      </c>
      <c r="I367" s="700">
        <v>0.0</v>
      </c>
      <c r="J367" s="700">
        <v>0.0</v>
      </c>
      <c r="K367" s="700">
        <v>0.0</v>
      </c>
      <c r="L367" s="700">
        <v>0.0</v>
      </c>
      <c r="M367" s="700">
        <v>0.0</v>
      </c>
      <c r="N367" s="700">
        <v>0.0</v>
      </c>
      <c r="O367" s="701">
        <v>0.0</v>
      </c>
      <c r="P367" s="702" t="str">
        <f t="shared" si="1"/>
        <v>California_Press</v>
      </c>
      <c r="Q367" s="710"/>
      <c r="R367" s="804" t="s">
        <v>2475</v>
      </c>
      <c r="S367" s="824" t="s">
        <v>2476</v>
      </c>
      <c r="T367" s="782"/>
      <c r="U367" s="706"/>
      <c r="V367" s="772"/>
      <c r="W367" s="709"/>
      <c r="X367" s="709"/>
      <c r="Y367" s="709"/>
      <c r="Z367" s="709"/>
      <c r="AA367" s="709"/>
      <c r="AB367" s="709"/>
      <c r="AC367" s="709"/>
      <c r="AD367" s="709"/>
      <c r="AE367" s="709"/>
      <c r="AF367" s="709"/>
      <c r="AG367" s="709"/>
      <c r="AH367" s="709"/>
      <c r="AI367" s="709"/>
      <c r="AJ367" s="709"/>
      <c r="AK367" s="709"/>
      <c r="AL367" s="709"/>
      <c r="AM367" s="709"/>
      <c r="AN367" s="779"/>
      <c r="AO367" s="773"/>
      <c r="AP367" s="774"/>
      <c r="AQ367" s="709"/>
      <c r="AR367" s="742"/>
      <c r="AS367" s="715"/>
      <c r="AT367" s="715"/>
      <c r="AU367" s="733"/>
      <c r="AV367" s="734"/>
      <c r="AW367" s="734"/>
      <c r="AX367" s="734"/>
      <c r="AY367" s="806"/>
      <c r="AZ367" s="807"/>
      <c r="BA367" s="808"/>
      <c r="BB367" s="809"/>
      <c r="BC367" s="810"/>
      <c r="BD367" s="811"/>
      <c r="BE367" s="812"/>
      <c r="BF367" s="813"/>
      <c r="BG367" s="814"/>
      <c r="BH367" s="815"/>
      <c r="BI367" s="816"/>
      <c r="BJ367" s="696"/>
    </row>
    <row r="368" ht="15.75" customHeight="1">
      <c r="A368" s="758"/>
      <c r="B368" s="758"/>
      <c r="C368" s="669" t="s">
        <v>332</v>
      </c>
      <c r="D368" s="699" t="str">
        <f t="shared" si="12"/>
        <v>Tata_press</v>
      </c>
      <c r="E368" s="671">
        <v>0.0</v>
      </c>
      <c r="F368" s="671">
        <v>0.0</v>
      </c>
      <c r="G368" s="671">
        <v>0.0</v>
      </c>
      <c r="H368" s="671">
        <v>0.0</v>
      </c>
      <c r="I368" s="671">
        <v>0.0</v>
      </c>
      <c r="J368" s="671">
        <v>0.0</v>
      </c>
      <c r="K368" s="671">
        <v>0.0</v>
      </c>
      <c r="L368" s="671">
        <v>0.0</v>
      </c>
      <c r="M368" s="671">
        <v>0.0</v>
      </c>
      <c r="N368" s="671">
        <v>0.0</v>
      </c>
      <c r="O368" s="672">
        <v>0.0</v>
      </c>
      <c r="P368" s="673" t="str">
        <f t="shared" si="1"/>
        <v>Tata_press</v>
      </c>
      <c r="Q368" s="786"/>
      <c r="R368" s="817" t="s">
        <v>2477</v>
      </c>
      <c r="S368" s="820" t="s">
        <v>2478</v>
      </c>
      <c r="T368" s="763"/>
      <c r="U368" s="646"/>
      <c r="V368" s="764"/>
      <c r="W368" s="720"/>
      <c r="X368" s="720"/>
      <c r="Y368" s="720"/>
      <c r="Z368" s="720"/>
      <c r="AA368" s="720"/>
      <c r="AB368" s="720"/>
      <c r="AC368" s="720"/>
      <c r="AD368" s="720"/>
      <c r="AE368" s="720"/>
      <c r="AF368" s="720"/>
      <c r="AG368" s="720"/>
      <c r="AH368" s="720"/>
      <c r="AI368" s="720"/>
      <c r="AJ368" s="720"/>
      <c r="AK368" s="720"/>
      <c r="AL368" s="720"/>
      <c r="AM368" s="720"/>
      <c r="AN368" s="755"/>
      <c r="AO368" s="765"/>
      <c r="AP368" s="766"/>
      <c r="AQ368" s="720"/>
      <c r="AR368" s="745"/>
      <c r="AS368" s="725"/>
      <c r="AT368" s="725"/>
      <c r="AU368" s="738"/>
      <c r="AV368" s="739"/>
      <c r="AW368" s="739"/>
      <c r="AX368" s="739"/>
      <c r="AY368" s="806"/>
      <c r="AZ368" s="807"/>
      <c r="BA368" s="808"/>
      <c r="BB368" s="809"/>
      <c r="BC368" s="810"/>
      <c r="BD368" s="811"/>
      <c r="BE368" s="812"/>
      <c r="BF368" s="813"/>
      <c r="BG368" s="814"/>
      <c r="BH368" s="815"/>
      <c r="BI368" s="816"/>
      <c r="BJ368" s="696"/>
    </row>
    <row r="369" ht="15.75" customHeight="1">
      <c r="A369" s="756"/>
      <c r="B369" s="756"/>
      <c r="C369" s="669" t="s">
        <v>332</v>
      </c>
      <c r="D369" s="699" t="str">
        <f t="shared" si="12"/>
        <v>French press 1manubrio</v>
      </c>
      <c r="E369" s="700">
        <v>0.0</v>
      </c>
      <c r="F369" s="700">
        <v>0.0</v>
      </c>
      <c r="G369" s="700">
        <v>0.0</v>
      </c>
      <c r="H369" s="700">
        <v>0.0</v>
      </c>
      <c r="I369" s="700">
        <v>0.0</v>
      </c>
      <c r="J369" s="700">
        <v>0.0</v>
      </c>
      <c r="K369" s="700">
        <v>0.0</v>
      </c>
      <c r="L369" s="700">
        <v>0.0</v>
      </c>
      <c r="M369" s="700">
        <v>0.0</v>
      </c>
      <c r="N369" s="700">
        <v>0.0</v>
      </c>
      <c r="O369" s="701">
        <v>0.0</v>
      </c>
      <c r="P369" s="702" t="str">
        <f t="shared" si="1"/>
        <v>French press 1manubrio</v>
      </c>
      <c r="Q369" s="710"/>
      <c r="R369" s="804" t="s">
        <v>2463</v>
      </c>
      <c r="S369" s="819" t="s">
        <v>2479</v>
      </c>
      <c r="T369" s="782"/>
      <c r="U369" s="706"/>
      <c r="V369" s="772"/>
      <c r="W369" s="709"/>
      <c r="X369" s="709"/>
      <c r="Y369" s="709"/>
      <c r="Z369" s="709"/>
      <c r="AA369" s="709"/>
      <c r="AB369" s="709"/>
      <c r="AC369" s="709"/>
      <c r="AD369" s="709"/>
      <c r="AE369" s="709"/>
      <c r="AF369" s="709"/>
      <c r="AG369" s="709"/>
      <c r="AH369" s="709"/>
      <c r="AI369" s="709"/>
      <c r="AJ369" s="709"/>
      <c r="AK369" s="709"/>
      <c r="AL369" s="709"/>
      <c r="AM369" s="709"/>
      <c r="AN369" s="779"/>
      <c r="AO369" s="773"/>
      <c r="AP369" s="774"/>
      <c r="AQ369" s="709"/>
      <c r="AR369" s="742"/>
      <c r="AS369" s="715"/>
      <c r="AT369" s="715"/>
      <c r="AU369" s="733"/>
      <c r="AV369" s="734"/>
      <c r="AW369" s="734"/>
      <c r="AX369" s="734"/>
      <c r="AY369" s="806"/>
      <c r="AZ369" s="807"/>
      <c r="BA369" s="808"/>
      <c r="BB369" s="809"/>
      <c r="BC369" s="810"/>
      <c r="BD369" s="811"/>
      <c r="BE369" s="812"/>
      <c r="BF369" s="813"/>
      <c r="BG369" s="814"/>
      <c r="BH369" s="815"/>
      <c r="BI369" s="816"/>
      <c r="BJ369" s="696"/>
    </row>
    <row r="370" ht="15.75" customHeight="1">
      <c r="A370" s="758"/>
      <c r="B370" s="758"/>
      <c r="C370" s="669" t="s">
        <v>332</v>
      </c>
      <c r="D370" s="699" t="str">
        <f t="shared" si="12"/>
        <v>Kick_back corda al cavo</v>
      </c>
      <c r="E370" s="671">
        <v>0.0</v>
      </c>
      <c r="F370" s="671">
        <v>0.0</v>
      </c>
      <c r="G370" s="671">
        <v>0.0</v>
      </c>
      <c r="H370" s="671">
        <v>0.0</v>
      </c>
      <c r="I370" s="671">
        <v>0.0</v>
      </c>
      <c r="J370" s="671">
        <v>0.0</v>
      </c>
      <c r="K370" s="671">
        <v>0.0</v>
      </c>
      <c r="L370" s="671">
        <v>0.0</v>
      </c>
      <c r="M370" s="671">
        <v>0.0</v>
      </c>
      <c r="N370" s="671">
        <v>0.0</v>
      </c>
      <c r="O370" s="672">
        <v>0.0</v>
      </c>
      <c r="P370" s="673" t="str">
        <f t="shared" si="1"/>
        <v>Kick_back corda al cavo</v>
      </c>
      <c r="Q370" s="786"/>
      <c r="R370" s="817" t="s">
        <v>2480</v>
      </c>
      <c r="S370" s="820" t="s">
        <v>2481</v>
      </c>
      <c r="T370" s="763"/>
      <c r="U370" s="646"/>
      <c r="V370" s="764"/>
      <c r="W370" s="720"/>
      <c r="X370" s="720"/>
      <c r="Y370" s="720"/>
      <c r="Z370" s="720"/>
      <c r="AA370" s="720"/>
      <c r="AB370" s="720"/>
      <c r="AC370" s="720"/>
      <c r="AD370" s="720"/>
      <c r="AE370" s="720"/>
      <c r="AF370" s="720"/>
      <c r="AG370" s="720"/>
      <c r="AH370" s="720"/>
      <c r="AI370" s="720"/>
      <c r="AJ370" s="720"/>
      <c r="AK370" s="720"/>
      <c r="AL370" s="720"/>
      <c r="AM370" s="720"/>
      <c r="AN370" s="755"/>
      <c r="AO370" s="765"/>
      <c r="AP370" s="766"/>
      <c r="AQ370" s="720"/>
      <c r="AR370" s="745"/>
      <c r="AS370" s="725"/>
      <c r="AT370" s="725"/>
      <c r="AU370" s="738"/>
      <c r="AV370" s="739"/>
      <c r="AW370" s="739"/>
      <c r="AX370" s="739"/>
      <c r="AY370" s="806"/>
      <c r="AZ370" s="807"/>
      <c r="BA370" s="808"/>
      <c r="BB370" s="809"/>
      <c r="BC370" s="810"/>
      <c r="BD370" s="811"/>
      <c r="BE370" s="812"/>
      <c r="BF370" s="813"/>
      <c r="BG370" s="814"/>
      <c r="BH370" s="815"/>
      <c r="BI370" s="816"/>
      <c r="BJ370" s="696"/>
    </row>
    <row r="371" ht="15.75" customHeight="1">
      <c r="A371" s="756"/>
      <c r="B371" s="756"/>
      <c r="C371" s="669" t="s">
        <v>332</v>
      </c>
      <c r="D371" s="699" t="str">
        <f t="shared" si="12"/>
        <v>Kick Back Con Manubrio</v>
      </c>
      <c r="E371" s="700">
        <v>0.0</v>
      </c>
      <c r="F371" s="700">
        <v>0.0</v>
      </c>
      <c r="G371" s="700">
        <v>0.0</v>
      </c>
      <c r="H371" s="700">
        <v>0.0</v>
      </c>
      <c r="I371" s="700">
        <v>0.0</v>
      </c>
      <c r="J371" s="700">
        <v>0.0</v>
      </c>
      <c r="K371" s="700">
        <v>0.0</v>
      </c>
      <c r="L371" s="700">
        <v>0.0</v>
      </c>
      <c r="M371" s="700">
        <v>0.0</v>
      </c>
      <c r="N371" s="700">
        <v>0.0</v>
      </c>
      <c r="O371" s="701">
        <v>0.0</v>
      </c>
      <c r="P371" s="702" t="str">
        <f t="shared" si="1"/>
        <v>Kick Back Con Manubrio</v>
      </c>
      <c r="Q371" s="710"/>
      <c r="R371" s="769"/>
      <c r="S371" s="770" t="s">
        <v>2482</v>
      </c>
      <c r="T371" s="782"/>
      <c r="U371" s="706"/>
      <c r="V371" s="772"/>
      <c r="W371" s="709"/>
      <c r="X371" s="709"/>
      <c r="Y371" s="709"/>
      <c r="Z371" s="709"/>
      <c r="AA371" s="709"/>
      <c r="AB371" s="709"/>
      <c r="AC371" s="709"/>
      <c r="AD371" s="709"/>
      <c r="AE371" s="709"/>
      <c r="AF371" s="709"/>
      <c r="AG371" s="709"/>
      <c r="AH371" s="709"/>
      <c r="AI371" s="709"/>
      <c r="AJ371" s="709"/>
      <c r="AK371" s="709"/>
      <c r="AL371" s="709"/>
      <c r="AM371" s="709"/>
      <c r="AN371" s="779"/>
      <c r="AO371" s="773"/>
      <c r="AP371" s="774"/>
      <c r="AQ371" s="709"/>
      <c r="AR371" s="742"/>
      <c r="AS371" s="715"/>
      <c r="AT371" s="715"/>
      <c r="AU371" s="733"/>
      <c r="AV371" s="734"/>
      <c r="AW371" s="734"/>
      <c r="AX371" s="734"/>
      <c r="AY371" s="806"/>
      <c r="AZ371" s="807"/>
      <c r="BA371" s="808"/>
      <c r="BB371" s="809"/>
      <c r="BC371" s="810"/>
      <c r="BD371" s="811"/>
      <c r="BE371" s="812"/>
      <c r="BF371" s="813"/>
      <c r="BG371" s="814"/>
      <c r="BH371" s="815"/>
      <c r="BI371" s="816"/>
      <c r="BJ371" s="696"/>
    </row>
    <row r="372" ht="15.75" customHeight="1">
      <c r="A372" s="758"/>
      <c r="B372" s="758"/>
      <c r="C372" s="669" t="s">
        <v>332</v>
      </c>
      <c r="D372" s="699" t="str">
        <f t="shared" si="12"/>
        <v>Push down su panca</v>
      </c>
      <c r="E372" s="671">
        <v>0.0</v>
      </c>
      <c r="F372" s="671">
        <v>0.0</v>
      </c>
      <c r="G372" s="671">
        <v>0.0</v>
      </c>
      <c r="H372" s="671">
        <v>0.0</v>
      </c>
      <c r="I372" s="671">
        <v>0.0</v>
      </c>
      <c r="J372" s="671">
        <v>0.0</v>
      </c>
      <c r="K372" s="671">
        <v>0.0</v>
      </c>
      <c r="L372" s="671">
        <v>0.0</v>
      </c>
      <c r="M372" s="671">
        <v>0.0</v>
      </c>
      <c r="N372" s="671">
        <v>0.0</v>
      </c>
      <c r="O372" s="672">
        <v>0.0</v>
      </c>
      <c r="P372" s="673" t="str">
        <f t="shared" si="1"/>
        <v>Push down su panca</v>
      </c>
      <c r="Q372" s="786"/>
      <c r="R372" s="777"/>
      <c r="S372" s="762" t="s">
        <v>2483</v>
      </c>
      <c r="T372" s="763"/>
      <c r="U372" s="646"/>
      <c r="V372" s="764"/>
      <c r="W372" s="720"/>
      <c r="X372" s="720"/>
      <c r="Y372" s="720"/>
      <c r="Z372" s="720"/>
      <c r="AA372" s="720"/>
      <c r="AB372" s="720"/>
      <c r="AC372" s="720"/>
      <c r="AD372" s="720"/>
      <c r="AE372" s="720"/>
      <c r="AF372" s="720"/>
      <c r="AG372" s="720"/>
      <c r="AH372" s="720"/>
      <c r="AI372" s="720"/>
      <c r="AJ372" s="720"/>
      <c r="AK372" s="720"/>
      <c r="AL372" s="720"/>
      <c r="AM372" s="720"/>
      <c r="AN372" s="755"/>
      <c r="AO372" s="765"/>
      <c r="AP372" s="766"/>
      <c r="AQ372" s="720"/>
      <c r="AR372" s="745"/>
      <c r="AS372" s="725"/>
      <c r="AT372" s="725"/>
      <c r="AU372" s="738"/>
      <c r="AV372" s="739"/>
      <c r="AW372" s="739"/>
      <c r="AX372" s="739"/>
      <c r="AY372" s="806"/>
      <c r="AZ372" s="807"/>
      <c r="BA372" s="808"/>
      <c r="BB372" s="809"/>
      <c r="BC372" s="810"/>
      <c r="BD372" s="811"/>
      <c r="BE372" s="812"/>
      <c r="BF372" s="813"/>
      <c r="BG372" s="814"/>
      <c r="BH372" s="815"/>
      <c r="BI372" s="816"/>
      <c r="BJ372" s="696"/>
    </row>
    <row r="373" ht="15.75" customHeight="1">
      <c r="A373" s="756"/>
      <c r="B373" s="756"/>
      <c r="C373" s="669" t="s">
        <v>332</v>
      </c>
      <c r="D373" s="699" t="str">
        <f t="shared" si="12"/>
        <v>Diamond Push Up</v>
      </c>
      <c r="E373" s="700">
        <v>0.0</v>
      </c>
      <c r="F373" s="700">
        <v>0.0</v>
      </c>
      <c r="G373" s="700">
        <v>0.0</v>
      </c>
      <c r="H373" s="700">
        <v>0.0</v>
      </c>
      <c r="I373" s="700">
        <v>0.0</v>
      </c>
      <c r="J373" s="700">
        <v>0.0</v>
      </c>
      <c r="K373" s="700">
        <v>0.0</v>
      </c>
      <c r="L373" s="700">
        <v>0.0</v>
      </c>
      <c r="M373" s="700">
        <v>0.0</v>
      </c>
      <c r="N373" s="700">
        <v>0.0</v>
      </c>
      <c r="O373" s="701">
        <v>0.0</v>
      </c>
      <c r="P373" s="702" t="str">
        <f t="shared" si="1"/>
        <v>Diamond Push Up</v>
      </c>
      <c r="Q373" s="710"/>
      <c r="R373" s="769"/>
      <c r="S373" s="770" t="s">
        <v>2484</v>
      </c>
      <c r="T373" s="782"/>
      <c r="U373" s="706"/>
      <c r="V373" s="772"/>
      <c r="W373" s="709"/>
      <c r="X373" s="709"/>
      <c r="Y373" s="709"/>
      <c r="Z373" s="709"/>
      <c r="AA373" s="709"/>
      <c r="AB373" s="709"/>
      <c r="AC373" s="709"/>
      <c r="AD373" s="709"/>
      <c r="AE373" s="709"/>
      <c r="AF373" s="709"/>
      <c r="AG373" s="709"/>
      <c r="AH373" s="709"/>
      <c r="AI373" s="709"/>
      <c r="AJ373" s="709"/>
      <c r="AK373" s="709"/>
      <c r="AL373" s="709"/>
      <c r="AM373" s="709"/>
      <c r="AN373" s="779"/>
      <c r="AO373" s="773"/>
      <c r="AP373" s="774"/>
      <c r="AQ373" s="709"/>
      <c r="AR373" s="742"/>
      <c r="AS373" s="715"/>
      <c r="AT373" s="715"/>
      <c r="AU373" s="733"/>
      <c r="AV373" s="734"/>
      <c r="AW373" s="734"/>
      <c r="AX373" s="734"/>
      <c r="AY373" s="806"/>
      <c r="AZ373" s="807"/>
      <c r="BA373" s="808"/>
      <c r="BB373" s="809"/>
      <c r="BC373" s="810"/>
      <c r="BD373" s="811"/>
      <c r="BE373" s="812"/>
      <c r="BF373" s="813"/>
      <c r="BG373" s="814"/>
      <c r="BH373" s="815"/>
      <c r="BI373" s="816"/>
      <c r="BJ373" s="696"/>
    </row>
    <row r="374" ht="15.75" customHeight="1">
      <c r="A374" s="758"/>
      <c r="B374" s="758"/>
      <c r="C374" s="669" t="s">
        <v>332</v>
      </c>
      <c r="D374" s="699" t="str">
        <f t="shared" si="12"/>
        <v>Panca Piana Presa Stretta</v>
      </c>
      <c r="E374" s="671">
        <v>0.0</v>
      </c>
      <c r="F374" s="671">
        <v>0.0</v>
      </c>
      <c r="G374" s="671">
        <v>0.0</v>
      </c>
      <c r="H374" s="671">
        <v>0.0</v>
      </c>
      <c r="I374" s="671">
        <v>0.0</v>
      </c>
      <c r="J374" s="671">
        <v>0.0</v>
      </c>
      <c r="K374" s="671">
        <v>0.0</v>
      </c>
      <c r="L374" s="671">
        <v>0.0</v>
      </c>
      <c r="M374" s="671">
        <v>0.0</v>
      </c>
      <c r="N374" s="671">
        <v>0.0</v>
      </c>
      <c r="O374" s="672">
        <v>0.0</v>
      </c>
      <c r="P374" s="673" t="str">
        <f t="shared" si="1"/>
        <v>Panca Piana Presa Stretta</v>
      </c>
      <c r="Q374" s="786"/>
      <c r="R374" s="777"/>
      <c r="S374" s="762" t="s">
        <v>2485</v>
      </c>
      <c r="T374" s="763"/>
      <c r="U374" s="646"/>
      <c r="V374" s="764"/>
      <c r="W374" s="720"/>
      <c r="X374" s="720"/>
      <c r="Y374" s="720"/>
      <c r="Z374" s="720"/>
      <c r="AA374" s="720"/>
      <c r="AB374" s="720"/>
      <c r="AC374" s="720"/>
      <c r="AD374" s="720"/>
      <c r="AE374" s="720"/>
      <c r="AF374" s="720"/>
      <c r="AG374" s="720"/>
      <c r="AH374" s="720"/>
      <c r="AI374" s="720"/>
      <c r="AJ374" s="720"/>
      <c r="AK374" s="720"/>
      <c r="AL374" s="720"/>
      <c r="AM374" s="720"/>
      <c r="AN374" s="755"/>
      <c r="AO374" s="765"/>
      <c r="AP374" s="766"/>
      <c r="AQ374" s="720"/>
      <c r="AR374" s="745"/>
      <c r="AS374" s="725"/>
      <c r="AT374" s="725"/>
      <c r="AU374" s="738"/>
      <c r="AV374" s="739"/>
      <c r="AW374" s="739"/>
      <c r="AX374" s="739"/>
      <c r="AY374" s="806"/>
      <c r="AZ374" s="807"/>
      <c r="BA374" s="808"/>
      <c r="BB374" s="809"/>
      <c r="BC374" s="810"/>
      <c r="BD374" s="811"/>
      <c r="BE374" s="812"/>
      <c r="BF374" s="813"/>
      <c r="BG374" s="814"/>
      <c r="BH374" s="815"/>
      <c r="BI374" s="816"/>
      <c r="BJ374" s="696"/>
    </row>
    <row r="375" ht="15.75" customHeight="1">
      <c r="A375" s="756"/>
      <c r="B375" s="756"/>
      <c r="C375" s="669" t="s">
        <v>332</v>
      </c>
      <c r="D375" s="699" t="str">
        <f t="shared" si="12"/>
        <v>French Press Con Manubri Insieme Su Panca 30°</v>
      </c>
      <c r="E375" s="700">
        <v>0.0</v>
      </c>
      <c r="F375" s="700">
        <v>0.0</v>
      </c>
      <c r="G375" s="700">
        <v>0.0</v>
      </c>
      <c r="H375" s="700">
        <v>0.0</v>
      </c>
      <c r="I375" s="700">
        <v>0.0</v>
      </c>
      <c r="J375" s="700">
        <v>0.0</v>
      </c>
      <c r="K375" s="700">
        <v>0.0</v>
      </c>
      <c r="L375" s="700">
        <v>0.0</v>
      </c>
      <c r="M375" s="700">
        <v>0.0</v>
      </c>
      <c r="N375" s="700">
        <v>0.0</v>
      </c>
      <c r="O375" s="701">
        <v>0.0</v>
      </c>
      <c r="P375" s="702" t="str">
        <f t="shared" si="1"/>
        <v>French Press Con Manubri Insieme Su Panca 30°</v>
      </c>
      <c r="Q375" s="710"/>
      <c r="R375" s="769"/>
      <c r="S375" s="770" t="s">
        <v>2486</v>
      </c>
      <c r="T375" s="782"/>
      <c r="U375" s="706"/>
      <c r="V375" s="772"/>
      <c r="W375" s="709"/>
      <c r="X375" s="709"/>
      <c r="Y375" s="709"/>
      <c r="Z375" s="709"/>
      <c r="AA375" s="709"/>
      <c r="AB375" s="709"/>
      <c r="AC375" s="709"/>
      <c r="AD375" s="709"/>
      <c r="AE375" s="709"/>
      <c r="AF375" s="709"/>
      <c r="AG375" s="709"/>
      <c r="AH375" s="709"/>
      <c r="AI375" s="709"/>
      <c r="AJ375" s="709"/>
      <c r="AK375" s="709"/>
      <c r="AL375" s="709"/>
      <c r="AM375" s="709"/>
      <c r="AN375" s="779"/>
      <c r="AO375" s="773"/>
      <c r="AP375" s="774"/>
      <c r="AQ375" s="709"/>
      <c r="AR375" s="742"/>
      <c r="AS375" s="715"/>
      <c r="AT375" s="715"/>
      <c r="AU375" s="733"/>
      <c r="AV375" s="734"/>
      <c r="AW375" s="734"/>
      <c r="AX375" s="734"/>
      <c r="AY375" s="806"/>
      <c r="AZ375" s="807"/>
      <c r="BA375" s="808"/>
      <c r="BB375" s="809"/>
      <c r="BC375" s="810"/>
      <c r="BD375" s="811"/>
      <c r="BE375" s="812"/>
      <c r="BF375" s="813"/>
      <c r="BG375" s="814"/>
      <c r="BH375" s="815"/>
      <c r="BI375" s="816"/>
      <c r="BJ375" s="696"/>
    </row>
    <row r="376" ht="15.75" customHeight="1">
      <c r="A376" s="758"/>
      <c r="B376" s="758"/>
      <c r="C376" s="669" t="s">
        <v>332</v>
      </c>
      <c r="D376" s="699" t="str">
        <f t="shared" si="12"/>
        <v>Crossover Ai Cavi Incrociati</v>
      </c>
      <c r="E376" s="671">
        <v>0.0</v>
      </c>
      <c r="F376" s="671">
        <v>0.0</v>
      </c>
      <c r="G376" s="671">
        <v>0.0</v>
      </c>
      <c r="H376" s="671">
        <v>0.0</v>
      </c>
      <c r="I376" s="671">
        <v>0.0</v>
      </c>
      <c r="J376" s="671">
        <v>0.0</v>
      </c>
      <c r="K376" s="671">
        <v>0.0</v>
      </c>
      <c r="L376" s="671">
        <v>0.0</v>
      </c>
      <c r="M376" s="671">
        <v>0.0</v>
      </c>
      <c r="N376" s="671">
        <v>0.0</v>
      </c>
      <c r="O376" s="672">
        <v>0.0</v>
      </c>
      <c r="P376" s="673" t="str">
        <f t="shared" si="1"/>
        <v>Crossover Ai Cavi Incrociati</v>
      </c>
      <c r="Q376" s="786"/>
      <c r="R376" s="777"/>
      <c r="S376" s="762" t="s">
        <v>2487</v>
      </c>
      <c r="T376" s="763"/>
      <c r="U376" s="646"/>
      <c r="V376" s="764"/>
      <c r="W376" s="720"/>
      <c r="X376" s="720"/>
      <c r="Y376" s="720"/>
      <c r="Z376" s="720"/>
      <c r="AA376" s="720"/>
      <c r="AB376" s="720"/>
      <c r="AC376" s="720"/>
      <c r="AD376" s="720"/>
      <c r="AE376" s="720"/>
      <c r="AF376" s="720"/>
      <c r="AG376" s="720"/>
      <c r="AH376" s="720"/>
      <c r="AI376" s="720"/>
      <c r="AJ376" s="720"/>
      <c r="AK376" s="720"/>
      <c r="AL376" s="720"/>
      <c r="AM376" s="720"/>
      <c r="AN376" s="755"/>
      <c r="AO376" s="765"/>
      <c r="AP376" s="766"/>
      <c r="AQ376" s="720"/>
      <c r="AR376" s="745"/>
      <c r="AS376" s="725"/>
      <c r="AT376" s="725"/>
      <c r="AU376" s="738"/>
      <c r="AV376" s="739"/>
      <c r="AW376" s="739"/>
      <c r="AX376" s="739"/>
      <c r="AY376" s="806"/>
      <c r="AZ376" s="807"/>
      <c r="BA376" s="808"/>
      <c r="BB376" s="809"/>
      <c r="BC376" s="810"/>
      <c r="BD376" s="811"/>
      <c r="BE376" s="812"/>
      <c r="BF376" s="813"/>
      <c r="BG376" s="814"/>
      <c r="BH376" s="815"/>
      <c r="BI376" s="816"/>
      <c r="BJ376" s="696"/>
    </row>
    <row r="377" ht="15.75" customHeight="1">
      <c r="A377" s="756"/>
      <c r="B377" s="756"/>
      <c r="C377" s="669" t="s">
        <v>332</v>
      </c>
      <c r="D377" s="699" t="str">
        <f t="shared" si="12"/>
        <v>Pushdown Con Cavo Singolo</v>
      </c>
      <c r="E377" s="700">
        <v>0.0</v>
      </c>
      <c r="F377" s="700">
        <v>0.0</v>
      </c>
      <c r="G377" s="700">
        <v>0.0</v>
      </c>
      <c r="H377" s="700">
        <v>0.0</v>
      </c>
      <c r="I377" s="700">
        <v>0.0</v>
      </c>
      <c r="J377" s="700">
        <v>0.0</v>
      </c>
      <c r="K377" s="700">
        <v>0.0</v>
      </c>
      <c r="L377" s="700">
        <v>0.0</v>
      </c>
      <c r="M377" s="700">
        <v>0.0</v>
      </c>
      <c r="N377" s="700">
        <v>0.0</v>
      </c>
      <c r="O377" s="701">
        <v>0.0</v>
      </c>
      <c r="P377" s="702" t="str">
        <f t="shared" si="1"/>
        <v>Pushdown Con Cavo Singolo</v>
      </c>
      <c r="Q377" s="710"/>
      <c r="R377" s="769"/>
      <c r="S377" s="770" t="s">
        <v>2488</v>
      </c>
      <c r="T377" s="782"/>
      <c r="U377" s="706"/>
      <c r="V377" s="772"/>
      <c r="W377" s="709"/>
      <c r="X377" s="709"/>
      <c r="Y377" s="709"/>
      <c r="Z377" s="709"/>
      <c r="AA377" s="709"/>
      <c r="AB377" s="709"/>
      <c r="AC377" s="709"/>
      <c r="AD377" s="709"/>
      <c r="AE377" s="709"/>
      <c r="AF377" s="709"/>
      <c r="AG377" s="709"/>
      <c r="AH377" s="709"/>
      <c r="AI377" s="709"/>
      <c r="AJ377" s="709"/>
      <c r="AK377" s="709"/>
      <c r="AL377" s="709"/>
      <c r="AM377" s="709"/>
      <c r="AN377" s="779"/>
      <c r="AO377" s="773"/>
      <c r="AP377" s="774"/>
      <c r="AQ377" s="709"/>
      <c r="AR377" s="742"/>
      <c r="AS377" s="715"/>
      <c r="AT377" s="715"/>
      <c r="AU377" s="733"/>
      <c r="AV377" s="734"/>
      <c r="AW377" s="734"/>
      <c r="AX377" s="734"/>
      <c r="AY377" s="806"/>
      <c r="AZ377" s="807"/>
      <c r="BA377" s="808"/>
      <c r="BB377" s="809"/>
      <c r="BC377" s="810"/>
      <c r="BD377" s="811"/>
      <c r="BE377" s="812"/>
      <c r="BF377" s="813"/>
      <c r="BG377" s="814"/>
      <c r="BH377" s="815"/>
      <c r="BI377" s="816"/>
      <c r="BJ377" s="696"/>
    </row>
    <row r="378" ht="15.75" customHeight="1">
      <c r="A378" s="758"/>
      <c r="B378" s="758"/>
      <c r="C378" s="669" t="s">
        <v>332</v>
      </c>
      <c r="D378" s="699" t="str">
        <f t="shared" si="12"/>
        <v>French Press Con Bilanciere EZ Su Panca 30°</v>
      </c>
      <c r="E378" s="671">
        <v>0.0</v>
      </c>
      <c r="F378" s="671">
        <v>0.0</v>
      </c>
      <c r="G378" s="671">
        <v>0.0</v>
      </c>
      <c r="H378" s="671">
        <v>0.0</v>
      </c>
      <c r="I378" s="671">
        <v>0.0</v>
      </c>
      <c r="J378" s="671">
        <v>0.0</v>
      </c>
      <c r="K378" s="671">
        <v>0.0</v>
      </c>
      <c r="L378" s="671">
        <v>0.0</v>
      </c>
      <c r="M378" s="671">
        <v>0.0</v>
      </c>
      <c r="N378" s="671">
        <v>0.0</v>
      </c>
      <c r="O378" s="672">
        <v>0.0</v>
      </c>
      <c r="P378" s="673" t="str">
        <f t="shared" si="1"/>
        <v>French Press Con Bilanciere EZ Su Panca 30°</v>
      </c>
      <c r="Q378" s="786"/>
      <c r="R378" s="777"/>
      <c r="S378" s="762" t="s">
        <v>2489</v>
      </c>
      <c r="T378" s="763"/>
      <c r="U378" s="646"/>
      <c r="V378" s="764"/>
      <c r="W378" s="720"/>
      <c r="X378" s="720"/>
      <c r="Y378" s="720"/>
      <c r="Z378" s="720"/>
      <c r="AA378" s="720"/>
      <c r="AB378" s="720"/>
      <c r="AC378" s="720"/>
      <c r="AD378" s="720"/>
      <c r="AE378" s="720"/>
      <c r="AF378" s="720"/>
      <c r="AG378" s="720"/>
      <c r="AH378" s="720"/>
      <c r="AI378" s="720"/>
      <c r="AJ378" s="720"/>
      <c r="AK378" s="720"/>
      <c r="AL378" s="720"/>
      <c r="AM378" s="720"/>
      <c r="AN378" s="755"/>
      <c r="AO378" s="765"/>
      <c r="AP378" s="766"/>
      <c r="AQ378" s="720"/>
      <c r="AR378" s="745"/>
      <c r="AS378" s="725"/>
      <c r="AT378" s="725"/>
      <c r="AU378" s="738"/>
      <c r="AV378" s="739"/>
      <c r="AW378" s="739"/>
      <c r="AX378" s="739"/>
      <c r="AY378" s="806"/>
      <c r="AZ378" s="807"/>
      <c r="BA378" s="808"/>
      <c r="BB378" s="809"/>
      <c r="BC378" s="810"/>
      <c r="BD378" s="811"/>
      <c r="BE378" s="812"/>
      <c r="BF378" s="813"/>
      <c r="BG378" s="814"/>
      <c r="BH378" s="815"/>
      <c r="BI378" s="816"/>
      <c r="BJ378" s="696"/>
    </row>
    <row r="379" ht="15.75" customHeight="1">
      <c r="A379" s="756"/>
      <c r="B379" s="756"/>
      <c r="C379" s="669" t="s">
        <v>332</v>
      </c>
      <c r="D379" s="699" t="str">
        <f t="shared" si="12"/>
        <v/>
      </c>
      <c r="E379" s="700">
        <v>0.0</v>
      </c>
      <c r="F379" s="700">
        <v>0.0</v>
      </c>
      <c r="G379" s="700">
        <v>0.0</v>
      </c>
      <c r="H379" s="700">
        <v>0.0</v>
      </c>
      <c r="I379" s="700">
        <v>0.0</v>
      </c>
      <c r="J379" s="700">
        <v>0.0</v>
      </c>
      <c r="K379" s="700">
        <v>0.0</v>
      </c>
      <c r="L379" s="700">
        <v>0.0</v>
      </c>
      <c r="M379" s="700">
        <v>0.0</v>
      </c>
      <c r="N379" s="700">
        <v>0.0</v>
      </c>
      <c r="O379" s="701">
        <v>0.0</v>
      </c>
      <c r="P379" s="702" t="str">
        <f t="shared" si="1"/>
        <v/>
      </c>
      <c r="Q379" s="710"/>
      <c r="R379" s="769"/>
      <c r="S379" s="769"/>
      <c r="T379" s="782"/>
      <c r="U379" s="706"/>
      <c r="V379" s="772"/>
      <c r="W379" s="709"/>
      <c r="X379" s="709"/>
      <c r="Y379" s="709"/>
      <c r="Z379" s="709"/>
      <c r="AA379" s="709"/>
      <c r="AB379" s="709"/>
      <c r="AC379" s="709"/>
      <c r="AD379" s="709"/>
      <c r="AE379" s="709"/>
      <c r="AF379" s="709"/>
      <c r="AG379" s="709"/>
      <c r="AH379" s="709"/>
      <c r="AI379" s="709"/>
      <c r="AJ379" s="709"/>
      <c r="AK379" s="709"/>
      <c r="AL379" s="709"/>
      <c r="AM379" s="709"/>
      <c r="AN379" s="779"/>
      <c r="AO379" s="773"/>
      <c r="AP379" s="774"/>
      <c r="AQ379" s="709"/>
      <c r="AR379" s="742"/>
      <c r="AS379" s="715"/>
      <c r="AT379" s="715"/>
      <c r="AU379" s="733"/>
      <c r="AV379" s="734"/>
      <c r="AW379" s="734"/>
      <c r="AX379" s="734"/>
      <c r="AY379" s="806"/>
      <c r="AZ379" s="807"/>
      <c r="BA379" s="808"/>
      <c r="BB379" s="809"/>
      <c r="BC379" s="810"/>
      <c r="BD379" s="811"/>
      <c r="BE379" s="812"/>
      <c r="BF379" s="813"/>
      <c r="BG379" s="814"/>
      <c r="BH379" s="815"/>
      <c r="BI379" s="816"/>
      <c r="BJ379" s="696"/>
    </row>
    <row r="380" ht="15.75" customHeight="1">
      <c r="A380" s="758"/>
      <c r="B380" s="758"/>
      <c r="C380" s="669" t="s">
        <v>332</v>
      </c>
      <c r="D380" s="670"/>
      <c r="E380" s="671">
        <v>0.0</v>
      </c>
      <c r="F380" s="671">
        <v>0.0</v>
      </c>
      <c r="G380" s="671">
        <v>0.0</v>
      </c>
      <c r="H380" s="671">
        <v>0.0</v>
      </c>
      <c r="I380" s="671">
        <v>0.0</v>
      </c>
      <c r="J380" s="671">
        <v>0.0</v>
      </c>
      <c r="K380" s="671">
        <v>0.0</v>
      </c>
      <c r="L380" s="671">
        <v>0.0</v>
      </c>
      <c r="M380" s="671">
        <v>0.0</v>
      </c>
      <c r="N380" s="671">
        <v>0.0</v>
      </c>
      <c r="O380" s="672">
        <v>0.0</v>
      </c>
      <c r="P380" s="673" t="str">
        <f t="shared" si="1"/>
        <v/>
      </c>
      <c r="Q380" s="786"/>
      <c r="R380" s="777"/>
      <c r="S380" s="777"/>
      <c r="T380" s="763"/>
      <c r="U380" s="646"/>
      <c r="V380" s="764"/>
      <c r="W380" s="720"/>
      <c r="X380" s="720"/>
      <c r="Y380" s="720"/>
      <c r="Z380" s="720"/>
      <c r="AA380" s="720"/>
      <c r="AB380" s="720"/>
      <c r="AC380" s="720"/>
      <c r="AD380" s="720"/>
      <c r="AE380" s="720"/>
      <c r="AF380" s="720"/>
      <c r="AG380" s="720"/>
      <c r="AH380" s="720"/>
      <c r="AI380" s="720"/>
      <c r="AJ380" s="720"/>
      <c r="AK380" s="720"/>
      <c r="AL380" s="720"/>
      <c r="AM380" s="720"/>
      <c r="AN380" s="755"/>
      <c r="AO380" s="765"/>
      <c r="AP380" s="766"/>
      <c r="AQ380" s="720"/>
      <c r="AR380" s="745"/>
      <c r="AS380" s="725"/>
      <c r="AT380" s="725"/>
      <c r="AU380" s="738"/>
      <c r="AV380" s="739"/>
      <c r="AW380" s="739"/>
      <c r="AX380" s="739"/>
      <c r="AY380" s="806"/>
      <c r="AZ380" s="807"/>
      <c r="BA380" s="808"/>
      <c r="BB380" s="809"/>
      <c r="BC380" s="810"/>
      <c r="BD380" s="811"/>
      <c r="BE380" s="812"/>
      <c r="BF380" s="813"/>
      <c r="BG380" s="814"/>
      <c r="BH380" s="815"/>
      <c r="BI380" s="816"/>
      <c r="BJ380" s="696"/>
    </row>
    <row r="381" ht="15.75" customHeight="1">
      <c r="A381" s="756"/>
      <c r="B381" s="756"/>
      <c r="C381" s="669" t="s">
        <v>332</v>
      </c>
      <c r="D381" s="699" t="str">
        <f t="shared" ref="D381:D409" si="13">BF24</f>
        <v/>
      </c>
      <c r="E381" s="700">
        <v>0.0</v>
      </c>
      <c r="F381" s="700">
        <v>0.0</v>
      </c>
      <c r="G381" s="700">
        <v>0.0</v>
      </c>
      <c r="H381" s="700">
        <v>0.0</v>
      </c>
      <c r="I381" s="700">
        <v>0.0</v>
      </c>
      <c r="J381" s="700">
        <v>0.0</v>
      </c>
      <c r="K381" s="700">
        <v>0.0</v>
      </c>
      <c r="L381" s="700">
        <v>0.0</v>
      </c>
      <c r="M381" s="700">
        <v>0.0</v>
      </c>
      <c r="N381" s="700">
        <v>0.0</v>
      </c>
      <c r="O381" s="701">
        <v>0.0</v>
      </c>
      <c r="P381" s="702" t="str">
        <f t="shared" si="1"/>
        <v/>
      </c>
      <c r="Q381" s="710"/>
      <c r="R381" s="769"/>
      <c r="S381" s="769"/>
      <c r="T381" s="782"/>
      <c r="U381" s="706"/>
      <c r="V381" s="772"/>
      <c r="W381" s="709"/>
      <c r="X381" s="709"/>
      <c r="Y381" s="709"/>
      <c r="Z381" s="709"/>
      <c r="AA381" s="709"/>
      <c r="AB381" s="709"/>
      <c r="AC381" s="709"/>
      <c r="AD381" s="709"/>
      <c r="AE381" s="709"/>
      <c r="AF381" s="709"/>
      <c r="AG381" s="709"/>
      <c r="AH381" s="709"/>
      <c r="AI381" s="709"/>
      <c r="AJ381" s="709"/>
      <c r="AK381" s="709"/>
      <c r="AL381" s="709"/>
      <c r="AM381" s="709"/>
      <c r="AN381" s="779"/>
      <c r="AO381" s="773"/>
      <c r="AP381" s="774"/>
      <c r="AQ381" s="709"/>
      <c r="AR381" s="742"/>
      <c r="AS381" s="715"/>
      <c r="AT381" s="715"/>
      <c r="AU381" s="733"/>
      <c r="AV381" s="734"/>
      <c r="AW381" s="734"/>
      <c r="AX381" s="734"/>
      <c r="AY381" s="806"/>
      <c r="AZ381" s="807"/>
      <c r="BA381" s="808"/>
      <c r="BB381" s="809"/>
      <c r="BC381" s="810"/>
      <c r="BD381" s="811"/>
      <c r="BE381" s="812"/>
      <c r="BF381" s="813"/>
      <c r="BG381" s="814"/>
      <c r="BH381" s="815"/>
      <c r="BI381" s="816"/>
      <c r="BJ381" s="696"/>
    </row>
    <row r="382" ht="15.75" customHeight="1">
      <c r="A382" s="758"/>
      <c r="B382" s="758"/>
      <c r="C382" s="669" t="s">
        <v>332</v>
      </c>
      <c r="D382" s="670" t="str">
        <f t="shared" si="13"/>
        <v/>
      </c>
      <c r="E382" s="830"/>
      <c r="F382" s="830"/>
      <c r="G382" s="830"/>
      <c r="H382" s="830"/>
      <c r="I382" s="830"/>
      <c r="J382" s="830"/>
      <c r="K382" s="830"/>
      <c r="L382" s="830"/>
      <c r="M382" s="830"/>
      <c r="N382" s="830"/>
      <c r="O382" s="831"/>
      <c r="P382" s="673" t="str">
        <f t="shared" si="1"/>
        <v/>
      </c>
      <c r="Q382" s="786"/>
      <c r="R382" s="777"/>
      <c r="S382" s="777"/>
      <c r="T382" s="763"/>
      <c r="U382" s="646"/>
      <c r="V382" s="764"/>
      <c r="W382" s="720"/>
      <c r="X382" s="720"/>
      <c r="Y382" s="720"/>
      <c r="Z382" s="720"/>
      <c r="AA382" s="720"/>
      <c r="AB382" s="720"/>
      <c r="AC382" s="720"/>
      <c r="AD382" s="720"/>
      <c r="AE382" s="720"/>
      <c r="AF382" s="720"/>
      <c r="AG382" s="720"/>
      <c r="AH382" s="720"/>
      <c r="AI382" s="720"/>
      <c r="AJ382" s="720"/>
      <c r="AK382" s="720"/>
      <c r="AL382" s="720"/>
      <c r="AM382" s="720"/>
      <c r="AN382" s="755"/>
      <c r="AO382" s="765"/>
      <c r="AP382" s="766"/>
      <c r="AQ382" s="720"/>
      <c r="AR382" s="745"/>
      <c r="AS382" s="725"/>
      <c r="AT382" s="725"/>
      <c r="AU382" s="738"/>
      <c r="AV382" s="739"/>
      <c r="AW382" s="739"/>
      <c r="AX382" s="739"/>
      <c r="AY382" s="806"/>
      <c r="AZ382" s="807"/>
      <c r="BA382" s="808"/>
      <c r="BB382" s="809"/>
      <c r="BC382" s="810"/>
      <c r="BD382" s="811"/>
      <c r="BE382" s="812"/>
      <c r="BF382" s="813"/>
      <c r="BG382" s="814"/>
      <c r="BH382" s="815"/>
      <c r="BI382" s="816"/>
      <c r="BJ382" s="696"/>
    </row>
    <row r="383" ht="15.75" customHeight="1">
      <c r="A383" s="756"/>
      <c r="B383" s="756"/>
      <c r="C383" s="669" t="s">
        <v>332</v>
      </c>
      <c r="D383" s="699" t="str">
        <f t="shared" si="13"/>
        <v/>
      </c>
      <c r="E383" s="832"/>
      <c r="F383" s="832"/>
      <c r="G383" s="832"/>
      <c r="H383" s="832"/>
      <c r="I383" s="832"/>
      <c r="J383" s="832"/>
      <c r="K383" s="832"/>
      <c r="L383" s="832"/>
      <c r="M383" s="832"/>
      <c r="N383" s="832"/>
      <c r="O383" s="833"/>
      <c r="P383" s="702" t="str">
        <f t="shared" si="1"/>
        <v/>
      </c>
      <c r="Q383" s="710"/>
      <c r="R383" s="769"/>
      <c r="S383" s="769"/>
      <c r="T383" s="782"/>
      <c r="U383" s="706"/>
      <c r="V383" s="772"/>
      <c r="W383" s="709"/>
      <c r="X383" s="709"/>
      <c r="Y383" s="709"/>
      <c r="Z383" s="709"/>
      <c r="AA383" s="709"/>
      <c r="AB383" s="709"/>
      <c r="AC383" s="709"/>
      <c r="AD383" s="709"/>
      <c r="AE383" s="709"/>
      <c r="AF383" s="709"/>
      <c r="AG383" s="709"/>
      <c r="AH383" s="709"/>
      <c r="AI383" s="709"/>
      <c r="AJ383" s="709"/>
      <c r="AK383" s="709"/>
      <c r="AL383" s="709"/>
      <c r="AM383" s="709"/>
      <c r="AN383" s="779"/>
      <c r="AO383" s="773"/>
      <c r="AP383" s="774"/>
      <c r="AQ383" s="709"/>
      <c r="AR383" s="742"/>
      <c r="AS383" s="715"/>
      <c r="AT383" s="715"/>
      <c r="AU383" s="733"/>
      <c r="AV383" s="734"/>
      <c r="AW383" s="734"/>
      <c r="AX383" s="734"/>
      <c r="AY383" s="806"/>
      <c r="AZ383" s="807"/>
      <c r="BA383" s="808"/>
      <c r="BB383" s="809"/>
      <c r="BC383" s="810"/>
      <c r="BD383" s="811"/>
      <c r="BE383" s="812"/>
      <c r="BF383" s="813"/>
      <c r="BG383" s="814"/>
      <c r="BH383" s="815"/>
      <c r="BI383" s="816"/>
      <c r="BJ383" s="696"/>
    </row>
    <row r="384" ht="15.75" customHeight="1">
      <c r="A384" s="758"/>
      <c r="B384" s="758"/>
      <c r="C384" s="669" t="s">
        <v>332</v>
      </c>
      <c r="D384" s="670" t="str">
        <f t="shared" si="13"/>
        <v/>
      </c>
      <c r="E384" s="830"/>
      <c r="F384" s="830"/>
      <c r="G384" s="830"/>
      <c r="H384" s="830"/>
      <c r="I384" s="830"/>
      <c r="J384" s="830"/>
      <c r="K384" s="830"/>
      <c r="L384" s="830"/>
      <c r="M384" s="830"/>
      <c r="N384" s="830"/>
      <c r="O384" s="831"/>
      <c r="P384" s="673" t="str">
        <f t="shared" si="1"/>
        <v/>
      </c>
      <c r="Q384" s="786"/>
      <c r="R384" s="777"/>
      <c r="S384" s="777"/>
      <c r="T384" s="763"/>
      <c r="U384" s="646"/>
      <c r="V384" s="764"/>
      <c r="W384" s="720"/>
      <c r="X384" s="720"/>
      <c r="Y384" s="720"/>
      <c r="Z384" s="720"/>
      <c r="AA384" s="720"/>
      <c r="AB384" s="720"/>
      <c r="AC384" s="720"/>
      <c r="AD384" s="720"/>
      <c r="AE384" s="720"/>
      <c r="AF384" s="720"/>
      <c r="AG384" s="720"/>
      <c r="AH384" s="720"/>
      <c r="AI384" s="720"/>
      <c r="AJ384" s="720"/>
      <c r="AK384" s="720"/>
      <c r="AL384" s="720"/>
      <c r="AM384" s="720"/>
      <c r="AN384" s="755"/>
      <c r="AO384" s="765"/>
      <c r="AP384" s="766"/>
      <c r="AQ384" s="720"/>
      <c r="AR384" s="745"/>
      <c r="AS384" s="725"/>
      <c r="AT384" s="725"/>
      <c r="AU384" s="738"/>
      <c r="AV384" s="739"/>
      <c r="AW384" s="739"/>
      <c r="AX384" s="739"/>
      <c r="AY384" s="806"/>
      <c r="AZ384" s="807"/>
      <c r="BA384" s="808"/>
      <c r="BB384" s="809"/>
      <c r="BC384" s="810"/>
      <c r="BD384" s="811"/>
      <c r="BE384" s="812"/>
      <c r="BF384" s="813"/>
      <c r="BG384" s="814"/>
      <c r="BH384" s="815"/>
      <c r="BI384" s="816"/>
      <c r="BJ384" s="696"/>
    </row>
    <row r="385" ht="15.75" customHeight="1">
      <c r="A385" s="756"/>
      <c r="B385" s="756"/>
      <c r="C385" s="669" t="s">
        <v>332</v>
      </c>
      <c r="D385" s="699" t="str">
        <f t="shared" si="13"/>
        <v/>
      </c>
      <c r="E385" s="832"/>
      <c r="F385" s="832"/>
      <c r="G385" s="832"/>
      <c r="H385" s="832"/>
      <c r="I385" s="832"/>
      <c r="J385" s="832"/>
      <c r="K385" s="832"/>
      <c r="L385" s="832"/>
      <c r="M385" s="832"/>
      <c r="N385" s="832"/>
      <c r="O385" s="833"/>
      <c r="P385" s="702" t="str">
        <f t="shared" si="1"/>
        <v/>
      </c>
      <c r="Q385" s="710"/>
      <c r="R385" s="769"/>
      <c r="S385" s="769"/>
      <c r="T385" s="782"/>
      <c r="U385" s="706"/>
      <c r="V385" s="772"/>
      <c r="W385" s="709"/>
      <c r="X385" s="709"/>
      <c r="Y385" s="709"/>
      <c r="Z385" s="709"/>
      <c r="AA385" s="709"/>
      <c r="AB385" s="709"/>
      <c r="AC385" s="709"/>
      <c r="AD385" s="709"/>
      <c r="AE385" s="709"/>
      <c r="AF385" s="709"/>
      <c r="AG385" s="709"/>
      <c r="AH385" s="709"/>
      <c r="AI385" s="709"/>
      <c r="AJ385" s="709"/>
      <c r="AK385" s="709"/>
      <c r="AL385" s="709"/>
      <c r="AM385" s="709"/>
      <c r="AN385" s="779"/>
      <c r="AO385" s="773"/>
      <c r="AP385" s="774"/>
      <c r="AQ385" s="709"/>
      <c r="AR385" s="742"/>
      <c r="AS385" s="715"/>
      <c r="AT385" s="715"/>
      <c r="AU385" s="733"/>
      <c r="AV385" s="734"/>
      <c r="AW385" s="734"/>
      <c r="AX385" s="734"/>
      <c r="AY385" s="806"/>
      <c r="AZ385" s="807"/>
      <c r="BA385" s="808"/>
      <c r="BB385" s="809"/>
      <c r="BC385" s="810"/>
      <c r="BD385" s="811"/>
      <c r="BE385" s="812"/>
      <c r="BF385" s="813"/>
      <c r="BG385" s="814"/>
      <c r="BH385" s="815"/>
      <c r="BI385" s="816"/>
      <c r="BJ385" s="696"/>
    </row>
    <row r="386" ht="15.75" customHeight="1">
      <c r="A386" s="758"/>
      <c r="B386" s="758"/>
      <c r="C386" s="669" t="s">
        <v>332</v>
      </c>
      <c r="D386" s="670" t="str">
        <f t="shared" si="13"/>
        <v/>
      </c>
      <c r="E386" s="830"/>
      <c r="F386" s="830"/>
      <c r="G386" s="830"/>
      <c r="H386" s="830"/>
      <c r="I386" s="830"/>
      <c r="J386" s="830"/>
      <c r="K386" s="830"/>
      <c r="L386" s="830"/>
      <c r="M386" s="830"/>
      <c r="N386" s="830"/>
      <c r="O386" s="831"/>
      <c r="P386" s="673" t="str">
        <f t="shared" si="1"/>
        <v/>
      </c>
      <c r="Q386" s="786"/>
      <c r="R386" s="777"/>
      <c r="S386" s="777"/>
      <c r="T386" s="763"/>
      <c r="U386" s="646"/>
      <c r="V386" s="764"/>
      <c r="W386" s="720"/>
      <c r="X386" s="720"/>
      <c r="Y386" s="720"/>
      <c r="Z386" s="720"/>
      <c r="AA386" s="720"/>
      <c r="AB386" s="720"/>
      <c r="AC386" s="720"/>
      <c r="AD386" s="720"/>
      <c r="AE386" s="720"/>
      <c r="AF386" s="720"/>
      <c r="AG386" s="720"/>
      <c r="AH386" s="720"/>
      <c r="AI386" s="720"/>
      <c r="AJ386" s="720"/>
      <c r="AK386" s="720"/>
      <c r="AL386" s="720"/>
      <c r="AM386" s="720"/>
      <c r="AN386" s="755"/>
      <c r="AO386" s="765"/>
      <c r="AP386" s="766"/>
      <c r="AQ386" s="720"/>
      <c r="AR386" s="745"/>
      <c r="AS386" s="725"/>
      <c r="AT386" s="725"/>
      <c r="AU386" s="738"/>
      <c r="AV386" s="739"/>
      <c r="AW386" s="739"/>
      <c r="AX386" s="739"/>
      <c r="AY386" s="806"/>
      <c r="AZ386" s="807"/>
      <c r="BA386" s="808"/>
      <c r="BB386" s="809"/>
      <c r="BC386" s="810"/>
      <c r="BD386" s="811"/>
      <c r="BE386" s="812"/>
      <c r="BF386" s="813"/>
      <c r="BG386" s="814"/>
      <c r="BH386" s="815"/>
      <c r="BI386" s="816"/>
      <c r="BJ386" s="696"/>
    </row>
    <row r="387" ht="15.75" customHeight="1">
      <c r="A387" s="756"/>
      <c r="B387" s="756"/>
      <c r="C387" s="669" t="s">
        <v>332</v>
      </c>
      <c r="D387" s="699" t="str">
        <f t="shared" si="13"/>
        <v/>
      </c>
      <c r="E387" s="832"/>
      <c r="F387" s="832"/>
      <c r="G387" s="832"/>
      <c r="H387" s="832"/>
      <c r="I387" s="832"/>
      <c r="J387" s="832"/>
      <c r="K387" s="832"/>
      <c r="L387" s="832"/>
      <c r="M387" s="832"/>
      <c r="N387" s="832"/>
      <c r="O387" s="833"/>
      <c r="P387" s="702" t="str">
        <f t="shared" si="1"/>
        <v/>
      </c>
      <c r="Q387" s="710"/>
      <c r="R387" s="769"/>
      <c r="S387" s="769"/>
      <c r="T387" s="782"/>
      <c r="U387" s="706"/>
      <c r="V387" s="772"/>
      <c r="W387" s="709"/>
      <c r="X387" s="709"/>
      <c r="Y387" s="709"/>
      <c r="Z387" s="709"/>
      <c r="AA387" s="709"/>
      <c r="AB387" s="709"/>
      <c r="AC387" s="709"/>
      <c r="AD387" s="709"/>
      <c r="AE387" s="709"/>
      <c r="AF387" s="709"/>
      <c r="AG387" s="709"/>
      <c r="AH387" s="709"/>
      <c r="AI387" s="709"/>
      <c r="AJ387" s="709"/>
      <c r="AK387" s="709"/>
      <c r="AL387" s="709"/>
      <c r="AM387" s="709"/>
      <c r="AN387" s="779"/>
      <c r="AO387" s="773"/>
      <c r="AP387" s="774"/>
      <c r="AQ387" s="709"/>
      <c r="AR387" s="742"/>
      <c r="AS387" s="715"/>
      <c r="AT387" s="715"/>
      <c r="AU387" s="733"/>
      <c r="AV387" s="734"/>
      <c r="AW387" s="734"/>
      <c r="AX387" s="734"/>
      <c r="AY387" s="806"/>
      <c r="AZ387" s="807"/>
      <c r="BA387" s="808"/>
      <c r="BB387" s="809"/>
      <c r="BC387" s="810"/>
      <c r="BD387" s="811"/>
      <c r="BE387" s="812"/>
      <c r="BF387" s="813"/>
      <c r="BG387" s="814"/>
      <c r="BH387" s="815"/>
      <c r="BI387" s="816"/>
      <c r="BJ387" s="696"/>
    </row>
    <row r="388" ht="15.75" customHeight="1">
      <c r="A388" s="758"/>
      <c r="B388" s="758"/>
      <c r="C388" s="669" t="s">
        <v>332</v>
      </c>
      <c r="D388" s="670" t="str">
        <f t="shared" si="13"/>
        <v/>
      </c>
      <c r="E388" s="830"/>
      <c r="F388" s="830"/>
      <c r="G388" s="830"/>
      <c r="H388" s="830"/>
      <c r="I388" s="830"/>
      <c r="J388" s="830"/>
      <c r="K388" s="830"/>
      <c r="L388" s="830"/>
      <c r="M388" s="830"/>
      <c r="N388" s="830"/>
      <c r="O388" s="831"/>
      <c r="P388" s="673" t="str">
        <f t="shared" si="1"/>
        <v/>
      </c>
      <c r="Q388" s="786"/>
      <c r="R388" s="777"/>
      <c r="S388" s="777"/>
      <c r="T388" s="763"/>
      <c r="U388" s="646"/>
      <c r="V388" s="764"/>
      <c r="W388" s="720"/>
      <c r="X388" s="720"/>
      <c r="Y388" s="720"/>
      <c r="Z388" s="720"/>
      <c r="AA388" s="720"/>
      <c r="AB388" s="720"/>
      <c r="AC388" s="720"/>
      <c r="AD388" s="720"/>
      <c r="AE388" s="720"/>
      <c r="AF388" s="720"/>
      <c r="AG388" s="720"/>
      <c r="AH388" s="720"/>
      <c r="AI388" s="720"/>
      <c r="AJ388" s="720"/>
      <c r="AK388" s="720"/>
      <c r="AL388" s="720"/>
      <c r="AM388" s="720"/>
      <c r="AN388" s="755"/>
      <c r="AO388" s="765"/>
      <c r="AP388" s="766"/>
      <c r="AQ388" s="720"/>
      <c r="AR388" s="745"/>
      <c r="AS388" s="725"/>
      <c r="AT388" s="725"/>
      <c r="AU388" s="738"/>
      <c r="AV388" s="739"/>
      <c r="AW388" s="739"/>
      <c r="AX388" s="739"/>
      <c r="AY388" s="806"/>
      <c r="AZ388" s="807"/>
      <c r="BA388" s="808"/>
      <c r="BB388" s="809"/>
      <c r="BC388" s="810"/>
      <c r="BD388" s="811"/>
      <c r="BE388" s="812"/>
      <c r="BF388" s="813"/>
      <c r="BG388" s="814"/>
      <c r="BH388" s="815"/>
      <c r="BI388" s="816"/>
      <c r="BJ388" s="696"/>
    </row>
    <row r="389" ht="15.75" customHeight="1">
      <c r="A389" s="756"/>
      <c r="B389" s="756"/>
      <c r="C389" s="669" t="s">
        <v>332</v>
      </c>
      <c r="D389" s="699" t="str">
        <f t="shared" si="13"/>
        <v/>
      </c>
      <c r="E389" s="832"/>
      <c r="F389" s="832"/>
      <c r="G389" s="832"/>
      <c r="H389" s="832"/>
      <c r="I389" s="832"/>
      <c r="J389" s="832"/>
      <c r="K389" s="832"/>
      <c r="L389" s="832"/>
      <c r="M389" s="832"/>
      <c r="N389" s="832"/>
      <c r="O389" s="833"/>
      <c r="P389" s="702" t="str">
        <f t="shared" si="1"/>
        <v/>
      </c>
      <c r="Q389" s="710"/>
      <c r="R389" s="769"/>
      <c r="S389" s="769"/>
      <c r="T389" s="782"/>
      <c r="U389" s="706"/>
      <c r="V389" s="772"/>
      <c r="W389" s="709"/>
      <c r="X389" s="709"/>
      <c r="Y389" s="709"/>
      <c r="Z389" s="709"/>
      <c r="AA389" s="709"/>
      <c r="AB389" s="709"/>
      <c r="AC389" s="709"/>
      <c r="AD389" s="709"/>
      <c r="AE389" s="709"/>
      <c r="AF389" s="709"/>
      <c r="AG389" s="709"/>
      <c r="AH389" s="709"/>
      <c r="AI389" s="709"/>
      <c r="AJ389" s="709"/>
      <c r="AK389" s="709"/>
      <c r="AL389" s="709"/>
      <c r="AM389" s="709"/>
      <c r="AN389" s="779"/>
      <c r="AO389" s="773"/>
      <c r="AP389" s="774"/>
      <c r="AQ389" s="709"/>
      <c r="AR389" s="742"/>
      <c r="AS389" s="715"/>
      <c r="AT389" s="715"/>
      <c r="AU389" s="733"/>
      <c r="AV389" s="734"/>
      <c r="AW389" s="734"/>
      <c r="AX389" s="734"/>
      <c r="AY389" s="806"/>
      <c r="AZ389" s="807"/>
      <c r="BA389" s="808"/>
      <c r="BB389" s="809"/>
      <c r="BC389" s="810"/>
      <c r="BD389" s="811"/>
      <c r="BE389" s="812"/>
      <c r="BF389" s="813"/>
      <c r="BG389" s="814"/>
      <c r="BH389" s="815"/>
      <c r="BI389" s="816"/>
      <c r="BJ389" s="696"/>
    </row>
    <row r="390" ht="15.75" customHeight="1">
      <c r="A390" s="758"/>
      <c r="B390" s="758"/>
      <c r="C390" s="669" t="s">
        <v>332</v>
      </c>
      <c r="D390" s="670" t="str">
        <f t="shared" si="13"/>
        <v/>
      </c>
      <c r="E390" s="830"/>
      <c r="F390" s="830"/>
      <c r="G390" s="830"/>
      <c r="H390" s="830"/>
      <c r="I390" s="830"/>
      <c r="J390" s="830"/>
      <c r="K390" s="830"/>
      <c r="L390" s="830"/>
      <c r="M390" s="830"/>
      <c r="N390" s="830"/>
      <c r="O390" s="831"/>
      <c r="P390" s="673" t="str">
        <f t="shared" si="1"/>
        <v/>
      </c>
      <c r="Q390" s="786"/>
      <c r="R390" s="777"/>
      <c r="S390" s="777"/>
      <c r="T390" s="763"/>
      <c r="U390" s="646"/>
      <c r="V390" s="764"/>
      <c r="W390" s="720"/>
      <c r="X390" s="720"/>
      <c r="Y390" s="720"/>
      <c r="Z390" s="720"/>
      <c r="AA390" s="720"/>
      <c r="AB390" s="720"/>
      <c r="AC390" s="720"/>
      <c r="AD390" s="720"/>
      <c r="AE390" s="720"/>
      <c r="AF390" s="720"/>
      <c r="AG390" s="720"/>
      <c r="AH390" s="720"/>
      <c r="AI390" s="720"/>
      <c r="AJ390" s="720"/>
      <c r="AK390" s="720"/>
      <c r="AL390" s="720"/>
      <c r="AM390" s="720"/>
      <c r="AN390" s="755"/>
      <c r="AO390" s="765"/>
      <c r="AP390" s="766"/>
      <c r="AQ390" s="720"/>
      <c r="AR390" s="745"/>
      <c r="AS390" s="725"/>
      <c r="AT390" s="725"/>
      <c r="AU390" s="738"/>
      <c r="AV390" s="739"/>
      <c r="AW390" s="739"/>
      <c r="AX390" s="739"/>
      <c r="AY390" s="806"/>
      <c r="AZ390" s="807"/>
      <c r="BA390" s="808"/>
      <c r="BB390" s="809"/>
      <c r="BC390" s="810"/>
      <c r="BD390" s="811"/>
      <c r="BE390" s="812"/>
      <c r="BF390" s="813"/>
      <c r="BG390" s="814"/>
      <c r="BH390" s="815"/>
      <c r="BI390" s="816"/>
      <c r="BJ390" s="696"/>
    </row>
    <row r="391" ht="15.75" customHeight="1">
      <c r="A391" s="756"/>
      <c r="B391" s="756"/>
      <c r="C391" s="669" t="s">
        <v>332</v>
      </c>
      <c r="D391" s="699" t="str">
        <f t="shared" si="13"/>
        <v/>
      </c>
      <c r="E391" s="832"/>
      <c r="F391" s="832"/>
      <c r="G391" s="832"/>
      <c r="H391" s="832"/>
      <c r="I391" s="832"/>
      <c r="J391" s="832"/>
      <c r="K391" s="832"/>
      <c r="L391" s="832"/>
      <c r="M391" s="832"/>
      <c r="N391" s="832"/>
      <c r="O391" s="833"/>
      <c r="P391" s="702" t="str">
        <f t="shared" si="1"/>
        <v/>
      </c>
      <c r="Q391" s="710"/>
      <c r="R391" s="769"/>
      <c r="S391" s="769"/>
      <c r="T391" s="782"/>
      <c r="U391" s="706"/>
      <c r="V391" s="772"/>
      <c r="W391" s="709"/>
      <c r="X391" s="709"/>
      <c r="Y391" s="709"/>
      <c r="Z391" s="709"/>
      <c r="AA391" s="709"/>
      <c r="AB391" s="709"/>
      <c r="AC391" s="709"/>
      <c r="AD391" s="709"/>
      <c r="AE391" s="709"/>
      <c r="AF391" s="709"/>
      <c r="AG391" s="709"/>
      <c r="AH391" s="709"/>
      <c r="AI391" s="709"/>
      <c r="AJ391" s="709"/>
      <c r="AK391" s="709"/>
      <c r="AL391" s="709"/>
      <c r="AM391" s="709"/>
      <c r="AN391" s="779"/>
      <c r="AO391" s="773"/>
      <c r="AP391" s="774"/>
      <c r="AQ391" s="709"/>
      <c r="AR391" s="742"/>
      <c r="AS391" s="715"/>
      <c r="AT391" s="715"/>
      <c r="AU391" s="733"/>
      <c r="AV391" s="734"/>
      <c r="AW391" s="734"/>
      <c r="AX391" s="734"/>
      <c r="AY391" s="806"/>
      <c r="AZ391" s="807"/>
      <c r="BA391" s="808"/>
      <c r="BB391" s="809"/>
      <c r="BC391" s="810"/>
      <c r="BD391" s="811"/>
      <c r="BE391" s="812"/>
      <c r="BF391" s="813"/>
      <c r="BG391" s="814"/>
      <c r="BH391" s="815"/>
      <c r="BI391" s="816"/>
      <c r="BJ391" s="696"/>
    </row>
    <row r="392" ht="15.75" customHeight="1">
      <c r="A392" s="758"/>
      <c r="B392" s="758"/>
      <c r="C392" s="669" t="s">
        <v>332</v>
      </c>
      <c r="D392" s="670" t="str">
        <f t="shared" si="13"/>
        <v/>
      </c>
      <c r="E392" s="830"/>
      <c r="F392" s="830"/>
      <c r="G392" s="830"/>
      <c r="H392" s="830"/>
      <c r="I392" s="830"/>
      <c r="J392" s="830"/>
      <c r="K392" s="830"/>
      <c r="L392" s="830"/>
      <c r="M392" s="830"/>
      <c r="N392" s="830"/>
      <c r="O392" s="831"/>
      <c r="P392" s="673" t="str">
        <f t="shared" si="1"/>
        <v/>
      </c>
      <c r="Q392" s="786"/>
      <c r="R392" s="777"/>
      <c r="S392" s="777"/>
      <c r="T392" s="763"/>
      <c r="U392" s="646"/>
      <c r="V392" s="764"/>
      <c r="W392" s="720"/>
      <c r="X392" s="720"/>
      <c r="Y392" s="720"/>
      <c r="Z392" s="720"/>
      <c r="AA392" s="720"/>
      <c r="AB392" s="720"/>
      <c r="AC392" s="720"/>
      <c r="AD392" s="720"/>
      <c r="AE392" s="720"/>
      <c r="AF392" s="720"/>
      <c r="AG392" s="720"/>
      <c r="AH392" s="720"/>
      <c r="AI392" s="720"/>
      <c r="AJ392" s="720"/>
      <c r="AK392" s="720"/>
      <c r="AL392" s="720"/>
      <c r="AM392" s="720"/>
      <c r="AN392" s="755"/>
      <c r="AO392" s="765"/>
      <c r="AP392" s="766"/>
      <c r="AQ392" s="720"/>
      <c r="AR392" s="745"/>
      <c r="AS392" s="725"/>
      <c r="AT392" s="725"/>
      <c r="AU392" s="738"/>
      <c r="AV392" s="739"/>
      <c r="AW392" s="739"/>
      <c r="AX392" s="739"/>
      <c r="AY392" s="806"/>
      <c r="AZ392" s="807"/>
      <c r="BA392" s="808"/>
      <c r="BB392" s="809"/>
      <c r="BC392" s="810"/>
      <c r="BD392" s="811"/>
      <c r="BE392" s="812"/>
      <c r="BF392" s="813"/>
      <c r="BG392" s="814"/>
      <c r="BH392" s="815"/>
      <c r="BI392" s="816"/>
      <c r="BJ392" s="696"/>
    </row>
    <row r="393" ht="15.75" customHeight="1">
      <c r="A393" s="756"/>
      <c r="B393" s="756"/>
      <c r="C393" s="669" t="s">
        <v>332</v>
      </c>
      <c r="D393" s="699" t="str">
        <f t="shared" si="13"/>
        <v/>
      </c>
      <c r="E393" s="832"/>
      <c r="F393" s="832"/>
      <c r="G393" s="832"/>
      <c r="H393" s="832"/>
      <c r="I393" s="832"/>
      <c r="J393" s="832"/>
      <c r="K393" s="832"/>
      <c r="L393" s="832"/>
      <c r="M393" s="832"/>
      <c r="N393" s="832"/>
      <c r="O393" s="833"/>
      <c r="P393" s="702" t="str">
        <f t="shared" si="1"/>
        <v/>
      </c>
      <c r="Q393" s="710"/>
      <c r="R393" s="769"/>
      <c r="S393" s="769"/>
      <c r="T393" s="782"/>
      <c r="U393" s="706"/>
      <c r="V393" s="772"/>
      <c r="W393" s="709"/>
      <c r="X393" s="709"/>
      <c r="Y393" s="709"/>
      <c r="Z393" s="709"/>
      <c r="AA393" s="709"/>
      <c r="AB393" s="709"/>
      <c r="AC393" s="709"/>
      <c r="AD393" s="709"/>
      <c r="AE393" s="709"/>
      <c r="AF393" s="709"/>
      <c r="AG393" s="709"/>
      <c r="AH393" s="709"/>
      <c r="AI393" s="709"/>
      <c r="AJ393" s="709"/>
      <c r="AK393" s="709"/>
      <c r="AL393" s="709"/>
      <c r="AM393" s="709"/>
      <c r="AN393" s="779"/>
      <c r="AO393" s="773"/>
      <c r="AP393" s="774"/>
      <c r="AQ393" s="709"/>
      <c r="AR393" s="742"/>
      <c r="AS393" s="715"/>
      <c r="AT393" s="715"/>
      <c r="AU393" s="733"/>
      <c r="AV393" s="734"/>
      <c r="AW393" s="734"/>
      <c r="AX393" s="734"/>
      <c r="AY393" s="806"/>
      <c r="AZ393" s="807"/>
      <c r="BA393" s="808"/>
      <c r="BB393" s="809"/>
      <c r="BC393" s="810"/>
      <c r="BD393" s="811"/>
      <c r="BE393" s="812"/>
      <c r="BF393" s="813"/>
      <c r="BG393" s="814"/>
      <c r="BH393" s="815"/>
      <c r="BI393" s="816"/>
      <c r="BJ393" s="696"/>
    </row>
    <row r="394" ht="15.75" customHeight="1">
      <c r="A394" s="758"/>
      <c r="B394" s="758"/>
      <c r="C394" s="669" t="s">
        <v>332</v>
      </c>
      <c r="D394" s="670" t="str">
        <f t="shared" si="13"/>
        <v/>
      </c>
      <c r="E394" s="830"/>
      <c r="F394" s="830"/>
      <c r="G394" s="830"/>
      <c r="H394" s="830"/>
      <c r="I394" s="830"/>
      <c r="J394" s="830"/>
      <c r="K394" s="830"/>
      <c r="L394" s="830"/>
      <c r="M394" s="830"/>
      <c r="N394" s="830"/>
      <c r="O394" s="831"/>
      <c r="P394" s="673" t="str">
        <f t="shared" si="1"/>
        <v/>
      </c>
      <c r="Q394" s="786"/>
      <c r="R394" s="777"/>
      <c r="S394" s="777"/>
      <c r="T394" s="763"/>
      <c r="U394" s="646"/>
      <c r="V394" s="764"/>
      <c r="W394" s="720"/>
      <c r="X394" s="720"/>
      <c r="Y394" s="720"/>
      <c r="Z394" s="720"/>
      <c r="AA394" s="720"/>
      <c r="AB394" s="720"/>
      <c r="AC394" s="720"/>
      <c r="AD394" s="720"/>
      <c r="AE394" s="720"/>
      <c r="AF394" s="720"/>
      <c r="AG394" s="720"/>
      <c r="AH394" s="720"/>
      <c r="AI394" s="720"/>
      <c r="AJ394" s="720"/>
      <c r="AK394" s="720"/>
      <c r="AL394" s="720"/>
      <c r="AM394" s="720"/>
      <c r="AN394" s="755"/>
      <c r="AO394" s="765"/>
      <c r="AP394" s="766"/>
      <c r="AQ394" s="720"/>
      <c r="AR394" s="745"/>
      <c r="AS394" s="725"/>
      <c r="AT394" s="725"/>
      <c r="AU394" s="738"/>
      <c r="AV394" s="739"/>
      <c r="AW394" s="739"/>
      <c r="AX394" s="739"/>
      <c r="AY394" s="806"/>
      <c r="AZ394" s="807"/>
      <c r="BA394" s="808"/>
      <c r="BB394" s="809"/>
      <c r="BC394" s="810"/>
      <c r="BD394" s="811"/>
      <c r="BE394" s="812"/>
      <c r="BF394" s="813"/>
      <c r="BG394" s="814"/>
      <c r="BH394" s="815"/>
      <c r="BI394" s="816"/>
      <c r="BJ394" s="696"/>
    </row>
    <row r="395" ht="15.75" customHeight="1">
      <c r="A395" s="756"/>
      <c r="B395" s="756"/>
      <c r="C395" s="669" t="s">
        <v>332</v>
      </c>
      <c r="D395" s="699" t="str">
        <f t="shared" si="13"/>
        <v/>
      </c>
      <c r="E395" s="832"/>
      <c r="F395" s="832"/>
      <c r="G395" s="832"/>
      <c r="H395" s="832"/>
      <c r="I395" s="832"/>
      <c r="J395" s="832"/>
      <c r="K395" s="832"/>
      <c r="L395" s="832"/>
      <c r="M395" s="832"/>
      <c r="N395" s="832"/>
      <c r="O395" s="833"/>
      <c r="P395" s="702" t="str">
        <f t="shared" si="1"/>
        <v/>
      </c>
      <c r="Q395" s="710"/>
      <c r="R395" s="769"/>
      <c r="S395" s="769"/>
      <c r="T395" s="782"/>
      <c r="U395" s="706"/>
      <c r="V395" s="772"/>
      <c r="W395" s="709"/>
      <c r="X395" s="709"/>
      <c r="Y395" s="709"/>
      <c r="Z395" s="709"/>
      <c r="AA395" s="709"/>
      <c r="AB395" s="709"/>
      <c r="AC395" s="709"/>
      <c r="AD395" s="709"/>
      <c r="AE395" s="709"/>
      <c r="AF395" s="709"/>
      <c r="AG395" s="709"/>
      <c r="AH395" s="709"/>
      <c r="AI395" s="709"/>
      <c r="AJ395" s="709"/>
      <c r="AK395" s="709"/>
      <c r="AL395" s="709"/>
      <c r="AM395" s="709"/>
      <c r="AN395" s="779"/>
      <c r="AO395" s="773"/>
      <c r="AP395" s="774"/>
      <c r="AQ395" s="709"/>
      <c r="AR395" s="742"/>
      <c r="AS395" s="715"/>
      <c r="AT395" s="715"/>
      <c r="AU395" s="733"/>
      <c r="AV395" s="734"/>
      <c r="AW395" s="734"/>
      <c r="AX395" s="734"/>
      <c r="AY395" s="806"/>
      <c r="AZ395" s="807"/>
      <c r="BA395" s="808"/>
      <c r="BB395" s="809"/>
      <c r="BC395" s="810"/>
      <c r="BD395" s="811"/>
      <c r="BE395" s="812"/>
      <c r="BF395" s="813"/>
      <c r="BG395" s="814"/>
      <c r="BH395" s="815"/>
      <c r="BI395" s="816"/>
      <c r="BJ395" s="696"/>
    </row>
    <row r="396" ht="15.75" customHeight="1">
      <c r="A396" s="758"/>
      <c r="B396" s="758"/>
      <c r="C396" s="669" t="s">
        <v>332</v>
      </c>
      <c r="D396" s="670" t="str">
        <f t="shared" si="13"/>
        <v/>
      </c>
      <c r="E396" s="830"/>
      <c r="F396" s="830"/>
      <c r="G396" s="830"/>
      <c r="H396" s="830"/>
      <c r="I396" s="830"/>
      <c r="J396" s="830"/>
      <c r="K396" s="830"/>
      <c r="L396" s="830"/>
      <c r="M396" s="830"/>
      <c r="N396" s="830"/>
      <c r="O396" s="831"/>
      <c r="P396" s="673" t="str">
        <f t="shared" si="1"/>
        <v/>
      </c>
      <c r="Q396" s="786"/>
      <c r="R396" s="777"/>
      <c r="S396" s="777"/>
      <c r="T396" s="763"/>
      <c r="U396" s="646"/>
      <c r="V396" s="764"/>
      <c r="W396" s="720"/>
      <c r="X396" s="720"/>
      <c r="Y396" s="720"/>
      <c r="Z396" s="720"/>
      <c r="AA396" s="720"/>
      <c r="AB396" s="720"/>
      <c r="AC396" s="720"/>
      <c r="AD396" s="720"/>
      <c r="AE396" s="720"/>
      <c r="AF396" s="720"/>
      <c r="AG396" s="720"/>
      <c r="AH396" s="720"/>
      <c r="AI396" s="720"/>
      <c r="AJ396" s="720"/>
      <c r="AK396" s="720"/>
      <c r="AL396" s="720"/>
      <c r="AM396" s="720"/>
      <c r="AN396" s="755"/>
      <c r="AO396" s="765"/>
      <c r="AP396" s="766"/>
      <c r="AQ396" s="720"/>
      <c r="AR396" s="745"/>
      <c r="AS396" s="725"/>
      <c r="AT396" s="725"/>
      <c r="AU396" s="738"/>
      <c r="AV396" s="739"/>
      <c r="AW396" s="739"/>
      <c r="AX396" s="739"/>
      <c r="AY396" s="806"/>
      <c r="AZ396" s="807"/>
      <c r="BA396" s="808"/>
      <c r="BB396" s="809"/>
      <c r="BC396" s="810"/>
      <c r="BD396" s="811"/>
      <c r="BE396" s="812"/>
      <c r="BF396" s="813"/>
      <c r="BG396" s="814"/>
      <c r="BH396" s="815"/>
      <c r="BI396" s="816"/>
      <c r="BJ396" s="696"/>
    </row>
    <row r="397" ht="15.75" customHeight="1">
      <c r="A397" s="756"/>
      <c r="B397" s="756"/>
      <c r="C397" s="669" t="s">
        <v>332</v>
      </c>
      <c r="D397" s="699" t="str">
        <f t="shared" si="13"/>
        <v/>
      </c>
      <c r="E397" s="832"/>
      <c r="F397" s="832"/>
      <c r="G397" s="832"/>
      <c r="H397" s="832"/>
      <c r="I397" s="832"/>
      <c r="J397" s="832"/>
      <c r="K397" s="832"/>
      <c r="L397" s="832"/>
      <c r="M397" s="832"/>
      <c r="N397" s="832"/>
      <c r="O397" s="833"/>
      <c r="P397" s="702" t="str">
        <f t="shared" si="1"/>
        <v/>
      </c>
      <c r="Q397" s="710"/>
      <c r="R397" s="769"/>
      <c r="S397" s="769"/>
      <c r="T397" s="782"/>
      <c r="U397" s="706"/>
      <c r="V397" s="772"/>
      <c r="W397" s="709"/>
      <c r="X397" s="709"/>
      <c r="Y397" s="709"/>
      <c r="Z397" s="709"/>
      <c r="AA397" s="709"/>
      <c r="AB397" s="709"/>
      <c r="AC397" s="709"/>
      <c r="AD397" s="709"/>
      <c r="AE397" s="709"/>
      <c r="AF397" s="709"/>
      <c r="AG397" s="709"/>
      <c r="AH397" s="709"/>
      <c r="AI397" s="709"/>
      <c r="AJ397" s="709"/>
      <c r="AK397" s="709"/>
      <c r="AL397" s="709"/>
      <c r="AM397" s="709"/>
      <c r="AN397" s="779"/>
      <c r="AO397" s="773"/>
      <c r="AP397" s="774"/>
      <c r="AQ397" s="709"/>
      <c r="AR397" s="742"/>
      <c r="AS397" s="715"/>
      <c r="AT397" s="715"/>
      <c r="AU397" s="733"/>
      <c r="AV397" s="734"/>
      <c r="AW397" s="734"/>
      <c r="AX397" s="734"/>
      <c r="AY397" s="806"/>
      <c r="AZ397" s="807"/>
      <c r="BA397" s="808"/>
      <c r="BB397" s="809"/>
      <c r="BC397" s="810"/>
      <c r="BD397" s="811"/>
      <c r="BE397" s="812"/>
      <c r="BF397" s="813"/>
      <c r="BG397" s="814"/>
      <c r="BH397" s="815"/>
      <c r="BI397" s="816"/>
      <c r="BJ397" s="696"/>
    </row>
    <row r="398" ht="15.75" customHeight="1">
      <c r="A398" s="758"/>
      <c r="B398" s="758"/>
      <c r="C398" s="669" t="s">
        <v>332</v>
      </c>
      <c r="D398" s="670" t="str">
        <f t="shared" si="13"/>
        <v/>
      </c>
      <c r="E398" s="830"/>
      <c r="F398" s="830"/>
      <c r="G398" s="830"/>
      <c r="H398" s="830"/>
      <c r="I398" s="830"/>
      <c r="J398" s="830"/>
      <c r="K398" s="830"/>
      <c r="L398" s="830"/>
      <c r="M398" s="830"/>
      <c r="N398" s="830"/>
      <c r="O398" s="831"/>
      <c r="P398" s="673" t="str">
        <f t="shared" si="1"/>
        <v/>
      </c>
      <c r="Q398" s="786"/>
      <c r="R398" s="777"/>
      <c r="S398" s="777"/>
      <c r="T398" s="763"/>
      <c r="U398" s="646"/>
      <c r="V398" s="764"/>
      <c r="W398" s="720"/>
      <c r="X398" s="720"/>
      <c r="Y398" s="720"/>
      <c r="Z398" s="720"/>
      <c r="AA398" s="720"/>
      <c r="AB398" s="720"/>
      <c r="AC398" s="720"/>
      <c r="AD398" s="720"/>
      <c r="AE398" s="720"/>
      <c r="AF398" s="720"/>
      <c r="AG398" s="720"/>
      <c r="AH398" s="720"/>
      <c r="AI398" s="720"/>
      <c r="AJ398" s="720"/>
      <c r="AK398" s="720"/>
      <c r="AL398" s="720"/>
      <c r="AM398" s="720"/>
      <c r="AN398" s="755"/>
      <c r="AO398" s="765"/>
      <c r="AP398" s="766"/>
      <c r="AQ398" s="720"/>
      <c r="AR398" s="745"/>
      <c r="AS398" s="725"/>
      <c r="AT398" s="725"/>
      <c r="AU398" s="738"/>
      <c r="AV398" s="739"/>
      <c r="AW398" s="739"/>
      <c r="AX398" s="739"/>
      <c r="AY398" s="806"/>
      <c r="AZ398" s="807"/>
      <c r="BA398" s="808"/>
      <c r="BB398" s="809"/>
      <c r="BC398" s="810"/>
      <c r="BD398" s="811"/>
      <c r="BE398" s="812"/>
      <c r="BF398" s="813"/>
      <c r="BG398" s="814"/>
      <c r="BH398" s="815"/>
      <c r="BI398" s="816"/>
      <c r="BJ398" s="696"/>
    </row>
    <row r="399" ht="15.75" customHeight="1">
      <c r="A399" s="756"/>
      <c r="B399" s="756"/>
      <c r="C399" s="669" t="s">
        <v>332</v>
      </c>
      <c r="D399" s="699" t="str">
        <f t="shared" si="13"/>
        <v/>
      </c>
      <c r="E399" s="832"/>
      <c r="F399" s="832"/>
      <c r="G399" s="832"/>
      <c r="H399" s="832"/>
      <c r="I399" s="832"/>
      <c r="J399" s="832"/>
      <c r="K399" s="832"/>
      <c r="L399" s="832"/>
      <c r="M399" s="832"/>
      <c r="N399" s="832"/>
      <c r="O399" s="833"/>
      <c r="P399" s="702" t="str">
        <f t="shared" si="1"/>
        <v/>
      </c>
      <c r="Q399" s="710"/>
      <c r="R399" s="769"/>
      <c r="S399" s="769"/>
      <c r="T399" s="782"/>
      <c r="U399" s="706"/>
      <c r="V399" s="772"/>
      <c r="W399" s="709"/>
      <c r="X399" s="709"/>
      <c r="Y399" s="709"/>
      <c r="Z399" s="709"/>
      <c r="AA399" s="709"/>
      <c r="AB399" s="709"/>
      <c r="AC399" s="709"/>
      <c r="AD399" s="709"/>
      <c r="AE399" s="709"/>
      <c r="AF399" s="709"/>
      <c r="AG399" s="709"/>
      <c r="AH399" s="709"/>
      <c r="AI399" s="709"/>
      <c r="AJ399" s="709"/>
      <c r="AK399" s="709"/>
      <c r="AL399" s="709"/>
      <c r="AM399" s="709"/>
      <c r="AN399" s="779"/>
      <c r="AO399" s="773"/>
      <c r="AP399" s="774"/>
      <c r="AQ399" s="709"/>
      <c r="AR399" s="742"/>
      <c r="AS399" s="715"/>
      <c r="AT399" s="715"/>
      <c r="AU399" s="733"/>
      <c r="AV399" s="734"/>
      <c r="AW399" s="734"/>
      <c r="AX399" s="734"/>
      <c r="AY399" s="806"/>
      <c r="AZ399" s="807"/>
      <c r="BA399" s="808"/>
      <c r="BB399" s="809"/>
      <c r="BC399" s="810"/>
      <c r="BD399" s="811"/>
      <c r="BE399" s="812"/>
      <c r="BF399" s="813"/>
      <c r="BG399" s="814"/>
      <c r="BH399" s="815"/>
      <c r="BI399" s="816"/>
      <c r="BJ399" s="696"/>
    </row>
    <row r="400" ht="15.75" customHeight="1">
      <c r="A400" s="758"/>
      <c r="B400" s="758"/>
      <c r="C400" s="669" t="s">
        <v>332</v>
      </c>
      <c r="D400" s="670" t="str">
        <f t="shared" si="13"/>
        <v/>
      </c>
      <c r="E400" s="830"/>
      <c r="F400" s="830"/>
      <c r="G400" s="830"/>
      <c r="H400" s="830"/>
      <c r="I400" s="830"/>
      <c r="J400" s="830"/>
      <c r="K400" s="830"/>
      <c r="L400" s="830"/>
      <c r="M400" s="830"/>
      <c r="N400" s="830"/>
      <c r="O400" s="831"/>
      <c r="P400" s="673" t="str">
        <f t="shared" si="1"/>
        <v/>
      </c>
      <c r="Q400" s="786"/>
      <c r="R400" s="777"/>
      <c r="S400" s="777"/>
      <c r="T400" s="763"/>
      <c r="U400" s="646"/>
      <c r="V400" s="764"/>
      <c r="W400" s="720"/>
      <c r="X400" s="720"/>
      <c r="Y400" s="720"/>
      <c r="Z400" s="720"/>
      <c r="AA400" s="720"/>
      <c r="AB400" s="720"/>
      <c r="AC400" s="720"/>
      <c r="AD400" s="720"/>
      <c r="AE400" s="720"/>
      <c r="AF400" s="720"/>
      <c r="AG400" s="720"/>
      <c r="AH400" s="720"/>
      <c r="AI400" s="720"/>
      <c r="AJ400" s="720"/>
      <c r="AK400" s="720"/>
      <c r="AL400" s="720"/>
      <c r="AM400" s="720"/>
      <c r="AN400" s="755"/>
      <c r="AO400" s="765"/>
      <c r="AP400" s="766"/>
      <c r="AQ400" s="720"/>
      <c r="AR400" s="745"/>
      <c r="AS400" s="725"/>
      <c r="AT400" s="725"/>
      <c r="AU400" s="738"/>
      <c r="AV400" s="739"/>
      <c r="AW400" s="739"/>
      <c r="AX400" s="739"/>
      <c r="AY400" s="806"/>
      <c r="AZ400" s="807"/>
      <c r="BA400" s="808"/>
      <c r="BB400" s="809"/>
      <c r="BC400" s="810"/>
      <c r="BD400" s="811"/>
      <c r="BE400" s="812"/>
      <c r="BF400" s="813"/>
      <c r="BG400" s="814"/>
      <c r="BH400" s="815"/>
      <c r="BI400" s="816"/>
      <c r="BJ400" s="696"/>
    </row>
    <row r="401" ht="15.75" customHeight="1">
      <c r="A401" s="756"/>
      <c r="B401" s="756"/>
      <c r="C401" s="669" t="s">
        <v>332</v>
      </c>
      <c r="D401" s="699" t="str">
        <f t="shared" si="13"/>
        <v/>
      </c>
      <c r="E401" s="832"/>
      <c r="F401" s="832"/>
      <c r="G401" s="832"/>
      <c r="H401" s="832"/>
      <c r="I401" s="832"/>
      <c r="J401" s="832"/>
      <c r="K401" s="832"/>
      <c r="L401" s="832"/>
      <c r="M401" s="832"/>
      <c r="N401" s="832"/>
      <c r="O401" s="833"/>
      <c r="P401" s="702" t="str">
        <f t="shared" si="1"/>
        <v/>
      </c>
      <c r="Q401" s="710"/>
      <c r="R401" s="769"/>
      <c r="S401" s="769"/>
      <c r="T401" s="782"/>
      <c r="U401" s="706"/>
      <c r="V401" s="772"/>
      <c r="W401" s="709"/>
      <c r="X401" s="709"/>
      <c r="Y401" s="709"/>
      <c r="Z401" s="709"/>
      <c r="AA401" s="709"/>
      <c r="AB401" s="709"/>
      <c r="AC401" s="709"/>
      <c r="AD401" s="709"/>
      <c r="AE401" s="709"/>
      <c r="AF401" s="709"/>
      <c r="AG401" s="709"/>
      <c r="AH401" s="709"/>
      <c r="AI401" s="709"/>
      <c r="AJ401" s="709"/>
      <c r="AK401" s="709"/>
      <c r="AL401" s="709"/>
      <c r="AM401" s="709"/>
      <c r="AN401" s="779"/>
      <c r="AO401" s="773"/>
      <c r="AP401" s="774"/>
      <c r="AQ401" s="709"/>
      <c r="AR401" s="742"/>
      <c r="AS401" s="715"/>
      <c r="AT401" s="715"/>
      <c r="AU401" s="733"/>
      <c r="AV401" s="734"/>
      <c r="AW401" s="734"/>
      <c r="AX401" s="734"/>
      <c r="AY401" s="806"/>
      <c r="AZ401" s="807"/>
      <c r="BA401" s="808"/>
      <c r="BB401" s="809"/>
      <c r="BC401" s="810"/>
      <c r="BD401" s="811"/>
      <c r="BE401" s="812"/>
      <c r="BF401" s="813"/>
      <c r="BG401" s="814"/>
      <c r="BH401" s="815"/>
      <c r="BI401" s="816"/>
      <c r="BJ401" s="696"/>
    </row>
    <row r="402" ht="15.75" customHeight="1">
      <c r="A402" s="758"/>
      <c r="B402" s="758"/>
      <c r="C402" s="669" t="s">
        <v>332</v>
      </c>
      <c r="D402" s="670" t="str">
        <f t="shared" si="13"/>
        <v/>
      </c>
      <c r="E402" s="830"/>
      <c r="F402" s="830"/>
      <c r="G402" s="830"/>
      <c r="H402" s="830"/>
      <c r="I402" s="830"/>
      <c r="J402" s="830"/>
      <c r="K402" s="830"/>
      <c r="L402" s="830"/>
      <c r="M402" s="830"/>
      <c r="N402" s="830"/>
      <c r="O402" s="831"/>
      <c r="P402" s="673" t="str">
        <f t="shared" si="1"/>
        <v/>
      </c>
      <c r="Q402" s="786"/>
      <c r="R402" s="777"/>
      <c r="S402" s="777"/>
      <c r="T402" s="763"/>
      <c r="U402" s="646"/>
      <c r="V402" s="764"/>
      <c r="W402" s="720"/>
      <c r="X402" s="720"/>
      <c r="Y402" s="720"/>
      <c r="Z402" s="720"/>
      <c r="AA402" s="720"/>
      <c r="AB402" s="720"/>
      <c r="AC402" s="720"/>
      <c r="AD402" s="720"/>
      <c r="AE402" s="720"/>
      <c r="AF402" s="720"/>
      <c r="AG402" s="720"/>
      <c r="AH402" s="720"/>
      <c r="AI402" s="720"/>
      <c r="AJ402" s="720"/>
      <c r="AK402" s="720"/>
      <c r="AL402" s="720"/>
      <c r="AM402" s="720"/>
      <c r="AN402" s="755"/>
      <c r="AO402" s="765"/>
      <c r="AP402" s="766"/>
      <c r="AQ402" s="720"/>
      <c r="AR402" s="745"/>
      <c r="AS402" s="725"/>
      <c r="AT402" s="725"/>
      <c r="AU402" s="738"/>
      <c r="AV402" s="739"/>
      <c r="AW402" s="739"/>
      <c r="AX402" s="739"/>
      <c r="AY402" s="806"/>
      <c r="AZ402" s="807"/>
      <c r="BA402" s="808"/>
      <c r="BB402" s="809"/>
      <c r="BC402" s="810"/>
      <c r="BD402" s="811"/>
      <c r="BE402" s="812"/>
      <c r="BF402" s="813"/>
      <c r="BG402" s="814"/>
      <c r="BH402" s="815"/>
      <c r="BI402" s="816"/>
      <c r="BJ402" s="696"/>
    </row>
    <row r="403" ht="15.75" customHeight="1">
      <c r="A403" s="756"/>
      <c r="B403" s="756"/>
      <c r="C403" s="669" t="s">
        <v>332</v>
      </c>
      <c r="D403" s="699" t="str">
        <f t="shared" si="13"/>
        <v/>
      </c>
      <c r="E403" s="832"/>
      <c r="F403" s="832"/>
      <c r="G403" s="832"/>
      <c r="H403" s="832"/>
      <c r="I403" s="832"/>
      <c r="J403" s="832"/>
      <c r="K403" s="832"/>
      <c r="L403" s="832"/>
      <c r="M403" s="832"/>
      <c r="N403" s="832"/>
      <c r="O403" s="833"/>
      <c r="P403" s="702" t="str">
        <f t="shared" si="1"/>
        <v/>
      </c>
      <c r="Q403" s="710"/>
      <c r="R403" s="769"/>
      <c r="S403" s="769"/>
      <c r="T403" s="782"/>
      <c r="U403" s="706"/>
      <c r="V403" s="772"/>
      <c r="W403" s="709"/>
      <c r="X403" s="709"/>
      <c r="Y403" s="709"/>
      <c r="Z403" s="709"/>
      <c r="AA403" s="709"/>
      <c r="AB403" s="709"/>
      <c r="AC403" s="709"/>
      <c r="AD403" s="709"/>
      <c r="AE403" s="709"/>
      <c r="AF403" s="709"/>
      <c r="AG403" s="709"/>
      <c r="AH403" s="709"/>
      <c r="AI403" s="709"/>
      <c r="AJ403" s="709"/>
      <c r="AK403" s="709"/>
      <c r="AL403" s="709"/>
      <c r="AM403" s="709"/>
      <c r="AN403" s="779"/>
      <c r="AO403" s="773"/>
      <c r="AP403" s="774"/>
      <c r="AQ403" s="709"/>
      <c r="AR403" s="742"/>
      <c r="AS403" s="715"/>
      <c r="AT403" s="715"/>
      <c r="AU403" s="733"/>
      <c r="AV403" s="734"/>
      <c r="AW403" s="734"/>
      <c r="AX403" s="734"/>
      <c r="AY403" s="806"/>
      <c r="AZ403" s="807"/>
      <c r="BA403" s="808"/>
      <c r="BB403" s="809"/>
      <c r="BC403" s="810"/>
      <c r="BD403" s="811"/>
      <c r="BE403" s="812"/>
      <c r="BF403" s="813"/>
      <c r="BG403" s="814"/>
      <c r="BH403" s="815"/>
      <c r="BI403" s="816"/>
      <c r="BJ403" s="696"/>
    </row>
    <row r="404" ht="15.75" customHeight="1">
      <c r="A404" s="758"/>
      <c r="B404" s="758"/>
      <c r="C404" s="669" t="s">
        <v>332</v>
      </c>
      <c r="D404" s="670" t="str">
        <f t="shared" si="13"/>
        <v/>
      </c>
      <c r="E404" s="830"/>
      <c r="F404" s="830"/>
      <c r="G404" s="830"/>
      <c r="H404" s="830"/>
      <c r="I404" s="830"/>
      <c r="J404" s="830"/>
      <c r="K404" s="830"/>
      <c r="L404" s="830"/>
      <c r="M404" s="830"/>
      <c r="N404" s="830"/>
      <c r="O404" s="831"/>
      <c r="P404" s="673" t="str">
        <f t="shared" si="1"/>
        <v/>
      </c>
      <c r="Q404" s="786"/>
      <c r="R404" s="777"/>
      <c r="S404" s="777"/>
      <c r="T404" s="763"/>
      <c r="U404" s="646"/>
      <c r="V404" s="764"/>
      <c r="W404" s="720"/>
      <c r="X404" s="720"/>
      <c r="Y404" s="720"/>
      <c r="Z404" s="720"/>
      <c r="AA404" s="720"/>
      <c r="AB404" s="720"/>
      <c r="AC404" s="720"/>
      <c r="AD404" s="720"/>
      <c r="AE404" s="720"/>
      <c r="AF404" s="720"/>
      <c r="AG404" s="720"/>
      <c r="AH404" s="720"/>
      <c r="AI404" s="720"/>
      <c r="AJ404" s="720"/>
      <c r="AK404" s="720"/>
      <c r="AL404" s="720"/>
      <c r="AM404" s="720"/>
      <c r="AN404" s="755"/>
      <c r="AO404" s="765"/>
      <c r="AP404" s="766"/>
      <c r="AQ404" s="720"/>
      <c r="AR404" s="745"/>
      <c r="AS404" s="725"/>
      <c r="AT404" s="725"/>
      <c r="AU404" s="738"/>
      <c r="AV404" s="739"/>
      <c r="AW404" s="739"/>
      <c r="AX404" s="739"/>
      <c r="AY404" s="806"/>
      <c r="AZ404" s="807"/>
      <c r="BA404" s="808"/>
      <c r="BB404" s="809"/>
      <c r="BC404" s="810"/>
      <c r="BD404" s="811"/>
      <c r="BE404" s="812"/>
      <c r="BF404" s="813"/>
      <c r="BG404" s="814"/>
      <c r="BH404" s="815"/>
      <c r="BI404" s="816"/>
      <c r="BJ404" s="696"/>
    </row>
    <row r="405" ht="15.75" customHeight="1">
      <c r="A405" s="756"/>
      <c r="B405" s="756"/>
      <c r="C405" s="669" t="s">
        <v>332</v>
      </c>
      <c r="D405" s="699" t="str">
        <f t="shared" si="13"/>
        <v/>
      </c>
      <c r="E405" s="832"/>
      <c r="F405" s="832"/>
      <c r="G405" s="832"/>
      <c r="H405" s="832"/>
      <c r="I405" s="832"/>
      <c r="J405" s="832"/>
      <c r="K405" s="832"/>
      <c r="L405" s="832"/>
      <c r="M405" s="832"/>
      <c r="N405" s="832"/>
      <c r="O405" s="833"/>
      <c r="P405" s="702" t="str">
        <f t="shared" si="1"/>
        <v/>
      </c>
      <c r="Q405" s="710"/>
      <c r="R405" s="769"/>
      <c r="S405" s="769"/>
      <c r="T405" s="782"/>
      <c r="U405" s="706"/>
      <c r="V405" s="772"/>
      <c r="W405" s="709"/>
      <c r="X405" s="709"/>
      <c r="Y405" s="709"/>
      <c r="Z405" s="709"/>
      <c r="AA405" s="709"/>
      <c r="AB405" s="709"/>
      <c r="AC405" s="709"/>
      <c r="AD405" s="709"/>
      <c r="AE405" s="709"/>
      <c r="AF405" s="709"/>
      <c r="AG405" s="709"/>
      <c r="AH405" s="709"/>
      <c r="AI405" s="709"/>
      <c r="AJ405" s="709"/>
      <c r="AK405" s="709"/>
      <c r="AL405" s="709"/>
      <c r="AM405" s="709"/>
      <c r="AN405" s="779"/>
      <c r="AO405" s="773"/>
      <c r="AP405" s="774"/>
      <c r="AQ405" s="709"/>
      <c r="AR405" s="742"/>
      <c r="AS405" s="715"/>
      <c r="AT405" s="715"/>
      <c r="AU405" s="733"/>
      <c r="AV405" s="734"/>
      <c r="AW405" s="734"/>
      <c r="AX405" s="734"/>
      <c r="AY405" s="806"/>
      <c r="AZ405" s="807"/>
      <c r="BA405" s="808"/>
      <c r="BB405" s="809"/>
      <c r="BC405" s="810"/>
      <c r="BD405" s="811"/>
      <c r="BE405" s="812"/>
      <c r="BF405" s="813"/>
      <c r="BG405" s="814"/>
      <c r="BH405" s="815"/>
      <c r="BI405" s="816"/>
      <c r="BJ405" s="696"/>
    </row>
    <row r="406" ht="15.75" customHeight="1">
      <c r="A406" s="758"/>
      <c r="B406" s="758"/>
      <c r="C406" s="669" t="s">
        <v>332</v>
      </c>
      <c r="D406" s="670" t="str">
        <f t="shared" si="13"/>
        <v/>
      </c>
      <c r="E406" s="830"/>
      <c r="F406" s="830"/>
      <c r="G406" s="830"/>
      <c r="H406" s="830"/>
      <c r="I406" s="830"/>
      <c r="J406" s="830"/>
      <c r="K406" s="830"/>
      <c r="L406" s="830"/>
      <c r="M406" s="830"/>
      <c r="N406" s="830"/>
      <c r="O406" s="831"/>
      <c r="P406" s="673" t="str">
        <f t="shared" si="1"/>
        <v/>
      </c>
      <c r="Q406" s="786"/>
      <c r="R406" s="777"/>
      <c r="S406" s="777"/>
      <c r="T406" s="763"/>
      <c r="U406" s="646"/>
      <c r="V406" s="764"/>
      <c r="W406" s="720"/>
      <c r="X406" s="720"/>
      <c r="Y406" s="720"/>
      <c r="Z406" s="720"/>
      <c r="AA406" s="720"/>
      <c r="AB406" s="720"/>
      <c r="AC406" s="720"/>
      <c r="AD406" s="720"/>
      <c r="AE406" s="720"/>
      <c r="AF406" s="720"/>
      <c r="AG406" s="720"/>
      <c r="AH406" s="720"/>
      <c r="AI406" s="720"/>
      <c r="AJ406" s="720"/>
      <c r="AK406" s="720"/>
      <c r="AL406" s="720"/>
      <c r="AM406" s="720"/>
      <c r="AN406" s="755"/>
      <c r="AO406" s="765"/>
      <c r="AP406" s="766"/>
      <c r="AQ406" s="720"/>
      <c r="AR406" s="745"/>
      <c r="AS406" s="725"/>
      <c r="AT406" s="725"/>
      <c r="AU406" s="738"/>
      <c r="AV406" s="739"/>
      <c r="AW406" s="739"/>
      <c r="AX406" s="739"/>
      <c r="AY406" s="806"/>
      <c r="AZ406" s="807"/>
      <c r="BA406" s="808"/>
      <c r="BB406" s="809"/>
      <c r="BC406" s="810"/>
      <c r="BD406" s="811"/>
      <c r="BE406" s="812"/>
      <c r="BF406" s="813"/>
      <c r="BG406" s="814"/>
      <c r="BH406" s="815"/>
      <c r="BI406" s="816"/>
      <c r="BJ406" s="696"/>
    </row>
    <row r="407" ht="15.75" customHeight="1">
      <c r="A407" s="756"/>
      <c r="B407" s="756"/>
      <c r="C407" s="669" t="s">
        <v>332</v>
      </c>
      <c r="D407" s="699" t="str">
        <f t="shared" si="13"/>
        <v/>
      </c>
      <c r="E407" s="832"/>
      <c r="F407" s="832"/>
      <c r="G407" s="832"/>
      <c r="H407" s="832"/>
      <c r="I407" s="832"/>
      <c r="J407" s="832"/>
      <c r="K407" s="832"/>
      <c r="L407" s="832"/>
      <c r="M407" s="832"/>
      <c r="N407" s="832"/>
      <c r="O407" s="833"/>
      <c r="P407" s="702" t="str">
        <f t="shared" si="1"/>
        <v/>
      </c>
      <c r="Q407" s="710"/>
      <c r="R407" s="769"/>
      <c r="S407" s="769"/>
      <c r="T407" s="782"/>
      <c r="U407" s="706"/>
      <c r="V407" s="772"/>
      <c r="W407" s="709"/>
      <c r="X407" s="709"/>
      <c r="Y407" s="709"/>
      <c r="Z407" s="709"/>
      <c r="AA407" s="709"/>
      <c r="AB407" s="709"/>
      <c r="AC407" s="709"/>
      <c r="AD407" s="709"/>
      <c r="AE407" s="709"/>
      <c r="AF407" s="709"/>
      <c r="AG407" s="709"/>
      <c r="AH407" s="709"/>
      <c r="AI407" s="709"/>
      <c r="AJ407" s="709"/>
      <c r="AK407" s="709"/>
      <c r="AL407" s="709"/>
      <c r="AM407" s="709"/>
      <c r="AN407" s="779"/>
      <c r="AO407" s="773"/>
      <c r="AP407" s="774"/>
      <c r="AQ407" s="709"/>
      <c r="AR407" s="742"/>
      <c r="AS407" s="715"/>
      <c r="AT407" s="715"/>
      <c r="AU407" s="733"/>
      <c r="AV407" s="734"/>
      <c r="AW407" s="734"/>
      <c r="AX407" s="734"/>
      <c r="AY407" s="806"/>
      <c r="AZ407" s="807"/>
      <c r="BA407" s="808"/>
      <c r="BB407" s="809"/>
      <c r="BC407" s="810"/>
      <c r="BD407" s="811"/>
      <c r="BE407" s="812"/>
      <c r="BF407" s="813"/>
      <c r="BG407" s="814"/>
      <c r="BH407" s="815"/>
      <c r="BI407" s="816"/>
      <c r="BJ407" s="696"/>
    </row>
    <row r="408" ht="15.75" customHeight="1">
      <c r="A408" s="758"/>
      <c r="B408" s="758"/>
      <c r="C408" s="669" t="s">
        <v>332</v>
      </c>
      <c r="D408" s="670" t="str">
        <f t="shared" si="13"/>
        <v/>
      </c>
      <c r="E408" s="830"/>
      <c r="F408" s="830"/>
      <c r="G408" s="830"/>
      <c r="H408" s="830"/>
      <c r="I408" s="830"/>
      <c r="J408" s="830"/>
      <c r="K408" s="830"/>
      <c r="L408" s="830"/>
      <c r="M408" s="830"/>
      <c r="N408" s="830"/>
      <c r="O408" s="831"/>
      <c r="P408" s="673" t="str">
        <f t="shared" si="1"/>
        <v/>
      </c>
      <c r="Q408" s="786"/>
      <c r="R408" s="777"/>
      <c r="S408" s="777"/>
      <c r="T408" s="763"/>
      <c r="U408" s="646"/>
      <c r="V408" s="764"/>
      <c r="W408" s="720"/>
      <c r="X408" s="720"/>
      <c r="Y408" s="720"/>
      <c r="Z408" s="720"/>
      <c r="AA408" s="720"/>
      <c r="AB408" s="720"/>
      <c r="AC408" s="720"/>
      <c r="AD408" s="720"/>
      <c r="AE408" s="720"/>
      <c r="AF408" s="720"/>
      <c r="AG408" s="720"/>
      <c r="AH408" s="720"/>
      <c r="AI408" s="720"/>
      <c r="AJ408" s="720"/>
      <c r="AK408" s="720"/>
      <c r="AL408" s="720"/>
      <c r="AM408" s="720"/>
      <c r="AN408" s="755"/>
      <c r="AO408" s="765"/>
      <c r="AP408" s="766"/>
      <c r="AQ408" s="720"/>
      <c r="AR408" s="745"/>
      <c r="AS408" s="725"/>
      <c r="AT408" s="725"/>
      <c r="AU408" s="738"/>
      <c r="AV408" s="739"/>
      <c r="AW408" s="739"/>
      <c r="AX408" s="739"/>
      <c r="AY408" s="806"/>
      <c r="AZ408" s="807"/>
      <c r="BA408" s="808"/>
      <c r="BB408" s="809"/>
      <c r="BC408" s="810"/>
      <c r="BD408" s="811"/>
      <c r="BE408" s="812"/>
      <c r="BF408" s="813"/>
      <c r="BG408" s="814"/>
      <c r="BH408" s="815"/>
      <c r="BI408" s="816"/>
      <c r="BJ408" s="696"/>
    </row>
    <row r="409" ht="15.75" customHeight="1">
      <c r="A409" s="756"/>
      <c r="B409" s="756"/>
      <c r="C409" s="669" t="s">
        <v>332</v>
      </c>
      <c r="D409" s="699" t="str">
        <f t="shared" si="13"/>
        <v/>
      </c>
      <c r="E409" s="832"/>
      <c r="F409" s="832"/>
      <c r="G409" s="832"/>
      <c r="H409" s="832"/>
      <c r="I409" s="832"/>
      <c r="J409" s="832"/>
      <c r="K409" s="832"/>
      <c r="L409" s="832"/>
      <c r="M409" s="832"/>
      <c r="N409" s="832"/>
      <c r="O409" s="833"/>
      <c r="P409" s="702" t="str">
        <f t="shared" si="1"/>
        <v/>
      </c>
      <c r="Q409" s="710"/>
      <c r="R409" s="769"/>
      <c r="S409" s="769"/>
      <c r="T409" s="782"/>
      <c r="U409" s="706"/>
      <c r="V409" s="772"/>
      <c r="W409" s="709"/>
      <c r="X409" s="709"/>
      <c r="Y409" s="709"/>
      <c r="Z409" s="709"/>
      <c r="AA409" s="709"/>
      <c r="AB409" s="709"/>
      <c r="AC409" s="709"/>
      <c r="AD409" s="709"/>
      <c r="AE409" s="709"/>
      <c r="AF409" s="709"/>
      <c r="AG409" s="709"/>
      <c r="AH409" s="709"/>
      <c r="AI409" s="709"/>
      <c r="AJ409" s="709"/>
      <c r="AK409" s="709"/>
      <c r="AL409" s="709"/>
      <c r="AM409" s="709"/>
      <c r="AN409" s="779"/>
      <c r="AO409" s="773"/>
      <c r="AP409" s="774"/>
      <c r="AQ409" s="709"/>
      <c r="AR409" s="742"/>
      <c r="AS409" s="715"/>
      <c r="AT409" s="715"/>
      <c r="AU409" s="733"/>
      <c r="AV409" s="734"/>
      <c r="AW409" s="734"/>
      <c r="AX409" s="734"/>
      <c r="AY409" s="806"/>
      <c r="AZ409" s="807"/>
      <c r="BA409" s="808"/>
      <c r="BB409" s="809"/>
      <c r="BC409" s="810"/>
      <c r="BD409" s="811"/>
      <c r="BE409" s="812"/>
      <c r="BF409" s="813"/>
      <c r="BG409" s="814"/>
      <c r="BH409" s="815"/>
      <c r="BI409" s="816"/>
      <c r="BJ409" s="696"/>
    </row>
    <row r="410" ht="15.75" customHeight="1">
      <c r="A410" s="758"/>
      <c r="B410" s="758"/>
      <c r="C410" s="669" t="s">
        <v>360</v>
      </c>
      <c r="D410" s="670" t="str">
        <f t="shared" ref="D410:D460" si="14">BG2</f>
        <v>Hip thrust</v>
      </c>
      <c r="E410" s="830"/>
      <c r="F410" s="830"/>
      <c r="G410" s="830"/>
      <c r="H410" s="830"/>
      <c r="I410" s="830"/>
      <c r="J410" s="830"/>
      <c r="K410" s="830"/>
      <c r="L410" s="830"/>
      <c r="M410" s="830"/>
      <c r="N410" s="830"/>
      <c r="O410" s="831"/>
      <c r="P410" s="673" t="str">
        <f t="shared" si="1"/>
        <v>Hip thrust</v>
      </c>
      <c r="Q410" s="786"/>
      <c r="R410" s="777"/>
      <c r="S410" s="820" t="s">
        <v>2490</v>
      </c>
      <c r="T410" s="763"/>
      <c r="U410" s="646"/>
      <c r="V410" s="764"/>
      <c r="W410" s="720"/>
      <c r="X410" s="720"/>
      <c r="Y410" s="720"/>
      <c r="Z410" s="720"/>
      <c r="AA410" s="720"/>
      <c r="AB410" s="720"/>
      <c r="AC410" s="720"/>
      <c r="AD410" s="720"/>
      <c r="AE410" s="720"/>
      <c r="AF410" s="720"/>
      <c r="AG410" s="720"/>
      <c r="AH410" s="720"/>
      <c r="AI410" s="720"/>
      <c r="AJ410" s="720"/>
      <c r="AK410" s="720"/>
      <c r="AL410" s="720"/>
      <c r="AM410" s="720"/>
      <c r="AN410" s="755"/>
      <c r="AO410" s="765"/>
      <c r="AP410" s="766"/>
      <c r="AQ410" s="720"/>
      <c r="AR410" s="745"/>
      <c r="AS410" s="725"/>
      <c r="AT410" s="725"/>
      <c r="AU410" s="738"/>
      <c r="AV410" s="739"/>
      <c r="AW410" s="739"/>
      <c r="AX410" s="739"/>
      <c r="AY410" s="806"/>
      <c r="AZ410" s="807"/>
      <c r="BA410" s="808"/>
      <c r="BB410" s="809"/>
      <c r="BC410" s="810"/>
      <c r="BD410" s="811"/>
      <c r="BE410" s="812"/>
      <c r="BF410" s="813"/>
      <c r="BG410" s="814"/>
      <c r="BH410" s="815"/>
      <c r="BI410" s="816"/>
      <c r="BJ410" s="696"/>
    </row>
    <row r="411" ht="15.75" customHeight="1">
      <c r="A411" s="756"/>
      <c r="B411" s="756"/>
      <c r="C411" s="669" t="s">
        <v>360</v>
      </c>
      <c r="D411" s="670" t="str">
        <f t="shared" si="14"/>
        <v>Hip Thrust mono</v>
      </c>
      <c r="E411" s="832"/>
      <c r="F411" s="832"/>
      <c r="G411" s="832"/>
      <c r="H411" s="832"/>
      <c r="I411" s="832"/>
      <c r="J411" s="832"/>
      <c r="K411" s="832"/>
      <c r="L411" s="832"/>
      <c r="M411" s="832"/>
      <c r="N411" s="832"/>
      <c r="O411" s="833"/>
      <c r="P411" s="702" t="str">
        <f t="shared" si="1"/>
        <v>Hip Thrust mono</v>
      </c>
      <c r="Q411" s="710"/>
      <c r="R411" s="769"/>
      <c r="S411" s="819" t="s">
        <v>2491</v>
      </c>
      <c r="T411" s="782"/>
      <c r="U411" s="706"/>
      <c r="V411" s="772"/>
      <c r="W411" s="709"/>
      <c r="X411" s="709"/>
      <c r="Y411" s="709"/>
      <c r="Z411" s="709"/>
      <c r="AA411" s="709"/>
      <c r="AB411" s="709"/>
      <c r="AC411" s="709"/>
      <c r="AD411" s="709"/>
      <c r="AE411" s="709"/>
      <c r="AF411" s="709"/>
      <c r="AG411" s="709"/>
      <c r="AH411" s="709"/>
      <c r="AI411" s="709"/>
      <c r="AJ411" s="709"/>
      <c r="AK411" s="709"/>
      <c r="AL411" s="709"/>
      <c r="AM411" s="709"/>
      <c r="AN411" s="779"/>
      <c r="AO411" s="773"/>
      <c r="AP411" s="774"/>
      <c r="AQ411" s="709"/>
      <c r="AR411" s="742"/>
      <c r="AS411" s="715"/>
      <c r="AT411" s="715"/>
      <c r="AU411" s="733"/>
      <c r="AV411" s="734"/>
      <c r="AW411" s="734"/>
      <c r="AX411" s="734"/>
      <c r="AY411" s="806"/>
      <c r="AZ411" s="807"/>
      <c r="BA411" s="808"/>
      <c r="BB411" s="809"/>
      <c r="BC411" s="810"/>
      <c r="BD411" s="811"/>
      <c r="BE411" s="812"/>
      <c r="BF411" s="813"/>
      <c r="BG411" s="814"/>
      <c r="BH411" s="815"/>
      <c r="BI411" s="816"/>
      <c r="BJ411" s="696"/>
    </row>
    <row r="412" ht="15.75" customHeight="1">
      <c r="A412" s="758"/>
      <c r="B412" s="758"/>
      <c r="C412" s="669" t="s">
        <v>360</v>
      </c>
      <c r="D412" s="670" t="str">
        <f t="shared" si="14"/>
        <v>Step up cavo basso</v>
      </c>
      <c r="E412" s="830"/>
      <c r="F412" s="830"/>
      <c r="G412" s="830"/>
      <c r="H412" s="830"/>
      <c r="I412" s="830"/>
      <c r="J412" s="830"/>
      <c r="K412" s="830"/>
      <c r="L412" s="830"/>
      <c r="M412" s="830"/>
      <c r="N412" s="830"/>
      <c r="O412" s="831"/>
      <c r="P412" s="673" t="str">
        <f t="shared" si="1"/>
        <v>Step up cavo basso</v>
      </c>
      <c r="Q412" s="786"/>
      <c r="R412" s="777"/>
      <c r="S412" s="820" t="s">
        <v>2492</v>
      </c>
      <c r="T412" s="763"/>
      <c r="U412" s="646"/>
      <c r="V412" s="764"/>
      <c r="W412" s="720"/>
      <c r="X412" s="720"/>
      <c r="Y412" s="720"/>
      <c r="Z412" s="720"/>
      <c r="AA412" s="720"/>
      <c r="AB412" s="720"/>
      <c r="AC412" s="720"/>
      <c r="AD412" s="720"/>
      <c r="AE412" s="720"/>
      <c r="AF412" s="720"/>
      <c r="AG412" s="720"/>
      <c r="AH412" s="720"/>
      <c r="AI412" s="720"/>
      <c r="AJ412" s="720"/>
      <c r="AK412" s="720"/>
      <c r="AL412" s="720"/>
      <c r="AM412" s="720"/>
      <c r="AN412" s="755"/>
      <c r="AO412" s="765"/>
      <c r="AP412" s="766"/>
      <c r="AQ412" s="720"/>
      <c r="AR412" s="745"/>
      <c r="AS412" s="725"/>
      <c r="AT412" s="725"/>
      <c r="AU412" s="738"/>
      <c r="AV412" s="739"/>
      <c r="AW412" s="739"/>
      <c r="AX412" s="739"/>
      <c r="AY412" s="806"/>
      <c r="AZ412" s="807"/>
      <c r="BA412" s="808"/>
      <c r="BB412" s="809"/>
      <c r="BC412" s="810"/>
      <c r="BD412" s="811"/>
      <c r="BE412" s="812"/>
      <c r="BF412" s="813"/>
      <c r="BG412" s="814"/>
      <c r="BH412" s="815"/>
      <c r="BI412" s="816"/>
      <c r="BJ412" s="696"/>
    </row>
    <row r="413" ht="15.75" customHeight="1">
      <c r="A413" s="756"/>
      <c r="B413" s="756"/>
      <c r="C413" s="669" t="s">
        <v>360</v>
      </c>
      <c r="D413" s="670" t="str">
        <f t="shared" si="14"/>
        <v>Calcio_dell'asino al multy</v>
      </c>
      <c r="E413" s="832"/>
      <c r="F413" s="832"/>
      <c r="G413" s="832"/>
      <c r="H413" s="832"/>
      <c r="I413" s="832"/>
      <c r="J413" s="832"/>
      <c r="K413" s="832"/>
      <c r="L413" s="832"/>
      <c r="M413" s="832"/>
      <c r="N413" s="832"/>
      <c r="O413" s="833"/>
      <c r="P413" s="834" t="str">
        <f t="shared" si="1"/>
        <v>Calcio_dell'asino al multy</v>
      </c>
      <c r="Q413" s="710"/>
      <c r="R413" s="769"/>
      <c r="S413" s="835" t="s">
        <v>2493</v>
      </c>
      <c r="T413" s="782"/>
      <c r="U413" s="706"/>
      <c r="V413" s="772"/>
      <c r="W413" s="709"/>
      <c r="X413" s="709"/>
      <c r="Y413" s="709"/>
      <c r="Z413" s="709"/>
      <c r="AA413" s="709"/>
      <c r="AB413" s="709"/>
      <c r="AC413" s="709"/>
      <c r="AD413" s="709"/>
      <c r="AE413" s="709"/>
      <c r="AF413" s="709"/>
      <c r="AG413" s="709"/>
      <c r="AH413" s="709"/>
      <c r="AI413" s="709"/>
      <c r="AJ413" s="709"/>
      <c r="AK413" s="709"/>
      <c r="AL413" s="709"/>
      <c r="AM413" s="709"/>
      <c r="AN413" s="779"/>
      <c r="AO413" s="773"/>
      <c r="AP413" s="774"/>
      <c r="AQ413" s="709"/>
      <c r="AR413" s="742"/>
      <c r="AS413" s="715"/>
      <c r="AT413" s="715"/>
      <c r="AU413" s="733"/>
      <c r="AV413" s="734"/>
      <c r="AW413" s="734"/>
      <c r="AX413" s="734"/>
      <c r="AY413" s="806"/>
      <c r="AZ413" s="807"/>
      <c r="BA413" s="808"/>
      <c r="BB413" s="809"/>
      <c r="BC413" s="810"/>
      <c r="BD413" s="811"/>
      <c r="BE413" s="812"/>
      <c r="BF413" s="813"/>
      <c r="BG413" s="814"/>
      <c r="BH413" s="815"/>
      <c r="BI413" s="816"/>
      <c r="BJ413" s="696"/>
    </row>
    <row r="414" ht="15.75" customHeight="1">
      <c r="A414" s="758"/>
      <c r="B414" s="758"/>
      <c r="C414" s="669" t="s">
        <v>360</v>
      </c>
      <c r="D414" s="670" t="str">
        <f t="shared" si="14"/>
        <v>Step_Up</v>
      </c>
      <c r="E414" s="830"/>
      <c r="F414" s="830"/>
      <c r="G414" s="830"/>
      <c r="H414" s="830"/>
      <c r="I414" s="830"/>
      <c r="J414" s="830"/>
      <c r="K414" s="830"/>
      <c r="L414" s="830"/>
      <c r="M414" s="830"/>
      <c r="N414" s="830"/>
      <c r="O414" s="831"/>
      <c r="P414" s="670" t="str">
        <f t="shared" si="1"/>
        <v>Step_Up</v>
      </c>
      <c r="Q414" s="786"/>
      <c r="R414" s="777"/>
      <c r="S414" s="820" t="s">
        <v>2494</v>
      </c>
      <c r="T414" s="763"/>
      <c r="U414" s="646"/>
      <c r="V414" s="764"/>
      <c r="W414" s="720"/>
      <c r="X414" s="720"/>
      <c r="Y414" s="720"/>
      <c r="Z414" s="720"/>
      <c r="AA414" s="720"/>
      <c r="AB414" s="720"/>
      <c r="AC414" s="720"/>
      <c r="AD414" s="720"/>
      <c r="AE414" s="720"/>
      <c r="AF414" s="720"/>
      <c r="AG414" s="720"/>
      <c r="AH414" s="720"/>
      <c r="AI414" s="720"/>
      <c r="AJ414" s="720"/>
      <c r="AK414" s="720"/>
      <c r="AL414" s="720"/>
      <c r="AM414" s="720"/>
      <c r="AN414" s="755"/>
      <c r="AO414" s="765"/>
      <c r="AP414" s="766"/>
      <c r="AQ414" s="720"/>
      <c r="AR414" s="745"/>
      <c r="AS414" s="725"/>
      <c r="AT414" s="725"/>
      <c r="AU414" s="738"/>
      <c r="AV414" s="739"/>
      <c r="AW414" s="739"/>
      <c r="AX414" s="739"/>
      <c r="AY414" s="806"/>
      <c r="AZ414" s="807"/>
      <c r="BA414" s="808"/>
      <c r="BB414" s="809"/>
      <c r="BC414" s="810"/>
      <c r="BD414" s="811"/>
      <c r="BE414" s="812"/>
      <c r="BF414" s="813"/>
      <c r="BG414" s="814"/>
      <c r="BH414" s="815"/>
      <c r="BI414" s="816"/>
      <c r="BJ414" s="696"/>
    </row>
    <row r="415" ht="15.75" customHeight="1">
      <c r="A415" s="756"/>
      <c r="B415" s="756"/>
      <c r="C415" s="669" t="s">
        <v>360</v>
      </c>
      <c r="D415" s="670" t="str">
        <f t="shared" si="14"/>
        <v>Clam_Shell</v>
      </c>
      <c r="E415" s="832"/>
      <c r="F415" s="832"/>
      <c r="G415" s="832"/>
      <c r="H415" s="832"/>
      <c r="I415" s="832"/>
      <c r="J415" s="832"/>
      <c r="K415" s="832"/>
      <c r="L415" s="832"/>
      <c r="M415" s="832"/>
      <c r="N415" s="832"/>
      <c r="O415" s="833"/>
      <c r="P415" s="702" t="str">
        <f t="shared" si="1"/>
        <v>Clam_Shell</v>
      </c>
      <c r="Q415" s="710"/>
      <c r="R415" s="769"/>
      <c r="S415" s="835" t="s">
        <v>2495</v>
      </c>
      <c r="T415" s="782"/>
      <c r="U415" s="706"/>
      <c r="V415" s="772"/>
      <c r="W415" s="709"/>
      <c r="X415" s="709"/>
      <c r="Y415" s="709"/>
      <c r="Z415" s="709"/>
      <c r="AA415" s="709"/>
      <c r="AB415" s="709"/>
      <c r="AC415" s="709"/>
      <c r="AD415" s="709"/>
      <c r="AE415" s="709"/>
      <c r="AF415" s="709"/>
      <c r="AG415" s="709"/>
      <c r="AH415" s="709"/>
      <c r="AI415" s="709"/>
      <c r="AJ415" s="709"/>
      <c r="AK415" s="709"/>
      <c r="AL415" s="709"/>
      <c r="AM415" s="709"/>
      <c r="AN415" s="779"/>
      <c r="AO415" s="773"/>
      <c r="AP415" s="774"/>
      <c r="AQ415" s="709"/>
      <c r="AR415" s="742"/>
      <c r="AS415" s="715"/>
      <c r="AT415" s="715"/>
      <c r="AU415" s="733"/>
      <c r="AV415" s="734"/>
      <c r="AW415" s="734"/>
      <c r="AX415" s="734"/>
      <c r="AY415" s="806"/>
      <c r="AZ415" s="807"/>
      <c r="BA415" s="808"/>
      <c r="BB415" s="809"/>
      <c r="BC415" s="810"/>
      <c r="BD415" s="811"/>
      <c r="BE415" s="812"/>
      <c r="BF415" s="813"/>
      <c r="BG415" s="814"/>
      <c r="BH415" s="815"/>
      <c r="BI415" s="816"/>
      <c r="BJ415" s="696"/>
    </row>
    <row r="416" ht="15.75" customHeight="1">
      <c r="A416" s="758"/>
      <c r="B416" s="758"/>
      <c r="C416" s="669" t="s">
        <v>360</v>
      </c>
      <c r="D416" s="670" t="str">
        <f t="shared" si="14"/>
        <v>Affondi bulgari 2manubri</v>
      </c>
      <c r="E416" s="830"/>
      <c r="F416" s="830"/>
      <c r="G416" s="830"/>
      <c r="H416" s="830"/>
      <c r="I416" s="830"/>
      <c r="J416" s="830"/>
      <c r="K416" s="830"/>
      <c r="L416" s="830"/>
      <c r="M416" s="830"/>
      <c r="N416" s="830"/>
      <c r="O416" s="831"/>
      <c r="P416" s="673" t="str">
        <f t="shared" si="1"/>
        <v>Affondi bulgari 2manubri</v>
      </c>
      <c r="Q416" s="786"/>
      <c r="R416" s="777"/>
      <c r="S416" s="820" t="s">
        <v>2496</v>
      </c>
      <c r="T416" s="763"/>
      <c r="U416" s="646"/>
      <c r="V416" s="764"/>
      <c r="W416" s="720"/>
      <c r="X416" s="720"/>
      <c r="Y416" s="720"/>
      <c r="Z416" s="720"/>
      <c r="AA416" s="720"/>
      <c r="AB416" s="720"/>
      <c r="AC416" s="720"/>
      <c r="AD416" s="720"/>
      <c r="AE416" s="720"/>
      <c r="AF416" s="720"/>
      <c r="AG416" s="720"/>
      <c r="AH416" s="720"/>
      <c r="AI416" s="720"/>
      <c r="AJ416" s="720"/>
      <c r="AK416" s="720"/>
      <c r="AL416" s="720"/>
      <c r="AM416" s="720"/>
      <c r="AN416" s="755"/>
      <c r="AO416" s="765"/>
      <c r="AP416" s="766"/>
      <c r="AQ416" s="720"/>
      <c r="AR416" s="745"/>
      <c r="AS416" s="725"/>
      <c r="AT416" s="725"/>
      <c r="AU416" s="738"/>
      <c r="AV416" s="739"/>
      <c r="AW416" s="739"/>
      <c r="AX416" s="739"/>
      <c r="AY416" s="806"/>
      <c r="AZ416" s="807"/>
      <c r="BA416" s="808"/>
      <c r="BB416" s="809"/>
      <c r="BC416" s="810"/>
      <c r="BD416" s="811"/>
      <c r="BE416" s="812"/>
      <c r="BF416" s="813"/>
      <c r="BG416" s="814"/>
      <c r="BH416" s="815"/>
      <c r="BI416" s="816"/>
      <c r="BJ416" s="696"/>
    </row>
    <row r="417" ht="16.5" customHeight="1">
      <c r="A417" s="756"/>
      <c r="B417" s="756"/>
      <c r="C417" s="669" t="s">
        <v>360</v>
      </c>
      <c r="D417" s="670" t="str">
        <f t="shared" si="14"/>
        <v>Passo_del_granchio</v>
      </c>
      <c r="E417" s="832"/>
      <c r="F417" s="832"/>
      <c r="G417" s="832"/>
      <c r="H417" s="832"/>
      <c r="I417" s="832"/>
      <c r="J417" s="832"/>
      <c r="K417" s="832"/>
      <c r="L417" s="832"/>
      <c r="M417" s="832"/>
      <c r="N417" s="832"/>
      <c r="O417" s="833"/>
      <c r="P417" s="702" t="str">
        <f t="shared" si="1"/>
        <v>Passo_del_granchio</v>
      </c>
      <c r="Q417" s="710"/>
      <c r="R417" s="769"/>
      <c r="S417" s="819" t="s">
        <v>2497</v>
      </c>
      <c r="T417" s="782"/>
      <c r="U417" s="706"/>
      <c r="V417" s="772"/>
      <c r="W417" s="709"/>
      <c r="X417" s="709"/>
      <c r="Y417" s="709"/>
      <c r="Z417" s="709"/>
      <c r="AA417" s="709"/>
      <c r="AB417" s="709"/>
      <c r="AC417" s="709"/>
      <c r="AD417" s="709"/>
      <c r="AE417" s="709"/>
      <c r="AF417" s="709"/>
      <c r="AG417" s="709"/>
      <c r="AH417" s="709"/>
      <c r="AI417" s="709"/>
      <c r="AJ417" s="709"/>
      <c r="AK417" s="709"/>
      <c r="AL417" s="709"/>
      <c r="AM417" s="709"/>
      <c r="AN417" s="779"/>
      <c r="AO417" s="773"/>
      <c r="AP417" s="774"/>
      <c r="AQ417" s="709"/>
      <c r="AR417" s="742"/>
      <c r="AS417" s="715"/>
      <c r="AT417" s="715"/>
      <c r="AU417" s="733"/>
      <c r="AV417" s="734"/>
      <c r="AW417" s="734"/>
      <c r="AX417" s="734"/>
      <c r="AY417" s="806"/>
      <c r="AZ417" s="807"/>
      <c r="BA417" s="808"/>
      <c r="BB417" s="809"/>
      <c r="BC417" s="810"/>
      <c r="BD417" s="811"/>
      <c r="BE417" s="812"/>
      <c r="BF417" s="813"/>
      <c r="BG417" s="814"/>
      <c r="BH417" s="815"/>
      <c r="BI417" s="816"/>
      <c r="BJ417" s="696"/>
    </row>
    <row r="418" ht="15.75" customHeight="1">
      <c r="A418" s="758"/>
      <c r="B418" s="758"/>
      <c r="C418" s="669" t="s">
        <v>360</v>
      </c>
      <c r="D418" s="670" t="str">
        <f t="shared" si="14"/>
        <v>slanci laterali cavo basso</v>
      </c>
      <c r="E418" s="830"/>
      <c r="F418" s="830"/>
      <c r="G418" s="830"/>
      <c r="H418" s="830"/>
      <c r="I418" s="830"/>
      <c r="J418" s="830"/>
      <c r="K418" s="830"/>
      <c r="L418" s="830"/>
      <c r="M418" s="830"/>
      <c r="N418" s="830"/>
      <c r="O418" s="831"/>
      <c r="P418" s="673" t="str">
        <f t="shared" si="1"/>
        <v>slanci laterali cavo basso</v>
      </c>
      <c r="Q418" s="786"/>
      <c r="R418" s="777"/>
      <c r="S418" s="820" t="s">
        <v>2498</v>
      </c>
      <c r="T418" s="763"/>
      <c r="U418" s="646"/>
      <c r="V418" s="764"/>
      <c r="W418" s="720"/>
      <c r="X418" s="720"/>
      <c r="Y418" s="720"/>
      <c r="Z418" s="720"/>
      <c r="AA418" s="720"/>
      <c r="AB418" s="720"/>
      <c r="AC418" s="720"/>
      <c r="AD418" s="720"/>
      <c r="AE418" s="720"/>
      <c r="AF418" s="720"/>
      <c r="AG418" s="720"/>
      <c r="AH418" s="720"/>
      <c r="AI418" s="720"/>
      <c r="AJ418" s="720"/>
      <c r="AK418" s="720"/>
      <c r="AL418" s="720"/>
      <c r="AM418" s="720"/>
      <c r="AN418" s="755"/>
      <c r="AO418" s="765"/>
      <c r="AP418" s="766"/>
      <c r="AQ418" s="720"/>
      <c r="AR418" s="745"/>
      <c r="AS418" s="725"/>
      <c r="AT418" s="725"/>
      <c r="AU418" s="738"/>
      <c r="AV418" s="739"/>
      <c r="AW418" s="739"/>
      <c r="AX418" s="739"/>
      <c r="AY418" s="806"/>
      <c r="AZ418" s="807"/>
      <c r="BA418" s="808"/>
      <c r="BB418" s="809"/>
      <c r="BC418" s="810"/>
      <c r="BD418" s="811"/>
      <c r="BE418" s="812"/>
      <c r="BF418" s="813"/>
      <c r="BG418" s="814"/>
      <c r="BH418" s="815"/>
      <c r="BI418" s="816"/>
      <c r="BJ418" s="696"/>
    </row>
    <row r="419" ht="15.75" customHeight="1">
      <c r="A419" s="756"/>
      <c r="B419" s="756"/>
      <c r="C419" s="669" t="s">
        <v>360</v>
      </c>
      <c r="D419" s="670" t="str">
        <f t="shared" si="14"/>
        <v>abduttori</v>
      </c>
      <c r="E419" s="832"/>
      <c r="F419" s="832"/>
      <c r="G419" s="832"/>
      <c r="H419" s="832"/>
      <c r="I419" s="832"/>
      <c r="J419" s="832"/>
      <c r="K419" s="832"/>
      <c r="L419" s="832"/>
      <c r="M419" s="832"/>
      <c r="N419" s="832"/>
      <c r="O419" s="833"/>
      <c r="P419" s="702" t="str">
        <f t="shared" si="1"/>
        <v>abduttori</v>
      </c>
      <c r="Q419" s="710"/>
      <c r="R419" s="769"/>
      <c r="S419" s="819" t="s">
        <v>2499</v>
      </c>
      <c r="T419" s="782"/>
      <c r="U419" s="706"/>
      <c r="V419" s="772"/>
      <c r="W419" s="709"/>
      <c r="X419" s="709"/>
      <c r="Y419" s="709"/>
      <c r="Z419" s="709"/>
      <c r="AA419" s="709"/>
      <c r="AB419" s="709"/>
      <c r="AC419" s="709"/>
      <c r="AD419" s="709"/>
      <c r="AE419" s="709"/>
      <c r="AF419" s="709"/>
      <c r="AG419" s="709"/>
      <c r="AH419" s="709"/>
      <c r="AI419" s="709"/>
      <c r="AJ419" s="709"/>
      <c r="AK419" s="709"/>
      <c r="AL419" s="709"/>
      <c r="AM419" s="709"/>
      <c r="AN419" s="779"/>
      <c r="AO419" s="773"/>
      <c r="AP419" s="774"/>
      <c r="AQ419" s="709"/>
      <c r="AR419" s="742"/>
      <c r="AS419" s="715"/>
      <c r="AT419" s="715"/>
      <c r="AU419" s="733"/>
      <c r="AV419" s="734"/>
      <c r="AW419" s="734"/>
      <c r="AX419" s="734"/>
      <c r="AY419" s="806"/>
      <c r="AZ419" s="807"/>
      <c r="BA419" s="808"/>
      <c r="BB419" s="809"/>
      <c r="BC419" s="810"/>
      <c r="BD419" s="811"/>
      <c r="BE419" s="812"/>
      <c r="BF419" s="813"/>
      <c r="BG419" s="814"/>
      <c r="BH419" s="815"/>
      <c r="BI419" s="816"/>
      <c r="BJ419" s="696"/>
    </row>
    <row r="420" ht="15.75" customHeight="1">
      <c r="A420" s="758"/>
      <c r="B420" s="758"/>
      <c r="C420" s="669" t="s">
        <v>360</v>
      </c>
      <c r="D420" s="670" t="str">
        <f t="shared" si="14"/>
        <v>Pull_Trought</v>
      </c>
      <c r="E420" s="830"/>
      <c r="F420" s="830"/>
      <c r="G420" s="830"/>
      <c r="H420" s="830"/>
      <c r="I420" s="830"/>
      <c r="J420" s="830"/>
      <c r="K420" s="830"/>
      <c r="L420" s="830"/>
      <c r="M420" s="830"/>
      <c r="N420" s="830"/>
      <c r="O420" s="831"/>
      <c r="P420" s="673" t="str">
        <f t="shared" si="1"/>
        <v>Pull_Trought</v>
      </c>
      <c r="Q420" s="786"/>
      <c r="R420" s="777"/>
      <c r="S420" s="820" t="s">
        <v>2500</v>
      </c>
      <c r="T420" s="763"/>
      <c r="U420" s="646"/>
      <c r="V420" s="764"/>
      <c r="W420" s="720"/>
      <c r="X420" s="720"/>
      <c r="Y420" s="720"/>
      <c r="Z420" s="720"/>
      <c r="AA420" s="720"/>
      <c r="AB420" s="720"/>
      <c r="AC420" s="720"/>
      <c r="AD420" s="720"/>
      <c r="AE420" s="720"/>
      <c r="AF420" s="720"/>
      <c r="AG420" s="720"/>
      <c r="AH420" s="720"/>
      <c r="AI420" s="720"/>
      <c r="AJ420" s="720"/>
      <c r="AK420" s="720"/>
      <c r="AL420" s="720"/>
      <c r="AM420" s="720"/>
      <c r="AN420" s="755"/>
      <c r="AO420" s="765"/>
      <c r="AP420" s="766"/>
      <c r="AQ420" s="720"/>
      <c r="AR420" s="745"/>
      <c r="AS420" s="725"/>
      <c r="AT420" s="725"/>
      <c r="AU420" s="738"/>
      <c r="AV420" s="739"/>
      <c r="AW420" s="739"/>
      <c r="AX420" s="739"/>
      <c r="AY420" s="806"/>
      <c r="AZ420" s="807"/>
      <c r="BA420" s="808"/>
      <c r="BB420" s="809"/>
      <c r="BC420" s="810"/>
      <c r="BD420" s="811"/>
      <c r="BE420" s="812"/>
      <c r="BF420" s="813"/>
      <c r="BG420" s="814"/>
      <c r="BH420" s="815"/>
      <c r="BI420" s="816"/>
      <c r="BJ420" s="696"/>
    </row>
    <row r="421" ht="15.75" customHeight="1">
      <c r="A421" s="756"/>
      <c r="B421" s="756"/>
      <c r="C421" s="669" t="s">
        <v>360</v>
      </c>
      <c r="D421" s="670" t="str">
        <f t="shared" si="14"/>
        <v>Kick back cavo basso altezza ginocchio</v>
      </c>
      <c r="E421" s="832"/>
      <c r="F421" s="832"/>
      <c r="G421" s="832"/>
      <c r="H421" s="832"/>
      <c r="I421" s="832"/>
      <c r="J421" s="832"/>
      <c r="K421" s="832"/>
      <c r="L421" s="832"/>
      <c r="M421" s="832"/>
      <c r="N421" s="832"/>
      <c r="O421" s="833"/>
      <c r="P421" s="702" t="str">
        <f t="shared" si="1"/>
        <v>Kick back cavo basso altezza ginocchio</v>
      </c>
      <c r="Q421" s="710"/>
      <c r="R421" s="769"/>
      <c r="S421" s="819" t="s">
        <v>2501</v>
      </c>
      <c r="T421" s="782"/>
      <c r="U421" s="706"/>
      <c r="V421" s="772"/>
      <c r="W421" s="709"/>
      <c r="X421" s="709"/>
      <c r="Y421" s="709"/>
      <c r="Z421" s="709"/>
      <c r="AA421" s="709"/>
      <c r="AB421" s="709"/>
      <c r="AC421" s="709"/>
      <c r="AD421" s="709"/>
      <c r="AE421" s="709"/>
      <c r="AF421" s="709"/>
      <c r="AG421" s="709"/>
      <c r="AH421" s="709"/>
      <c r="AI421" s="709"/>
      <c r="AJ421" s="709"/>
      <c r="AK421" s="709"/>
      <c r="AL421" s="709"/>
      <c r="AM421" s="709"/>
      <c r="AN421" s="779"/>
      <c r="AO421" s="773"/>
      <c r="AP421" s="774"/>
      <c r="AQ421" s="709"/>
      <c r="AR421" s="742"/>
      <c r="AS421" s="715"/>
      <c r="AT421" s="715"/>
      <c r="AU421" s="733"/>
      <c r="AV421" s="734"/>
      <c r="AW421" s="734"/>
      <c r="AX421" s="734"/>
      <c r="AY421" s="806"/>
      <c r="AZ421" s="807"/>
      <c r="BA421" s="808"/>
      <c r="BB421" s="809"/>
      <c r="BC421" s="810"/>
      <c r="BD421" s="811"/>
      <c r="BE421" s="812"/>
      <c r="BF421" s="813"/>
      <c r="BG421" s="814"/>
      <c r="BH421" s="815"/>
      <c r="BI421" s="816"/>
      <c r="BJ421" s="696"/>
    </row>
    <row r="422" ht="15.75" customHeight="1">
      <c r="A422" s="758"/>
      <c r="B422" s="758"/>
      <c r="C422" s="669" t="s">
        <v>360</v>
      </c>
      <c r="D422" s="670" t="str">
        <f t="shared" si="14"/>
        <v>Hypersetensioni_cifosi</v>
      </c>
      <c r="E422" s="830"/>
      <c r="F422" s="830"/>
      <c r="G422" s="830"/>
      <c r="H422" s="830"/>
      <c r="I422" s="830"/>
      <c r="J422" s="830"/>
      <c r="K422" s="830"/>
      <c r="L422" s="830"/>
      <c r="M422" s="830"/>
      <c r="N422" s="830"/>
      <c r="O422" s="831"/>
      <c r="P422" s="702" t="str">
        <f t="shared" si="1"/>
        <v>Hypersetensioni_cifosi</v>
      </c>
      <c r="Q422" s="786"/>
      <c r="R422" s="777"/>
      <c r="S422" s="820" t="s">
        <v>2502</v>
      </c>
      <c r="T422" s="763"/>
      <c r="U422" s="646"/>
      <c r="V422" s="764"/>
      <c r="W422" s="720"/>
      <c r="X422" s="720"/>
      <c r="Y422" s="720"/>
      <c r="Z422" s="720"/>
      <c r="AA422" s="720"/>
      <c r="AB422" s="720"/>
      <c r="AC422" s="720"/>
      <c r="AD422" s="720"/>
      <c r="AE422" s="720"/>
      <c r="AF422" s="720"/>
      <c r="AG422" s="720"/>
      <c r="AH422" s="720"/>
      <c r="AI422" s="720"/>
      <c r="AJ422" s="720"/>
      <c r="AK422" s="720"/>
      <c r="AL422" s="720"/>
      <c r="AM422" s="720"/>
      <c r="AN422" s="755"/>
      <c r="AO422" s="765"/>
      <c r="AP422" s="766"/>
      <c r="AQ422" s="720"/>
      <c r="AR422" s="745"/>
      <c r="AS422" s="725"/>
      <c r="AT422" s="725"/>
      <c r="AU422" s="738"/>
      <c r="AV422" s="739"/>
      <c r="AW422" s="739"/>
      <c r="AX422" s="739"/>
      <c r="AY422" s="806"/>
      <c r="AZ422" s="807"/>
      <c r="BA422" s="808"/>
      <c r="BB422" s="809"/>
      <c r="BC422" s="810"/>
      <c r="BD422" s="811"/>
      <c r="BE422" s="812"/>
      <c r="BF422" s="813"/>
      <c r="BG422" s="814"/>
      <c r="BH422" s="815"/>
      <c r="BI422" s="816"/>
      <c r="BJ422" s="696"/>
    </row>
    <row r="423" ht="15.75" customHeight="1">
      <c r="A423" s="756"/>
      <c r="B423" s="756"/>
      <c r="C423" s="669" t="s">
        <v>360</v>
      </c>
      <c r="D423" s="670" t="str">
        <f t="shared" si="14"/>
        <v>Hyperstension_reverse al multi</v>
      </c>
      <c r="E423" s="832"/>
      <c r="F423" s="832"/>
      <c r="G423" s="832"/>
      <c r="H423" s="832"/>
      <c r="I423" s="832"/>
      <c r="J423" s="832"/>
      <c r="K423" s="832"/>
      <c r="L423" s="832"/>
      <c r="M423" s="832"/>
      <c r="N423" s="832"/>
      <c r="O423" s="833"/>
      <c r="P423" s="702" t="str">
        <f t="shared" si="1"/>
        <v>Hyperstension_reverse al multi</v>
      </c>
      <c r="Q423" s="710"/>
      <c r="R423" s="769"/>
      <c r="S423" s="819" t="s">
        <v>2503</v>
      </c>
      <c r="T423" s="782"/>
      <c r="U423" s="706"/>
      <c r="V423" s="772"/>
      <c r="W423" s="709"/>
      <c r="X423" s="709"/>
      <c r="Y423" s="709"/>
      <c r="Z423" s="709"/>
      <c r="AA423" s="709"/>
      <c r="AB423" s="709"/>
      <c r="AC423" s="709"/>
      <c r="AD423" s="709"/>
      <c r="AE423" s="709"/>
      <c r="AF423" s="709"/>
      <c r="AG423" s="709"/>
      <c r="AH423" s="709"/>
      <c r="AI423" s="709"/>
      <c r="AJ423" s="709"/>
      <c r="AK423" s="709"/>
      <c r="AL423" s="709"/>
      <c r="AM423" s="709"/>
      <c r="AN423" s="779"/>
      <c r="AO423" s="773"/>
      <c r="AP423" s="774"/>
      <c r="AQ423" s="709"/>
      <c r="AR423" s="742"/>
      <c r="AS423" s="715"/>
      <c r="AT423" s="715"/>
      <c r="AU423" s="733"/>
      <c r="AV423" s="734"/>
      <c r="AW423" s="734"/>
      <c r="AX423" s="734"/>
      <c r="AY423" s="806"/>
      <c r="AZ423" s="807"/>
      <c r="BA423" s="808"/>
      <c r="BB423" s="809"/>
      <c r="BC423" s="810"/>
      <c r="BD423" s="811"/>
      <c r="BE423" s="812"/>
      <c r="BF423" s="813"/>
      <c r="BG423" s="814"/>
      <c r="BH423" s="815"/>
      <c r="BI423" s="816"/>
      <c r="BJ423" s="696"/>
    </row>
    <row r="424" ht="15.75" customHeight="1">
      <c r="A424" s="758"/>
      <c r="B424" s="758"/>
      <c r="C424" s="669" t="s">
        <v>360</v>
      </c>
      <c r="D424" s="670" t="str">
        <f t="shared" si="14"/>
        <v>Fire_hydrant_con_loop_band</v>
      </c>
      <c r="E424" s="830"/>
      <c r="F424" s="830"/>
      <c r="G424" s="830"/>
      <c r="H424" s="830"/>
      <c r="I424" s="830"/>
      <c r="J424" s="830"/>
      <c r="K424" s="830"/>
      <c r="L424" s="830"/>
      <c r="M424" s="830"/>
      <c r="N424" s="830"/>
      <c r="O424" s="831"/>
      <c r="P424" s="702" t="str">
        <f t="shared" si="1"/>
        <v>Fire_hydrant_con_loop_band</v>
      </c>
      <c r="Q424" s="786"/>
      <c r="R424" s="777"/>
      <c r="S424" s="820" t="s">
        <v>2504</v>
      </c>
      <c r="T424" s="763"/>
      <c r="U424" s="646"/>
      <c r="V424" s="764"/>
      <c r="W424" s="720"/>
      <c r="X424" s="720"/>
      <c r="Y424" s="720"/>
      <c r="Z424" s="720"/>
      <c r="AA424" s="720"/>
      <c r="AB424" s="720"/>
      <c r="AC424" s="720"/>
      <c r="AD424" s="720"/>
      <c r="AE424" s="720"/>
      <c r="AF424" s="720"/>
      <c r="AG424" s="720"/>
      <c r="AH424" s="720"/>
      <c r="AI424" s="720"/>
      <c r="AJ424" s="720"/>
      <c r="AK424" s="720"/>
      <c r="AL424" s="720"/>
      <c r="AM424" s="720"/>
      <c r="AN424" s="755"/>
      <c r="AO424" s="765"/>
      <c r="AP424" s="766"/>
      <c r="AQ424" s="720"/>
      <c r="AR424" s="745"/>
      <c r="AS424" s="725"/>
      <c r="AT424" s="725"/>
      <c r="AU424" s="738"/>
      <c r="AV424" s="739"/>
      <c r="AW424" s="739"/>
      <c r="AX424" s="739"/>
      <c r="AY424" s="806"/>
      <c r="AZ424" s="807"/>
      <c r="BA424" s="808"/>
      <c r="BB424" s="809"/>
      <c r="BC424" s="810"/>
      <c r="BD424" s="811"/>
      <c r="BE424" s="812"/>
      <c r="BF424" s="813"/>
      <c r="BG424" s="814"/>
      <c r="BH424" s="815"/>
      <c r="BI424" s="816"/>
      <c r="BJ424" s="696"/>
    </row>
    <row r="425" ht="15.75" customHeight="1">
      <c r="A425" s="756"/>
      <c r="B425" s="756"/>
      <c r="C425" s="669" t="s">
        <v>360</v>
      </c>
      <c r="D425" s="699" t="str">
        <f t="shared" si="14"/>
        <v>Frog_Reverse_Hyper</v>
      </c>
      <c r="E425" s="832"/>
      <c r="F425" s="832"/>
      <c r="G425" s="832"/>
      <c r="H425" s="832"/>
      <c r="I425" s="832"/>
      <c r="J425" s="832"/>
      <c r="K425" s="832"/>
      <c r="L425" s="832"/>
      <c r="M425" s="832"/>
      <c r="N425" s="832"/>
      <c r="O425" s="833"/>
      <c r="P425" s="702" t="str">
        <f t="shared" si="1"/>
        <v>Frog_Reverse_Hyper</v>
      </c>
      <c r="Q425" s="710"/>
      <c r="R425" s="769"/>
      <c r="S425" s="819" t="s">
        <v>2505</v>
      </c>
      <c r="T425" s="782"/>
      <c r="U425" s="706"/>
      <c r="V425" s="772"/>
      <c r="W425" s="709"/>
      <c r="X425" s="709"/>
      <c r="Y425" s="709"/>
      <c r="Z425" s="709"/>
      <c r="AA425" s="709"/>
      <c r="AB425" s="709"/>
      <c r="AC425" s="709"/>
      <c r="AD425" s="709"/>
      <c r="AE425" s="709"/>
      <c r="AF425" s="709"/>
      <c r="AG425" s="709"/>
      <c r="AH425" s="709"/>
      <c r="AI425" s="709"/>
      <c r="AJ425" s="709"/>
      <c r="AK425" s="709"/>
      <c r="AL425" s="709"/>
      <c r="AM425" s="709"/>
      <c r="AN425" s="779"/>
      <c r="AO425" s="773"/>
      <c r="AP425" s="774"/>
      <c r="AQ425" s="709"/>
      <c r="AR425" s="742"/>
      <c r="AS425" s="715"/>
      <c r="AT425" s="715"/>
      <c r="AU425" s="733"/>
      <c r="AV425" s="734"/>
      <c r="AW425" s="734"/>
      <c r="AX425" s="734"/>
      <c r="AY425" s="806"/>
      <c r="AZ425" s="807"/>
      <c r="BA425" s="808"/>
      <c r="BB425" s="809"/>
      <c r="BC425" s="810"/>
      <c r="BD425" s="811"/>
      <c r="BE425" s="812"/>
      <c r="BF425" s="813"/>
      <c r="BG425" s="814"/>
      <c r="BH425" s="815"/>
      <c r="BI425" s="816"/>
      <c r="BJ425" s="696"/>
    </row>
    <row r="426" ht="15.75" customHeight="1">
      <c r="A426" s="758"/>
      <c r="B426" s="758"/>
      <c r="C426" s="669" t="s">
        <v>360</v>
      </c>
      <c r="D426" s="670" t="str">
        <f t="shared" si="14"/>
        <v>Affondi_indietro_incrociati</v>
      </c>
      <c r="E426" s="830"/>
      <c r="F426" s="830"/>
      <c r="G426" s="830"/>
      <c r="H426" s="830"/>
      <c r="I426" s="830"/>
      <c r="J426" s="830"/>
      <c r="K426" s="830"/>
      <c r="L426" s="830"/>
      <c r="M426" s="830"/>
      <c r="N426" s="830"/>
      <c r="O426" s="831"/>
      <c r="P426" s="702" t="str">
        <f t="shared" si="1"/>
        <v>Affondi_indietro_incrociati</v>
      </c>
      <c r="Q426" s="786"/>
      <c r="R426" s="777"/>
      <c r="S426" s="820" t="s">
        <v>2506</v>
      </c>
      <c r="T426" s="763"/>
      <c r="U426" s="646"/>
      <c r="V426" s="764"/>
      <c r="W426" s="720"/>
      <c r="X426" s="720"/>
      <c r="Y426" s="720"/>
      <c r="Z426" s="720"/>
      <c r="AA426" s="720"/>
      <c r="AB426" s="720"/>
      <c r="AC426" s="720"/>
      <c r="AD426" s="720"/>
      <c r="AE426" s="720"/>
      <c r="AF426" s="720"/>
      <c r="AG426" s="720"/>
      <c r="AH426" s="720"/>
      <c r="AI426" s="720"/>
      <c r="AJ426" s="720"/>
      <c r="AK426" s="720"/>
      <c r="AL426" s="720"/>
      <c r="AM426" s="720"/>
      <c r="AN426" s="755"/>
      <c r="AO426" s="765"/>
      <c r="AP426" s="766"/>
      <c r="AQ426" s="720"/>
      <c r="AR426" s="745"/>
      <c r="AS426" s="725"/>
      <c r="AT426" s="725"/>
      <c r="AU426" s="738"/>
      <c r="AV426" s="739"/>
      <c r="AW426" s="739"/>
      <c r="AX426" s="739"/>
      <c r="AY426" s="806"/>
      <c r="AZ426" s="807"/>
      <c r="BA426" s="808"/>
      <c r="BB426" s="809"/>
      <c r="BC426" s="810"/>
      <c r="BD426" s="811"/>
      <c r="BE426" s="812"/>
      <c r="BF426" s="813"/>
      <c r="BG426" s="814"/>
      <c r="BH426" s="815"/>
      <c r="BI426" s="816"/>
      <c r="BJ426" s="696"/>
    </row>
    <row r="427" ht="15.75" customHeight="1">
      <c r="A427" s="756"/>
      <c r="B427" s="756"/>
      <c r="C427" s="669" t="s">
        <v>360</v>
      </c>
      <c r="D427" s="699" t="str">
        <f t="shared" si="14"/>
        <v>Frog_Pump</v>
      </c>
      <c r="E427" s="832"/>
      <c r="F427" s="832"/>
      <c r="G427" s="832"/>
      <c r="H427" s="832"/>
      <c r="I427" s="832"/>
      <c r="J427" s="832"/>
      <c r="K427" s="832"/>
      <c r="L427" s="832"/>
      <c r="M427" s="832"/>
      <c r="N427" s="832"/>
      <c r="O427" s="833"/>
      <c r="P427" s="702" t="str">
        <f t="shared" si="1"/>
        <v>Frog_Pump</v>
      </c>
      <c r="Q427" s="710"/>
      <c r="R427" s="769"/>
      <c r="S427" s="819" t="s">
        <v>2507</v>
      </c>
      <c r="T427" s="782"/>
      <c r="U427" s="706"/>
      <c r="V427" s="772"/>
      <c r="W427" s="709"/>
      <c r="X427" s="709"/>
      <c r="Y427" s="709"/>
      <c r="Z427" s="709"/>
      <c r="AA427" s="709"/>
      <c r="AB427" s="709"/>
      <c r="AC427" s="709"/>
      <c r="AD427" s="709"/>
      <c r="AE427" s="709"/>
      <c r="AF427" s="709"/>
      <c r="AG427" s="709"/>
      <c r="AH427" s="709"/>
      <c r="AI427" s="709"/>
      <c r="AJ427" s="709"/>
      <c r="AK427" s="709"/>
      <c r="AL427" s="709"/>
      <c r="AM427" s="709"/>
      <c r="AN427" s="779"/>
      <c r="AO427" s="773"/>
      <c r="AP427" s="774"/>
      <c r="AQ427" s="709"/>
      <c r="AR427" s="742"/>
      <c r="AS427" s="715"/>
      <c r="AT427" s="715"/>
      <c r="AU427" s="733"/>
      <c r="AV427" s="734"/>
      <c r="AW427" s="734"/>
      <c r="AX427" s="734"/>
      <c r="AY427" s="806"/>
      <c r="AZ427" s="807"/>
      <c r="BA427" s="808"/>
      <c r="BB427" s="809"/>
      <c r="BC427" s="810"/>
      <c r="BD427" s="811"/>
      <c r="BE427" s="812"/>
      <c r="BF427" s="813"/>
      <c r="BG427" s="814"/>
      <c r="BH427" s="815"/>
      <c r="BI427" s="816"/>
      <c r="BJ427" s="696"/>
    </row>
    <row r="428" ht="15.75" customHeight="1">
      <c r="A428" s="758"/>
      <c r="B428" s="758"/>
      <c r="C428" s="669" t="s">
        <v>360</v>
      </c>
      <c r="D428" s="670" t="str">
        <f t="shared" si="14"/>
        <v>hyper reverse elastico</v>
      </c>
      <c r="E428" s="830"/>
      <c r="F428" s="830"/>
      <c r="G428" s="830"/>
      <c r="H428" s="830"/>
      <c r="I428" s="830"/>
      <c r="J428" s="830"/>
      <c r="K428" s="830"/>
      <c r="L428" s="830"/>
      <c r="M428" s="830"/>
      <c r="N428" s="830"/>
      <c r="O428" s="831"/>
      <c r="P428" s="702" t="str">
        <f t="shared" si="1"/>
        <v>hyper reverse elastico</v>
      </c>
      <c r="Q428" s="786"/>
      <c r="R428" s="777"/>
      <c r="S428" s="820" t="s">
        <v>2508</v>
      </c>
      <c r="T428" s="763"/>
      <c r="U428" s="646"/>
      <c r="V428" s="764"/>
      <c r="W428" s="720"/>
      <c r="X428" s="720"/>
      <c r="Y428" s="720"/>
      <c r="Z428" s="720"/>
      <c r="AA428" s="720"/>
      <c r="AB428" s="720"/>
      <c r="AC428" s="720"/>
      <c r="AD428" s="720"/>
      <c r="AE428" s="720"/>
      <c r="AF428" s="720"/>
      <c r="AG428" s="720"/>
      <c r="AH428" s="720"/>
      <c r="AI428" s="720"/>
      <c r="AJ428" s="720"/>
      <c r="AK428" s="720"/>
      <c r="AL428" s="720"/>
      <c r="AM428" s="720"/>
      <c r="AN428" s="755"/>
      <c r="AO428" s="765"/>
      <c r="AP428" s="766"/>
      <c r="AQ428" s="720"/>
      <c r="AR428" s="745"/>
      <c r="AS428" s="725"/>
      <c r="AT428" s="725"/>
      <c r="AU428" s="738"/>
      <c r="AV428" s="739"/>
      <c r="AW428" s="739"/>
      <c r="AX428" s="739"/>
      <c r="AY428" s="806"/>
      <c r="AZ428" s="807"/>
      <c r="BA428" s="808"/>
      <c r="BB428" s="809"/>
      <c r="BC428" s="810"/>
      <c r="BD428" s="811"/>
      <c r="BE428" s="812"/>
      <c r="BF428" s="813"/>
      <c r="BG428" s="814"/>
      <c r="BH428" s="815"/>
      <c r="BI428" s="816"/>
      <c r="BJ428" s="696"/>
    </row>
    <row r="429" ht="15.75" customHeight="1">
      <c r="A429" s="756"/>
      <c r="B429" s="756"/>
      <c r="C429" s="669" t="s">
        <v>360</v>
      </c>
      <c r="D429" s="699" t="str">
        <f t="shared" si="14"/>
        <v>hyper reverse al multipower</v>
      </c>
      <c r="E429" s="832"/>
      <c r="F429" s="832"/>
      <c r="G429" s="832"/>
      <c r="H429" s="832"/>
      <c r="I429" s="832"/>
      <c r="J429" s="832"/>
      <c r="K429" s="832"/>
      <c r="L429" s="832"/>
      <c r="M429" s="832"/>
      <c r="N429" s="832"/>
      <c r="O429" s="833"/>
      <c r="P429" s="702" t="str">
        <f t="shared" si="1"/>
        <v>hyper reverse al multipower</v>
      </c>
      <c r="Q429" s="710"/>
      <c r="R429" s="769"/>
      <c r="S429" s="819" t="s">
        <v>2509</v>
      </c>
      <c r="T429" s="782"/>
      <c r="U429" s="706"/>
      <c r="V429" s="772"/>
      <c r="W429" s="709"/>
      <c r="X429" s="709"/>
      <c r="Y429" s="709"/>
      <c r="Z429" s="709"/>
      <c r="AA429" s="709"/>
      <c r="AB429" s="709"/>
      <c r="AC429" s="709"/>
      <c r="AD429" s="709"/>
      <c r="AE429" s="709"/>
      <c r="AF429" s="709"/>
      <c r="AG429" s="709"/>
      <c r="AH429" s="709"/>
      <c r="AI429" s="709"/>
      <c r="AJ429" s="709"/>
      <c r="AK429" s="709"/>
      <c r="AL429" s="709"/>
      <c r="AM429" s="709"/>
      <c r="AN429" s="779"/>
      <c r="AO429" s="773"/>
      <c r="AP429" s="774"/>
      <c r="AQ429" s="709"/>
      <c r="AR429" s="742"/>
      <c r="AS429" s="715"/>
      <c r="AT429" s="715"/>
      <c r="AU429" s="733"/>
      <c r="AV429" s="734"/>
      <c r="AW429" s="734"/>
      <c r="AX429" s="734"/>
      <c r="AY429" s="806"/>
      <c r="AZ429" s="807"/>
      <c r="BA429" s="808"/>
      <c r="BB429" s="809"/>
      <c r="BC429" s="810"/>
      <c r="BD429" s="811"/>
      <c r="BE429" s="812"/>
      <c r="BF429" s="813"/>
      <c r="BG429" s="814"/>
      <c r="BH429" s="815"/>
      <c r="BI429" s="816"/>
      <c r="BJ429" s="696"/>
    </row>
    <row r="430" ht="15.75" customHeight="1">
      <c r="A430" s="758"/>
      <c r="B430" s="758"/>
      <c r="C430" s="669" t="s">
        <v>360</v>
      </c>
      <c r="D430" s="670" t="str">
        <f t="shared" si="14"/>
        <v>affondo con elastico al piede</v>
      </c>
      <c r="E430" s="830"/>
      <c r="F430" s="830"/>
      <c r="G430" s="830"/>
      <c r="H430" s="830"/>
      <c r="I430" s="830"/>
      <c r="J430" s="830"/>
      <c r="K430" s="830"/>
      <c r="L430" s="830"/>
      <c r="M430" s="830"/>
      <c r="N430" s="830"/>
      <c r="O430" s="831"/>
      <c r="P430" s="702" t="str">
        <f t="shared" si="1"/>
        <v>affondo con elastico al piede</v>
      </c>
      <c r="Q430" s="786"/>
      <c r="R430" s="777"/>
      <c r="S430" s="820" t="s">
        <v>2004</v>
      </c>
      <c r="T430" s="763"/>
      <c r="U430" s="646"/>
      <c r="V430" s="764"/>
      <c r="W430" s="720"/>
      <c r="X430" s="720"/>
      <c r="Y430" s="720"/>
      <c r="Z430" s="720"/>
      <c r="AA430" s="720"/>
      <c r="AB430" s="720"/>
      <c r="AC430" s="720"/>
      <c r="AD430" s="720"/>
      <c r="AE430" s="720"/>
      <c r="AF430" s="720"/>
      <c r="AG430" s="720"/>
      <c r="AH430" s="720"/>
      <c r="AI430" s="720"/>
      <c r="AJ430" s="720"/>
      <c r="AK430" s="720"/>
      <c r="AL430" s="720"/>
      <c r="AM430" s="720"/>
      <c r="AN430" s="755"/>
      <c r="AO430" s="765"/>
      <c r="AP430" s="766"/>
      <c r="AQ430" s="720"/>
      <c r="AR430" s="745"/>
      <c r="AS430" s="725"/>
      <c r="AT430" s="725"/>
      <c r="AU430" s="738"/>
      <c r="AV430" s="739"/>
      <c r="AW430" s="739"/>
      <c r="AX430" s="739"/>
      <c r="AY430" s="806"/>
      <c r="AZ430" s="807"/>
      <c r="BA430" s="808"/>
      <c r="BB430" s="809"/>
      <c r="BC430" s="810"/>
      <c r="BD430" s="811"/>
      <c r="BE430" s="812"/>
      <c r="BF430" s="813"/>
      <c r="BG430" s="814"/>
      <c r="BH430" s="815"/>
      <c r="BI430" s="816"/>
      <c r="BJ430" s="696"/>
    </row>
    <row r="431" ht="15.75" customHeight="1">
      <c r="A431" s="756"/>
      <c r="B431" s="756"/>
      <c r="C431" s="669" t="s">
        <v>360</v>
      </c>
      <c r="D431" s="699" t="str">
        <f t="shared" si="14"/>
        <v>affondi al multipower</v>
      </c>
      <c r="E431" s="832"/>
      <c r="F431" s="832"/>
      <c r="G431" s="832"/>
      <c r="H431" s="832"/>
      <c r="I431" s="832"/>
      <c r="J431" s="832"/>
      <c r="K431" s="832"/>
      <c r="L431" s="832"/>
      <c r="M431" s="832"/>
      <c r="N431" s="832"/>
      <c r="O431" s="833"/>
      <c r="P431" s="702" t="str">
        <f t="shared" si="1"/>
        <v>affondi al multipower</v>
      </c>
      <c r="Q431" s="710"/>
      <c r="R431" s="769"/>
      <c r="S431" s="819" t="s">
        <v>2510</v>
      </c>
      <c r="T431" s="782"/>
      <c r="U431" s="706"/>
      <c r="V431" s="772"/>
      <c r="W431" s="709"/>
      <c r="X431" s="709"/>
      <c r="Y431" s="709"/>
      <c r="Z431" s="709"/>
      <c r="AA431" s="709"/>
      <c r="AB431" s="709"/>
      <c r="AC431" s="709"/>
      <c r="AD431" s="709"/>
      <c r="AE431" s="709"/>
      <c r="AF431" s="709"/>
      <c r="AG431" s="709"/>
      <c r="AH431" s="709"/>
      <c r="AI431" s="709"/>
      <c r="AJ431" s="709"/>
      <c r="AK431" s="709"/>
      <c r="AL431" s="709"/>
      <c r="AM431" s="709"/>
      <c r="AN431" s="779"/>
      <c r="AO431" s="773"/>
      <c r="AP431" s="774"/>
      <c r="AQ431" s="709"/>
      <c r="AR431" s="742"/>
      <c r="AS431" s="715"/>
      <c r="AT431" s="715"/>
      <c r="AU431" s="733"/>
      <c r="AV431" s="734"/>
      <c r="AW431" s="734"/>
      <c r="AX431" s="734"/>
      <c r="AY431" s="806"/>
      <c r="AZ431" s="807"/>
      <c r="BA431" s="808"/>
      <c r="BB431" s="809"/>
      <c r="BC431" s="810"/>
      <c r="BD431" s="811"/>
      <c r="BE431" s="812"/>
      <c r="BF431" s="813"/>
      <c r="BG431" s="814"/>
      <c r="BH431" s="815"/>
      <c r="BI431" s="816"/>
      <c r="BJ431" s="696"/>
    </row>
    <row r="432" ht="15.75" customHeight="1">
      <c r="A432" s="758"/>
      <c r="B432" s="758"/>
      <c r="C432" s="669" t="s">
        <v>360</v>
      </c>
      <c r="D432" s="670" t="str">
        <f t="shared" si="14"/>
        <v>Sumo_Squat_landmine</v>
      </c>
      <c r="E432" s="830"/>
      <c r="F432" s="830"/>
      <c r="G432" s="830"/>
      <c r="H432" s="830"/>
      <c r="I432" s="830"/>
      <c r="J432" s="830"/>
      <c r="K432" s="830"/>
      <c r="L432" s="830"/>
      <c r="M432" s="830"/>
      <c r="N432" s="830"/>
      <c r="O432" s="831"/>
      <c r="P432" s="702" t="str">
        <f t="shared" si="1"/>
        <v>Sumo_Squat_landmine</v>
      </c>
      <c r="Q432" s="786"/>
      <c r="R432" s="777"/>
      <c r="S432" s="820" t="s">
        <v>2511</v>
      </c>
      <c r="T432" s="763"/>
      <c r="U432" s="646"/>
      <c r="V432" s="764"/>
      <c r="W432" s="720"/>
      <c r="X432" s="720"/>
      <c r="Y432" s="720"/>
      <c r="Z432" s="720"/>
      <c r="AA432" s="720"/>
      <c r="AB432" s="720"/>
      <c r="AC432" s="720"/>
      <c r="AD432" s="720"/>
      <c r="AE432" s="720"/>
      <c r="AF432" s="720"/>
      <c r="AG432" s="720"/>
      <c r="AH432" s="720"/>
      <c r="AI432" s="720"/>
      <c r="AJ432" s="720"/>
      <c r="AK432" s="720"/>
      <c r="AL432" s="720"/>
      <c r="AM432" s="720"/>
      <c r="AN432" s="755"/>
      <c r="AO432" s="765"/>
      <c r="AP432" s="766"/>
      <c r="AQ432" s="720"/>
      <c r="AR432" s="745"/>
      <c r="AS432" s="725"/>
      <c r="AT432" s="725"/>
      <c r="AU432" s="738"/>
      <c r="AV432" s="739"/>
      <c r="AW432" s="739"/>
      <c r="AX432" s="739"/>
      <c r="AY432" s="806"/>
      <c r="AZ432" s="807"/>
      <c r="BA432" s="808"/>
      <c r="BB432" s="809"/>
      <c r="BC432" s="810"/>
      <c r="BD432" s="811"/>
      <c r="BE432" s="812"/>
      <c r="BF432" s="813"/>
      <c r="BG432" s="814"/>
      <c r="BH432" s="815"/>
      <c r="BI432" s="816"/>
      <c r="BJ432" s="696"/>
    </row>
    <row r="433" ht="15.75" customHeight="1">
      <c r="A433" s="756"/>
      <c r="B433" s="756"/>
      <c r="C433" s="669" t="s">
        <v>360</v>
      </c>
      <c r="D433" s="699" t="str">
        <f t="shared" si="14"/>
        <v>slanci cavo basso per il grande-medio gluteo</v>
      </c>
      <c r="E433" s="832"/>
      <c r="F433" s="832"/>
      <c r="G433" s="832"/>
      <c r="H433" s="832"/>
      <c r="I433" s="832"/>
      <c r="J433" s="832"/>
      <c r="K433" s="832"/>
      <c r="L433" s="832"/>
      <c r="M433" s="832"/>
      <c r="N433" s="832"/>
      <c r="O433" s="833"/>
      <c r="P433" s="702" t="str">
        <f t="shared" si="1"/>
        <v>slanci cavo basso per il grande-medio gluteo</v>
      </c>
      <c r="Q433" s="710"/>
      <c r="R433" s="769"/>
      <c r="S433" s="819" t="s">
        <v>2512</v>
      </c>
      <c r="T433" s="782"/>
      <c r="U433" s="706"/>
      <c r="V433" s="772"/>
      <c r="W433" s="709"/>
      <c r="X433" s="709"/>
      <c r="Y433" s="709"/>
      <c r="Z433" s="709"/>
      <c r="AA433" s="709"/>
      <c r="AB433" s="709"/>
      <c r="AC433" s="709"/>
      <c r="AD433" s="709"/>
      <c r="AE433" s="709"/>
      <c r="AF433" s="709"/>
      <c r="AG433" s="709"/>
      <c r="AH433" s="709"/>
      <c r="AI433" s="709"/>
      <c r="AJ433" s="709"/>
      <c r="AK433" s="709"/>
      <c r="AL433" s="709"/>
      <c r="AM433" s="709"/>
      <c r="AN433" s="779"/>
      <c r="AO433" s="773"/>
      <c r="AP433" s="774"/>
      <c r="AQ433" s="709"/>
      <c r="AR433" s="742"/>
      <c r="AS433" s="715"/>
      <c r="AT433" s="715"/>
      <c r="AU433" s="733"/>
      <c r="AV433" s="734"/>
      <c r="AW433" s="734"/>
      <c r="AX433" s="734"/>
      <c r="AY433" s="806"/>
      <c r="AZ433" s="807"/>
      <c r="BA433" s="808"/>
      <c r="BB433" s="809"/>
      <c r="BC433" s="810"/>
      <c r="BD433" s="811"/>
      <c r="BE433" s="812"/>
      <c r="BF433" s="813"/>
      <c r="BG433" s="814"/>
      <c r="BH433" s="815"/>
      <c r="BI433" s="816"/>
      <c r="BJ433" s="696"/>
    </row>
    <row r="434" ht="15.75" customHeight="1">
      <c r="A434" s="758"/>
      <c r="B434" s="758"/>
      <c r="C434" s="669" t="s">
        <v>360</v>
      </c>
      <c r="D434" s="670" t="str">
        <f t="shared" si="14"/>
        <v>slanci glutei al cavo basso</v>
      </c>
      <c r="E434" s="830"/>
      <c r="F434" s="830"/>
      <c r="G434" s="830"/>
      <c r="H434" s="830"/>
      <c r="I434" s="830"/>
      <c r="J434" s="830"/>
      <c r="K434" s="830"/>
      <c r="L434" s="830"/>
      <c r="M434" s="830"/>
      <c r="N434" s="830"/>
      <c r="O434" s="831"/>
      <c r="P434" s="702" t="str">
        <f t="shared" si="1"/>
        <v>slanci glutei al cavo basso</v>
      </c>
      <c r="Q434" s="786"/>
      <c r="R434" s="777"/>
      <c r="S434" s="820" t="s">
        <v>2513</v>
      </c>
      <c r="T434" s="763"/>
      <c r="U434" s="646"/>
      <c r="V434" s="764"/>
      <c r="W434" s="720"/>
      <c r="X434" s="720"/>
      <c r="Y434" s="720"/>
      <c r="Z434" s="720"/>
      <c r="AA434" s="720"/>
      <c r="AB434" s="720"/>
      <c r="AC434" s="720"/>
      <c r="AD434" s="720"/>
      <c r="AE434" s="720"/>
      <c r="AF434" s="720"/>
      <c r="AG434" s="720"/>
      <c r="AH434" s="720"/>
      <c r="AI434" s="720"/>
      <c r="AJ434" s="720"/>
      <c r="AK434" s="720"/>
      <c r="AL434" s="720"/>
      <c r="AM434" s="720"/>
      <c r="AN434" s="755"/>
      <c r="AO434" s="765"/>
      <c r="AP434" s="766"/>
      <c r="AQ434" s="720"/>
      <c r="AR434" s="745"/>
      <c r="AS434" s="725"/>
      <c r="AT434" s="725"/>
      <c r="AU434" s="738"/>
      <c r="AV434" s="739"/>
      <c r="AW434" s="739"/>
      <c r="AX434" s="739"/>
      <c r="AY434" s="806"/>
      <c r="AZ434" s="807"/>
      <c r="BA434" s="808"/>
      <c r="BB434" s="809"/>
      <c r="BC434" s="810"/>
      <c r="BD434" s="811"/>
      <c r="BE434" s="812"/>
      <c r="BF434" s="813"/>
      <c r="BG434" s="814"/>
      <c r="BH434" s="815"/>
      <c r="BI434" s="816"/>
      <c r="BJ434" s="696"/>
    </row>
    <row r="435" ht="15.75" customHeight="1">
      <c r="A435" s="756"/>
      <c r="B435" s="756"/>
      <c r="C435" s="669" t="s">
        <v>360</v>
      </c>
      <c r="D435" s="699" t="str">
        <f t="shared" si="14"/>
        <v>squat cavo basso</v>
      </c>
      <c r="E435" s="832"/>
      <c r="F435" s="832"/>
      <c r="G435" s="832"/>
      <c r="H435" s="832"/>
      <c r="I435" s="832"/>
      <c r="J435" s="832"/>
      <c r="K435" s="832"/>
      <c r="L435" s="832"/>
      <c r="M435" s="832"/>
      <c r="N435" s="832"/>
      <c r="O435" s="833"/>
      <c r="P435" s="702" t="str">
        <f t="shared" si="1"/>
        <v>squat cavo basso</v>
      </c>
      <c r="Q435" s="710"/>
      <c r="R435" s="769"/>
      <c r="S435" s="819" t="s">
        <v>2514</v>
      </c>
      <c r="T435" s="782"/>
      <c r="U435" s="706"/>
      <c r="V435" s="772"/>
      <c r="W435" s="709"/>
      <c r="X435" s="709"/>
      <c r="Y435" s="709"/>
      <c r="Z435" s="709"/>
      <c r="AA435" s="709"/>
      <c r="AB435" s="709"/>
      <c r="AC435" s="709"/>
      <c r="AD435" s="709"/>
      <c r="AE435" s="709"/>
      <c r="AF435" s="709"/>
      <c r="AG435" s="709"/>
      <c r="AH435" s="709"/>
      <c r="AI435" s="709"/>
      <c r="AJ435" s="709"/>
      <c r="AK435" s="709"/>
      <c r="AL435" s="709"/>
      <c r="AM435" s="709"/>
      <c r="AN435" s="779"/>
      <c r="AO435" s="773"/>
      <c r="AP435" s="774"/>
      <c r="AQ435" s="709"/>
      <c r="AR435" s="742"/>
      <c r="AS435" s="715"/>
      <c r="AT435" s="715"/>
      <c r="AU435" s="733"/>
      <c r="AV435" s="734"/>
      <c r="AW435" s="734"/>
      <c r="AX435" s="734"/>
      <c r="AY435" s="806"/>
      <c r="AZ435" s="807"/>
      <c r="BA435" s="808"/>
      <c r="BB435" s="809"/>
      <c r="BC435" s="810"/>
      <c r="BD435" s="811"/>
      <c r="BE435" s="812"/>
      <c r="BF435" s="813"/>
      <c r="BG435" s="814"/>
      <c r="BH435" s="815"/>
      <c r="BI435" s="816"/>
      <c r="BJ435" s="696"/>
    </row>
    <row r="436" ht="15.75" customHeight="1">
      <c r="A436" s="758"/>
      <c r="B436" s="758"/>
      <c r="C436" s="669" t="s">
        <v>360</v>
      </c>
      <c r="D436" s="670" t="str">
        <f t="shared" si="14"/>
        <v>stacco mono con elastico</v>
      </c>
      <c r="E436" s="830"/>
      <c r="F436" s="830"/>
      <c r="G436" s="830"/>
      <c r="H436" s="830"/>
      <c r="I436" s="830"/>
      <c r="J436" s="830"/>
      <c r="K436" s="830"/>
      <c r="L436" s="830"/>
      <c r="M436" s="830"/>
      <c r="N436" s="830"/>
      <c r="O436" s="831"/>
      <c r="P436" s="702" t="str">
        <f t="shared" si="1"/>
        <v>stacco mono con elastico</v>
      </c>
      <c r="Q436" s="786"/>
      <c r="R436" s="777"/>
      <c r="S436" s="820" t="s">
        <v>2515</v>
      </c>
      <c r="T436" s="763"/>
      <c r="U436" s="646"/>
      <c r="V436" s="764"/>
      <c r="W436" s="720"/>
      <c r="X436" s="720"/>
      <c r="Y436" s="720"/>
      <c r="Z436" s="720"/>
      <c r="AA436" s="720"/>
      <c r="AB436" s="720"/>
      <c r="AC436" s="720"/>
      <c r="AD436" s="720"/>
      <c r="AE436" s="720"/>
      <c r="AF436" s="720"/>
      <c r="AG436" s="720"/>
      <c r="AH436" s="720"/>
      <c r="AI436" s="720"/>
      <c r="AJ436" s="720"/>
      <c r="AK436" s="720"/>
      <c r="AL436" s="720"/>
      <c r="AM436" s="720"/>
      <c r="AN436" s="755"/>
      <c r="AO436" s="765"/>
      <c r="AP436" s="766"/>
      <c r="AQ436" s="720"/>
      <c r="AR436" s="745"/>
      <c r="AS436" s="725"/>
      <c r="AT436" s="725"/>
      <c r="AU436" s="738"/>
      <c r="AV436" s="739"/>
      <c r="AW436" s="739"/>
      <c r="AX436" s="739"/>
      <c r="AY436" s="806"/>
      <c r="AZ436" s="807"/>
      <c r="BA436" s="808"/>
      <c r="BB436" s="809"/>
      <c r="BC436" s="810"/>
      <c r="BD436" s="811"/>
      <c r="BE436" s="812"/>
      <c r="BF436" s="813"/>
      <c r="BG436" s="814"/>
      <c r="BH436" s="815"/>
      <c r="BI436" s="816"/>
      <c r="BJ436" s="696"/>
    </row>
    <row r="437" ht="15.75" customHeight="1">
      <c r="A437" s="756"/>
      <c r="B437" s="756"/>
      <c r="C437" s="669" t="s">
        <v>360</v>
      </c>
      <c r="D437" s="699" t="str">
        <f t="shared" si="14"/>
        <v>Calcio_dell'asino al multy2</v>
      </c>
      <c r="E437" s="832"/>
      <c r="F437" s="832"/>
      <c r="G437" s="832"/>
      <c r="H437" s="832"/>
      <c r="I437" s="832"/>
      <c r="J437" s="832"/>
      <c r="K437" s="832"/>
      <c r="L437" s="832"/>
      <c r="M437" s="832"/>
      <c r="N437" s="832"/>
      <c r="O437" s="833"/>
      <c r="P437" s="702" t="str">
        <f t="shared" si="1"/>
        <v>Calcio_dell'asino al multy2</v>
      </c>
      <c r="Q437" s="710"/>
      <c r="R437" s="769"/>
      <c r="S437" s="836" t="s">
        <v>2493</v>
      </c>
      <c r="T437" s="782"/>
      <c r="U437" s="706"/>
      <c r="V437" s="772"/>
      <c r="W437" s="709"/>
      <c r="X437" s="709"/>
      <c r="Y437" s="709"/>
      <c r="Z437" s="709"/>
      <c r="AA437" s="709"/>
      <c r="AB437" s="709"/>
      <c r="AC437" s="709"/>
      <c r="AD437" s="709"/>
      <c r="AE437" s="709"/>
      <c r="AF437" s="709"/>
      <c r="AG437" s="709"/>
      <c r="AH437" s="709"/>
      <c r="AI437" s="709"/>
      <c r="AJ437" s="709"/>
      <c r="AK437" s="709"/>
      <c r="AL437" s="709"/>
      <c r="AM437" s="709"/>
      <c r="AN437" s="779"/>
      <c r="AO437" s="773"/>
      <c r="AP437" s="774"/>
      <c r="AQ437" s="709"/>
      <c r="AR437" s="742"/>
      <c r="AS437" s="715"/>
      <c r="AT437" s="715"/>
      <c r="AU437" s="733"/>
      <c r="AV437" s="734"/>
      <c r="AW437" s="734"/>
      <c r="AX437" s="734"/>
      <c r="AY437" s="806"/>
      <c r="AZ437" s="807"/>
      <c r="BA437" s="808"/>
      <c r="BB437" s="809"/>
      <c r="BC437" s="810"/>
      <c r="BD437" s="811"/>
      <c r="BE437" s="812"/>
      <c r="BF437" s="813"/>
      <c r="BG437" s="814"/>
      <c r="BH437" s="815"/>
      <c r="BI437" s="816"/>
      <c r="BJ437" s="696"/>
    </row>
    <row r="438" ht="15.75" customHeight="1">
      <c r="A438" s="758"/>
      <c r="B438" s="758"/>
      <c r="C438" s="669" t="s">
        <v>360</v>
      </c>
      <c r="D438" s="670" t="str">
        <f t="shared" si="14"/>
        <v>Sumo squat manubrio</v>
      </c>
      <c r="E438" s="830"/>
      <c r="F438" s="830"/>
      <c r="G438" s="830"/>
      <c r="H438" s="830"/>
      <c r="I438" s="830"/>
      <c r="J438" s="830"/>
      <c r="K438" s="830"/>
      <c r="L438" s="830"/>
      <c r="M438" s="830"/>
      <c r="N438" s="830"/>
      <c r="O438" s="831"/>
      <c r="P438" s="702" t="str">
        <f t="shared" si="1"/>
        <v>Sumo squat manubrio</v>
      </c>
      <c r="Q438" s="786"/>
      <c r="R438" s="837" t="s">
        <v>2516</v>
      </c>
      <c r="S438" s="838" t="s">
        <v>2517</v>
      </c>
      <c r="T438" s="763"/>
      <c r="U438" s="646"/>
      <c r="V438" s="764"/>
      <c r="W438" s="720"/>
      <c r="X438" s="720"/>
      <c r="Y438" s="720"/>
      <c r="Z438" s="720"/>
      <c r="AA438" s="720"/>
      <c r="AB438" s="720"/>
      <c r="AC438" s="720"/>
      <c r="AD438" s="720"/>
      <c r="AE438" s="720"/>
      <c r="AF438" s="720"/>
      <c r="AG438" s="720"/>
      <c r="AH438" s="720"/>
      <c r="AI438" s="720"/>
      <c r="AJ438" s="720"/>
      <c r="AK438" s="720"/>
      <c r="AL438" s="720"/>
      <c r="AM438" s="720"/>
      <c r="AN438" s="755"/>
      <c r="AO438" s="765"/>
      <c r="AP438" s="766"/>
      <c r="AQ438" s="720"/>
      <c r="AR438" s="745"/>
      <c r="AS438" s="725"/>
      <c r="AT438" s="725"/>
      <c r="AU438" s="738"/>
      <c r="AV438" s="739"/>
      <c r="AW438" s="739"/>
      <c r="AX438" s="739"/>
      <c r="AY438" s="806"/>
      <c r="AZ438" s="807"/>
      <c r="BA438" s="808"/>
      <c r="BB438" s="809"/>
      <c r="BC438" s="810"/>
      <c r="BD438" s="811"/>
      <c r="BE438" s="812"/>
      <c r="BF438" s="813"/>
      <c r="BG438" s="814"/>
      <c r="BH438" s="815"/>
      <c r="BI438" s="816"/>
      <c r="BJ438" s="696"/>
    </row>
    <row r="439" ht="15.75" customHeight="1">
      <c r="A439" s="756"/>
      <c r="B439" s="756"/>
      <c r="C439" s="669" t="s">
        <v>360</v>
      </c>
      <c r="D439" s="699" t="str">
        <f t="shared" si="14"/>
        <v>Reverse hack squat</v>
      </c>
      <c r="E439" s="832"/>
      <c r="F439" s="832"/>
      <c r="G439" s="832"/>
      <c r="H439" s="832"/>
      <c r="I439" s="832"/>
      <c r="J439" s="832"/>
      <c r="K439" s="832"/>
      <c r="L439" s="832"/>
      <c r="M439" s="832"/>
      <c r="N439" s="832"/>
      <c r="O439" s="833"/>
      <c r="P439" s="702" t="str">
        <f t="shared" si="1"/>
        <v>Reverse hack squat</v>
      </c>
      <c r="Q439" s="710"/>
      <c r="R439" s="769"/>
      <c r="S439" s="839" t="s">
        <v>2518</v>
      </c>
      <c r="T439" s="782"/>
      <c r="U439" s="706"/>
      <c r="V439" s="772"/>
      <c r="W439" s="709"/>
      <c r="X439" s="709"/>
      <c r="Y439" s="709"/>
      <c r="Z439" s="709"/>
      <c r="AA439" s="709"/>
      <c r="AB439" s="709"/>
      <c r="AC439" s="709"/>
      <c r="AD439" s="709"/>
      <c r="AE439" s="709"/>
      <c r="AF439" s="709"/>
      <c r="AG439" s="709"/>
      <c r="AH439" s="709"/>
      <c r="AI439" s="709"/>
      <c r="AJ439" s="709"/>
      <c r="AK439" s="709"/>
      <c r="AL439" s="709"/>
      <c r="AM439" s="709"/>
      <c r="AN439" s="779"/>
      <c r="AO439" s="773"/>
      <c r="AP439" s="774"/>
      <c r="AQ439" s="709"/>
      <c r="AR439" s="742"/>
      <c r="AS439" s="715"/>
      <c r="AT439" s="715"/>
      <c r="AU439" s="733"/>
      <c r="AV439" s="734"/>
      <c r="AW439" s="734"/>
      <c r="AX439" s="734"/>
      <c r="AY439" s="806"/>
      <c r="AZ439" s="807"/>
      <c r="BA439" s="808"/>
      <c r="BB439" s="809"/>
      <c r="BC439" s="810"/>
      <c r="BD439" s="811"/>
      <c r="BE439" s="812"/>
      <c r="BF439" s="813"/>
      <c r="BG439" s="814"/>
      <c r="BH439" s="815"/>
      <c r="BI439" s="816"/>
      <c r="BJ439" s="696"/>
    </row>
    <row r="440" ht="15.75" customHeight="1">
      <c r="A440" s="758"/>
      <c r="B440" s="758"/>
      <c r="C440" s="669" t="s">
        <v>360</v>
      </c>
      <c r="D440" s="670" t="str">
        <f t="shared" si="14"/>
        <v/>
      </c>
      <c r="E440" s="830"/>
      <c r="F440" s="830"/>
      <c r="G440" s="830"/>
      <c r="H440" s="830"/>
      <c r="I440" s="830"/>
      <c r="J440" s="830"/>
      <c r="K440" s="830"/>
      <c r="L440" s="830"/>
      <c r="M440" s="830"/>
      <c r="N440" s="830"/>
      <c r="O440" s="831"/>
      <c r="P440" s="702" t="str">
        <f t="shared" si="1"/>
        <v/>
      </c>
      <c r="Q440" s="786"/>
      <c r="R440" s="777"/>
      <c r="S440" s="777"/>
      <c r="T440" s="763"/>
      <c r="U440" s="646"/>
      <c r="V440" s="764"/>
      <c r="W440" s="720"/>
      <c r="X440" s="720"/>
      <c r="Y440" s="720"/>
      <c r="Z440" s="720"/>
      <c r="AA440" s="720"/>
      <c r="AB440" s="720"/>
      <c r="AC440" s="720"/>
      <c r="AD440" s="720"/>
      <c r="AE440" s="720"/>
      <c r="AF440" s="720"/>
      <c r="AG440" s="720"/>
      <c r="AH440" s="720"/>
      <c r="AI440" s="720"/>
      <c r="AJ440" s="720"/>
      <c r="AK440" s="720"/>
      <c r="AL440" s="720"/>
      <c r="AM440" s="720"/>
      <c r="AN440" s="755"/>
      <c r="AO440" s="765"/>
      <c r="AP440" s="766"/>
      <c r="AQ440" s="720"/>
      <c r="AR440" s="745"/>
      <c r="AS440" s="725"/>
      <c r="AT440" s="725"/>
      <c r="AU440" s="738"/>
      <c r="AV440" s="739"/>
      <c r="AW440" s="739"/>
      <c r="AX440" s="739"/>
      <c r="AY440" s="806"/>
      <c r="AZ440" s="807"/>
      <c r="BA440" s="808"/>
      <c r="BB440" s="809"/>
      <c r="BC440" s="810"/>
      <c r="BD440" s="811"/>
      <c r="BE440" s="812"/>
      <c r="BF440" s="813"/>
      <c r="BG440" s="814"/>
      <c r="BH440" s="815"/>
      <c r="BI440" s="816"/>
      <c r="BJ440" s="696"/>
    </row>
    <row r="441" ht="15.75" customHeight="1">
      <c r="A441" s="756"/>
      <c r="B441" s="756"/>
      <c r="C441" s="669" t="s">
        <v>360</v>
      </c>
      <c r="D441" s="699" t="str">
        <f t="shared" si="14"/>
        <v/>
      </c>
      <c r="E441" s="832"/>
      <c r="F441" s="832"/>
      <c r="G441" s="832"/>
      <c r="H441" s="832"/>
      <c r="I441" s="832"/>
      <c r="J441" s="832"/>
      <c r="K441" s="832"/>
      <c r="L441" s="832"/>
      <c r="M441" s="832"/>
      <c r="N441" s="832"/>
      <c r="O441" s="833"/>
      <c r="P441" s="702" t="str">
        <f t="shared" si="1"/>
        <v/>
      </c>
      <c r="Q441" s="710"/>
      <c r="R441" s="769"/>
      <c r="S441" s="769"/>
      <c r="T441" s="782"/>
      <c r="U441" s="706"/>
      <c r="V441" s="772"/>
      <c r="W441" s="709"/>
      <c r="X441" s="709"/>
      <c r="Y441" s="709"/>
      <c r="Z441" s="709"/>
      <c r="AA441" s="709"/>
      <c r="AB441" s="709"/>
      <c r="AC441" s="709"/>
      <c r="AD441" s="709"/>
      <c r="AE441" s="709"/>
      <c r="AF441" s="709"/>
      <c r="AG441" s="709"/>
      <c r="AH441" s="709"/>
      <c r="AI441" s="709"/>
      <c r="AJ441" s="709"/>
      <c r="AK441" s="709"/>
      <c r="AL441" s="709"/>
      <c r="AM441" s="709"/>
      <c r="AN441" s="779"/>
      <c r="AO441" s="773"/>
      <c r="AP441" s="774"/>
      <c r="AQ441" s="709"/>
      <c r="AR441" s="742"/>
      <c r="AS441" s="715"/>
      <c r="AT441" s="715"/>
      <c r="AU441" s="733"/>
      <c r="AV441" s="734"/>
      <c r="AW441" s="734"/>
      <c r="AX441" s="734"/>
      <c r="AY441" s="806"/>
      <c r="AZ441" s="807"/>
      <c r="BA441" s="808"/>
      <c r="BB441" s="809"/>
      <c r="BC441" s="810"/>
      <c r="BD441" s="811"/>
      <c r="BE441" s="812"/>
      <c r="BF441" s="813"/>
      <c r="BG441" s="814"/>
      <c r="BH441" s="815"/>
      <c r="BI441" s="816"/>
      <c r="BJ441" s="696"/>
    </row>
    <row r="442" ht="15.75" customHeight="1">
      <c r="A442" s="758"/>
      <c r="B442" s="758"/>
      <c r="C442" s="669" t="s">
        <v>360</v>
      </c>
      <c r="D442" s="670" t="str">
        <f t="shared" si="14"/>
        <v/>
      </c>
      <c r="E442" s="830"/>
      <c r="F442" s="830"/>
      <c r="G442" s="830"/>
      <c r="H442" s="830"/>
      <c r="I442" s="830"/>
      <c r="J442" s="830"/>
      <c r="K442" s="830"/>
      <c r="L442" s="830"/>
      <c r="M442" s="830"/>
      <c r="N442" s="830"/>
      <c r="O442" s="831"/>
      <c r="P442" s="496"/>
      <c r="Q442" s="786"/>
      <c r="R442" s="777"/>
      <c r="S442" s="777"/>
      <c r="T442" s="763"/>
      <c r="U442" s="646"/>
      <c r="V442" s="764"/>
      <c r="W442" s="720"/>
      <c r="X442" s="720"/>
      <c r="Y442" s="720"/>
      <c r="Z442" s="720"/>
      <c r="AA442" s="720"/>
      <c r="AB442" s="720"/>
      <c r="AC442" s="720"/>
      <c r="AD442" s="720"/>
      <c r="AE442" s="720"/>
      <c r="AF442" s="720"/>
      <c r="AG442" s="720"/>
      <c r="AH442" s="720"/>
      <c r="AI442" s="720"/>
      <c r="AJ442" s="720"/>
      <c r="AK442" s="720"/>
      <c r="AL442" s="720"/>
      <c r="AM442" s="720"/>
      <c r="AN442" s="755"/>
      <c r="AO442" s="765"/>
      <c r="AP442" s="766"/>
      <c r="AQ442" s="720"/>
      <c r="AR442" s="745"/>
      <c r="AS442" s="725"/>
      <c r="AT442" s="725"/>
      <c r="AU442" s="738"/>
      <c r="AV442" s="739"/>
      <c r="AW442" s="739"/>
      <c r="AX442" s="739"/>
      <c r="AY442" s="806"/>
      <c r="AZ442" s="807"/>
      <c r="BA442" s="808"/>
      <c r="BB442" s="809"/>
      <c r="BC442" s="810"/>
      <c r="BD442" s="811"/>
      <c r="BE442" s="812"/>
      <c r="BF442" s="813"/>
      <c r="BG442" s="814"/>
      <c r="BH442" s="815"/>
      <c r="BI442" s="816"/>
      <c r="BJ442" s="696"/>
    </row>
    <row r="443" ht="15.75" customHeight="1">
      <c r="A443" s="756"/>
      <c r="B443" s="756"/>
      <c r="C443" s="669" t="s">
        <v>360</v>
      </c>
      <c r="D443" s="699" t="str">
        <f t="shared" si="14"/>
        <v/>
      </c>
      <c r="E443" s="832"/>
      <c r="F443" s="832"/>
      <c r="G443" s="832"/>
      <c r="H443" s="832"/>
      <c r="I443" s="832"/>
      <c r="J443" s="832"/>
      <c r="K443" s="832"/>
      <c r="L443" s="832"/>
      <c r="M443" s="832"/>
      <c r="N443" s="832"/>
      <c r="O443" s="833"/>
      <c r="P443" s="840"/>
      <c r="Q443" s="710"/>
      <c r="R443" s="769"/>
      <c r="S443" s="769"/>
      <c r="T443" s="782"/>
      <c r="U443" s="706"/>
      <c r="V443" s="772"/>
      <c r="W443" s="709"/>
      <c r="X443" s="709"/>
      <c r="Y443" s="709"/>
      <c r="Z443" s="709"/>
      <c r="AA443" s="709"/>
      <c r="AB443" s="709"/>
      <c r="AC443" s="709"/>
      <c r="AD443" s="709"/>
      <c r="AE443" s="709"/>
      <c r="AF443" s="709"/>
      <c r="AG443" s="709"/>
      <c r="AH443" s="709"/>
      <c r="AI443" s="709"/>
      <c r="AJ443" s="709"/>
      <c r="AK443" s="709"/>
      <c r="AL443" s="709"/>
      <c r="AM443" s="709"/>
      <c r="AN443" s="779"/>
      <c r="AO443" s="773"/>
      <c r="AP443" s="774"/>
      <c r="AQ443" s="709"/>
      <c r="AR443" s="742"/>
      <c r="AS443" s="715"/>
      <c r="AT443" s="715"/>
      <c r="AU443" s="733"/>
      <c r="AV443" s="734"/>
      <c r="AW443" s="734"/>
      <c r="AX443" s="734"/>
      <c r="AY443" s="806"/>
      <c r="AZ443" s="807"/>
      <c r="BA443" s="808"/>
      <c r="BB443" s="809"/>
      <c r="BC443" s="810"/>
      <c r="BD443" s="811"/>
      <c r="BE443" s="812"/>
      <c r="BF443" s="813"/>
      <c r="BG443" s="814"/>
      <c r="BH443" s="815"/>
      <c r="BI443" s="816"/>
      <c r="BJ443" s="696"/>
    </row>
    <row r="444" ht="15.75" customHeight="1">
      <c r="A444" s="758"/>
      <c r="B444" s="758"/>
      <c r="C444" s="669" t="s">
        <v>360</v>
      </c>
      <c r="D444" s="670" t="str">
        <f t="shared" si="14"/>
        <v/>
      </c>
      <c r="E444" s="830"/>
      <c r="F444" s="830"/>
      <c r="G444" s="830"/>
      <c r="H444" s="830"/>
      <c r="I444" s="830"/>
      <c r="J444" s="830"/>
      <c r="K444" s="830"/>
      <c r="L444" s="830"/>
      <c r="M444" s="830"/>
      <c r="N444" s="830"/>
      <c r="O444" s="831"/>
      <c r="P444" s="496"/>
      <c r="Q444" s="786"/>
      <c r="R444" s="777"/>
      <c r="S444" s="777"/>
      <c r="T444" s="763"/>
      <c r="U444" s="646"/>
      <c r="V444" s="764"/>
      <c r="W444" s="720"/>
      <c r="X444" s="720"/>
      <c r="Y444" s="720"/>
      <c r="Z444" s="720"/>
      <c r="AA444" s="720"/>
      <c r="AB444" s="720"/>
      <c r="AC444" s="720"/>
      <c r="AD444" s="720"/>
      <c r="AE444" s="720"/>
      <c r="AF444" s="720"/>
      <c r="AG444" s="720"/>
      <c r="AH444" s="720"/>
      <c r="AI444" s="720"/>
      <c r="AJ444" s="720"/>
      <c r="AK444" s="720"/>
      <c r="AL444" s="720"/>
      <c r="AM444" s="720"/>
      <c r="AN444" s="755"/>
      <c r="AO444" s="765"/>
      <c r="AP444" s="766"/>
      <c r="AQ444" s="720"/>
      <c r="AR444" s="745"/>
      <c r="AS444" s="725"/>
      <c r="AT444" s="725"/>
      <c r="AU444" s="738"/>
      <c r="AV444" s="739"/>
      <c r="AW444" s="739"/>
      <c r="AX444" s="739"/>
      <c r="AY444" s="806"/>
      <c r="AZ444" s="807"/>
      <c r="BA444" s="808"/>
      <c r="BB444" s="809"/>
      <c r="BC444" s="810"/>
      <c r="BD444" s="811"/>
      <c r="BE444" s="812"/>
      <c r="BF444" s="813"/>
      <c r="BG444" s="814"/>
      <c r="BH444" s="815"/>
      <c r="BI444" s="816"/>
      <c r="BJ444" s="696"/>
    </row>
    <row r="445" ht="15.75" customHeight="1">
      <c r="A445" s="756"/>
      <c r="B445" s="756"/>
      <c r="C445" s="669" t="s">
        <v>360</v>
      </c>
      <c r="D445" s="699" t="str">
        <f t="shared" si="14"/>
        <v/>
      </c>
      <c r="E445" s="832"/>
      <c r="F445" s="832"/>
      <c r="G445" s="832"/>
      <c r="H445" s="832"/>
      <c r="I445" s="832"/>
      <c r="J445" s="832"/>
      <c r="K445" s="832"/>
      <c r="L445" s="832"/>
      <c r="M445" s="832"/>
      <c r="N445" s="832"/>
      <c r="O445" s="833"/>
      <c r="P445" s="840"/>
      <c r="Q445" s="710"/>
      <c r="R445" s="769"/>
      <c r="S445" s="769"/>
      <c r="T445" s="782"/>
      <c r="U445" s="706"/>
      <c r="V445" s="772"/>
      <c r="W445" s="709"/>
      <c r="X445" s="709"/>
      <c r="Y445" s="709"/>
      <c r="Z445" s="709"/>
      <c r="AA445" s="709"/>
      <c r="AB445" s="709"/>
      <c r="AC445" s="709"/>
      <c r="AD445" s="709"/>
      <c r="AE445" s="709"/>
      <c r="AF445" s="709"/>
      <c r="AG445" s="709"/>
      <c r="AH445" s="709"/>
      <c r="AI445" s="709"/>
      <c r="AJ445" s="709"/>
      <c r="AK445" s="709"/>
      <c r="AL445" s="709"/>
      <c r="AM445" s="709"/>
      <c r="AN445" s="779"/>
      <c r="AO445" s="773"/>
      <c r="AP445" s="774"/>
      <c r="AQ445" s="709"/>
      <c r="AR445" s="742"/>
      <c r="AS445" s="715"/>
      <c r="AT445" s="715"/>
      <c r="AU445" s="733"/>
      <c r="AV445" s="734"/>
      <c r="AW445" s="734"/>
      <c r="AX445" s="734"/>
      <c r="AY445" s="806"/>
      <c r="AZ445" s="807"/>
      <c r="BA445" s="808"/>
      <c r="BB445" s="809"/>
      <c r="BC445" s="810"/>
      <c r="BD445" s="811"/>
      <c r="BE445" s="812"/>
      <c r="BF445" s="813"/>
      <c r="BG445" s="814"/>
      <c r="BH445" s="815"/>
      <c r="BI445" s="816"/>
      <c r="BJ445" s="696"/>
    </row>
    <row r="446" ht="15.75" customHeight="1">
      <c r="A446" s="758"/>
      <c r="B446" s="758"/>
      <c r="C446" s="669" t="s">
        <v>360</v>
      </c>
      <c r="D446" s="670" t="str">
        <f t="shared" si="14"/>
        <v/>
      </c>
      <c r="E446" s="830"/>
      <c r="F446" s="830"/>
      <c r="G446" s="830"/>
      <c r="H446" s="830"/>
      <c r="I446" s="830"/>
      <c r="J446" s="830"/>
      <c r="K446" s="830"/>
      <c r="L446" s="830"/>
      <c r="M446" s="830"/>
      <c r="N446" s="830"/>
      <c r="O446" s="831"/>
      <c r="P446" s="496"/>
      <c r="Q446" s="786"/>
      <c r="R446" s="777"/>
      <c r="S446" s="777"/>
      <c r="T446" s="763"/>
      <c r="U446" s="646"/>
      <c r="V446" s="764"/>
      <c r="W446" s="720"/>
      <c r="X446" s="720"/>
      <c r="Y446" s="720"/>
      <c r="Z446" s="720"/>
      <c r="AA446" s="720"/>
      <c r="AB446" s="720"/>
      <c r="AC446" s="720"/>
      <c r="AD446" s="720"/>
      <c r="AE446" s="720"/>
      <c r="AF446" s="720"/>
      <c r="AG446" s="720"/>
      <c r="AH446" s="720"/>
      <c r="AI446" s="720"/>
      <c r="AJ446" s="720"/>
      <c r="AK446" s="720"/>
      <c r="AL446" s="720"/>
      <c r="AM446" s="720"/>
      <c r="AN446" s="755"/>
      <c r="AO446" s="765"/>
      <c r="AP446" s="766"/>
      <c r="AQ446" s="720"/>
      <c r="AR446" s="745"/>
      <c r="AS446" s="725"/>
      <c r="AT446" s="725"/>
      <c r="AU446" s="738"/>
      <c r="AV446" s="739"/>
      <c r="AW446" s="739"/>
      <c r="AX446" s="739"/>
      <c r="AY446" s="806"/>
      <c r="AZ446" s="807"/>
      <c r="BA446" s="808"/>
      <c r="BB446" s="809"/>
      <c r="BC446" s="810"/>
      <c r="BD446" s="811"/>
      <c r="BE446" s="812"/>
      <c r="BF446" s="813"/>
      <c r="BG446" s="814"/>
      <c r="BH446" s="815"/>
      <c r="BI446" s="816"/>
      <c r="BJ446" s="696"/>
    </row>
    <row r="447" ht="15.75" customHeight="1">
      <c r="A447" s="756"/>
      <c r="B447" s="756"/>
      <c r="C447" s="669" t="s">
        <v>360</v>
      </c>
      <c r="D447" s="699" t="str">
        <f t="shared" si="14"/>
        <v/>
      </c>
      <c r="E447" s="832"/>
      <c r="F447" s="832"/>
      <c r="G447" s="832"/>
      <c r="H447" s="832"/>
      <c r="I447" s="832"/>
      <c r="J447" s="832"/>
      <c r="K447" s="832"/>
      <c r="L447" s="832"/>
      <c r="M447" s="832"/>
      <c r="N447" s="832"/>
      <c r="O447" s="833"/>
      <c r="P447" s="840"/>
      <c r="Q447" s="710"/>
      <c r="R447" s="769"/>
      <c r="S447" s="769"/>
      <c r="T447" s="782"/>
      <c r="U447" s="706"/>
      <c r="V447" s="772"/>
      <c r="W447" s="709"/>
      <c r="X447" s="709"/>
      <c r="Y447" s="709"/>
      <c r="Z447" s="709"/>
      <c r="AA447" s="709"/>
      <c r="AB447" s="709"/>
      <c r="AC447" s="709"/>
      <c r="AD447" s="709"/>
      <c r="AE447" s="709"/>
      <c r="AF447" s="709"/>
      <c r="AG447" s="709"/>
      <c r="AH447" s="709"/>
      <c r="AI447" s="709"/>
      <c r="AJ447" s="709"/>
      <c r="AK447" s="709"/>
      <c r="AL447" s="709"/>
      <c r="AM447" s="709"/>
      <c r="AN447" s="779"/>
      <c r="AO447" s="773"/>
      <c r="AP447" s="774"/>
      <c r="AQ447" s="709"/>
      <c r="AR447" s="742"/>
      <c r="AS447" s="715"/>
      <c r="AT447" s="715"/>
      <c r="AU447" s="733"/>
      <c r="AV447" s="734"/>
      <c r="AW447" s="734"/>
      <c r="AX447" s="734"/>
      <c r="AY447" s="806"/>
      <c r="AZ447" s="807"/>
      <c r="BA447" s="808"/>
      <c r="BB447" s="809"/>
      <c r="BC447" s="810"/>
      <c r="BD447" s="811"/>
      <c r="BE447" s="812"/>
      <c r="BF447" s="813"/>
      <c r="BG447" s="814"/>
      <c r="BH447" s="815"/>
      <c r="BI447" s="816"/>
      <c r="BJ447" s="696"/>
    </row>
    <row r="448" ht="15.75" customHeight="1">
      <c r="A448" s="758"/>
      <c r="B448" s="758"/>
      <c r="C448" s="669" t="s">
        <v>360</v>
      </c>
      <c r="D448" s="670" t="str">
        <f t="shared" si="14"/>
        <v/>
      </c>
      <c r="E448" s="830"/>
      <c r="F448" s="830"/>
      <c r="G448" s="830"/>
      <c r="H448" s="830"/>
      <c r="I448" s="830"/>
      <c r="J448" s="830"/>
      <c r="K448" s="830"/>
      <c r="L448" s="830"/>
      <c r="M448" s="830"/>
      <c r="N448" s="830"/>
      <c r="O448" s="831"/>
      <c r="P448" s="496"/>
      <c r="Q448" s="786"/>
      <c r="R448" s="777"/>
      <c r="S448" s="777"/>
      <c r="T448" s="763"/>
      <c r="U448" s="646"/>
      <c r="V448" s="764"/>
      <c r="W448" s="720"/>
      <c r="X448" s="720"/>
      <c r="Y448" s="720"/>
      <c r="Z448" s="720"/>
      <c r="AA448" s="720"/>
      <c r="AB448" s="720"/>
      <c r="AC448" s="720"/>
      <c r="AD448" s="720"/>
      <c r="AE448" s="720"/>
      <c r="AF448" s="720"/>
      <c r="AG448" s="720"/>
      <c r="AH448" s="720"/>
      <c r="AI448" s="720"/>
      <c r="AJ448" s="720"/>
      <c r="AK448" s="720"/>
      <c r="AL448" s="720"/>
      <c r="AM448" s="720"/>
      <c r="AN448" s="755"/>
      <c r="AO448" s="765"/>
      <c r="AP448" s="766"/>
      <c r="AQ448" s="720"/>
      <c r="AR448" s="745"/>
      <c r="AS448" s="725"/>
      <c r="AT448" s="725"/>
      <c r="AU448" s="738"/>
      <c r="AV448" s="739"/>
      <c r="AW448" s="739"/>
      <c r="AX448" s="739"/>
      <c r="AY448" s="806"/>
      <c r="AZ448" s="807"/>
      <c r="BA448" s="808"/>
      <c r="BB448" s="809"/>
      <c r="BC448" s="810"/>
      <c r="BD448" s="811"/>
      <c r="BE448" s="812"/>
      <c r="BF448" s="813"/>
      <c r="BG448" s="814"/>
      <c r="BH448" s="815"/>
      <c r="BI448" s="816"/>
      <c r="BJ448" s="696"/>
    </row>
    <row r="449" ht="15.75" customHeight="1">
      <c r="A449" s="756"/>
      <c r="B449" s="756"/>
      <c r="C449" s="669" t="s">
        <v>360</v>
      </c>
      <c r="D449" s="699" t="str">
        <f t="shared" si="14"/>
        <v/>
      </c>
      <c r="E449" s="832"/>
      <c r="F449" s="832"/>
      <c r="G449" s="832"/>
      <c r="H449" s="832"/>
      <c r="I449" s="832"/>
      <c r="J449" s="832"/>
      <c r="K449" s="832"/>
      <c r="L449" s="832"/>
      <c r="M449" s="832"/>
      <c r="N449" s="832"/>
      <c r="O449" s="833"/>
      <c r="P449" s="840"/>
      <c r="Q449" s="710"/>
      <c r="R449" s="769"/>
      <c r="S449" s="769"/>
      <c r="T449" s="782"/>
      <c r="U449" s="706"/>
      <c r="V449" s="772"/>
      <c r="W449" s="709"/>
      <c r="X449" s="709"/>
      <c r="Y449" s="709"/>
      <c r="Z449" s="709"/>
      <c r="AA449" s="709"/>
      <c r="AB449" s="709"/>
      <c r="AC449" s="709"/>
      <c r="AD449" s="709"/>
      <c r="AE449" s="709"/>
      <c r="AF449" s="709"/>
      <c r="AG449" s="709"/>
      <c r="AH449" s="709"/>
      <c r="AI449" s="709"/>
      <c r="AJ449" s="709"/>
      <c r="AK449" s="709"/>
      <c r="AL449" s="709"/>
      <c r="AM449" s="709"/>
      <c r="AN449" s="779"/>
      <c r="AO449" s="773"/>
      <c r="AP449" s="774"/>
      <c r="AQ449" s="709"/>
      <c r="AR449" s="742"/>
      <c r="AS449" s="715"/>
      <c r="AT449" s="715"/>
      <c r="AU449" s="733"/>
      <c r="AV449" s="734"/>
      <c r="AW449" s="734"/>
      <c r="AX449" s="734"/>
      <c r="AY449" s="806"/>
      <c r="AZ449" s="807"/>
      <c r="BA449" s="808"/>
      <c r="BB449" s="809"/>
      <c r="BC449" s="810"/>
      <c r="BD449" s="811"/>
      <c r="BE449" s="812"/>
      <c r="BF449" s="813"/>
      <c r="BG449" s="814"/>
      <c r="BH449" s="815"/>
      <c r="BI449" s="816"/>
      <c r="BJ449" s="696"/>
    </row>
    <row r="450" ht="15.75" customHeight="1">
      <c r="A450" s="758"/>
      <c r="B450" s="758"/>
      <c r="C450" s="669" t="s">
        <v>360</v>
      </c>
      <c r="D450" s="670" t="str">
        <f t="shared" si="14"/>
        <v/>
      </c>
      <c r="E450" s="830"/>
      <c r="F450" s="830"/>
      <c r="G450" s="830"/>
      <c r="H450" s="830"/>
      <c r="I450" s="830"/>
      <c r="J450" s="830"/>
      <c r="K450" s="830"/>
      <c r="L450" s="830"/>
      <c r="M450" s="830"/>
      <c r="N450" s="830"/>
      <c r="O450" s="831"/>
      <c r="P450" s="496"/>
      <c r="Q450" s="786"/>
      <c r="R450" s="777"/>
      <c r="S450" s="777"/>
      <c r="T450" s="763"/>
      <c r="U450" s="646"/>
      <c r="V450" s="764"/>
      <c r="W450" s="720"/>
      <c r="X450" s="720"/>
      <c r="Y450" s="720"/>
      <c r="Z450" s="720"/>
      <c r="AA450" s="720"/>
      <c r="AB450" s="720"/>
      <c r="AC450" s="720"/>
      <c r="AD450" s="720"/>
      <c r="AE450" s="720"/>
      <c r="AF450" s="720"/>
      <c r="AG450" s="720"/>
      <c r="AH450" s="720"/>
      <c r="AI450" s="720"/>
      <c r="AJ450" s="720"/>
      <c r="AK450" s="720"/>
      <c r="AL450" s="720"/>
      <c r="AM450" s="720"/>
      <c r="AN450" s="755"/>
      <c r="AO450" s="765"/>
      <c r="AP450" s="766"/>
      <c r="AQ450" s="720"/>
      <c r="AR450" s="745"/>
      <c r="AS450" s="725"/>
      <c r="AT450" s="725"/>
      <c r="AU450" s="738"/>
      <c r="AV450" s="739"/>
      <c r="AW450" s="739"/>
      <c r="AX450" s="739"/>
      <c r="AY450" s="806"/>
      <c r="AZ450" s="807"/>
      <c r="BA450" s="808"/>
      <c r="BB450" s="809"/>
      <c r="BC450" s="810"/>
      <c r="BD450" s="811"/>
      <c r="BE450" s="812"/>
      <c r="BF450" s="813"/>
      <c r="BG450" s="814"/>
      <c r="BH450" s="815"/>
      <c r="BI450" s="816"/>
      <c r="BJ450" s="696"/>
    </row>
    <row r="451" ht="15.75" customHeight="1">
      <c r="A451" s="756"/>
      <c r="B451" s="756"/>
      <c r="C451" s="669" t="s">
        <v>360</v>
      </c>
      <c r="D451" s="699" t="str">
        <f t="shared" si="14"/>
        <v/>
      </c>
      <c r="E451" s="832"/>
      <c r="F451" s="832"/>
      <c r="G451" s="832"/>
      <c r="H451" s="832"/>
      <c r="I451" s="832"/>
      <c r="J451" s="832"/>
      <c r="K451" s="832"/>
      <c r="L451" s="832"/>
      <c r="M451" s="832"/>
      <c r="N451" s="832"/>
      <c r="O451" s="833"/>
      <c r="P451" s="840"/>
      <c r="Q451" s="710"/>
      <c r="R451" s="769"/>
      <c r="S451" s="769"/>
      <c r="T451" s="782"/>
      <c r="U451" s="706"/>
      <c r="V451" s="772"/>
      <c r="W451" s="709"/>
      <c r="X451" s="709"/>
      <c r="Y451" s="709"/>
      <c r="Z451" s="709"/>
      <c r="AA451" s="709"/>
      <c r="AB451" s="709"/>
      <c r="AC451" s="709"/>
      <c r="AD451" s="709"/>
      <c r="AE451" s="709"/>
      <c r="AF451" s="709"/>
      <c r="AG451" s="709"/>
      <c r="AH451" s="709"/>
      <c r="AI451" s="709"/>
      <c r="AJ451" s="709"/>
      <c r="AK451" s="709"/>
      <c r="AL451" s="709"/>
      <c r="AM451" s="709"/>
      <c r="AN451" s="779"/>
      <c r="AO451" s="773"/>
      <c r="AP451" s="774"/>
      <c r="AQ451" s="709"/>
      <c r="AR451" s="742"/>
      <c r="AS451" s="715"/>
      <c r="AT451" s="715"/>
      <c r="AU451" s="733"/>
      <c r="AV451" s="734"/>
      <c r="AW451" s="734"/>
      <c r="AX451" s="734"/>
      <c r="AY451" s="806"/>
      <c r="AZ451" s="807"/>
      <c r="BA451" s="808"/>
      <c r="BB451" s="809"/>
      <c r="BC451" s="810"/>
      <c r="BD451" s="811"/>
      <c r="BE451" s="812"/>
      <c r="BF451" s="813"/>
      <c r="BG451" s="814"/>
      <c r="BH451" s="815"/>
      <c r="BI451" s="816"/>
      <c r="BJ451" s="696"/>
    </row>
    <row r="452" ht="15.75" customHeight="1">
      <c r="A452" s="758"/>
      <c r="B452" s="758"/>
      <c r="C452" s="669" t="s">
        <v>360</v>
      </c>
      <c r="D452" s="670" t="str">
        <f t="shared" si="14"/>
        <v/>
      </c>
      <c r="E452" s="830"/>
      <c r="F452" s="830"/>
      <c r="G452" s="830"/>
      <c r="H452" s="830"/>
      <c r="I452" s="830"/>
      <c r="J452" s="830"/>
      <c r="K452" s="830"/>
      <c r="L452" s="830"/>
      <c r="M452" s="830"/>
      <c r="N452" s="830"/>
      <c r="O452" s="831"/>
      <c r="P452" s="496"/>
      <c r="Q452" s="786"/>
      <c r="R452" s="777"/>
      <c r="S452" s="777"/>
      <c r="T452" s="763"/>
      <c r="U452" s="646"/>
      <c r="V452" s="764"/>
      <c r="W452" s="720"/>
      <c r="X452" s="720"/>
      <c r="Y452" s="720"/>
      <c r="Z452" s="720"/>
      <c r="AA452" s="720"/>
      <c r="AB452" s="720"/>
      <c r="AC452" s="720"/>
      <c r="AD452" s="720"/>
      <c r="AE452" s="720"/>
      <c r="AF452" s="720"/>
      <c r="AG452" s="720"/>
      <c r="AH452" s="720"/>
      <c r="AI452" s="720"/>
      <c r="AJ452" s="720"/>
      <c r="AK452" s="720"/>
      <c r="AL452" s="720"/>
      <c r="AM452" s="720"/>
      <c r="AN452" s="755"/>
      <c r="AO452" s="765"/>
      <c r="AP452" s="766"/>
      <c r="AQ452" s="720"/>
      <c r="AR452" s="745"/>
      <c r="AS452" s="725"/>
      <c r="AT452" s="725"/>
      <c r="AU452" s="738"/>
      <c r="AV452" s="739"/>
      <c r="AW452" s="739"/>
      <c r="AX452" s="739"/>
      <c r="AY452" s="806"/>
      <c r="AZ452" s="807"/>
      <c r="BA452" s="808"/>
      <c r="BB452" s="809"/>
      <c r="BC452" s="810"/>
      <c r="BD452" s="811"/>
      <c r="BE452" s="812"/>
      <c r="BF452" s="813"/>
      <c r="BG452" s="814"/>
      <c r="BH452" s="815"/>
      <c r="BI452" s="816"/>
      <c r="BJ452" s="696"/>
    </row>
    <row r="453" ht="15.75" customHeight="1">
      <c r="A453" s="756"/>
      <c r="B453" s="756"/>
      <c r="C453" s="669" t="s">
        <v>360</v>
      </c>
      <c r="D453" s="699" t="str">
        <f t="shared" si="14"/>
        <v/>
      </c>
      <c r="E453" s="832"/>
      <c r="F453" s="832"/>
      <c r="G453" s="832"/>
      <c r="H453" s="832"/>
      <c r="I453" s="832"/>
      <c r="J453" s="832"/>
      <c r="K453" s="832"/>
      <c r="L453" s="832"/>
      <c r="M453" s="832"/>
      <c r="N453" s="832"/>
      <c r="O453" s="833"/>
      <c r="P453" s="840"/>
      <c r="Q453" s="710"/>
      <c r="R453" s="769"/>
      <c r="S453" s="769"/>
      <c r="T453" s="782"/>
      <c r="U453" s="706"/>
      <c r="V453" s="772"/>
      <c r="W453" s="709"/>
      <c r="X453" s="709"/>
      <c r="Y453" s="709"/>
      <c r="Z453" s="709"/>
      <c r="AA453" s="709"/>
      <c r="AB453" s="709"/>
      <c r="AC453" s="709"/>
      <c r="AD453" s="709"/>
      <c r="AE453" s="709"/>
      <c r="AF453" s="709"/>
      <c r="AG453" s="709"/>
      <c r="AH453" s="709"/>
      <c r="AI453" s="709"/>
      <c r="AJ453" s="709"/>
      <c r="AK453" s="709"/>
      <c r="AL453" s="709"/>
      <c r="AM453" s="709"/>
      <c r="AN453" s="779"/>
      <c r="AO453" s="773"/>
      <c r="AP453" s="774"/>
      <c r="AQ453" s="709"/>
      <c r="AR453" s="742"/>
      <c r="AS453" s="715"/>
      <c r="AT453" s="715"/>
      <c r="AU453" s="733"/>
      <c r="AV453" s="734"/>
      <c r="AW453" s="734"/>
      <c r="AX453" s="734"/>
      <c r="AY453" s="806"/>
      <c r="AZ453" s="807"/>
      <c r="BA453" s="808"/>
      <c r="BB453" s="809"/>
      <c r="BC453" s="810"/>
      <c r="BD453" s="811"/>
      <c r="BE453" s="812"/>
      <c r="BF453" s="813"/>
      <c r="BG453" s="814"/>
      <c r="BH453" s="815"/>
      <c r="BI453" s="816"/>
      <c r="BJ453" s="696"/>
    </row>
    <row r="454" ht="15.75" customHeight="1">
      <c r="A454" s="758"/>
      <c r="B454" s="758"/>
      <c r="C454" s="669" t="s">
        <v>360</v>
      </c>
      <c r="D454" s="670" t="str">
        <f t="shared" si="14"/>
        <v/>
      </c>
      <c r="E454" s="830"/>
      <c r="F454" s="830"/>
      <c r="G454" s="830"/>
      <c r="H454" s="830"/>
      <c r="I454" s="830"/>
      <c r="J454" s="830"/>
      <c r="K454" s="830"/>
      <c r="L454" s="830"/>
      <c r="M454" s="830"/>
      <c r="N454" s="830"/>
      <c r="O454" s="831"/>
      <c r="P454" s="496"/>
      <c r="Q454" s="786"/>
      <c r="R454" s="777"/>
      <c r="S454" s="777"/>
      <c r="T454" s="763"/>
      <c r="U454" s="646"/>
      <c r="V454" s="764"/>
      <c r="W454" s="720"/>
      <c r="X454" s="720"/>
      <c r="Y454" s="720"/>
      <c r="Z454" s="720"/>
      <c r="AA454" s="720"/>
      <c r="AB454" s="720"/>
      <c r="AC454" s="720"/>
      <c r="AD454" s="720"/>
      <c r="AE454" s="720"/>
      <c r="AF454" s="720"/>
      <c r="AG454" s="720"/>
      <c r="AH454" s="720"/>
      <c r="AI454" s="720"/>
      <c r="AJ454" s="720"/>
      <c r="AK454" s="720"/>
      <c r="AL454" s="720"/>
      <c r="AM454" s="720"/>
      <c r="AN454" s="755"/>
      <c r="AO454" s="765"/>
      <c r="AP454" s="766"/>
      <c r="AQ454" s="720"/>
      <c r="AR454" s="745"/>
      <c r="AS454" s="725"/>
      <c r="AT454" s="725"/>
      <c r="AU454" s="738"/>
      <c r="AV454" s="739"/>
      <c r="AW454" s="739"/>
      <c r="AX454" s="739"/>
      <c r="AY454" s="806"/>
      <c r="AZ454" s="807"/>
      <c r="BA454" s="808"/>
      <c r="BB454" s="809"/>
      <c r="BC454" s="810"/>
      <c r="BD454" s="811"/>
      <c r="BE454" s="812"/>
      <c r="BF454" s="813"/>
      <c r="BG454" s="814"/>
      <c r="BH454" s="815"/>
      <c r="BI454" s="816"/>
      <c r="BJ454" s="696"/>
    </row>
    <row r="455" ht="15.75" customHeight="1">
      <c r="A455" s="756"/>
      <c r="B455" s="756"/>
      <c r="C455" s="669" t="s">
        <v>360</v>
      </c>
      <c r="D455" s="699" t="str">
        <f t="shared" si="14"/>
        <v/>
      </c>
      <c r="E455" s="832"/>
      <c r="F455" s="832"/>
      <c r="G455" s="832"/>
      <c r="H455" s="832"/>
      <c r="I455" s="832"/>
      <c r="J455" s="832"/>
      <c r="K455" s="832"/>
      <c r="L455" s="832"/>
      <c r="M455" s="832"/>
      <c r="N455" s="832"/>
      <c r="O455" s="833"/>
      <c r="P455" s="840"/>
      <c r="Q455" s="710"/>
      <c r="R455" s="769"/>
      <c r="S455" s="769"/>
      <c r="T455" s="782"/>
      <c r="U455" s="706"/>
      <c r="V455" s="772"/>
      <c r="W455" s="709"/>
      <c r="X455" s="709"/>
      <c r="Y455" s="709"/>
      <c r="Z455" s="709"/>
      <c r="AA455" s="709"/>
      <c r="AB455" s="709"/>
      <c r="AC455" s="709"/>
      <c r="AD455" s="709"/>
      <c r="AE455" s="709"/>
      <c r="AF455" s="709"/>
      <c r="AG455" s="709"/>
      <c r="AH455" s="709"/>
      <c r="AI455" s="709"/>
      <c r="AJ455" s="709"/>
      <c r="AK455" s="709"/>
      <c r="AL455" s="709"/>
      <c r="AM455" s="709"/>
      <c r="AN455" s="779"/>
      <c r="AO455" s="773"/>
      <c r="AP455" s="774"/>
      <c r="AQ455" s="709"/>
      <c r="AR455" s="742"/>
      <c r="AS455" s="715"/>
      <c r="AT455" s="715"/>
      <c r="AU455" s="733"/>
      <c r="AV455" s="734"/>
      <c r="AW455" s="734"/>
      <c r="AX455" s="734"/>
      <c r="AY455" s="806"/>
      <c r="AZ455" s="807"/>
      <c r="BA455" s="808"/>
      <c r="BB455" s="809"/>
      <c r="BC455" s="810"/>
      <c r="BD455" s="811"/>
      <c r="BE455" s="812"/>
      <c r="BF455" s="813"/>
      <c r="BG455" s="814"/>
      <c r="BH455" s="815"/>
      <c r="BI455" s="816"/>
      <c r="BJ455" s="696"/>
    </row>
    <row r="456" ht="15.75" customHeight="1">
      <c r="A456" s="758"/>
      <c r="B456" s="758"/>
      <c r="C456" s="669" t="s">
        <v>360</v>
      </c>
      <c r="D456" s="670" t="str">
        <f t="shared" si="14"/>
        <v/>
      </c>
      <c r="E456" s="830"/>
      <c r="F456" s="830"/>
      <c r="G456" s="830"/>
      <c r="H456" s="830"/>
      <c r="I456" s="830"/>
      <c r="J456" s="830"/>
      <c r="K456" s="830"/>
      <c r="L456" s="830"/>
      <c r="M456" s="830"/>
      <c r="N456" s="830"/>
      <c r="O456" s="831"/>
      <c r="P456" s="496"/>
      <c r="Q456" s="786"/>
      <c r="R456" s="777"/>
      <c r="S456" s="777"/>
      <c r="T456" s="763"/>
      <c r="U456" s="646"/>
      <c r="V456" s="764"/>
      <c r="W456" s="720"/>
      <c r="X456" s="720"/>
      <c r="Y456" s="720"/>
      <c r="Z456" s="720"/>
      <c r="AA456" s="720"/>
      <c r="AB456" s="720"/>
      <c r="AC456" s="720"/>
      <c r="AD456" s="720"/>
      <c r="AE456" s="720"/>
      <c r="AF456" s="720"/>
      <c r="AG456" s="720"/>
      <c r="AH456" s="720"/>
      <c r="AI456" s="720"/>
      <c r="AJ456" s="720"/>
      <c r="AK456" s="720"/>
      <c r="AL456" s="720"/>
      <c r="AM456" s="720"/>
      <c r="AN456" s="755"/>
      <c r="AO456" s="765"/>
      <c r="AP456" s="766"/>
      <c r="AQ456" s="720"/>
      <c r="AR456" s="745"/>
      <c r="AS456" s="725"/>
      <c r="AT456" s="725"/>
      <c r="AU456" s="738"/>
      <c r="AV456" s="739"/>
      <c r="AW456" s="739"/>
      <c r="AX456" s="739"/>
      <c r="AY456" s="806"/>
      <c r="AZ456" s="807"/>
      <c r="BA456" s="808"/>
      <c r="BB456" s="809"/>
      <c r="BC456" s="810"/>
      <c r="BD456" s="811"/>
      <c r="BE456" s="812"/>
      <c r="BF456" s="813"/>
      <c r="BG456" s="814"/>
      <c r="BH456" s="815"/>
      <c r="BI456" s="816"/>
      <c r="BJ456" s="696"/>
    </row>
    <row r="457" ht="15.75" customHeight="1">
      <c r="A457" s="756"/>
      <c r="B457" s="756"/>
      <c r="C457" s="669" t="s">
        <v>360</v>
      </c>
      <c r="D457" s="699" t="str">
        <f t="shared" si="14"/>
        <v/>
      </c>
      <c r="E457" s="832"/>
      <c r="F457" s="832"/>
      <c r="G457" s="832"/>
      <c r="H457" s="832"/>
      <c r="I457" s="832"/>
      <c r="J457" s="832"/>
      <c r="K457" s="832"/>
      <c r="L457" s="832"/>
      <c r="M457" s="832"/>
      <c r="N457" s="832"/>
      <c r="O457" s="833"/>
      <c r="P457" s="840"/>
      <c r="Q457" s="710"/>
      <c r="R457" s="769"/>
      <c r="S457" s="769"/>
      <c r="T457" s="782"/>
      <c r="U457" s="706"/>
      <c r="V457" s="772"/>
      <c r="W457" s="709"/>
      <c r="X457" s="709"/>
      <c r="Y457" s="709"/>
      <c r="Z457" s="709"/>
      <c r="AA457" s="709"/>
      <c r="AB457" s="709"/>
      <c r="AC457" s="709"/>
      <c r="AD457" s="709"/>
      <c r="AE457" s="709"/>
      <c r="AF457" s="709"/>
      <c r="AG457" s="709"/>
      <c r="AH457" s="709"/>
      <c r="AI457" s="709"/>
      <c r="AJ457" s="709"/>
      <c r="AK457" s="709"/>
      <c r="AL457" s="709"/>
      <c r="AM457" s="709"/>
      <c r="AN457" s="779"/>
      <c r="AO457" s="773"/>
      <c r="AP457" s="774"/>
      <c r="AQ457" s="709"/>
      <c r="AR457" s="742"/>
      <c r="AS457" s="715"/>
      <c r="AT457" s="715"/>
      <c r="AU457" s="733"/>
      <c r="AV457" s="734"/>
      <c r="AW457" s="734"/>
      <c r="AX457" s="734"/>
      <c r="AY457" s="806"/>
      <c r="AZ457" s="807"/>
      <c r="BA457" s="808"/>
      <c r="BB457" s="809"/>
      <c r="BC457" s="810"/>
      <c r="BD457" s="811"/>
      <c r="BE457" s="812"/>
      <c r="BF457" s="813"/>
      <c r="BG457" s="814"/>
      <c r="BH457" s="815"/>
      <c r="BI457" s="816"/>
      <c r="BJ457" s="696"/>
    </row>
    <row r="458" ht="15.75" customHeight="1">
      <c r="A458" s="758"/>
      <c r="B458" s="758"/>
      <c r="C458" s="669" t="s">
        <v>360</v>
      </c>
      <c r="D458" s="670" t="str">
        <f t="shared" si="14"/>
        <v/>
      </c>
      <c r="E458" s="830"/>
      <c r="F458" s="830"/>
      <c r="G458" s="830"/>
      <c r="H458" s="830"/>
      <c r="I458" s="830"/>
      <c r="J458" s="830"/>
      <c r="K458" s="830"/>
      <c r="L458" s="830"/>
      <c r="M458" s="830"/>
      <c r="N458" s="830"/>
      <c r="O458" s="831"/>
      <c r="P458" s="496"/>
      <c r="Q458" s="786"/>
      <c r="R458" s="777"/>
      <c r="S458" s="777"/>
      <c r="T458" s="763"/>
      <c r="U458" s="646"/>
      <c r="V458" s="764"/>
      <c r="W458" s="720"/>
      <c r="X458" s="720"/>
      <c r="Y458" s="720"/>
      <c r="Z458" s="720"/>
      <c r="AA458" s="720"/>
      <c r="AB458" s="720"/>
      <c r="AC458" s="720"/>
      <c r="AD458" s="720"/>
      <c r="AE458" s="720"/>
      <c r="AF458" s="720"/>
      <c r="AG458" s="720"/>
      <c r="AH458" s="720"/>
      <c r="AI458" s="720"/>
      <c r="AJ458" s="720"/>
      <c r="AK458" s="720"/>
      <c r="AL458" s="720"/>
      <c r="AM458" s="720"/>
      <c r="AN458" s="755"/>
      <c r="AO458" s="765"/>
      <c r="AP458" s="766"/>
      <c r="AQ458" s="720"/>
      <c r="AR458" s="745"/>
      <c r="AS458" s="725"/>
      <c r="AT458" s="725"/>
      <c r="AU458" s="738"/>
      <c r="AV458" s="739"/>
      <c r="AW458" s="739"/>
      <c r="AX458" s="739"/>
      <c r="AY458" s="806"/>
      <c r="AZ458" s="807"/>
      <c r="BA458" s="808"/>
      <c r="BB458" s="809"/>
      <c r="BC458" s="810"/>
      <c r="BD458" s="811"/>
      <c r="BE458" s="812"/>
      <c r="BF458" s="813"/>
      <c r="BG458" s="814"/>
      <c r="BH458" s="815"/>
      <c r="BI458" s="816"/>
      <c r="BJ458" s="696"/>
    </row>
    <row r="459" ht="15.75" customHeight="1">
      <c r="A459" s="756"/>
      <c r="B459" s="756"/>
      <c r="C459" s="669" t="s">
        <v>360</v>
      </c>
      <c r="D459" s="699" t="str">
        <f t="shared" si="14"/>
        <v/>
      </c>
      <c r="E459" s="832"/>
      <c r="F459" s="832"/>
      <c r="G459" s="832"/>
      <c r="H459" s="832"/>
      <c r="I459" s="832"/>
      <c r="J459" s="832"/>
      <c r="K459" s="832"/>
      <c r="L459" s="832"/>
      <c r="M459" s="832"/>
      <c r="N459" s="832"/>
      <c r="O459" s="833"/>
      <c r="P459" s="840"/>
      <c r="Q459" s="710"/>
      <c r="R459" s="769"/>
      <c r="S459" s="769"/>
      <c r="T459" s="782"/>
      <c r="U459" s="706"/>
      <c r="V459" s="772"/>
      <c r="W459" s="709"/>
      <c r="X459" s="709"/>
      <c r="Y459" s="709"/>
      <c r="Z459" s="709"/>
      <c r="AA459" s="709"/>
      <c r="AB459" s="709"/>
      <c r="AC459" s="709"/>
      <c r="AD459" s="709"/>
      <c r="AE459" s="709"/>
      <c r="AF459" s="709"/>
      <c r="AG459" s="709"/>
      <c r="AH459" s="709"/>
      <c r="AI459" s="709"/>
      <c r="AJ459" s="709"/>
      <c r="AK459" s="709"/>
      <c r="AL459" s="709"/>
      <c r="AM459" s="709"/>
      <c r="AN459" s="779"/>
      <c r="AO459" s="773"/>
      <c r="AP459" s="774"/>
      <c r="AQ459" s="709"/>
      <c r="AR459" s="742"/>
      <c r="AS459" s="715"/>
      <c r="AT459" s="715"/>
      <c r="AU459" s="733"/>
      <c r="AV459" s="734"/>
      <c r="AW459" s="734"/>
      <c r="AX459" s="734"/>
      <c r="AY459" s="806"/>
      <c r="AZ459" s="807"/>
      <c r="BA459" s="808"/>
      <c r="BB459" s="809"/>
      <c r="BC459" s="810"/>
      <c r="BD459" s="811"/>
      <c r="BE459" s="812"/>
      <c r="BF459" s="813"/>
      <c r="BG459" s="814"/>
      <c r="BH459" s="815"/>
      <c r="BI459" s="816"/>
      <c r="BJ459" s="696"/>
    </row>
    <row r="460" ht="15.75" customHeight="1">
      <c r="A460" s="758"/>
      <c r="B460" s="758"/>
      <c r="C460" s="669" t="s">
        <v>360</v>
      </c>
      <c r="D460" s="670" t="str">
        <f t="shared" si="14"/>
        <v/>
      </c>
      <c r="E460" s="830"/>
      <c r="F460" s="830"/>
      <c r="G460" s="830"/>
      <c r="H460" s="830"/>
      <c r="I460" s="830"/>
      <c r="J460" s="830"/>
      <c r="K460" s="830"/>
      <c r="L460" s="830"/>
      <c r="M460" s="830"/>
      <c r="N460" s="830"/>
      <c r="O460" s="831"/>
      <c r="P460" s="496"/>
      <c r="Q460" s="786"/>
      <c r="R460" s="777"/>
      <c r="S460" s="777"/>
      <c r="T460" s="763"/>
      <c r="U460" s="646"/>
      <c r="V460" s="764"/>
      <c r="W460" s="720"/>
      <c r="X460" s="720"/>
      <c r="Y460" s="720"/>
      <c r="Z460" s="720"/>
      <c r="AA460" s="720"/>
      <c r="AB460" s="720"/>
      <c r="AC460" s="720"/>
      <c r="AD460" s="720"/>
      <c r="AE460" s="720"/>
      <c r="AF460" s="720"/>
      <c r="AG460" s="720"/>
      <c r="AH460" s="720"/>
      <c r="AI460" s="720"/>
      <c r="AJ460" s="720"/>
      <c r="AK460" s="720"/>
      <c r="AL460" s="720"/>
      <c r="AM460" s="720"/>
      <c r="AN460" s="755"/>
      <c r="AO460" s="765"/>
      <c r="AP460" s="766"/>
      <c r="AQ460" s="720"/>
      <c r="AR460" s="745"/>
      <c r="AS460" s="725"/>
      <c r="AT460" s="725"/>
      <c r="AU460" s="738"/>
      <c r="AV460" s="739"/>
      <c r="AW460" s="739"/>
      <c r="AX460" s="739"/>
      <c r="AY460" s="806"/>
      <c r="AZ460" s="807"/>
      <c r="BA460" s="808"/>
      <c r="BB460" s="809"/>
      <c r="BC460" s="810"/>
      <c r="BD460" s="811"/>
      <c r="BE460" s="812"/>
      <c r="BF460" s="813"/>
      <c r="BG460" s="814"/>
      <c r="BH460" s="815"/>
      <c r="BI460" s="816"/>
      <c r="BJ460" s="696"/>
    </row>
    <row r="461" ht="15.75" customHeight="1">
      <c r="A461" s="756"/>
      <c r="B461" s="756"/>
      <c r="C461" s="669" t="s">
        <v>333</v>
      </c>
      <c r="D461" s="699" t="str">
        <f t="shared" ref="D461:D511" si="15">BH2</f>
        <v>Plank</v>
      </c>
      <c r="E461" s="832"/>
      <c r="F461" s="832"/>
      <c r="G461" s="832"/>
      <c r="H461" s="832"/>
      <c r="I461" s="832"/>
      <c r="J461" s="832"/>
      <c r="K461" s="832"/>
      <c r="L461" s="832"/>
      <c r="M461" s="832"/>
      <c r="N461" s="832"/>
      <c r="O461" s="833"/>
      <c r="P461" s="702" t="str">
        <f t="shared" ref="P461:P511" si="16">BH2</f>
        <v>Plank</v>
      </c>
      <c r="Q461" s="710"/>
      <c r="R461" s="769" t="s">
        <v>2519</v>
      </c>
      <c r="S461" s="770" t="s">
        <v>2520</v>
      </c>
      <c r="T461" s="782"/>
      <c r="U461" s="706"/>
      <c r="V461" s="772"/>
      <c r="W461" s="709"/>
      <c r="X461" s="709"/>
      <c r="Y461" s="709"/>
      <c r="Z461" s="709"/>
      <c r="AA461" s="709"/>
      <c r="AB461" s="709"/>
      <c r="AC461" s="709"/>
      <c r="AD461" s="709"/>
      <c r="AE461" s="709"/>
      <c r="AF461" s="709"/>
      <c r="AG461" s="709"/>
      <c r="AH461" s="709"/>
      <c r="AI461" s="709"/>
      <c r="AJ461" s="709"/>
      <c r="AK461" s="709"/>
      <c r="AL461" s="709"/>
      <c r="AM461" s="709"/>
      <c r="AN461" s="779"/>
      <c r="AO461" s="773"/>
      <c r="AP461" s="774"/>
      <c r="AQ461" s="709"/>
      <c r="AR461" s="742"/>
      <c r="AS461" s="715"/>
      <c r="AT461" s="715"/>
      <c r="AU461" s="733"/>
      <c r="AV461" s="734"/>
      <c r="AW461" s="734"/>
      <c r="AX461" s="734"/>
      <c r="AY461" s="806"/>
      <c r="AZ461" s="807"/>
      <c r="BA461" s="808"/>
      <c r="BB461" s="809"/>
      <c r="BC461" s="810"/>
      <c r="BD461" s="811"/>
      <c r="BE461" s="812"/>
      <c r="BF461" s="813"/>
      <c r="BG461" s="814"/>
      <c r="BH461" s="815"/>
      <c r="BI461" s="816"/>
      <c r="BJ461" s="696"/>
    </row>
    <row r="462" ht="15.75" customHeight="1">
      <c r="A462" s="758"/>
      <c r="B462" s="758"/>
      <c r="C462" s="669" t="s">
        <v>333</v>
      </c>
      <c r="D462" s="670" t="str">
        <f t="shared" si="15"/>
        <v>Crunch A Terra</v>
      </c>
      <c r="E462" s="830"/>
      <c r="F462" s="830"/>
      <c r="G462" s="830"/>
      <c r="H462" s="830"/>
      <c r="I462" s="830"/>
      <c r="J462" s="830"/>
      <c r="K462" s="830"/>
      <c r="L462" s="830"/>
      <c r="M462" s="830"/>
      <c r="N462" s="830"/>
      <c r="O462" s="831"/>
      <c r="P462" s="673" t="str">
        <f t="shared" si="16"/>
        <v>Crunch A Terra</v>
      </c>
      <c r="Q462" s="786"/>
      <c r="R462" s="777" t="s">
        <v>2519</v>
      </c>
      <c r="S462" s="762" t="s">
        <v>2521</v>
      </c>
      <c r="T462" s="763"/>
      <c r="U462" s="646"/>
      <c r="V462" s="764"/>
      <c r="W462" s="720"/>
      <c r="X462" s="720"/>
      <c r="Y462" s="720"/>
      <c r="Z462" s="720"/>
      <c r="AA462" s="720"/>
      <c r="AB462" s="720"/>
      <c r="AC462" s="720"/>
      <c r="AD462" s="720"/>
      <c r="AE462" s="720"/>
      <c r="AF462" s="720"/>
      <c r="AG462" s="720"/>
      <c r="AH462" s="720"/>
      <c r="AI462" s="720"/>
      <c r="AJ462" s="720"/>
      <c r="AK462" s="720"/>
      <c r="AL462" s="720"/>
      <c r="AM462" s="720"/>
      <c r="AN462" s="755"/>
      <c r="AO462" s="765"/>
      <c r="AP462" s="766"/>
      <c r="AQ462" s="720"/>
      <c r="AR462" s="745"/>
      <c r="AS462" s="725"/>
      <c r="AT462" s="725"/>
      <c r="AU462" s="738"/>
      <c r="AV462" s="739"/>
      <c r="AW462" s="739"/>
      <c r="AX462" s="739"/>
      <c r="AY462" s="806"/>
      <c r="AZ462" s="807"/>
      <c r="BA462" s="808"/>
      <c r="BB462" s="809"/>
      <c r="BC462" s="810"/>
      <c r="BD462" s="811"/>
      <c r="BE462" s="812"/>
      <c r="BF462" s="813"/>
      <c r="BG462" s="814"/>
      <c r="BH462" s="815"/>
      <c r="BI462" s="816"/>
      <c r="BJ462" s="696"/>
    </row>
    <row r="463" ht="15.75" customHeight="1">
      <c r="A463" s="756"/>
      <c r="B463" s="756"/>
      <c r="C463" s="669" t="s">
        <v>333</v>
      </c>
      <c r="D463" s="699" t="str">
        <f t="shared" si="15"/>
        <v>Dragon Flag</v>
      </c>
      <c r="E463" s="832"/>
      <c r="F463" s="832"/>
      <c r="G463" s="832"/>
      <c r="H463" s="832"/>
      <c r="I463" s="832"/>
      <c r="J463" s="832"/>
      <c r="K463" s="832"/>
      <c r="L463" s="832"/>
      <c r="M463" s="832"/>
      <c r="N463" s="832"/>
      <c r="O463" s="833"/>
      <c r="P463" s="702" t="str">
        <f t="shared" si="16"/>
        <v>Dragon Flag</v>
      </c>
      <c r="Q463" s="710"/>
      <c r="R463" s="769" t="s">
        <v>2519</v>
      </c>
      <c r="S463" s="770" t="s">
        <v>2522</v>
      </c>
      <c r="T463" s="782"/>
      <c r="U463" s="706"/>
      <c r="V463" s="772"/>
      <c r="W463" s="709"/>
      <c r="X463" s="709"/>
      <c r="Y463" s="709"/>
      <c r="Z463" s="709"/>
      <c r="AA463" s="709"/>
      <c r="AB463" s="709"/>
      <c r="AC463" s="709"/>
      <c r="AD463" s="709"/>
      <c r="AE463" s="709"/>
      <c r="AF463" s="709"/>
      <c r="AG463" s="709"/>
      <c r="AH463" s="709"/>
      <c r="AI463" s="709"/>
      <c r="AJ463" s="709"/>
      <c r="AK463" s="709"/>
      <c r="AL463" s="709"/>
      <c r="AM463" s="709"/>
      <c r="AN463" s="779"/>
      <c r="AO463" s="773"/>
      <c r="AP463" s="774"/>
      <c r="AQ463" s="709"/>
      <c r="AR463" s="742"/>
      <c r="AS463" s="715"/>
      <c r="AT463" s="715"/>
      <c r="AU463" s="733"/>
      <c r="AV463" s="734"/>
      <c r="AW463" s="734"/>
      <c r="AX463" s="734"/>
      <c r="AY463" s="806"/>
      <c r="AZ463" s="807"/>
      <c r="BA463" s="808"/>
      <c r="BB463" s="809"/>
      <c r="BC463" s="810"/>
      <c r="BD463" s="811"/>
      <c r="BE463" s="812"/>
      <c r="BF463" s="813"/>
      <c r="BG463" s="814"/>
      <c r="BH463" s="815"/>
      <c r="BI463" s="816"/>
      <c r="BJ463" s="696"/>
    </row>
    <row r="464" ht="15.75" customHeight="1">
      <c r="A464" s="758"/>
      <c r="B464" s="758"/>
      <c r="C464" s="669" t="s">
        <v>333</v>
      </c>
      <c r="D464" s="670" t="str">
        <f t="shared" si="15"/>
        <v>Dragon Flag Mono</v>
      </c>
      <c r="E464" s="830"/>
      <c r="F464" s="830"/>
      <c r="G464" s="830"/>
      <c r="H464" s="830"/>
      <c r="I464" s="830"/>
      <c r="J464" s="830"/>
      <c r="K464" s="830"/>
      <c r="L464" s="830"/>
      <c r="M464" s="830"/>
      <c r="N464" s="830"/>
      <c r="O464" s="831"/>
      <c r="P464" s="673" t="str">
        <f t="shared" si="16"/>
        <v>Dragon Flag Mono</v>
      </c>
      <c r="Q464" s="786"/>
      <c r="R464" s="777" t="s">
        <v>2519</v>
      </c>
      <c r="S464" s="762" t="s">
        <v>2523</v>
      </c>
      <c r="T464" s="763"/>
      <c r="U464" s="646"/>
      <c r="V464" s="764"/>
      <c r="W464" s="720"/>
      <c r="X464" s="720"/>
      <c r="Y464" s="720"/>
      <c r="Z464" s="720"/>
      <c r="AA464" s="720"/>
      <c r="AB464" s="720"/>
      <c r="AC464" s="720"/>
      <c r="AD464" s="720"/>
      <c r="AE464" s="720"/>
      <c r="AF464" s="720"/>
      <c r="AG464" s="720"/>
      <c r="AH464" s="720"/>
      <c r="AI464" s="720"/>
      <c r="AJ464" s="720"/>
      <c r="AK464" s="720"/>
      <c r="AL464" s="720"/>
      <c r="AM464" s="720"/>
      <c r="AN464" s="755"/>
      <c r="AO464" s="765"/>
      <c r="AP464" s="766"/>
      <c r="AQ464" s="720"/>
      <c r="AR464" s="745"/>
      <c r="AS464" s="725"/>
      <c r="AT464" s="725"/>
      <c r="AU464" s="738"/>
      <c r="AV464" s="739"/>
      <c r="AW464" s="739"/>
      <c r="AX464" s="739"/>
      <c r="AY464" s="806"/>
      <c r="AZ464" s="807"/>
      <c r="BA464" s="808"/>
      <c r="BB464" s="809"/>
      <c r="BC464" s="810"/>
      <c r="BD464" s="811"/>
      <c r="BE464" s="812"/>
      <c r="BF464" s="813"/>
      <c r="BG464" s="814"/>
      <c r="BH464" s="815"/>
      <c r="BI464" s="816"/>
      <c r="BJ464" s="696"/>
    </row>
    <row r="465" ht="15.75" customHeight="1">
      <c r="A465" s="756"/>
      <c r="B465" s="756"/>
      <c r="C465" s="669" t="s">
        <v>333</v>
      </c>
      <c r="D465" s="699" t="str">
        <f t="shared" si="15"/>
        <v>Side Plank</v>
      </c>
      <c r="E465" s="832"/>
      <c r="F465" s="832"/>
      <c r="G465" s="832"/>
      <c r="H465" s="832"/>
      <c r="I465" s="832"/>
      <c r="J465" s="832"/>
      <c r="K465" s="832"/>
      <c r="L465" s="832"/>
      <c r="M465" s="832"/>
      <c r="N465" s="832"/>
      <c r="O465" s="833"/>
      <c r="P465" s="702" t="str">
        <f t="shared" si="16"/>
        <v>Side Plank</v>
      </c>
      <c r="Q465" s="710"/>
      <c r="R465" s="769" t="s">
        <v>2519</v>
      </c>
      <c r="S465" s="770" t="s">
        <v>2524</v>
      </c>
      <c r="T465" s="782"/>
      <c r="U465" s="706"/>
      <c r="V465" s="772"/>
      <c r="W465" s="709"/>
      <c r="X465" s="709"/>
      <c r="Y465" s="709"/>
      <c r="Z465" s="709"/>
      <c r="AA465" s="709"/>
      <c r="AB465" s="709"/>
      <c r="AC465" s="709"/>
      <c r="AD465" s="709"/>
      <c r="AE465" s="709"/>
      <c r="AF465" s="709"/>
      <c r="AG465" s="709"/>
      <c r="AH465" s="709"/>
      <c r="AI465" s="709"/>
      <c r="AJ465" s="709"/>
      <c r="AK465" s="709"/>
      <c r="AL465" s="709"/>
      <c r="AM465" s="709"/>
      <c r="AN465" s="779"/>
      <c r="AO465" s="773"/>
      <c r="AP465" s="774"/>
      <c r="AQ465" s="709"/>
      <c r="AR465" s="742"/>
      <c r="AS465" s="715"/>
      <c r="AT465" s="715"/>
      <c r="AU465" s="733"/>
      <c r="AV465" s="734"/>
      <c r="AW465" s="734"/>
      <c r="AX465" s="734"/>
      <c r="AY465" s="806"/>
      <c r="AZ465" s="807"/>
      <c r="BA465" s="808"/>
      <c r="BB465" s="809"/>
      <c r="BC465" s="810"/>
      <c r="BD465" s="811"/>
      <c r="BE465" s="812"/>
      <c r="BF465" s="813"/>
      <c r="BG465" s="814"/>
      <c r="BH465" s="815"/>
      <c r="BI465" s="816"/>
      <c r="BJ465" s="696"/>
    </row>
    <row r="466" ht="15.75" customHeight="1">
      <c r="A466" s="758"/>
      <c r="B466" s="758"/>
      <c r="C466" s="669" t="s">
        <v>333</v>
      </c>
      <c r="D466" s="670" t="str">
        <f t="shared" si="15"/>
        <v>Leg Raises</v>
      </c>
      <c r="E466" s="830"/>
      <c r="F466" s="830"/>
      <c r="G466" s="830"/>
      <c r="H466" s="830"/>
      <c r="I466" s="830"/>
      <c r="J466" s="830"/>
      <c r="K466" s="830"/>
      <c r="L466" s="830"/>
      <c r="M466" s="830"/>
      <c r="N466" s="830"/>
      <c r="O466" s="831"/>
      <c r="P466" s="673" t="str">
        <f t="shared" si="16"/>
        <v>Leg Raises</v>
      </c>
      <c r="Q466" s="786"/>
      <c r="R466" s="777" t="s">
        <v>2519</v>
      </c>
      <c r="S466" s="762" t="s">
        <v>2525</v>
      </c>
      <c r="T466" s="763"/>
      <c r="U466" s="646"/>
      <c r="V466" s="764"/>
      <c r="W466" s="720"/>
      <c r="X466" s="720"/>
      <c r="Y466" s="720"/>
      <c r="Z466" s="720"/>
      <c r="AA466" s="720"/>
      <c r="AB466" s="720"/>
      <c r="AC466" s="720"/>
      <c r="AD466" s="720"/>
      <c r="AE466" s="720"/>
      <c r="AF466" s="720"/>
      <c r="AG466" s="720"/>
      <c r="AH466" s="720"/>
      <c r="AI466" s="720"/>
      <c r="AJ466" s="720"/>
      <c r="AK466" s="720"/>
      <c r="AL466" s="720"/>
      <c r="AM466" s="720"/>
      <c r="AN466" s="755"/>
      <c r="AO466" s="765"/>
      <c r="AP466" s="766"/>
      <c r="AQ466" s="720"/>
      <c r="AR466" s="745"/>
      <c r="AS466" s="725"/>
      <c r="AT466" s="725"/>
      <c r="AU466" s="738"/>
      <c r="AV466" s="739"/>
      <c r="AW466" s="739"/>
      <c r="AX466" s="739"/>
      <c r="AY466" s="806"/>
      <c r="AZ466" s="807"/>
      <c r="BA466" s="808"/>
      <c r="BB466" s="809"/>
      <c r="BC466" s="810"/>
      <c r="BD466" s="811"/>
      <c r="BE466" s="812"/>
      <c r="BF466" s="813"/>
      <c r="BG466" s="814"/>
      <c r="BH466" s="815"/>
      <c r="BI466" s="816"/>
      <c r="BJ466" s="696"/>
    </row>
    <row r="467" ht="15.75" customHeight="1">
      <c r="A467" s="756"/>
      <c r="B467" s="756"/>
      <c r="C467" s="669" t="s">
        <v>333</v>
      </c>
      <c r="D467" s="699" t="str">
        <f t="shared" si="15"/>
        <v>Crunch Su Fitball</v>
      </c>
      <c r="E467" s="832"/>
      <c r="F467" s="832"/>
      <c r="G467" s="832"/>
      <c r="H467" s="832"/>
      <c r="I467" s="832"/>
      <c r="J467" s="832"/>
      <c r="K467" s="832"/>
      <c r="L467" s="832"/>
      <c r="M467" s="832"/>
      <c r="N467" s="832"/>
      <c r="O467" s="833"/>
      <c r="P467" s="702" t="str">
        <f t="shared" si="16"/>
        <v>Crunch Su Fitball</v>
      </c>
      <c r="Q467" s="710"/>
      <c r="R467" s="769" t="s">
        <v>2519</v>
      </c>
      <c r="S467" s="770" t="s">
        <v>2526</v>
      </c>
      <c r="T467" s="782"/>
      <c r="U467" s="706"/>
      <c r="V467" s="772"/>
      <c r="W467" s="709"/>
      <c r="X467" s="709"/>
      <c r="Y467" s="709"/>
      <c r="Z467" s="709"/>
      <c r="AA467" s="709"/>
      <c r="AB467" s="709"/>
      <c r="AC467" s="709"/>
      <c r="AD467" s="709"/>
      <c r="AE467" s="709"/>
      <c r="AF467" s="709"/>
      <c r="AG467" s="709"/>
      <c r="AH467" s="709"/>
      <c r="AI467" s="709"/>
      <c r="AJ467" s="709"/>
      <c r="AK467" s="709"/>
      <c r="AL467" s="709"/>
      <c r="AM467" s="709"/>
      <c r="AN467" s="779"/>
      <c r="AO467" s="773"/>
      <c r="AP467" s="774"/>
      <c r="AQ467" s="709"/>
      <c r="AR467" s="742"/>
      <c r="AS467" s="715"/>
      <c r="AT467" s="715"/>
      <c r="AU467" s="733"/>
      <c r="AV467" s="734"/>
      <c r="AW467" s="734"/>
      <c r="AX467" s="734"/>
      <c r="AY467" s="806"/>
      <c r="AZ467" s="807"/>
      <c r="BA467" s="808"/>
      <c r="BB467" s="809"/>
      <c r="BC467" s="810"/>
      <c r="BD467" s="811"/>
      <c r="BE467" s="812"/>
      <c r="BF467" s="813"/>
      <c r="BG467" s="814"/>
      <c r="BH467" s="815"/>
      <c r="BI467" s="816"/>
      <c r="BJ467" s="696"/>
    </row>
    <row r="468" ht="15.75" customHeight="1">
      <c r="A468" s="758"/>
      <c r="B468" s="758"/>
      <c r="C468" s="669" t="s">
        <v>333</v>
      </c>
      <c r="D468" s="670" t="str">
        <f t="shared" si="15"/>
        <v>AB Roll</v>
      </c>
      <c r="E468" s="830"/>
      <c r="F468" s="830"/>
      <c r="G468" s="830"/>
      <c r="H468" s="830"/>
      <c r="I468" s="830"/>
      <c r="J468" s="830"/>
      <c r="K468" s="830"/>
      <c r="L468" s="830"/>
      <c r="M468" s="830"/>
      <c r="N468" s="830"/>
      <c r="O468" s="831"/>
      <c r="P468" s="673" t="str">
        <f t="shared" si="16"/>
        <v>AB Roll</v>
      </c>
      <c r="Q468" s="786"/>
      <c r="R468" s="777" t="s">
        <v>2519</v>
      </c>
      <c r="S468" s="762" t="s">
        <v>2527</v>
      </c>
      <c r="T468" s="763"/>
      <c r="U468" s="646"/>
      <c r="V468" s="764"/>
      <c r="W468" s="720"/>
      <c r="X468" s="720"/>
      <c r="Y468" s="720"/>
      <c r="Z468" s="720"/>
      <c r="AA468" s="720"/>
      <c r="AB468" s="720"/>
      <c r="AC468" s="720"/>
      <c r="AD468" s="720"/>
      <c r="AE468" s="720"/>
      <c r="AF468" s="720"/>
      <c r="AG468" s="720"/>
      <c r="AH468" s="720"/>
      <c r="AI468" s="720"/>
      <c r="AJ468" s="720"/>
      <c r="AK468" s="720"/>
      <c r="AL468" s="720"/>
      <c r="AM468" s="720"/>
      <c r="AN468" s="755"/>
      <c r="AO468" s="765"/>
      <c r="AP468" s="766"/>
      <c r="AQ468" s="720"/>
      <c r="AR468" s="745"/>
      <c r="AS468" s="725"/>
      <c r="AT468" s="725"/>
      <c r="AU468" s="738"/>
      <c r="AV468" s="739"/>
      <c r="AW468" s="739"/>
      <c r="AX468" s="739"/>
      <c r="AY468" s="806"/>
      <c r="AZ468" s="807"/>
      <c r="BA468" s="808"/>
      <c r="BB468" s="809"/>
      <c r="BC468" s="810"/>
      <c r="BD468" s="811"/>
      <c r="BE468" s="812"/>
      <c r="BF468" s="813"/>
      <c r="BG468" s="814"/>
      <c r="BH468" s="815"/>
      <c r="BI468" s="816"/>
      <c r="BJ468" s="696"/>
    </row>
    <row r="469" ht="15.75" customHeight="1">
      <c r="A469" s="756"/>
      <c r="B469" s="756"/>
      <c r="C469" s="669" t="s">
        <v>333</v>
      </c>
      <c r="D469" s="699" t="str">
        <f t="shared" si="15"/>
        <v>Reverse Crunch</v>
      </c>
      <c r="E469" s="832"/>
      <c r="F469" s="832"/>
      <c r="G469" s="832"/>
      <c r="H469" s="832"/>
      <c r="I469" s="832"/>
      <c r="J469" s="832"/>
      <c r="K469" s="832"/>
      <c r="L469" s="832"/>
      <c r="M469" s="832"/>
      <c r="N469" s="832"/>
      <c r="O469" s="833"/>
      <c r="P469" s="702" t="str">
        <f t="shared" si="16"/>
        <v>Reverse Crunch</v>
      </c>
      <c r="Q469" s="710"/>
      <c r="R469" s="769" t="s">
        <v>2519</v>
      </c>
      <c r="S469" s="770" t="s">
        <v>2528</v>
      </c>
      <c r="T469" s="782"/>
      <c r="U469" s="706"/>
      <c r="V469" s="772"/>
      <c r="W469" s="709"/>
      <c r="X469" s="709"/>
      <c r="Y469" s="709"/>
      <c r="Z469" s="709"/>
      <c r="AA469" s="709"/>
      <c r="AB469" s="709"/>
      <c r="AC469" s="709"/>
      <c r="AD469" s="709"/>
      <c r="AE469" s="709"/>
      <c r="AF469" s="709"/>
      <c r="AG469" s="709"/>
      <c r="AH469" s="709"/>
      <c r="AI469" s="709"/>
      <c r="AJ469" s="709"/>
      <c r="AK469" s="709"/>
      <c r="AL469" s="709"/>
      <c r="AM469" s="709"/>
      <c r="AN469" s="779"/>
      <c r="AO469" s="773"/>
      <c r="AP469" s="774"/>
      <c r="AQ469" s="709"/>
      <c r="AR469" s="742"/>
      <c r="AS469" s="715"/>
      <c r="AT469" s="715"/>
      <c r="AU469" s="733"/>
      <c r="AV469" s="734"/>
      <c r="AW469" s="734"/>
      <c r="AX469" s="734"/>
      <c r="AY469" s="806"/>
      <c r="AZ469" s="807"/>
      <c r="BA469" s="808"/>
      <c r="BB469" s="809"/>
      <c r="BC469" s="810"/>
      <c r="BD469" s="811"/>
      <c r="BE469" s="812"/>
      <c r="BF469" s="813"/>
      <c r="BG469" s="814"/>
      <c r="BH469" s="815"/>
      <c r="BI469" s="816"/>
      <c r="BJ469" s="696"/>
    </row>
    <row r="470" ht="15.75" customHeight="1">
      <c r="A470" s="758"/>
      <c r="B470" s="758"/>
      <c r="C470" s="669" t="s">
        <v>333</v>
      </c>
      <c r="D470" s="670" t="str">
        <f t="shared" si="15"/>
        <v>Circuito TRX</v>
      </c>
      <c r="E470" s="830"/>
      <c r="F470" s="830"/>
      <c r="G470" s="830"/>
      <c r="H470" s="830"/>
      <c r="I470" s="830"/>
      <c r="J470" s="830"/>
      <c r="K470" s="830"/>
      <c r="L470" s="830"/>
      <c r="M470" s="830"/>
      <c r="N470" s="830"/>
      <c r="O470" s="831"/>
      <c r="P470" s="673" t="str">
        <f t="shared" si="16"/>
        <v>Circuito TRX</v>
      </c>
      <c r="Q470" s="786"/>
      <c r="R470" s="777"/>
      <c r="S470" s="777"/>
      <c r="T470" s="763"/>
      <c r="U470" s="646"/>
      <c r="V470" s="764"/>
      <c r="W470" s="720"/>
      <c r="X470" s="720"/>
      <c r="Y470" s="720"/>
      <c r="Z470" s="720"/>
      <c r="AA470" s="720"/>
      <c r="AB470" s="720"/>
      <c r="AC470" s="720"/>
      <c r="AD470" s="720"/>
      <c r="AE470" s="720"/>
      <c r="AF470" s="720"/>
      <c r="AG470" s="720"/>
      <c r="AH470" s="720"/>
      <c r="AI470" s="720"/>
      <c r="AJ470" s="720"/>
      <c r="AK470" s="720"/>
      <c r="AL470" s="720"/>
      <c r="AM470" s="720"/>
      <c r="AN470" s="755"/>
      <c r="AO470" s="765"/>
      <c r="AP470" s="766"/>
      <c r="AQ470" s="720"/>
      <c r="AR470" s="745"/>
      <c r="AS470" s="725"/>
      <c r="AT470" s="725"/>
      <c r="AU470" s="738"/>
      <c r="AV470" s="739"/>
      <c r="AW470" s="739"/>
      <c r="AX470" s="739"/>
      <c r="AY470" s="806"/>
      <c r="AZ470" s="807"/>
      <c r="BA470" s="808"/>
      <c r="BB470" s="809"/>
      <c r="BC470" s="810"/>
      <c r="BD470" s="811"/>
      <c r="BE470" s="812"/>
      <c r="BF470" s="813"/>
      <c r="BG470" s="814"/>
      <c r="BH470" s="815"/>
      <c r="BI470" s="816"/>
      <c r="BJ470" s="696"/>
    </row>
    <row r="471" ht="15.75" customHeight="1">
      <c r="A471" s="756"/>
      <c r="B471" s="756"/>
      <c r="C471" s="669" t="s">
        <v>333</v>
      </c>
      <c r="D471" s="699" t="str">
        <f t="shared" si="15"/>
        <v>Mountain Climber</v>
      </c>
      <c r="E471" s="832"/>
      <c r="F471" s="832"/>
      <c r="G471" s="832"/>
      <c r="H471" s="832"/>
      <c r="I471" s="832"/>
      <c r="J471" s="832"/>
      <c r="K471" s="832"/>
      <c r="L471" s="832"/>
      <c r="M471" s="832"/>
      <c r="N471" s="832"/>
      <c r="O471" s="833"/>
      <c r="P471" s="702" t="str">
        <f t="shared" si="16"/>
        <v>Mountain Climber</v>
      </c>
      <c r="Q471" s="710"/>
      <c r="R471" s="769" t="s">
        <v>2519</v>
      </c>
      <c r="S471" s="770" t="s">
        <v>2529</v>
      </c>
      <c r="T471" s="782"/>
      <c r="U471" s="706"/>
      <c r="V471" s="772"/>
      <c r="W471" s="709"/>
      <c r="X471" s="709"/>
      <c r="Y471" s="709"/>
      <c r="Z471" s="709"/>
      <c r="AA471" s="709"/>
      <c r="AB471" s="709"/>
      <c r="AC471" s="709"/>
      <c r="AD471" s="709"/>
      <c r="AE471" s="709"/>
      <c r="AF471" s="709"/>
      <c r="AG471" s="709"/>
      <c r="AH471" s="709"/>
      <c r="AI471" s="709"/>
      <c r="AJ471" s="709"/>
      <c r="AK471" s="709"/>
      <c r="AL471" s="709"/>
      <c r="AM471" s="709"/>
      <c r="AN471" s="779"/>
      <c r="AO471" s="773"/>
      <c r="AP471" s="774"/>
      <c r="AQ471" s="709"/>
      <c r="AR471" s="742"/>
      <c r="AS471" s="715"/>
      <c r="AT471" s="715"/>
      <c r="AU471" s="733"/>
      <c r="AV471" s="734"/>
      <c r="AW471" s="734"/>
      <c r="AX471" s="734"/>
      <c r="AY471" s="806"/>
      <c r="AZ471" s="807"/>
      <c r="BA471" s="808"/>
      <c r="BB471" s="809"/>
      <c r="BC471" s="810"/>
      <c r="BD471" s="811"/>
      <c r="BE471" s="812"/>
      <c r="BF471" s="813"/>
      <c r="BG471" s="814"/>
      <c r="BH471" s="815"/>
      <c r="BI471" s="816"/>
      <c r="BJ471" s="696"/>
    </row>
    <row r="472" ht="15.75" customHeight="1">
      <c r="A472" s="758"/>
      <c r="B472" s="758"/>
      <c r="C472" s="669" t="s">
        <v>333</v>
      </c>
      <c r="D472" s="670" t="str">
        <f t="shared" si="15"/>
        <v>L-Sit</v>
      </c>
      <c r="E472" s="830"/>
      <c r="F472" s="830"/>
      <c r="G472" s="830"/>
      <c r="H472" s="830"/>
      <c r="I472" s="830"/>
      <c r="J472" s="830"/>
      <c r="K472" s="830"/>
      <c r="L472" s="830"/>
      <c r="M472" s="830"/>
      <c r="N472" s="830"/>
      <c r="O472" s="831"/>
      <c r="P472" s="673" t="str">
        <f t="shared" si="16"/>
        <v>L-Sit</v>
      </c>
      <c r="Q472" s="786"/>
      <c r="R472" s="777" t="s">
        <v>2519</v>
      </c>
      <c r="S472" s="777"/>
      <c r="T472" s="763"/>
      <c r="U472" s="646"/>
      <c r="V472" s="764"/>
      <c r="W472" s="720"/>
      <c r="X472" s="720"/>
      <c r="Y472" s="720"/>
      <c r="Z472" s="720"/>
      <c r="AA472" s="720"/>
      <c r="AB472" s="720"/>
      <c r="AC472" s="720"/>
      <c r="AD472" s="720"/>
      <c r="AE472" s="720"/>
      <c r="AF472" s="720"/>
      <c r="AG472" s="720"/>
      <c r="AH472" s="720"/>
      <c r="AI472" s="720"/>
      <c r="AJ472" s="720"/>
      <c r="AK472" s="720"/>
      <c r="AL472" s="720"/>
      <c r="AM472" s="720"/>
      <c r="AN472" s="755"/>
      <c r="AO472" s="765"/>
      <c r="AP472" s="766"/>
      <c r="AQ472" s="720"/>
      <c r="AR472" s="745"/>
      <c r="AS472" s="725"/>
      <c r="AT472" s="725"/>
      <c r="AU472" s="738"/>
      <c r="AV472" s="739"/>
      <c r="AW472" s="739"/>
      <c r="AX472" s="739"/>
      <c r="AY472" s="806"/>
      <c r="AZ472" s="807"/>
      <c r="BA472" s="808"/>
      <c r="BB472" s="809"/>
      <c r="BC472" s="810"/>
      <c r="BD472" s="811"/>
      <c r="BE472" s="812"/>
      <c r="BF472" s="813"/>
      <c r="BG472" s="814"/>
      <c r="BH472" s="815"/>
      <c r="BI472" s="816"/>
      <c r="BJ472" s="696"/>
    </row>
    <row r="473" ht="15.75" customHeight="1">
      <c r="A473" s="756"/>
      <c r="B473" s="756"/>
      <c r="C473" s="669" t="s">
        <v>333</v>
      </c>
      <c r="D473" s="699" t="str">
        <f t="shared" si="15"/>
        <v>Plank Al TRX</v>
      </c>
      <c r="E473" s="832"/>
      <c r="F473" s="832"/>
      <c r="G473" s="832"/>
      <c r="H473" s="832"/>
      <c r="I473" s="832"/>
      <c r="J473" s="832"/>
      <c r="K473" s="832"/>
      <c r="L473" s="832"/>
      <c r="M473" s="832"/>
      <c r="N473" s="832"/>
      <c r="O473" s="833"/>
      <c r="P473" s="702" t="str">
        <f t="shared" si="16"/>
        <v>Plank Al TRX</v>
      </c>
      <c r="Q473" s="710"/>
      <c r="R473" s="769" t="s">
        <v>2519</v>
      </c>
      <c r="S473" s="770" t="s">
        <v>2530</v>
      </c>
      <c r="T473" s="782"/>
      <c r="U473" s="706"/>
      <c r="V473" s="772"/>
      <c r="W473" s="709"/>
      <c r="X473" s="709"/>
      <c r="Y473" s="709"/>
      <c r="Z473" s="709"/>
      <c r="AA473" s="709"/>
      <c r="AB473" s="709"/>
      <c r="AC473" s="709"/>
      <c r="AD473" s="709"/>
      <c r="AE473" s="709"/>
      <c r="AF473" s="709"/>
      <c r="AG473" s="709"/>
      <c r="AH473" s="709"/>
      <c r="AI473" s="709"/>
      <c r="AJ473" s="709"/>
      <c r="AK473" s="709"/>
      <c r="AL473" s="709"/>
      <c r="AM473" s="709"/>
      <c r="AN473" s="779"/>
      <c r="AO473" s="773"/>
      <c r="AP473" s="774"/>
      <c r="AQ473" s="709"/>
      <c r="AR473" s="742"/>
      <c r="AS473" s="715"/>
      <c r="AT473" s="715"/>
      <c r="AU473" s="733"/>
      <c r="AV473" s="734"/>
      <c r="AW473" s="734"/>
      <c r="AX473" s="734"/>
      <c r="AY473" s="806"/>
      <c r="AZ473" s="807"/>
      <c r="BA473" s="808"/>
      <c r="BB473" s="809"/>
      <c r="BC473" s="810"/>
      <c r="BD473" s="811"/>
      <c r="BE473" s="812"/>
      <c r="BF473" s="813"/>
      <c r="BG473" s="814"/>
      <c r="BH473" s="815"/>
      <c r="BI473" s="816"/>
      <c r="BJ473" s="696"/>
    </row>
    <row r="474" ht="15.75" customHeight="1">
      <c r="A474" s="758"/>
      <c r="B474" s="758"/>
      <c r="C474" s="669" t="s">
        <v>333</v>
      </c>
      <c r="D474" s="670" t="str">
        <f t="shared" si="15"/>
        <v>Side Plank Al TRX</v>
      </c>
      <c r="E474" s="830"/>
      <c r="F474" s="830"/>
      <c r="G474" s="830"/>
      <c r="H474" s="830"/>
      <c r="I474" s="830"/>
      <c r="J474" s="830"/>
      <c r="K474" s="830"/>
      <c r="L474" s="830"/>
      <c r="M474" s="830"/>
      <c r="N474" s="830"/>
      <c r="O474" s="831"/>
      <c r="P474" s="673" t="str">
        <f t="shared" si="16"/>
        <v>Side Plank Al TRX</v>
      </c>
      <c r="Q474" s="786"/>
      <c r="R474" s="777" t="s">
        <v>2519</v>
      </c>
      <c r="S474" s="762" t="s">
        <v>2531</v>
      </c>
      <c r="T474" s="763"/>
      <c r="U474" s="646"/>
      <c r="V474" s="764"/>
      <c r="W474" s="720"/>
      <c r="X474" s="720"/>
      <c r="Y474" s="720"/>
      <c r="Z474" s="720"/>
      <c r="AA474" s="720"/>
      <c r="AB474" s="720"/>
      <c r="AC474" s="720"/>
      <c r="AD474" s="720"/>
      <c r="AE474" s="720"/>
      <c r="AF474" s="720"/>
      <c r="AG474" s="720"/>
      <c r="AH474" s="720"/>
      <c r="AI474" s="720"/>
      <c r="AJ474" s="720"/>
      <c r="AK474" s="720"/>
      <c r="AL474" s="720"/>
      <c r="AM474" s="720"/>
      <c r="AN474" s="755"/>
      <c r="AO474" s="765"/>
      <c r="AP474" s="766"/>
      <c r="AQ474" s="720"/>
      <c r="AR474" s="745"/>
      <c r="AS474" s="725"/>
      <c r="AT474" s="725"/>
      <c r="AU474" s="738"/>
      <c r="AV474" s="739"/>
      <c r="AW474" s="739"/>
      <c r="AX474" s="739"/>
      <c r="AY474" s="806"/>
      <c r="AZ474" s="807"/>
      <c r="BA474" s="808"/>
      <c r="BB474" s="809"/>
      <c r="BC474" s="810"/>
      <c r="BD474" s="811"/>
      <c r="BE474" s="812"/>
      <c r="BF474" s="813"/>
      <c r="BG474" s="814"/>
      <c r="BH474" s="815"/>
      <c r="BI474" s="816"/>
      <c r="BJ474" s="696"/>
    </row>
    <row r="475" ht="15.75" customHeight="1">
      <c r="A475" s="756"/>
      <c r="B475" s="756"/>
      <c r="C475" s="669" t="s">
        <v>333</v>
      </c>
      <c r="D475" s="699" t="str">
        <f t="shared" si="15"/>
        <v>Crunch Al Cavo Con Corda</v>
      </c>
      <c r="E475" s="832"/>
      <c r="F475" s="832"/>
      <c r="G475" s="832"/>
      <c r="H475" s="832"/>
      <c r="I475" s="832"/>
      <c r="J475" s="832"/>
      <c r="K475" s="832"/>
      <c r="L475" s="832"/>
      <c r="M475" s="832"/>
      <c r="N475" s="832"/>
      <c r="O475" s="833"/>
      <c r="P475" s="702" t="str">
        <f t="shared" si="16"/>
        <v>Crunch Al Cavo Con Corda</v>
      </c>
      <c r="Q475" s="841"/>
      <c r="R475" s="769" t="s">
        <v>2519</v>
      </c>
      <c r="S475" s="770" t="s">
        <v>2532</v>
      </c>
      <c r="T475" s="782"/>
      <c r="U475" s="706"/>
      <c r="V475" s="772"/>
      <c r="W475" s="709"/>
      <c r="X475" s="709"/>
      <c r="Y475" s="709"/>
      <c r="Z475" s="709"/>
      <c r="AA475" s="709"/>
      <c r="AB475" s="709"/>
      <c r="AC475" s="709"/>
      <c r="AD475" s="709"/>
      <c r="AE475" s="709"/>
      <c r="AF475" s="709"/>
      <c r="AG475" s="709"/>
      <c r="AH475" s="709"/>
      <c r="AI475" s="709"/>
      <c r="AJ475" s="709"/>
      <c r="AK475" s="709"/>
      <c r="AL475" s="709"/>
      <c r="AM475" s="709"/>
      <c r="AN475" s="779"/>
      <c r="AO475" s="773"/>
      <c r="AP475" s="774"/>
      <c r="AQ475" s="709"/>
      <c r="AR475" s="742"/>
      <c r="AS475" s="715"/>
      <c r="AT475" s="715"/>
      <c r="AU475" s="733"/>
      <c r="AV475" s="734"/>
      <c r="AW475" s="734"/>
      <c r="AX475" s="734"/>
      <c r="AY475" s="806"/>
      <c r="AZ475" s="807"/>
      <c r="BA475" s="808"/>
      <c r="BB475" s="809"/>
      <c r="BC475" s="810"/>
      <c r="BD475" s="811"/>
      <c r="BE475" s="812"/>
      <c r="BF475" s="813"/>
      <c r="BG475" s="814"/>
      <c r="BH475" s="815"/>
      <c r="BI475" s="816"/>
      <c r="BJ475" s="696"/>
    </row>
    <row r="476" ht="15.75" customHeight="1">
      <c r="A476" s="758"/>
      <c r="B476" s="758"/>
      <c r="C476" s="669" t="s">
        <v>333</v>
      </c>
      <c r="D476" s="670" t="str">
        <f t="shared" si="15"/>
        <v>Front Lever</v>
      </c>
      <c r="E476" s="830"/>
      <c r="F476" s="830"/>
      <c r="G476" s="830"/>
      <c r="H476" s="830"/>
      <c r="I476" s="830"/>
      <c r="J476" s="830"/>
      <c r="K476" s="830"/>
      <c r="L476" s="830"/>
      <c r="M476" s="830"/>
      <c r="N476" s="830"/>
      <c r="O476" s="831"/>
      <c r="P476" s="673" t="str">
        <f t="shared" si="16"/>
        <v>Front Lever</v>
      </c>
      <c r="Q476" s="842"/>
      <c r="R476" s="777" t="s">
        <v>2519</v>
      </c>
      <c r="S476" s="762" t="s">
        <v>2533</v>
      </c>
      <c r="T476" s="763"/>
      <c r="U476" s="646"/>
      <c r="V476" s="764"/>
      <c r="W476" s="720"/>
      <c r="X476" s="720"/>
      <c r="Y476" s="720"/>
      <c r="Z476" s="720"/>
      <c r="AA476" s="720"/>
      <c r="AB476" s="720"/>
      <c r="AC476" s="720"/>
      <c r="AD476" s="720"/>
      <c r="AE476" s="720"/>
      <c r="AF476" s="720"/>
      <c r="AG476" s="720"/>
      <c r="AH476" s="720"/>
      <c r="AI476" s="720"/>
      <c r="AJ476" s="720"/>
      <c r="AK476" s="720"/>
      <c r="AL476" s="720"/>
      <c r="AM476" s="720"/>
      <c r="AN476" s="755"/>
      <c r="AO476" s="765"/>
      <c r="AP476" s="766"/>
      <c r="AQ476" s="720"/>
      <c r="AR476" s="745"/>
      <c r="AS476" s="725"/>
      <c r="AT476" s="725"/>
      <c r="AU476" s="738"/>
      <c r="AV476" s="739"/>
      <c r="AW476" s="739"/>
      <c r="AX476" s="739"/>
      <c r="AY476" s="806"/>
      <c r="AZ476" s="807"/>
      <c r="BA476" s="808"/>
      <c r="BB476" s="809"/>
      <c r="BC476" s="810"/>
      <c r="BD476" s="811"/>
      <c r="BE476" s="812"/>
      <c r="BF476" s="813"/>
      <c r="BG476" s="814"/>
      <c r="BH476" s="815"/>
      <c r="BI476" s="816"/>
      <c r="BJ476" s="696"/>
    </row>
    <row r="477" ht="15.75" customHeight="1">
      <c r="A477" s="756"/>
      <c r="B477" s="756"/>
      <c r="C477" s="669" t="s">
        <v>333</v>
      </c>
      <c r="D477" s="699" t="str">
        <f t="shared" si="15"/>
        <v/>
      </c>
      <c r="E477" s="832"/>
      <c r="F477" s="832"/>
      <c r="G477" s="832"/>
      <c r="H477" s="832"/>
      <c r="I477" s="832"/>
      <c r="J477" s="832"/>
      <c r="K477" s="832"/>
      <c r="L477" s="832"/>
      <c r="M477" s="832"/>
      <c r="N477" s="832"/>
      <c r="O477" s="833"/>
      <c r="P477" s="702" t="str">
        <f t="shared" si="16"/>
        <v/>
      </c>
      <c r="Q477" s="841"/>
      <c r="R477" s="769"/>
      <c r="S477" s="769"/>
      <c r="T477" s="782"/>
      <c r="U477" s="706"/>
      <c r="V477" s="772"/>
      <c r="W477" s="709"/>
      <c r="X477" s="709"/>
      <c r="Y477" s="709"/>
      <c r="Z477" s="709"/>
      <c r="AA477" s="709"/>
      <c r="AB477" s="709"/>
      <c r="AC477" s="709"/>
      <c r="AD477" s="709"/>
      <c r="AE477" s="709"/>
      <c r="AF477" s="709"/>
      <c r="AG477" s="709"/>
      <c r="AH477" s="709"/>
      <c r="AI477" s="709"/>
      <c r="AJ477" s="709"/>
      <c r="AK477" s="709"/>
      <c r="AL477" s="709"/>
      <c r="AM477" s="709"/>
      <c r="AN477" s="779"/>
      <c r="AO477" s="773"/>
      <c r="AP477" s="774"/>
      <c r="AQ477" s="709"/>
      <c r="AR477" s="742"/>
      <c r="AS477" s="715"/>
      <c r="AT477" s="715"/>
      <c r="AU477" s="733"/>
      <c r="AV477" s="734"/>
      <c r="AW477" s="734"/>
      <c r="AX477" s="734"/>
      <c r="AY477" s="806"/>
      <c r="AZ477" s="807"/>
      <c r="BA477" s="808"/>
      <c r="BB477" s="809"/>
      <c r="BC477" s="810"/>
      <c r="BD477" s="811"/>
      <c r="BE477" s="812"/>
      <c r="BF477" s="813"/>
      <c r="BG477" s="814"/>
      <c r="BH477" s="815"/>
      <c r="BI477" s="816"/>
      <c r="BJ477" s="696"/>
    </row>
    <row r="478" ht="15.75" customHeight="1">
      <c r="A478" s="758"/>
      <c r="B478" s="758"/>
      <c r="C478" s="669" t="s">
        <v>333</v>
      </c>
      <c r="D478" s="670" t="str">
        <f t="shared" si="15"/>
        <v/>
      </c>
      <c r="E478" s="830"/>
      <c r="F478" s="830"/>
      <c r="G478" s="830"/>
      <c r="H478" s="830"/>
      <c r="I478" s="830"/>
      <c r="J478" s="830"/>
      <c r="K478" s="830"/>
      <c r="L478" s="830"/>
      <c r="M478" s="830"/>
      <c r="N478" s="830"/>
      <c r="O478" s="831"/>
      <c r="P478" s="673" t="str">
        <f t="shared" si="16"/>
        <v/>
      </c>
      <c r="Q478" s="842"/>
      <c r="R478" s="777"/>
      <c r="S478" s="777"/>
      <c r="T478" s="763"/>
      <c r="U478" s="646"/>
      <c r="V478" s="764"/>
      <c r="W478" s="720"/>
      <c r="X478" s="720"/>
      <c r="Y478" s="720"/>
      <c r="Z478" s="720"/>
      <c r="AA478" s="720"/>
      <c r="AB478" s="720"/>
      <c r="AC478" s="720"/>
      <c r="AD478" s="720"/>
      <c r="AE478" s="720"/>
      <c r="AF478" s="720"/>
      <c r="AG478" s="720"/>
      <c r="AH478" s="720"/>
      <c r="AI478" s="720"/>
      <c r="AJ478" s="720"/>
      <c r="AK478" s="720"/>
      <c r="AL478" s="720"/>
      <c r="AM478" s="720"/>
      <c r="AN478" s="755"/>
      <c r="AO478" s="765"/>
      <c r="AP478" s="766"/>
      <c r="AQ478" s="720"/>
      <c r="AR478" s="745"/>
      <c r="AS478" s="725"/>
      <c r="AT478" s="725"/>
      <c r="AU478" s="738"/>
      <c r="AV478" s="739"/>
      <c r="AW478" s="739"/>
      <c r="AX478" s="739"/>
      <c r="AY478" s="806"/>
      <c r="AZ478" s="807"/>
      <c r="BA478" s="808"/>
      <c r="BB478" s="809"/>
      <c r="BC478" s="810"/>
      <c r="BD478" s="811"/>
      <c r="BE478" s="812"/>
      <c r="BF478" s="813"/>
      <c r="BG478" s="814"/>
      <c r="BH478" s="815"/>
      <c r="BI478" s="816"/>
      <c r="BJ478" s="696"/>
    </row>
    <row r="479" ht="15.75" customHeight="1">
      <c r="A479" s="756"/>
      <c r="B479" s="756"/>
      <c r="C479" s="669" t="s">
        <v>333</v>
      </c>
      <c r="D479" s="699" t="str">
        <f t="shared" si="15"/>
        <v/>
      </c>
      <c r="E479" s="832"/>
      <c r="F479" s="832"/>
      <c r="G479" s="832"/>
      <c r="H479" s="832"/>
      <c r="I479" s="832"/>
      <c r="J479" s="832"/>
      <c r="K479" s="832"/>
      <c r="L479" s="832"/>
      <c r="M479" s="832"/>
      <c r="N479" s="832"/>
      <c r="O479" s="833"/>
      <c r="P479" s="843" t="str">
        <f t="shared" si="16"/>
        <v/>
      </c>
      <c r="Q479" s="841"/>
      <c r="R479" s="769"/>
      <c r="S479" s="769"/>
      <c r="T479" s="782"/>
      <c r="U479" s="706"/>
      <c r="V479" s="772"/>
      <c r="W479" s="709"/>
      <c r="X479" s="709"/>
      <c r="Y479" s="709"/>
      <c r="Z479" s="709"/>
      <c r="AA479" s="709"/>
      <c r="AB479" s="709"/>
      <c r="AC479" s="709"/>
      <c r="AD479" s="709"/>
      <c r="AE479" s="709"/>
      <c r="AF479" s="709"/>
      <c r="AG479" s="709"/>
      <c r="AH479" s="709"/>
      <c r="AI479" s="709"/>
      <c r="AJ479" s="709"/>
      <c r="AK479" s="709"/>
      <c r="AL479" s="709"/>
      <c r="AM479" s="709"/>
      <c r="AN479" s="779"/>
      <c r="AO479" s="773"/>
      <c r="AP479" s="774"/>
      <c r="AQ479" s="709"/>
      <c r="AR479" s="742"/>
      <c r="AS479" s="715"/>
      <c r="AT479" s="715"/>
      <c r="AU479" s="733"/>
      <c r="AV479" s="734"/>
      <c r="AW479" s="734"/>
      <c r="AX479" s="734"/>
      <c r="AY479" s="806"/>
      <c r="AZ479" s="807"/>
      <c r="BA479" s="808"/>
      <c r="BB479" s="809"/>
      <c r="BC479" s="810"/>
      <c r="BD479" s="811"/>
      <c r="BE479" s="812"/>
      <c r="BF479" s="813"/>
      <c r="BG479" s="814"/>
      <c r="BH479" s="815"/>
      <c r="BI479" s="816"/>
      <c r="BJ479" s="696"/>
    </row>
    <row r="480" ht="15.75" customHeight="1">
      <c r="A480" s="758"/>
      <c r="B480" s="758"/>
      <c r="C480" s="669" t="s">
        <v>333</v>
      </c>
      <c r="D480" s="670" t="str">
        <f t="shared" si="15"/>
        <v/>
      </c>
      <c r="E480" s="830"/>
      <c r="F480" s="830"/>
      <c r="G480" s="830"/>
      <c r="H480" s="830"/>
      <c r="I480" s="830"/>
      <c r="J480" s="830"/>
      <c r="K480" s="830"/>
      <c r="L480" s="830"/>
      <c r="M480" s="830"/>
      <c r="N480" s="830"/>
      <c r="O480" s="831"/>
      <c r="P480" s="844" t="str">
        <f t="shared" si="16"/>
        <v/>
      </c>
      <c r="Q480" s="842"/>
      <c r="R480" s="777"/>
      <c r="S480" s="777"/>
      <c r="T480" s="763"/>
      <c r="U480" s="646"/>
      <c r="V480" s="764"/>
      <c r="W480" s="720"/>
      <c r="X480" s="720"/>
      <c r="Y480" s="720"/>
      <c r="Z480" s="720"/>
      <c r="AA480" s="720"/>
      <c r="AB480" s="720"/>
      <c r="AC480" s="720"/>
      <c r="AD480" s="720"/>
      <c r="AE480" s="720"/>
      <c r="AF480" s="720"/>
      <c r="AG480" s="720"/>
      <c r="AH480" s="720"/>
      <c r="AI480" s="720"/>
      <c r="AJ480" s="720"/>
      <c r="AK480" s="720"/>
      <c r="AL480" s="720"/>
      <c r="AM480" s="720"/>
      <c r="AN480" s="755"/>
      <c r="AO480" s="765"/>
      <c r="AP480" s="766"/>
      <c r="AQ480" s="720"/>
      <c r="AR480" s="745"/>
      <c r="AS480" s="725"/>
      <c r="AT480" s="725"/>
      <c r="AU480" s="738"/>
      <c r="AV480" s="739"/>
      <c r="AW480" s="739"/>
      <c r="AX480" s="739"/>
      <c r="AY480" s="806"/>
      <c r="AZ480" s="807"/>
      <c r="BA480" s="808"/>
      <c r="BB480" s="809"/>
      <c r="BC480" s="810"/>
      <c r="BD480" s="811"/>
      <c r="BE480" s="812"/>
      <c r="BF480" s="813"/>
      <c r="BG480" s="814"/>
      <c r="BH480" s="815"/>
      <c r="BI480" s="816"/>
      <c r="BJ480" s="696"/>
    </row>
    <row r="481" ht="15.75" customHeight="1">
      <c r="A481" s="756"/>
      <c r="B481" s="756"/>
      <c r="C481" s="669" t="s">
        <v>333</v>
      </c>
      <c r="D481" s="699" t="str">
        <f t="shared" si="15"/>
        <v/>
      </c>
      <c r="E481" s="832"/>
      <c r="F481" s="832"/>
      <c r="G481" s="832"/>
      <c r="H481" s="832"/>
      <c r="I481" s="832"/>
      <c r="J481" s="832"/>
      <c r="K481" s="832"/>
      <c r="L481" s="832"/>
      <c r="M481" s="832"/>
      <c r="N481" s="832"/>
      <c r="O481" s="833"/>
      <c r="P481" s="843" t="str">
        <f t="shared" si="16"/>
        <v/>
      </c>
      <c r="Q481" s="841"/>
      <c r="R481" s="769"/>
      <c r="S481" s="769"/>
      <c r="T481" s="782"/>
      <c r="U481" s="706"/>
      <c r="V481" s="772"/>
      <c r="W481" s="709"/>
      <c r="X481" s="709"/>
      <c r="Y481" s="709"/>
      <c r="Z481" s="709"/>
      <c r="AA481" s="709"/>
      <c r="AB481" s="709"/>
      <c r="AC481" s="709"/>
      <c r="AD481" s="709"/>
      <c r="AE481" s="709"/>
      <c r="AF481" s="709"/>
      <c r="AG481" s="709"/>
      <c r="AH481" s="709"/>
      <c r="AI481" s="709"/>
      <c r="AJ481" s="709"/>
      <c r="AK481" s="709"/>
      <c r="AL481" s="709"/>
      <c r="AM481" s="709"/>
      <c r="AN481" s="779"/>
      <c r="AO481" s="773"/>
      <c r="AP481" s="774"/>
      <c r="AQ481" s="709"/>
      <c r="AR481" s="742"/>
      <c r="AS481" s="715"/>
      <c r="AT481" s="715"/>
      <c r="AU481" s="733"/>
      <c r="AV481" s="734"/>
      <c r="AW481" s="734"/>
      <c r="AX481" s="734"/>
      <c r="AY481" s="806"/>
      <c r="AZ481" s="807"/>
      <c r="BA481" s="808"/>
      <c r="BB481" s="809"/>
      <c r="BC481" s="810"/>
      <c r="BD481" s="811"/>
      <c r="BE481" s="812"/>
      <c r="BF481" s="813"/>
      <c r="BG481" s="814"/>
      <c r="BH481" s="815"/>
      <c r="BI481" s="816"/>
      <c r="BJ481" s="696"/>
    </row>
    <row r="482" ht="15.75" customHeight="1">
      <c r="A482" s="758"/>
      <c r="B482" s="758"/>
      <c r="C482" s="669" t="s">
        <v>333</v>
      </c>
      <c r="D482" s="670" t="str">
        <f t="shared" si="15"/>
        <v/>
      </c>
      <c r="E482" s="830"/>
      <c r="F482" s="830"/>
      <c r="G482" s="830"/>
      <c r="H482" s="830"/>
      <c r="I482" s="830"/>
      <c r="J482" s="830"/>
      <c r="K482" s="830"/>
      <c r="L482" s="830"/>
      <c r="M482" s="830"/>
      <c r="N482" s="830"/>
      <c r="O482" s="831"/>
      <c r="P482" s="844" t="str">
        <f t="shared" si="16"/>
        <v/>
      </c>
      <c r="Q482" s="842"/>
      <c r="R482" s="777"/>
      <c r="S482" s="777"/>
      <c r="T482" s="763"/>
      <c r="U482" s="646"/>
      <c r="V482" s="764"/>
      <c r="W482" s="720"/>
      <c r="X482" s="720"/>
      <c r="Y482" s="720"/>
      <c r="Z482" s="720"/>
      <c r="AA482" s="720"/>
      <c r="AB482" s="720"/>
      <c r="AC482" s="720"/>
      <c r="AD482" s="720"/>
      <c r="AE482" s="720"/>
      <c r="AF482" s="720"/>
      <c r="AG482" s="720"/>
      <c r="AH482" s="720"/>
      <c r="AI482" s="720"/>
      <c r="AJ482" s="720"/>
      <c r="AK482" s="720"/>
      <c r="AL482" s="720"/>
      <c r="AM482" s="720"/>
      <c r="AN482" s="755"/>
      <c r="AO482" s="765"/>
      <c r="AP482" s="766"/>
      <c r="AQ482" s="720"/>
      <c r="AR482" s="745"/>
      <c r="AS482" s="725"/>
      <c r="AT482" s="725"/>
      <c r="AU482" s="738"/>
      <c r="AV482" s="739"/>
      <c r="AW482" s="739"/>
      <c r="AX482" s="739"/>
      <c r="AY482" s="806"/>
      <c r="AZ482" s="807"/>
      <c r="BA482" s="808"/>
      <c r="BB482" s="809"/>
      <c r="BC482" s="810"/>
      <c r="BD482" s="811"/>
      <c r="BE482" s="812"/>
      <c r="BF482" s="813"/>
      <c r="BG482" s="814"/>
      <c r="BH482" s="815"/>
      <c r="BI482" s="816"/>
      <c r="BJ482" s="696"/>
    </row>
    <row r="483" ht="15.75" customHeight="1">
      <c r="A483" s="756"/>
      <c r="B483" s="756"/>
      <c r="C483" s="669" t="s">
        <v>333</v>
      </c>
      <c r="D483" s="699" t="str">
        <f t="shared" si="15"/>
        <v/>
      </c>
      <c r="E483" s="832"/>
      <c r="F483" s="832"/>
      <c r="G483" s="832"/>
      <c r="H483" s="832"/>
      <c r="I483" s="832"/>
      <c r="J483" s="832"/>
      <c r="K483" s="832"/>
      <c r="L483" s="832"/>
      <c r="M483" s="832"/>
      <c r="N483" s="832"/>
      <c r="O483" s="833"/>
      <c r="P483" s="843" t="str">
        <f t="shared" si="16"/>
        <v/>
      </c>
      <c r="Q483" s="841"/>
      <c r="R483" s="769"/>
      <c r="S483" s="769"/>
      <c r="T483" s="782"/>
      <c r="U483" s="706"/>
      <c r="V483" s="772"/>
      <c r="W483" s="709"/>
      <c r="X483" s="709"/>
      <c r="Y483" s="709"/>
      <c r="Z483" s="709"/>
      <c r="AA483" s="709"/>
      <c r="AB483" s="709"/>
      <c r="AC483" s="709"/>
      <c r="AD483" s="709"/>
      <c r="AE483" s="709"/>
      <c r="AF483" s="709"/>
      <c r="AG483" s="709"/>
      <c r="AH483" s="709"/>
      <c r="AI483" s="709"/>
      <c r="AJ483" s="709"/>
      <c r="AK483" s="709"/>
      <c r="AL483" s="709"/>
      <c r="AM483" s="709"/>
      <c r="AN483" s="779"/>
      <c r="AO483" s="773"/>
      <c r="AP483" s="774"/>
      <c r="AQ483" s="709"/>
      <c r="AR483" s="742"/>
      <c r="AS483" s="715"/>
      <c r="AT483" s="715"/>
      <c r="AU483" s="733"/>
      <c r="AV483" s="734"/>
      <c r="AW483" s="734"/>
      <c r="AX483" s="734"/>
      <c r="AY483" s="806"/>
      <c r="AZ483" s="807"/>
      <c r="BA483" s="808"/>
      <c r="BB483" s="809"/>
      <c r="BC483" s="810"/>
      <c r="BD483" s="811"/>
      <c r="BE483" s="812"/>
      <c r="BF483" s="813"/>
      <c r="BG483" s="814"/>
      <c r="BH483" s="815"/>
      <c r="BI483" s="816"/>
      <c r="BJ483" s="696"/>
    </row>
    <row r="484" ht="15.75" customHeight="1">
      <c r="A484" s="758"/>
      <c r="B484" s="758"/>
      <c r="C484" s="669" t="s">
        <v>333</v>
      </c>
      <c r="D484" s="670" t="str">
        <f t="shared" si="15"/>
        <v/>
      </c>
      <c r="E484" s="830"/>
      <c r="F484" s="830"/>
      <c r="G484" s="830"/>
      <c r="H484" s="830"/>
      <c r="I484" s="830"/>
      <c r="J484" s="830"/>
      <c r="K484" s="830"/>
      <c r="L484" s="830"/>
      <c r="M484" s="830"/>
      <c r="N484" s="830"/>
      <c r="O484" s="831"/>
      <c r="P484" s="844" t="str">
        <f t="shared" si="16"/>
        <v/>
      </c>
      <c r="Q484" s="842"/>
      <c r="R484" s="777"/>
      <c r="S484" s="777"/>
      <c r="T484" s="763"/>
      <c r="U484" s="646"/>
      <c r="V484" s="764"/>
      <c r="W484" s="720"/>
      <c r="X484" s="720"/>
      <c r="Y484" s="720"/>
      <c r="Z484" s="720"/>
      <c r="AA484" s="720"/>
      <c r="AB484" s="720"/>
      <c r="AC484" s="720"/>
      <c r="AD484" s="720"/>
      <c r="AE484" s="720"/>
      <c r="AF484" s="720"/>
      <c r="AG484" s="720"/>
      <c r="AH484" s="720"/>
      <c r="AI484" s="720"/>
      <c r="AJ484" s="720"/>
      <c r="AK484" s="720"/>
      <c r="AL484" s="720"/>
      <c r="AM484" s="720"/>
      <c r="AN484" s="755"/>
      <c r="AO484" s="765"/>
      <c r="AP484" s="766"/>
      <c r="AQ484" s="720"/>
      <c r="AR484" s="745"/>
      <c r="AS484" s="725"/>
      <c r="AT484" s="725"/>
      <c r="AU484" s="738"/>
      <c r="AV484" s="739"/>
      <c r="AW484" s="739"/>
      <c r="AX484" s="739"/>
      <c r="AY484" s="806"/>
      <c r="AZ484" s="807"/>
      <c r="BA484" s="808"/>
      <c r="BB484" s="809"/>
      <c r="BC484" s="810"/>
      <c r="BD484" s="811"/>
      <c r="BE484" s="812"/>
      <c r="BF484" s="813"/>
      <c r="BG484" s="814"/>
      <c r="BH484" s="815"/>
      <c r="BI484" s="816"/>
      <c r="BJ484" s="696"/>
    </row>
    <row r="485" ht="15.75" customHeight="1">
      <c r="A485" s="756"/>
      <c r="B485" s="756"/>
      <c r="C485" s="669" t="s">
        <v>333</v>
      </c>
      <c r="D485" s="699" t="str">
        <f t="shared" si="15"/>
        <v/>
      </c>
      <c r="E485" s="832"/>
      <c r="F485" s="832"/>
      <c r="G485" s="832"/>
      <c r="H485" s="832"/>
      <c r="I485" s="832"/>
      <c r="J485" s="832"/>
      <c r="K485" s="832"/>
      <c r="L485" s="832"/>
      <c r="M485" s="832"/>
      <c r="N485" s="832"/>
      <c r="O485" s="833"/>
      <c r="P485" s="843" t="str">
        <f t="shared" si="16"/>
        <v/>
      </c>
      <c r="Q485" s="841"/>
      <c r="R485" s="769"/>
      <c r="S485" s="769"/>
      <c r="T485" s="782"/>
      <c r="U485" s="706"/>
      <c r="V485" s="772"/>
      <c r="W485" s="709"/>
      <c r="X485" s="709"/>
      <c r="Y485" s="709"/>
      <c r="Z485" s="709"/>
      <c r="AA485" s="709"/>
      <c r="AB485" s="709"/>
      <c r="AC485" s="709"/>
      <c r="AD485" s="709"/>
      <c r="AE485" s="709"/>
      <c r="AF485" s="709"/>
      <c r="AG485" s="709"/>
      <c r="AH485" s="709"/>
      <c r="AI485" s="709"/>
      <c r="AJ485" s="709"/>
      <c r="AK485" s="709"/>
      <c r="AL485" s="709"/>
      <c r="AM485" s="709"/>
      <c r="AN485" s="779"/>
      <c r="AO485" s="773"/>
      <c r="AP485" s="774"/>
      <c r="AQ485" s="709"/>
      <c r="AR485" s="742"/>
      <c r="AS485" s="715"/>
      <c r="AT485" s="715"/>
      <c r="AU485" s="733"/>
      <c r="AV485" s="734"/>
      <c r="AW485" s="734"/>
      <c r="AX485" s="734"/>
      <c r="AY485" s="806"/>
      <c r="AZ485" s="807"/>
      <c r="BA485" s="808"/>
      <c r="BB485" s="809"/>
      <c r="BC485" s="810"/>
      <c r="BD485" s="811"/>
      <c r="BE485" s="812"/>
      <c r="BF485" s="813"/>
      <c r="BG485" s="814"/>
      <c r="BH485" s="815"/>
      <c r="BI485" s="816"/>
      <c r="BJ485" s="696"/>
    </row>
    <row r="486" ht="15.75" customHeight="1">
      <c r="A486" s="758"/>
      <c r="B486" s="758"/>
      <c r="C486" s="669" t="s">
        <v>333</v>
      </c>
      <c r="D486" s="670" t="str">
        <f t="shared" si="15"/>
        <v/>
      </c>
      <c r="E486" s="830"/>
      <c r="F486" s="830"/>
      <c r="G486" s="830"/>
      <c r="H486" s="830"/>
      <c r="I486" s="830"/>
      <c r="J486" s="830"/>
      <c r="K486" s="830"/>
      <c r="L486" s="830"/>
      <c r="M486" s="830"/>
      <c r="N486" s="830"/>
      <c r="O486" s="831"/>
      <c r="P486" s="844" t="str">
        <f t="shared" si="16"/>
        <v/>
      </c>
      <c r="Q486" s="842"/>
      <c r="R486" s="777"/>
      <c r="S486" s="777"/>
      <c r="T486" s="763"/>
      <c r="U486" s="646"/>
      <c r="V486" s="764"/>
      <c r="W486" s="720"/>
      <c r="X486" s="720"/>
      <c r="Y486" s="720"/>
      <c r="Z486" s="720"/>
      <c r="AA486" s="720"/>
      <c r="AB486" s="720"/>
      <c r="AC486" s="720"/>
      <c r="AD486" s="720"/>
      <c r="AE486" s="720"/>
      <c r="AF486" s="720"/>
      <c r="AG486" s="720"/>
      <c r="AH486" s="720"/>
      <c r="AI486" s="720"/>
      <c r="AJ486" s="720"/>
      <c r="AK486" s="720"/>
      <c r="AL486" s="720"/>
      <c r="AM486" s="720"/>
      <c r="AN486" s="755"/>
      <c r="AO486" s="765"/>
      <c r="AP486" s="766"/>
      <c r="AQ486" s="720"/>
      <c r="AR486" s="745"/>
      <c r="AS486" s="725"/>
      <c r="AT486" s="725"/>
      <c r="AU486" s="738"/>
      <c r="AV486" s="739"/>
      <c r="AW486" s="739"/>
      <c r="AX486" s="739"/>
      <c r="AY486" s="806"/>
      <c r="AZ486" s="807"/>
      <c r="BA486" s="808"/>
      <c r="BB486" s="809"/>
      <c r="BC486" s="810"/>
      <c r="BD486" s="811"/>
      <c r="BE486" s="812"/>
      <c r="BF486" s="813"/>
      <c r="BG486" s="814"/>
      <c r="BH486" s="815"/>
      <c r="BI486" s="816"/>
      <c r="BJ486" s="696"/>
    </row>
    <row r="487" ht="15.75" customHeight="1">
      <c r="A487" s="756"/>
      <c r="B487" s="756"/>
      <c r="C487" s="669" t="s">
        <v>333</v>
      </c>
      <c r="D487" s="699" t="str">
        <f t="shared" si="15"/>
        <v/>
      </c>
      <c r="E487" s="832"/>
      <c r="F487" s="832"/>
      <c r="G487" s="832"/>
      <c r="H487" s="832"/>
      <c r="I487" s="832"/>
      <c r="J487" s="832"/>
      <c r="K487" s="832"/>
      <c r="L487" s="832"/>
      <c r="M487" s="832"/>
      <c r="N487" s="832"/>
      <c r="O487" s="833"/>
      <c r="P487" s="843" t="str">
        <f t="shared" si="16"/>
        <v/>
      </c>
      <c r="Q487" s="841"/>
      <c r="R487" s="769"/>
      <c r="S487" s="769"/>
      <c r="T487" s="782"/>
      <c r="U487" s="706"/>
      <c r="V487" s="772"/>
      <c r="W487" s="709"/>
      <c r="X487" s="709"/>
      <c r="Y487" s="709"/>
      <c r="Z487" s="709"/>
      <c r="AA487" s="709"/>
      <c r="AB487" s="709"/>
      <c r="AC487" s="709"/>
      <c r="AD487" s="709"/>
      <c r="AE487" s="709"/>
      <c r="AF487" s="709"/>
      <c r="AG487" s="709"/>
      <c r="AH487" s="709"/>
      <c r="AI487" s="709"/>
      <c r="AJ487" s="709"/>
      <c r="AK487" s="709"/>
      <c r="AL487" s="709"/>
      <c r="AM487" s="709"/>
      <c r="AN487" s="779"/>
      <c r="AO487" s="773"/>
      <c r="AP487" s="774"/>
      <c r="AQ487" s="709"/>
      <c r="AR487" s="742"/>
      <c r="AS487" s="715"/>
      <c r="AT487" s="715"/>
      <c r="AU487" s="733"/>
      <c r="AV487" s="734"/>
      <c r="AW487" s="734"/>
      <c r="AX487" s="734"/>
      <c r="AY487" s="806"/>
      <c r="AZ487" s="807"/>
      <c r="BA487" s="808"/>
      <c r="BB487" s="809"/>
      <c r="BC487" s="810"/>
      <c r="BD487" s="811"/>
      <c r="BE487" s="812"/>
      <c r="BF487" s="813"/>
      <c r="BG487" s="814"/>
      <c r="BH487" s="815"/>
      <c r="BI487" s="816"/>
      <c r="BJ487" s="696"/>
    </row>
    <row r="488" ht="15.75" customHeight="1">
      <c r="A488" s="758"/>
      <c r="B488" s="758"/>
      <c r="C488" s="669" t="s">
        <v>333</v>
      </c>
      <c r="D488" s="670" t="str">
        <f t="shared" si="15"/>
        <v/>
      </c>
      <c r="E488" s="830"/>
      <c r="F488" s="830"/>
      <c r="G488" s="830"/>
      <c r="H488" s="830"/>
      <c r="I488" s="830"/>
      <c r="J488" s="830"/>
      <c r="K488" s="830"/>
      <c r="L488" s="830"/>
      <c r="M488" s="830"/>
      <c r="N488" s="830"/>
      <c r="O488" s="831"/>
      <c r="P488" s="844" t="str">
        <f t="shared" si="16"/>
        <v/>
      </c>
      <c r="Q488" s="842"/>
      <c r="R488" s="777"/>
      <c r="S488" s="777"/>
      <c r="T488" s="763"/>
      <c r="U488" s="646"/>
      <c r="V488" s="764"/>
      <c r="W488" s="720"/>
      <c r="X488" s="720"/>
      <c r="Y488" s="720"/>
      <c r="Z488" s="720"/>
      <c r="AA488" s="720"/>
      <c r="AB488" s="720"/>
      <c r="AC488" s="720"/>
      <c r="AD488" s="720"/>
      <c r="AE488" s="720"/>
      <c r="AF488" s="720"/>
      <c r="AG488" s="720"/>
      <c r="AH488" s="720"/>
      <c r="AI488" s="720"/>
      <c r="AJ488" s="720"/>
      <c r="AK488" s="720"/>
      <c r="AL488" s="720"/>
      <c r="AM488" s="720"/>
      <c r="AN488" s="755"/>
      <c r="AO488" s="765"/>
      <c r="AP488" s="766"/>
      <c r="AQ488" s="720"/>
      <c r="AR488" s="745"/>
      <c r="AS488" s="725"/>
      <c r="AT488" s="725"/>
      <c r="AU488" s="738"/>
      <c r="AV488" s="739"/>
      <c r="AW488" s="739"/>
      <c r="AX488" s="739"/>
      <c r="AY488" s="806"/>
      <c r="AZ488" s="807"/>
      <c r="BA488" s="808"/>
      <c r="BB488" s="809"/>
      <c r="BC488" s="810"/>
      <c r="BD488" s="811"/>
      <c r="BE488" s="812"/>
      <c r="BF488" s="813"/>
      <c r="BG488" s="814"/>
      <c r="BH488" s="815"/>
      <c r="BI488" s="816"/>
      <c r="BJ488" s="696"/>
    </row>
    <row r="489" ht="15.75" customHeight="1">
      <c r="A489" s="756"/>
      <c r="B489" s="756"/>
      <c r="C489" s="669" t="s">
        <v>333</v>
      </c>
      <c r="D489" s="699" t="str">
        <f t="shared" si="15"/>
        <v/>
      </c>
      <c r="E489" s="832"/>
      <c r="F489" s="832"/>
      <c r="G489" s="832"/>
      <c r="H489" s="832"/>
      <c r="I489" s="832"/>
      <c r="J489" s="832"/>
      <c r="K489" s="832"/>
      <c r="L489" s="832"/>
      <c r="M489" s="832"/>
      <c r="N489" s="832"/>
      <c r="O489" s="833"/>
      <c r="P489" s="843" t="str">
        <f t="shared" si="16"/>
        <v/>
      </c>
      <c r="Q489" s="841"/>
      <c r="R489" s="769"/>
      <c r="S489" s="769"/>
      <c r="T489" s="782"/>
      <c r="U489" s="706"/>
      <c r="V489" s="772"/>
      <c r="W489" s="709"/>
      <c r="X489" s="709"/>
      <c r="Y489" s="709"/>
      <c r="Z489" s="709"/>
      <c r="AA489" s="709"/>
      <c r="AB489" s="709"/>
      <c r="AC489" s="709"/>
      <c r="AD489" s="709"/>
      <c r="AE489" s="709"/>
      <c r="AF489" s="709"/>
      <c r="AG489" s="709"/>
      <c r="AH489" s="709"/>
      <c r="AI489" s="709"/>
      <c r="AJ489" s="709"/>
      <c r="AK489" s="709"/>
      <c r="AL489" s="709"/>
      <c r="AM489" s="709"/>
      <c r="AN489" s="779"/>
      <c r="AO489" s="773"/>
      <c r="AP489" s="774"/>
      <c r="AQ489" s="709"/>
      <c r="AR489" s="742"/>
      <c r="AS489" s="715"/>
      <c r="AT489" s="715"/>
      <c r="AU489" s="733"/>
      <c r="AV489" s="734"/>
      <c r="AW489" s="734"/>
      <c r="AX489" s="734"/>
      <c r="AY489" s="806"/>
      <c r="AZ489" s="807"/>
      <c r="BA489" s="808"/>
      <c r="BB489" s="809"/>
      <c r="BC489" s="810"/>
      <c r="BD489" s="811"/>
      <c r="BE489" s="812"/>
      <c r="BF489" s="813"/>
      <c r="BG489" s="814"/>
      <c r="BH489" s="815"/>
      <c r="BI489" s="816"/>
      <c r="BJ489" s="696"/>
    </row>
    <row r="490" ht="15.75" customHeight="1">
      <c r="A490" s="758"/>
      <c r="B490" s="758"/>
      <c r="C490" s="669" t="s">
        <v>333</v>
      </c>
      <c r="D490" s="670" t="str">
        <f t="shared" si="15"/>
        <v/>
      </c>
      <c r="E490" s="830"/>
      <c r="F490" s="830"/>
      <c r="G490" s="830"/>
      <c r="H490" s="830"/>
      <c r="I490" s="830"/>
      <c r="J490" s="830"/>
      <c r="K490" s="830"/>
      <c r="L490" s="830"/>
      <c r="M490" s="830"/>
      <c r="N490" s="830"/>
      <c r="O490" s="831"/>
      <c r="P490" s="844" t="str">
        <f t="shared" si="16"/>
        <v/>
      </c>
      <c r="Q490" s="842"/>
      <c r="R490" s="777"/>
      <c r="S490" s="777"/>
      <c r="T490" s="763"/>
      <c r="U490" s="646"/>
      <c r="V490" s="764"/>
      <c r="W490" s="720"/>
      <c r="X490" s="720"/>
      <c r="Y490" s="720"/>
      <c r="Z490" s="720"/>
      <c r="AA490" s="720"/>
      <c r="AB490" s="720"/>
      <c r="AC490" s="720"/>
      <c r="AD490" s="720"/>
      <c r="AE490" s="720"/>
      <c r="AF490" s="720"/>
      <c r="AG490" s="720"/>
      <c r="AH490" s="720"/>
      <c r="AI490" s="720"/>
      <c r="AJ490" s="720"/>
      <c r="AK490" s="720"/>
      <c r="AL490" s="720"/>
      <c r="AM490" s="720"/>
      <c r="AN490" s="755"/>
      <c r="AO490" s="765"/>
      <c r="AP490" s="766"/>
      <c r="AQ490" s="720"/>
      <c r="AR490" s="745"/>
      <c r="AS490" s="725"/>
      <c r="AT490" s="725"/>
      <c r="AU490" s="738"/>
      <c r="AV490" s="739"/>
      <c r="AW490" s="739"/>
      <c r="AX490" s="739"/>
      <c r="AY490" s="806"/>
      <c r="AZ490" s="807"/>
      <c r="BA490" s="808"/>
      <c r="BB490" s="809"/>
      <c r="BC490" s="810"/>
      <c r="BD490" s="811"/>
      <c r="BE490" s="812"/>
      <c r="BF490" s="813"/>
      <c r="BG490" s="814"/>
      <c r="BH490" s="815"/>
      <c r="BI490" s="816"/>
      <c r="BJ490" s="696"/>
    </row>
    <row r="491" ht="15.75" customHeight="1">
      <c r="A491" s="756"/>
      <c r="B491" s="756"/>
      <c r="C491" s="669" t="s">
        <v>333</v>
      </c>
      <c r="D491" s="699" t="str">
        <f t="shared" si="15"/>
        <v/>
      </c>
      <c r="E491" s="832"/>
      <c r="F491" s="832"/>
      <c r="G491" s="832"/>
      <c r="H491" s="832"/>
      <c r="I491" s="832"/>
      <c r="J491" s="832"/>
      <c r="K491" s="832"/>
      <c r="L491" s="832"/>
      <c r="M491" s="832"/>
      <c r="N491" s="832"/>
      <c r="O491" s="833"/>
      <c r="P491" s="843" t="str">
        <f t="shared" si="16"/>
        <v/>
      </c>
      <c r="Q491" s="841"/>
      <c r="R491" s="769"/>
      <c r="S491" s="769"/>
      <c r="T491" s="782"/>
      <c r="U491" s="706"/>
      <c r="V491" s="772"/>
      <c r="W491" s="709"/>
      <c r="X491" s="709"/>
      <c r="Y491" s="709"/>
      <c r="Z491" s="709"/>
      <c r="AA491" s="709"/>
      <c r="AB491" s="709"/>
      <c r="AC491" s="709"/>
      <c r="AD491" s="709"/>
      <c r="AE491" s="709"/>
      <c r="AF491" s="709"/>
      <c r="AG491" s="709"/>
      <c r="AH491" s="709"/>
      <c r="AI491" s="709"/>
      <c r="AJ491" s="709"/>
      <c r="AK491" s="709"/>
      <c r="AL491" s="709"/>
      <c r="AM491" s="709"/>
      <c r="AN491" s="779"/>
      <c r="AO491" s="773"/>
      <c r="AP491" s="774"/>
      <c r="AQ491" s="709"/>
      <c r="AR491" s="742"/>
      <c r="AS491" s="715"/>
      <c r="AT491" s="715"/>
      <c r="AU491" s="733"/>
      <c r="AV491" s="734"/>
      <c r="AW491" s="734"/>
      <c r="AX491" s="734"/>
      <c r="AY491" s="806"/>
      <c r="AZ491" s="807"/>
      <c r="BA491" s="808"/>
      <c r="BB491" s="809"/>
      <c r="BC491" s="810"/>
      <c r="BD491" s="811"/>
      <c r="BE491" s="812"/>
      <c r="BF491" s="813"/>
      <c r="BG491" s="814"/>
      <c r="BH491" s="815"/>
      <c r="BI491" s="816"/>
      <c r="BJ491" s="696"/>
    </row>
    <row r="492" ht="15.75" customHeight="1">
      <c r="A492" s="758"/>
      <c r="B492" s="758"/>
      <c r="C492" s="669" t="s">
        <v>333</v>
      </c>
      <c r="D492" s="670" t="str">
        <f t="shared" si="15"/>
        <v/>
      </c>
      <c r="E492" s="830"/>
      <c r="F492" s="830"/>
      <c r="G492" s="830"/>
      <c r="H492" s="830"/>
      <c r="I492" s="830"/>
      <c r="J492" s="830"/>
      <c r="K492" s="830"/>
      <c r="L492" s="830"/>
      <c r="M492" s="830"/>
      <c r="N492" s="830"/>
      <c r="O492" s="831"/>
      <c r="P492" s="844" t="str">
        <f t="shared" si="16"/>
        <v/>
      </c>
      <c r="Q492" s="842"/>
      <c r="R492" s="777"/>
      <c r="S492" s="777"/>
      <c r="T492" s="763"/>
      <c r="U492" s="646"/>
      <c r="V492" s="764"/>
      <c r="W492" s="720"/>
      <c r="X492" s="720"/>
      <c r="Y492" s="720"/>
      <c r="Z492" s="720"/>
      <c r="AA492" s="720"/>
      <c r="AB492" s="720"/>
      <c r="AC492" s="720"/>
      <c r="AD492" s="720"/>
      <c r="AE492" s="720"/>
      <c r="AF492" s="720"/>
      <c r="AG492" s="720"/>
      <c r="AH492" s="720"/>
      <c r="AI492" s="720"/>
      <c r="AJ492" s="720"/>
      <c r="AK492" s="720"/>
      <c r="AL492" s="720"/>
      <c r="AM492" s="720"/>
      <c r="AN492" s="755"/>
      <c r="AO492" s="765"/>
      <c r="AP492" s="766"/>
      <c r="AQ492" s="720"/>
      <c r="AR492" s="745"/>
      <c r="AS492" s="725"/>
      <c r="AT492" s="725"/>
      <c r="AU492" s="738"/>
      <c r="AV492" s="739"/>
      <c r="AW492" s="739"/>
      <c r="AX492" s="739"/>
      <c r="AY492" s="806"/>
      <c r="AZ492" s="807"/>
      <c r="BA492" s="808"/>
      <c r="BB492" s="809"/>
      <c r="BC492" s="810"/>
      <c r="BD492" s="811"/>
      <c r="BE492" s="812"/>
      <c r="BF492" s="813"/>
      <c r="BG492" s="814"/>
      <c r="BH492" s="815"/>
      <c r="BI492" s="816"/>
      <c r="BJ492" s="696"/>
    </row>
    <row r="493" ht="15.75" customHeight="1">
      <c r="A493" s="756"/>
      <c r="B493" s="756"/>
      <c r="C493" s="669" t="s">
        <v>333</v>
      </c>
      <c r="D493" s="699" t="str">
        <f t="shared" si="15"/>
        <v/>
      </c>
      <c r="E493" s="832"/>
      <c r="F493" s="832"/>
      <c r="G493" s="832"/>
      <c r="H493" s="832"/>
      <c r="I493" s="832"/>
      <c r="J493" s="832"/>
      <c r="K493" s="832"/>
      <c r="L493" s="832"/>
      <c r="M493" s="832"/>
      <c r="N493" s="832"/>
      <c r="O493" s="833"/>
      <c r="P493" s="843" t="str">
        <f t="shared" si="16"/>
        <v/>
      </c>
      <c r="Q493" s="841"/>
      <c r="R493" s="769"/>
      <c r="S493" s="769"/>
      <c r="T493" s="782"/>
      <c r="U493" s="706"/>
      <c r="V493" s="772"/>
      <c r="W493" s="709"/>
      <c r="X493" s="709"/>
      <c r="Y493" s="709"/>
      <c r="Z493" s="709"/>
      <c r="AA493" s="709"/>
      <c r="AB493" s="709"/>
      <c r="AC493" s="709"/>
      <c r="AD493" s="709"/>
      <c r="AE493" s="709"/>
      <c r="AF493" s="709"/>
      <c r="AG493" s="709"/>
      <c r="AH493" s="709"/>
      <c r="AI493" s="709"/>
      <c r="AJ493" s="709"/>
      <c r="AK493" s="709"/>
      <c r="AL493" s="709"/>
      <c r="AM493" s="709"/>
      <c r="AN493" s="779"/>
      <c r="AO493" s="773"/>
      <c r="AP493" s="774"/>
      <c r="AQ493" s="709"/>
      <c r="AR493" s="742"/>
      <c r="AS493" s="715"/>
      <c r="AT493" s="715"/>
      <c r="AU493" s="733"/>
      <c r="AV493" s="734"/>
      <c r="AW493" s="734"/>
      <c r="AX493" s="734"/>
      <c r="AY493" s="806"/>
      <c r="AZ493" s="807"/>
      <c r="BA493" s="808"/>
      <c r="BB493" s="809"/>
      <c r="BC493" s="810"/>
      <c r="BD493" s="811"/>
      <c r="BE493" s="812"/>
      <c r="BF493" s="813"/>
      <c r="BG493" s="814"/>
      <c r="BH493" s="815"/>
      <c r="BI493" s="816"/>
      <c r="BJ493" s="696"/>
    </row>
    <row r="494" ht="15.75" customHeight="1">
      <c r="A494" s="758"/>
      <c r="B494" s="758"/>
      <c r="C494" s="669" t="s">
        <v>333</v>
      </c>
      <c r="D494" s="670" t="str">
        <f t="shared" si="15"/>
        <v/>
      </c>
      <c r="E494" s="830"/>
      <c r="F494" s="830"/>
      <c r="G494" s="830"/>
      <c r="H494" s="830"/>
      <c r="I494" s="830"/>
      <c r="J494" s="830"/>
      <c r="K494" s="830"/>
      <c r="L494" s="830"/>
      <c r="M494" s="830"/>
      <c r="N494" s="830"/>
      <c r="O494" s="831"/>
      <c r="P494" s="844" t="str">
        <f t="shared" si="16"/>
        <v/>
      </c>
      <c r="Q494" s="842"/>
      <c r="R494" s="777"/>
      <c r="S494" s="777"/>
      <c r="T494" s="763"/>
      <c r="U494" s="646"/>
      <c r="V494" s="764"/>
      <c r="W494" s="720"/>
      <c r="X494" s="720"/>
      <c r="Y494" s="720"/>
      <c r="Z494" s="720"/>
      <c r="AA494" s="720"/>
      <c r="AB494" s="720"/>
      <c r="AC494" s="720"/>
      <c r="AD494" s="720"/>
      <c r="AE494" s="720"/>
      <c r="AF494" s="720"/>
      <c r="AG494" s="720"/>
      <c r="AH494" s="720"/>
      <c r="AI494" s="720"/>
      <c r="AJ494" s="720"/>
      <c r="AK494" s="720"/>
      <c r="AL494" s="720"/>
      <c r="AM494" s="720"/>
      <c r="AN494" s="755"/>
      <c r="AO494" s="765"/>
      <c r="AP494" s="766"/>
      <c r="AQ494" s="720"/>
      <c r="AR494" s="745"/>
      <c r="AS494" s="725"/>
      <c r="AT494" s="725"/>
      <c r="AU494" s="738"/>
      <c r="AV494" s="739"/>
      <c r="AW494" s="739"/>
      <c r="AX494" s="739"/>
      <c r="AY494" s="806"/>
      <c r="AZ494" s="807"/>
      <c r="BA494" s="808"/>
      <c r="BB494" s="809"/>
      <c r="BC494" s="810"/>
      <c r="BD494" s="811"/>
      <c r="BE494" s="812"/>
      <c r="BF494" s="813"/>
      <c r="BG494" s="814"/>
      <c r="BH494" s="815"/>
      <c r="BI494" s="816"/>
      <c r="BJ494" s="696"/>
    </row>
    <row r="495" ht="15.75" customHeight="1">
      <c r="A495" s="756"/>
      <c r="B495" s="756"/>
      <c r="C495" s="669" t="s">
        <v>333</v>
      </c>
      <c r="D495" s="699" t="str">
        <f t="shared" si="15"/>
        <v/>
      </c>
      <c r="E495" s="832"/>
      <c r="F495" s="832"/>
      <c r="G495" s="832"/>
      <c r="H495" s="832"/>
      <c r="I495" s="832"/>
      <c r="J495" s="832"/>
      <c r="K495" s="832"/>
      <c r="L495" s="832"/>
      <c r="M495" s="832"/>
      <c r="N495" s="832"/>
      <c r="O495" s="833"/>
      <c r="P495" s="843" t="str">
        <f t="shared" si="16"/>
        <v/>
      </c>
      <c r="Q495" s="841"/>
      <c r="R495" s="769"/>
      <c r="S495" s="769"/>
      <c r="T495" s="782"/>
      <c r="U495" s="706"/>
      <c r="V495" s="772"/>
      <c r="W495" s="709"/>
      <c r="X495" s="709"/>
      <c r="Y495" s="709"/>
      <c r="Z495" s="709"/>
      <c r="AA495" s="709"/>
      <c r="AB495" s="709"/>
      <c r="AC495" s="709"/>
      <c r="AD495" s="709"/>
      <c r="AE495" s="709"/>
      <c r="AF495" s="709"/>
      <c r="AG495" s="709"/>
      <c r="AH495" s="709"/>
      <c r="AI495" s="709"/>
      <c r="AJ495" s="709"/>
      <c r="AK495" s="709"/>
      <c r="AL495" s="709"/>
      <c r="AM495" s="709"/>
      <c r="AN495" s="779"/>
      <c r="AO495" s="773"/>
      <c r="AP495" s="774"/>
      <c r="AQ495" s="709"/>
      <c r="AR495" s="742"/>
      <c r="AS495" s="715"/>
      <c r="AT495" s="715"/>
      <c r="AU495" s="733"/>
      <c r="AV495" s="734"/>
      <c r="AW495" s="734"/>
      <c r="AX495" s="734"/>
      <c r="AY495" s="806"/>
      <c r="AZ495" s="807"/>
      <c r="BA495" s="808"/>
      <c r="BB495" s="809"/>
      <c r="BC495" s="810"/>
      <c r="BD495" s="811"/>
      <c r="BE495" s="812"/>
      <c r="BF495" s="813"/>
      <c r="BG495" s="814"/>
      <c r="BH495" s="815"/>
      <c r="BI495" s="816"/>
      <c r="BJ495" s="696"/>
    </row>
    <row r="496" ht="15.75" customHeight="1">
      <c r="A496" s="758"/>
      <c r="B496" s="758"/>
      <c r="C496" s="669" t="s">
        <v>333</v>
      </c>
      <c r="D496" s="670" t="str">
        <f t="shared" si="15"/>
        <v/>
      </c>
      <c r="E496" s="830"/>
      <c r="F496" s="830"/>
      <c r="G496" s="830"/>
      <c r="H496" s="830"/>
      <c r="I496" s="830"/>
      <c r="J496" s="830"/>
      <c r="K496" s="830"/>
      <c r="L496" s="830"/>
      <c r="M496" s="830"/>
      <c r="N496" s="830"/>
      <c r="O496" s="831"/>
      <c r="P496" s="844" t="str">
        <f t="shared" si="16"/>
        <v/>
      </c>
      <c r="Q496" s="842"/>
      <c r="R496" s="777"/>
      <c r="S496" s="777"/>
      <c r="T496" s="763"/>
      <c r="U496" s="646"/>
      <c r="V496" s="764"/>
      <c r="W496" s="720"/>
      <c r="X496" s="720"/>
      <c r="Y496" s="720"/>
      <c r="Z496" s="720"/>
      <c r="AA496" s="720"/>
      <c r="AB496" s="720"/>
      <c r="AC496" s="720"/>
      <c r="AD496" s="720"/>
      <c r="AE496" s="720"/>
      <c r="AF496" s="720"/>
      <c r="AG496" s="720"/>
      <c r="AH496" s="720"/>
      <c r="AI496" s="720"/>
      <c r="AJ496" s="720"/>
      <c r="AK496" s="720"/>
      <c r="AL496" s="720"/>
      <c r="AM496" s="720"/>
      <c r="AN496" s="755"/>
      <c r="AO496" s="765"/>
      <c r="AP496" s="766"/>
      <c r="AQ496" s="720"/>
      <c r="AR496" s="745"/>
      <c r="AS496" s="725"/>
      <c r="AT496" s="725"/>
      <c r="AU496" s="738"/>
      <c r="AV496" s="739"/>
      <c r="AW496" s="739"/>
      <c r="AX496" s="739"/>
      <c r="AY496" s="806"/>
      <c r="AZ496" s="807"/>
      <c r="BA496" s="808"/>
      <c r="BB496" s="809"/>
      <c r="BC496" s="810"/>
      <c r="BD496" s="811"/>
      <c r="BE496" s="812"/>
      <c r="BF496" s="813"/>
      <c r="BG496" s="814"/>
      <c r="BH496" s="815"/>
      <c r="BI496" s="816"/>
      <c r="BJ496" s="696"/>
    </row>
    <row r="497" ht="15.75" customHeight="1">
      <c r="A497" s="756"/>
      <c r="B497" s="756"/>
      <c r="C497" s="669" t="s">
        <v>333</v>
      </c>
      <c r="D497" s="699" t="str">
        <f t="shared" si="15"/>
        <v/>
      </c>
      <c r="E497" s="832"/>
      <c r="F497" s="832"/>
      <c r="G497" s="832"/>
      <c r="H497" s="832"/>
      <c r="I497" s="832"/>
      <c r="J497" s="832"/>
      <c r="K497" s="832"/>
      <c r="L497" s="832"/>
      <c r="M497" s="832"/>
      <c r="N497" s="832"/>
      <c r="O497" s="833"/>
      <c r="P497" s="843" t="str">
        <f t="shared" si="16"/>
        <v/>
      </c>
      <c r="Q497" s="841"/>
      <c r="R497" s="769"/>
      <c r="S497" s="769"/>
      <c r="T497" s="782"/>
      <c r="U497" s="706"/>
      <c r="V497" s="772"/>
      <c r="W497" s="709"/>
      <c r="X497" s="709"/>
      <c r="Y497" s="709"/>
      <c r="Z497" s="709"/>
      <c r="AA497" s="709"/>
      <c r="AB497" s="709"/>
      <c r="AC497" s="709"/>
      <c r="AD497" s="709"/>
      <c r="AE497" s="709"/>
      <c r="AF497" s="709"/>
      <c r="AG497" s="709"/>
      <c r="AH497" s="709"/>
      <c r="AI497" s="709"/>
      <c r="AJ497" s="709"/>
      <c r="AK497" s="709"/>
      <c r="AL497" s="709"/>
      <c r="AM497" s="709"/>
      <c r="AN497" s="779"/>
      <c r="AO497" s="773"/>
      <c r="AP497" s="774"/>
      <c r="AQ497" s="709"/>
      <c r="AR497" s="742"/>
      <c r="AS497" s="715"/>
      <c r="AT497" s="715"/>
      <c r="AU497" s="733"/>
      <c r="AV497" s="734"/>
      <c r="AW497" s="734"/>
      <c r="AX497" s="734"/>
      <c r="AY497" s="806"/>
      <c r="AZ497" s="807"/>
      <c r="BA497" s="808"/>
      <c r="BB497" s="809"/>
      <c r="BC497" s="810"/>
      <c r="BD497" s="811"/>
      <c r="BE497" s="812"/>
      <c r="BF497" s="813"/>
      <c r="BG497" s="814"/>
      <c r="BH497" s="815"/>
      <c r="BI497" s="816"/>
      <c r="BJ497" s="696"/>
    </row>
    <row r="498" ht="15.75" customHeight="1">
      <c r="A498" s="758"/>
      <c r="B498" s="758"/>
      <c r="C498" s="669" t="s">
        <v>333</v>
      </c>
      <c r="D498" s="670" t="str">
        <f t="shared" si="15"/>
        <v/>
      </c>
      <c r="E498" s="830"/>
      <c r="F498" s="830"/>
      <c r="G498" s="830"/>
      <c r="H498" s="830"/>
      <c r="I498" s="830"/>
      <c r="J498" s="830"/>
      <c r="K498" s="830"/>
      <c r="L498" s="830"/>
      <c r="M498" s="830"/>
      <c r="N498" s="830"/>
      <c r="O498" s="831"/>
      <c r="P498" s="844" t="str">
        <f t="shared" si="16"/>
        <v/>
      </c>
      <c r="Q498" s="842"/>
      <c r="R498" s="777"/>
      <c r="S498" s="777"/>
      <c r="T498" s="763"/>
      <c r="U498" s="646"/>
      <c r="V498" s="764"/>
      <c r="W498" s="720"/>
      <c r="X498" s="720"/>
      <c r="Y498" s="720"/>
      <c r="Z498" s="720"/>
      <c r="AA498" s="720"/>
      <c r="AB498" s="720"/>
      <c r="AC498" s="720"/>
      <c r="AD498" s="720"/>
      <c r="AE498" s="720"/>
      <c r="AF498" s="720"/>
      <c r="AG498" s="720"/>
      <c r="AH498" s="720"/>
      <c r="AI498" s="720"/>
      <c r="AJ498" s="720"/>
      <c r="AK498" s="720"/>
      <c r="AL498" s="720"/>
      <c r="AM498" s="720"/>
      <c r="AN498" s="755"/>
      <c r="AO498" s="765"/>
      <c r="AP498" s="766"/>
      <c r="AQ498" s="720"/>
      <c r="AR498" s="745"/>
      <c r="AS498" s="725"/>
      <c r="AT498" s="725"/>
      <c r="AU498" s="738"/>
      <c r="AV498" s="739"/>
      <c r="AW498" s="739"/>
      <c r="AX498" s="739"/>
      <c r="AY498" s="806"/>
      <c r="AZ498" s="807"/>
      <c r="BA498" s="808"/>
      <c r="BB498" s="809"/>
      <c r="BC498" s="810"/>
      <c r="BD498" s="811"/>
      <c r="BE498" s="812"/>
      <c r="BF498" s="813"/>
      <c r="BG498" s="814"/>
      <c r="BH498" s="815"/>
      <c r="BI498" s="816"/>
      <c r="BJ498" s="696"/>
    </row>
    <row r="499" ht="15.75" customHeight="1">
      <c r="A499" s="756"/>
      <c r="B499" s="756"/>
      <c r="C499" s="669" t="s">
        <v>333</v>
      </c>
      <c r="D499" s="699" t="str">
        <f t="shared" si="15"/>
        <v/>
      </c>
      <c r="E499" s="832"/>
      <c r="F499" s="832"/>
      <c r="G499" s="832"/>
      <c r="H499" s="832"/>
      <c r="I499" s="832"/>
      <c r="J499" s="832"/>
      <c r="K499" s="832"/>
      <c r="L499" s="832"/>
      <c r="M499" s="832"/>
      <c r="N499" s="832"/>
      <c r="O499" s="833"/>
      <c r="P499" s="843" t="str">
        <f t="shared" si="16"/>
        <v/>
      </c>
      <c r="Q499" s="841"/>
      <c r="R499" s="769"/>
      <c r="S499" s="769"/>
      <c r="T499" s="782"/>
      <c r="U499" s="706"/>
      <c r="V499" s="772"/>
      <c r="W499" s="709"/>
      <c r="X499" s="709"/>
      <c r="Y499" s="709"/>
      <c r="Z499" s="709"/>
      <c r="AA499" s="709"/>
      <c r="AB499" s="709"/>
      <c r="AC499" s="709"/>
      <c r="AD499" s="709"/>
      <c r="AE499" s="709"/>
      <c r="AF499" s="709"/>
      <c r="AG499" s="709"/>
      <c r="AH499" s="709"/>
      <c r="AI499" s="709"/>
      <c r="AJ499" s="709"/>
      <c r="AK499" s="709"/>
      <c r="AL499" s="709"/>
      <c r="AM499" s="709"/>
      <c r="AN499" s="779"/>
      <c r="AO499" s="773"/>
      <c r="AP499" s="774"/>
      <c r="AQ499" s="709"/>
      <c r="AR499" s="742"/>
      <c r="AS499" s="715"/>
      <c r="AT499" s="715"/>
      <c r="AU499" s="733"/>
      <c r="AV499" s="734"/>
      <c r="AW499" s="734"/>
      <c r="AX499" s="734"/>
      <c r="AY499" s="806"/>
      <c r="AZ499" s="807"/>
      <c r="BA499" s="808"/>
      <c r="BB499" s="809"/>
      <c r="BC499" s="810"/>
      <c r="BD499" s="811"/>
      <c r="BE499" s="812"/>
      <c r="BF499" s="813"/>
      <c r="BG499" s="814"/>
      <c r="BH499" s="815"/>
      <c r="BI499" s="816"/>
      <c r="BJ499" s="696"/>
    </row>
    <row r="500" ht="15.75" customHeight="1">
      <c r="A500" s="758"/>
      <c r="B500" s="758"/>
      <c r="C500" s="669" t="s">
        <v>333</v>
      </c>
      <c r="D500" s="670" t="str">
        <f t="shared" si="15"/>
        <v/>
      </c>
      <c r="E500" s="830"/>
      <c r="F500" s="830"/>
      <c r="G500" s="830"/>
      <c r="H500" s="830"/>
      <c r="I500" s="830"/>
      <c r="J500" s="830"/>
      <c r="K500" s="830"/>
      <c r="L500" s="830"/>
      <c r="M500" s="830"/>
      <c r="N500" s="830"/>
      <c r="O500" s="831"/>
      <c r="P500" s="844" t="str">
        <f t="shared" si="16"/>
        <v/>
      </c>
      <c r="Q500" s="842"/>
      <c r="R500" s="777"/>
      <c r="S500" s="777"/>
      <c r="T500" s="763"/>
      <c r="U500" s="646"/>
      <c r="V500" s="764"/>
      <c r="W500" s="720"/>
      <c r="X500" s="720"/>
      <c r="Y500" s="720"/>
      <c r="Z500" s="720"/>
      <c r="AA500" s="720"/>
      <c r="AB500" s="720"/>
      <c r="AC500" s="720"/>
      <c r="AD500" s="720"/>
      <c r="AE500" s="720"/>
      <c r="AF500" s="720"/>
      <c r="AG500" s="720"/>
      <c r="AH500" s="720"/>
      <c r="AI500" s="720"/>
      <c r="AJ500" s="720"/>
      <c r="AK500" s="720"/>
      <c r="AL500" s="720"/>
      <c r="AM500" s="720"/>
      <c r="AN500" s="755"/>
      <c r="AO500" s="765"/>
      <c r="AP500" s="766"/>
      <c r="AQ500" s="720"/>
      <c r="AR500" s="745"/>
      <c r="AS500" s="725"/>
      <c r="AT500" s="725"/>
      <c r="AU500" s="738"/>
      <c r="AV500" s="739"/>
      <c r="AW500" s="739"/>
      <c r="AX500" s="739"/>
      <c r="AY500" s="806"/>
      <c r="AZ500" s="807"/>
      <c r="BA500" s="808"/>
      <c r="BB500" s="809"/>
      <c r="BC500" s="810"/>
      <c r="BD500" s="811"/>
      <c r="BE500" s="812"/>
      <c r="BF500" s="813"/>
      <c r="BG500" s="814"/>
      <c r="BH500" s="815"/>
      <c r="BI500" s="816"/>
      <c r="BJ500" s="696"/>
    </row>
    <row r="501" ht="15.75" customHeight="1">
      <c r="A501" s="756"/>
      <c r="B501" s="756"/>
      <c r="C501" s="669" t="s">
        <v>333</v>
      </c>
      <c r="D501" s="699" t="str">
        <f t="shared" si="15"/>
        <v/>
      </c>
      <c r="E501" s="832"/>
      <c r="F501" s="832"/>
      <c r="G501" s="832"/>
      <c r="H501" s="832"/>
      <c r="I501" s="832"/>
      <c r="J501" s="832"/>
      <c r="K501" s="832"/>
      <c r="L501" s="832"/>
      <c r="M501" s="832"/>
      <c r="N501" s="832"/>
      <c r="O501" s="833"/>
      <c r="P501" s="843" t="str">
        <f t="shared" si="16"/>
        <v/>
      </c>
      <c r="Q501" s="841"/>
      <c r="R501" s="769"/>
      <c r="S501" s="769"/>
      <c r="T501" s="782"/>
      <c r="U501" s="706"/>
      <c r="V501" s="772"/>
      <c r="W501" s="709"/>
      <c r="X501" s="709"/>
      <c r="Y501" s="709"/>
      <c r="Z501" s="709"/>
      <c r="AA501" s="709"/>
      <c r="AB501" s="709"/>
      <c r="AC501" s="709"/>
      <c r="AD501" s="709"/>
      <c r="AE501" s="709"/>
      <c r="AF501" s="709"/>
      <c r="AG501" s="709"/>
      <c r="AH501" s="709"/>
      <c r="AI501" s="709"/>
      <c r="AJ501" s="709"/>
      <c r="AK501" s="709"/>
      <c r="AL501" s="709"/>
      <c r="AM501" s="709"/>
      <c r="AN501" s="779"/>
      <c r="AO501" s="773"/>
      <c r="AP501" s="774"/>
      <c r="AQ501" s="709"/>
      <c r="AR501" s="742"/>
      <c r="AS501" s="715"/>
      <c r="AT501" s="715"/>
      <c r="AU501" s="733"/>
      <c r="AV501" s="734"/>
      <c r="AW501" s="734"/>
      <c r="AX501" s="734"/>
      <c r="AY501" s="806"/>
      <c r="AZ501" s="807"/>
      <c r="BA501" s="808"/>
      <c r="BB501" s="809"/>
      <c r="BC501" s="810"/>
      <c r="BD501" s="811"/>
      <c r="BE501" s="812"/>
      <c r="BF501" s="813"/>
      <c r="BG501" s="814"/>
      <c r="BH501" s="815"/>
      <c r="BI501" s="816"/>
      <c r="BJ501" s="696"/>
    </row>
    <row r="502" ht="15.75" customHeight="1">
      <c r="A502" s="758"/>
      <c r="B502" s="758"/>
      <c r="C502" s="669" t="s">
        <v>333</v>
      </c>
      <c r="D502" s="670" t="str">
        <f t="shared" si="15"/>
        <v/>
      </c>
      <c r="E502" s="830"/>
      <c r="F502" s="830"/>
      <c r="G502" s="830"/>
      <c r="H502" s="830"/>
      <c r="I502" s="830"/>
      <c r="J502" s="830"/>
      <c r="K502" s="830"/>
      <c r="L502" s="830"/>
      <c r="M502" s="830"/>
      <c r="N502" s="830"/>
      <c r="O502" s="831"/>
      <c r="P502" s="844" t="str">
        <f t="shared" si="16"/>
        <v/>
      </c>
      <c r="Q502" s="842"/>
      <c r="R502" s="777"/>
      <c r="S502" s="777"/>
      <c r="T502" s="763"/>
      <c r="U502" s="646"/>
      <c r="V502" s="764"/>
      <c r="W502" s="720"/>
      <c r="X502" s="720"/>
      <c r="Y502" s="720"/>
      <c r="Z502" s="720"/>
      <c r="AA502" s="720"/>
      <c r="AB502" s="720"/>
      <c r="AC502" s="720"/>
      <c r="AD502" s="720"/>
      <c r="AE502" s="720"/>
      <c r="AF502" s="720"/>
      <c r="AG502" s="720"/>
      <c r="AH502" s="720"/>
      <c r="AI502" s="720"/>
      <c r="AJ502" s="720"/>
      <c r="AK502" s="720"/>
      <c r="AL502" s="720"/>
      <c r="AM502" s="720"/>
      <c r="AN502" s="755"/>
      <c r="AO502" s="765"/>
      <c r="AP502" s="766"/>
      <c r="AQ502" s="720"/>
      <c r="AR502" s="745"/>
      <c r="AS502" s="725"/>
      <c r="AT502" s="725"/>
      <c r="AU502" s="738"/>
      <c r="AV502" s="739"/>
      <c r="AW502" s="739"/>
      <c r="AX502" s="739"/>
      <c r="AY502" s="806"/>
      <c r="AZ502" s="807"/>
      <c r="BA502" s="808"/>
      <c r="BB502" s="809"/>
      <c r="BC502" s="810"/>
      <c r="BD502" s="811"/>
      <c r="BE502" s="812"/>
      <c r="BF502" s="813"/>
      <c r="BG502" s="814"/>
      <c r="BH502" s="815"/>
      <c r="BI502" s="816"/>
      <c r="BJ502" s="696"/>
    </row>
    <row r="503" ht="15.75" customHeight="1">
      <c r="A503" s="756"/>
      <c r="B503" s="756"/>
      <c r="C503" s="669" t="s">
        <v>333</v>
      </c>
      <c r="D503" s="699" t="str">
        <f t="shared" si="15"/>
        <v/>
      </c>
      <c r="E503" s="832"/>
      <c r="F503" s="832"/>
      <c r="G503" s="832"/>
      <c r="H503" s="832"/>
      <c r="I503" s="832"/>
      <c r="J503" s="832"/>
      <c r="K503" s="832"/>
      <c r="L503" s="832"/>
      <c r="M503" s="832"/>
      <c r="N503" s="832"/>
      <c r="O503" s="833"/>
      <c r="P503" s="843" t="str">
        <f t="shared" si="16"/>
        <v/>
      </c>
      <c r="Q503" s="841"/>
      <c r="R503" s="769"/>
      <c r="S503" s="769"/>
      <c r="T503" s="782"/>
      <c r="U503" s="706"/>
      <c r="V503" s="772"/>
      <c r="W503" s="709"/>
      <c r="X503" s="709"/>
      <c r="Y503" s="709"/>
      <c r="Z503" s="709"/>
      <c r="AA503" s="709"/>
      <c r="AB503" s="709"/>
      <c r="AC503" s="709"/>
      <c r="AD503" s="709"/>
      <c r="AE503" s="709"/>
      <c r="AF503" s="709"/>
      <c r="AG503" s="709"/>
      <c r="AH503" s="709"/>
      <c r="AI503" s="709"/>
      <c r="AJ503" s="709"/>
      <c r="AK503" s="709"/>
      <c r="AL503" s="709"/>
      <c r="AM503" s="709"/>
      <c r="AN503" s="779"/>
      <c r="AO503" s="773"/>
      <c r="AP503" s="774"/>
      <c r="AQ503" s="709"/>
      <c r="AR503" s="742"/>
      <c r="AS503" s="715"/>
      <c r="AT503" s="715"/>
      <c r="AU503" s="733"/>
      <c r="AV503" s="734"/>
      <c r="AW503" s="734"/>
      <c r="AX503" s="734"/>
      <c r="AY503" s="806"/>
      <c r="AZ503" s="807"/>
      <c r="BA503" s="808"/>
      <c r="BB503" s="809"/>
      <c r="BC503" s="810"/>
      <c r="BD503" s="811"/>
      <c r="BE503" s="812"/>
      <c r="BF503" s="813"/>
      <c r="BG503" s="814"/>
      <c r="BH503" s="815"/>
      <c r="BI503" s="816"/>
      <c r="BJ503" s="696"/>
    </row>
    <row r="504" ht="15.75" customHeight="1">
      <c r="A504" s="758"/>
      <c r="B504" s="758"/>
      <c r="C504" s="669" t="s">
        <v>333</v>
      </c>
      <c r="D504" s="670" t="str">
        <f t="shared" si="15"/>
        <v/>
      </c>
      <c r="E504" s="830"/>
      <c r="F504" s="830"/>
      <c r="G504" s="830"/>
      <c r="H504" s="830"/>
      <c r="I504" s="830"/>
      <c r="J504" s="830"/>
      <c r="K504" s="830"/>
      <c r="L504" s="830"/>
      <c r="M504" s="830"/>
      <c r="N504" s="830"/>
      <c r="O504" s="831"/>
      <c r="P504" s="844" t="str">
        <f t="shared" si="16"/>
        <v/>
      </c>
      <c r="Q504" s="842"/>
      <c r="R504" s="777"/>
      <c r="S504" s="777"/>
      <c r="T504" s="763"/>
      <c r="U504" s="646"/>
      <c r="V504" s="764"/>
      <c r="W504" s="720"/>
      <c r="X504" s="720"/>
      <c r="Y504" s="720"/>
      <c r="Z504" s="720"/>
      <c r="AA504" s="720"/>
      <c r="AB504" s="720"/>
      <c r="AC504" s="720"/>
      <c r="AD504" s="720"/>
      <c r="AE504" s="720"/>
      <c r="AF504" s="720"/>
      <c r="AG504" s="720"/>
      <c r="AH504" s="720"/>
      <c r="AI504" s="720"/>
      <c r="AJ504" s="720"/>
      <c r="AK504" s="720"/>
      <c r="AL504" s="720"/>
      <c r="AM504" s="720"/>
      <c r="AN504" s="755"/>
      <c r="AO504" s="765"/>
      <c r="AP504" s="766"/>
      <c r="AQ504" s="720"/>
      <c r="AR504" s="745"/>
      <c r="AS504" s="725"/>
      <c r="AT504" s="725"/>
      <c r="AU504" s="738"/>
      <c r="AV504" s="739"/>
      <c r="AW504" s="739"/>
      <c r="AX504" s="739"/>
      <c r="AY504" s="806"/>
      <c r="AZ504" s="807"/>
      <c r="BA504" s="808"/>
      <c r="BB504" s="809"/>
      <c r="BC504" s="810"/>
      <c r="BD504" s="811"/>
      <c r="BE504" s="812"/>
      <c r="BF504" s="813"/>
      <c r="BG504" s="814"/>
      <c r="BH504" s="815"/>
      <c r="BI504" s="816"/>
      <c r="BJ504" s="696"/>
    </row>
    <row r="505" ht="15.75" customHeight="1">
      <c r="A505" s="756"/>
      <c r="B505" s="756"/>
      <c r="C505" s="669" t="s">
        <v>333</v>
      </c>
      <c r="D505" s="699" t="str">
        <f t="shared" si="15"/>
        <v/>
      </c>
      <c r="E505" s="832"/>
      <c r="F505" s="832"/>
      <c r="G505" s="832"/>
      <c r="H505" s="832"/>
      <c r="I505" s="832"/>
      <c r="J505" s="832"/>
      <c r="K505" s="832"/>
      <c r="L505" s="832"/>
      <c r="M505" s="832"/>
      <c r="N505" s="832"/>
      <c r="O505" s="833"/>
      <c r="P505" s="843" t="str">
        <f t="shared" si="16"/>
        <v/>
      </c>
      <c r="Q505" s="841"/>
      <c r="R505" s="769"/>
      <c r="S505" s="769"/>
      <c r="T505" s="782"/>
      <c r="U505" s="706"/>
      <c r="V505" s="772"/>
      <c r="W505" s="709"/>
      <c r="X505" s="709"/>
      <c r="Y505" s="709"/>
      <c r="Z505" s="709"/>
      <c r="AA505" s="709"/>
      <c r="AB505" s="709"/>
      <c r="AC505" s="709"/>
      <c r="AD505" s="709"/>
      <c r="AE505" s="709"/>
      <c r="AF505" s="709"/>
      <c r="AG505" s="709"/>
      <c r="AH505" s="709"/>
      <c r="AI505" s="709"/>
      <c r="AJ505" s="709"/>
      <c r="AK505" s="709"/>
      <c r="AL505" s="709"/>
      <c r="AM505" s="709"/>
      <c r="AN505" s="779"/>
      <c r="AO505" s="773"/>
      <c r="AP505" s="774"/>
      <c r="AQ505" s="709"/>
      <c r="AR505" s="742"/>
      <c r="AS505" s="715"/>
      <c r="AT505" s="715"/>
      <c r="AU505" s="733"/>
      <c r="AV505" s="734"/>
      <c r="AW505" s="734"/>
      <c r="AX505" s="734"/>
      <c r="AY505" s="806"/>
      <c r="AZ505" s="807"/>
      <c r="BA505" s="808"/>
      <c r="BB505" s="809"/>
      <c r="BC505" s="810"/>
      <c r="BD505" s="811"/>
      <c r="BE505" s="812"/>
      <c r="BF505" s="813"/>
      <c r="BG505" s="814"/>
      <c r="BH505" s="815"/>
      <c r="BI505" s="816"/>
      <c r="BJ505" s="696"/>
    </row>
    <row r="506" ht="15.75" customHeight="1">
      <c r="A506" s="758"/>
      <c r="B506" s="758"/>
      <c r="C506" s="669" t="s">
        <v>333</v>
      </c>
      <c r="D506" s="670" t="str">
        <f t="shared" si="15"/>
        <v/>
      </c>
      <c r="E506" s="830"/>
      <c r="F506" s="830"/>
      <c r="G506" s="830"/>
      <c r="H506" s="830"/>
      <c r="I506" s="830"/>
      <c r="J506" s="830"/>
      <c r="K506" s="830"/>
      <c r="L506" s="830"/>
      <c r="M506" s="830"/>
      <c r="N506" s="830"/>
      <c r="O506" s="831"/>
      <c r="P506" s="844" t="str">
        <f t="shared" si="16"/>
        <v/>
      </c>
      <c r="Q506" s="842"/>
      <c r="R506" s="777"/>
      <c r="S506" s="777"/>
      <c r="T506" s="763"/>
      <c r="U506" s="646"/>
      <c r="V506" s="764"/>
      <c r="W506" s="720"/>
      <c r="X506" s="720"/>
      <c r="Y506" s="720"/>
      <c r="Z506" s="720"/>
      <c r="AA506" s="720"/>
      <c r="AB506" s="720"/>
      <c r="AC506" s="720"/>
      <c r="AD506" s="720"/>
      <c r="AE506" s="720"/>
      <c r="AF506" s="720"/>
      <c r="AG506" s="720"/>
      <c r="AH506" s="720"/>
      <c r="AI506" s="720"/>
      <c r="AJ506" s="720"/>
      <c r="AK506" s="720"/>
      <c r="AL506" s="720"/>
      <c r="AM506" s="720"/>
      <c r="AN506" s="755"/>
      <c r="AO506" s="765"/>
      <c r="AP506" s="766"/>
      <c r="AQ506" s="720"/>
      <c r="AR506" s="745"/>
      <c r="AS506" s="725"/>
      <c r="AT506" s="725"/>
      <c r="AU506" s="738"/>
      <c r="AV506" s="739"/>
      <c r="AW506" s="739"/>
      <c r="AX506" s="739"/>
      <c r="AY506" s="806"/>
      <c r="AZ506" s="807"/>
      <c r="BA506" s="808"/>
      <c r="BB506" s="809"/>
      <c r="BC506" s="810"/>
      <c r="BD506" s="811"/>
      <c r="BE506" s="812"/>
      <c r="BF506" s="813"/>
      <c r="BG506" s="814"/>
      <c r="BH506" s="815"/>
      <c r="BI506" s="816"/>
      <c r="BJ506" s="696"/>
    </row>
    <row r="507" ht="15.75" customHeight="1">
      <c r="A507" s="756"/>
      <c r="B507" s="756"/>
      <c r="C507" s="669" t="s">
        <v>333</v>
      </c>
      <c r="D507" s="699" t="str">
        <f t="shared" si="15"/>
        <v/>
      </c>
      <c r="E507" s="832"/>
      <c r="F507" s="832"/>
      <c r="G507" s="832"/>
      <c r="H507" s="832"/>
      <c r="I507" s="832"/>
      <c r="J507" s="832"/>
      <c r="K507" s="832"/>
      <c r="L507" s="832"/>
      <c r="M507" s="832"/>
      <c r="N507" s="832"/>
      <c r="O507" s="833"/>
      <c r="P507" s="843" t="str">
        <f t="shared" si="16"/>
        <v/>
      </c>
      <c r="Q507" s="841"/>
      <c r="R507" s="769"/>
      <c r="S507" s="769"/>
      <c r="T507" s="782"/>
      <c r="U507" s="706"/>
      <c r="V507" s="772"/>
      <c r="W507" s="709"/>
      <c r="X507" s="709"/>
      <c r="Y507" s="709"/>
      <c r="Z507" s="709"/>
      <c r="AA507" s="709"/>
      <c r="AB507" s="709"/>
      <c r="AC507" s="709"/>
      <c r="AD507" s="709"/>
      <c r="AE507" s="709"/>
      <c r="AF507" s="709"/>
      <c r="AG507" s="709"/>
      <c r="AH507" s="709"/>
      <c r="AI507" s="709"/>
      <c r="AJ507" s="709"/>
      <c r="AK507" s="709"/>
      <c r="AL507" s="709"/>
      <c r="AM507" s="709"/>
      <c r="AN507" s="779"/>
      <c r="AO507" s="773"/>
      <c r="AP507" s="774"/>
      <c r="AQ507" s="709"/>
      <c r="AR507" s="742"/>
      <c r="AS507" s="715"/>
      <c r="AT507" s="715"/>
      <c r="AU507" s="733"/>
      <c r="AV507" s="734"/>
      <c r="AW507" s="734"/>
      <c r="AX507" s="734"/>
      <c r="AY507" s="806"/>
      <c r="AZ507" s="807"/>
      <c r="BA507" s="808"/>
      <c r="BB507" s="809"/>
      <c r="BC507" s="810"/>
      <c r="BD507" s="811"/>
      <c r="BE507" s="812"/>
      <c r="BF507" s="813"/>
      <c r="BG507" s="814"/>
      <c r="BH507" s="815"/>
      <c r="BI507" s="816"/>
      <c r="BJ507" s="696"/>
    </row>
    <row r="508" ht="15.75" customHeight="1">
      <c r="A508" s="758"/>
      <c r="B508" s="758"/>
      <c r="C508" s="669" t="s">
        <v>333</v>
      </c>
      <c r="D508" s="670" t="str">
        <f t="shared" si="15"/>
        <v/>
      </c>
      <c r="E508" s="830"/>
      <c r="F508" s="830"/>
      <c r="G508" s="830"/>
      <c r="H508" s="830"/>
      <c r="I508" s="830"/>
      <c r="J508" s="830"/>
      <c r="K508" s="830"/>
      <c r="L508" s="830"/>
      <c r="M508" s="830"/>
      <c r="N508" s="830"/>
      <c r="O508" s="831"/>
      <c r="P508" s="844" t="str">
        <f t="shared" si="16"/>
        <v/>
      </c>
      <c r="Q508" s="842"/>
      <c r="R508" s="777"/>
      <c r="S508" s="777"/>
      <c r="T508" s="763"/>
      <c r="U508" s="646"/>
      <c r="V508" s="764"/>
      <c r="W508" s="720"/>
      <c r="X508" s="720"/>
      <c r="Y508" s="720"/>
      <c r="Z508" s="720"/>
      <c r="AA508" s="720"/>
      <c r="AB508" s="720"/>
      <c r="AC508" s="720"/>
      <c r="AD508" s="720"/>
      <c r="AE508" s="720"/>
      <c r="AF508" s="720"/>
      <c r="AG508" s="720"/>
      <c r="AH508" s="720"/>
      <c r="AI508" s="720"/>
      <c r="AJ508" s="720"/>
      <c r="AK508" s="720"/>
      <c r="AL508" s="720"/>
      <c r="AM508" s="720"/>
      <c r="AN508" s="755"/>
      <c r="AO508" s="765"/>
      <c r="AP508" s="766"/>
      <c r="AQ508" s="720"/>
      <c r="AR508" s="745"/>
      <c r="AS508" s="725"/>
      <c r="AT508" s="725"/>
      <c r="AU508" s="738"/>
      <c r="AV508" s="739"/>
      <c r="AW508" s="739"/>
      <c r="AX508" s="739"/>
      <c r="AY508" s="806"/>
      <c r="AZ508" s="807"/>
      <c r="BA508" s="808"/>
      <c r="BB508" s="809"/>
      <c r="BC508" s="810"/>
      <c r="BD508" s="811"/>
      <c r="BE508" s="812"/>
      <c r="BF508" s="813"/>
      <c r="BG508" s="814"/>
      <c r="BH508" s="815"/>
      <c r="BI508" s="816"/>
      <c r="BJ508" s="696"/>
    </row>
    <row r="509" ht="15.75" customHeight="1">
      <c r="A509" s="756"/>
      <c r="B509" s="756"/>
      <c r="C509" s="669" t="s">
        <v>333</v>
      </c>
      <c r="D509" s="699" t="str">
        <f t="shared" si="15"/>
        <v/>
      </c>
      <c r="E509" s="832"/>
      <c r="F509" s="832"/>
      <c r="G509" s="832"/>
      <c r="H509" s="832"/>
      <c r="I509" s="832"/>
      <c r="J509" s="832"/>
      <c r="K509" s="832"/>
      <c r="L509" s="832"/>
      <c r="M509" s="832"/>
      <c r="N509" s="832"/>
      <c r="O509" s="833"/>
      <c r="P509" s="843" t="str">
        <f t="shared" si="16"/>
        <v/>
      </c>
      <c r="Q509" s="841"/>
      <c r="R509" s="769"/>
      <c r="S509" s="769"/>
      <c r="T509" s="782"/>
      <c r="U509" s="706"/>
      <c r="V509" s="772"/>
      <c r="W509" s="709"/>
      <c r="X509" s="709"/>
      <c r="Y509" s="709"/>
      <c r="Z509" s="709"/>
      <c r="AA509" s="709"/>
      <c r="AB509" s="709"/>
      <c r="AC509" s="709"/>
      <c r="AD509" s="709"/>
      <c r="AE509" s="709"/>
      <c r="AF509" s="709"/>
      <c r="AG509" s="709"/>
      <c r="AH509" s="709"/>
      <c r="AI509" s="709"/>
      <c r="AJ509" s="709"/>
      <c r="AK509" s="709"/>
      <c r="AL509" s="709"/>
      <c r="AM509" s="709"/>
      <c r="AN509" s="779"/>
      <c r="AO509" s="773"/>
      <c r="AP509" s="774"/>
      <c r="AQ509" s="709"/>
      <c r="AR509" s="742"/>
      <c r="AS509" s="715"/>
      <c r="AT509" s="715"/>
      <c r="AU509" s="733"/>
      <c r="AV509" s="734"/>
      <c r="AW509" s="734"/>
      <c r="AX509" s="734"/>
      <c r="AY509" s="806"/>
      <c r="AZ509" s="807"/>
      <c r="BA509" s="808"/>
      <c r="BB509" s="809"/>
      <c r="BC509" s="810"/>
      <c r="BD509" s="811"/>
      <c r="BE509" s="812"/>
      <c r="BF509" s="813"/>
      <c r="BG509" s="814"/>
      <c r="BH509" s="815"/>
      <c r="BI509" s="816"/>
      <c r="BJ509" s="696"/>
    </row>
    <row r="510" ht="15.75" customHeight="1">
      <c r="A510" s="758"/>
      <c r="B510" s="758"/>
      <c r="C510" s="669" t="s">
        <v>333</v>
      </c>
      <c r="D510" s="670" t="str">
        <f t="shared" si="15"/>
        <v/>
      </c>
      <c r="E510" s="830"/>
      <c r="F510" s="830"/>
      <c r="G510" s="830"/>
      <c r="H510" s="830"/>
      <c r="I510" s="830"/>
      <c r="J510" s="830"/>
      <c r="K510" s="830"/>
      <c r="L510" s="830"/>
      <c r="M510" s="830"/>
      <c r="N510" s="830"/>
      <c r="O510" s="831"/>
      <c r="P510" s="844" t="str">
        <f t="shared" si="16"/>
        <v/>
      </c>
      <c r="Q510" s="842"/>
      <c r="R510" s="777"/>
      <c r="S510" s="777"/>
      <c r="T510" s="763"/>
      <c r="U510" s="646"/>
      <c r="V510" s="764"/>
      <c r="W510" s="720"/>
      <c r="X510" s="720"/>
      <c r="Y510" s="720"/>
      <c r="Z510" s="720"/>
      <c r="AA510" s="720"/>
      <c r="AB510" s="720"/>
      <c r="AC510" s="720"/>
      <c r="AD510" s="720"/>
      <c r="AE510" s="720"/>
      <c r="AF510" s="720"/>
      <c r="AG510" s="720"/>
      <c r="AH510" s="720"/>
      <c r="AI510" s="720"/>
      <c r="AJ510" s="720"/>
      <c r="AK510" s="720"/>
      <c r="AL510" s="720"/>
      <c r="AM510" s="720"/>
      <c r="AN510" s="755"/>
      <c r="AO510" s="765"/>
      <c r="AP510" s="766"/>
      <c r="AQ510" s="720"/>
      <c r="AR510" s="745"/>
      <c r="AS510" s="725"/>
      <c r="AT510" s="725"/>
      <c r="AU510" s="738"/>
      <c r="AV510" s="739"/>
      <c r="AW510" s="739"/>
      <c r="AX510" s="739"/>
      <c r="AY510" s="806"/>
      <c r="AZ510" s="807"/>
      <c r="BA510" s="808"/>
      <c r="BB510" s="809"/>
      <c r="BC510" s="810"/>
      <c r="BD510" s="811"/>
      <c r="BE510" s="812"/>
      <c r="BF510" s="813"/>
      <c r="BG510" s="814"/>
      <c r="BH510" s="815"/>
      <c r="BI510" s="816"/>
      <c r="BJ510" s="696"/>
    </row>
    <row r="511" ht="15.75" customHeight="1">
      <c r="A511" s="756"/>
      <c r="B511" s="756"/>
      <c r="C511" s="669" t="s">
        <v>333</v>
      </c>
      <c r="D511" s="699" t="str">
        <f t="shared" si="15"/>
        <v/>
      </c>
      <c r="E511" s="832"/>
      <c r="F511" s="832"/>
      <c r="G511" s="832"/>
      <c r="H511" s="832"/>
      <c r="I511" s="832"/>
      <c r="J511" s="832"/>
      <c r="K511" s="832"/>
      <c r="L511" s="832"/>
      <c r="M511" s="832"/>
      <c r="N511" s="832"/>
      <c r="O511" s="833"/>
      <c r="P511" s="702" t="str">
        <f t="shared" si="16"/>
        <v/>
      </c>
      <c r="Q511" s="841"/>
      <c r="R511" s="769"/>
      <c r="S511" s="769"/>
      <c r="T511" s="782"/>
      <c r="U511" s="706"/>
      <c r="V511" s="772"/>
      <c r="W511" s="709"/>
      <c r="X511" s="709"/>
      <c r="Y511" s="709"/>
      <c r="Z511" s="709"/>
      <c r="AA511" s="709"/>
      <c r="AB511" s="709"/>
      <c r="AC511" s="709"/>
      <c r="AD511" s="709"/>
      <c r="AE511" s="709"/>
      <c r="AF511" s="709"/>
      <c r="AG511" s="709"/>
      <c r="AH511" s="709"/>
      <c r="AI511" s="709"/>
      <c r="AJ511" s="709"/>
      <c r="AK511" s="709"/>
      <c r="AL511" s="709"/>
      <c r="AM511" s="709"/>
      <c r="AN511" s="779"/>
      <c r="AO511" s="773"/>
      <c r="AP511" s="774"/>
      <c r="AQ511" s="709"/>
      <c r="AR511" s="742"/>
      <c r="AS511" s="715"/>
      <c r="AT511" s="715"/>
      <c r="AU511" s="733"/>
      <c r="AV511" s="734"/>
      <c r="AW511" s="734"/>
      <c r="AX511" s="734"/>
      <c r="AY511" s="806"/>
      <c r="AZ511" s="807"/>
      <c r="BA511" s="808"/>
      <c r="BB511" s="809"/>
      <c r="BC511" s="810"/>
      <c r="BD511" s="811"/>
      <c r="BE511" s="812"/>
      <c r="BF511" s="813"/>
      <c r="BG511" s="814"/>
      <c r="BH511" s="815"/>
      <c r="BI511" s="816"/>
      <c r="BJ511" s="696"/>
    </row>
    <row r="512" ht="15.75" customHeight="1">
      <c r="A512" s="758"/>
      <c r="B512" s="758"/>
      <c r="C512" s="669" t="s">
        <v>361</v>
      </c>
      <c r="D512" s="670" t="str">
        <f t="shared" ref="D512:D562" si="17">BI2</f>
        <v>Polpacci Al Multipower</v>
      </c>
      <c r="E512" s="830"/>
      <c r="F512" s="830"/>
      <c r="G512" s="830"/>
      <c r="H512" s="830"/>
      <c r="I512" s="830"/>
      <c r="J512" s="830"/>
      <c r="K512" s="830"/>
      <c r="L512" s="830"/>
      <c r="M512" s="830"/>
      <c r="N512" s="830"/>
      <c r="O512" s="831"/>
      <c r="P512" s="845" t="str">
        <f t="shared" ref="P512:P563" si="18">BI2</f>
        <v>Polpacci Al Multipower</v>
      </c>
      <c r="Q512" s="842"/>
      <c r="R512" s="777"/>
      <c r="S512" s="846" t="s">
        <v>2534</v>
      </c>
      <c r="T512" s="763"/>
      <c r="U512" s="646"/>
      <c r="V512" s="764"/>
      <c r="W512" s="720"/>
      <c r="X512" s="720"/>
      <c r="Y512" s="720"/>
      <c r="Z512" s="720"/>
      <c r="AA512" s="720"/>
      <c r="AB512" s="720"/>
      <c r="AC512" s="720"/>
      <c r="AD512" s="720"/>
      <c r="AE512" s="720"/>
      <c r="AF512" s="720"/>
      <c r="AG512" s="720"/>
      <c r="AH512" s="720"/>
      <c r="AI512" s="720"/>
      <c r="AJ512" s="720"/>
      <c r="AK512" s="720"/>
      <c r="AL512" s="720"/>
      <c r="AM512" s="720"/>
      <c r="AN512" s="755"/>
      <c r="AO512" s="765"/>
      <c r="AP512" s="766"/>
      <c r="AQ512" s="720"/>
      <c r="AR512" s="745"/>
      <c r="AS512" s="725"/>
      <c r="AT512" s="725"/>
      <c r="AU512" s="738"/>
      <c r="AV512" s="739"/>
      <c r="AW512" s="739"/>
      <c r="AX512" s="739"/>
      <c r="AY512" s="806"/>
      <c r="AZ512" s="807"/>
      <c r="BA512" s="808"/>
      <c r="BB512" s="809"/>
      <c r="BC512" s="810"/>
      <c r="BD512" s="811"/>
      <c r="BE512" s="812"/>
      <c r="BF512" s="813"/>
      <c r="BG512" s="814"/>
      <c r="BH512" s="815"/>
      <c r="BI512" s="816"/>
      <c r="BJ512" s="696"/>
    </row>
    <row r="513" ht="15.75" customHeight="1">
      <c r="A513" s="756"/>
      <c r="B513" s="756"/>
      <c r="C513" s="669" t="s">
        <v>361</v>
      </c>
      <c r="D513" s="699" t="str">
        <f t="shared" si="17"/>
        <v>Polpacci Al Macchinario Seduto</v>
      </c>
      <c r="E513" s="832"/>
      <c r="F513" s="832"/>
      <c r="G513" s="832"/>
      <c r="H513" s="832"/>
      <c r="I513" s="832"/>
      <c r="J513" s="832"/>
      <c r="K513" s="832"/>
      <c r="L513" s="832"/>
      <c r="M513" s="832"/>
      <c r="N513" s="832"/>
      <c r="O513" s="833"/>
      <c r="P513" s="847" t="str">
        <f t="shared" si="18"/>
        <v>Polpacci Al Macchinario Seduto</v>
      </c>
      <c r="Q513" s="841"/>
      <c r="R513" s="769"/>
      <c r="S513" s="848" t="s">
        <v>2535</v>
      </c>
      <c r="T513" s="782"/>
      <c r="U513" s="706"/>
      <c r="V513" s="772"/>
      <c r="W513" s="709"/>
      <c r="X513" s="709"/>
      <c r="Y513" s="709"/>
      <c r="Z513" s="709"/>
      <c r="AA513" s="709"/>
      <c r="AB513" s="709"/>
      <c r="AC513" s="709"/>
      <c r="AD513" s="709"/>
      <c r="AE513" s="709"/>
      <c r="AF513" s="709"/>
      <c r="AG513" s="709"/>
      <c r="AH513" s="709"/>
      <c r="AI513" s="709"/>
      <c r="AJ513" s="709"/>
      <c r="AK513" s="709"/>
      <c r="AL513" s="709"/>
      <c r="AM513" s="709"/>
      <c r="AN513" s="779"/>
      <c r="AO513" s="773"/>
      <c r="AP513" s="774"/>
      <c r="AQ513" s="709"/>
      <c r="AR513" s="742"/>
      <c r="AS513" s="715"/>
      <c r="AT513" s="715"/>
      <c r="AU513" s="733"/>
      <c r="AV513" s="734"/>
      <c r="AW513" s="734"/>
      <c r="AX513" s="734"/>
      <c r="AY513" s="806"/>
      <c r="AZ513" s="807"/>
      <c r="BA513" s="808"/>
      <c r="BB513" s="809"/>
      <c r="BC513" s="810"/>
      <c r="BD513" s="811"/>
      <c r="BE513" s="812"/>
      <c r="BF513" s="813"/>
      <c r="BG513" s="814"/>
      <c r="BH513" s="815"/>
      <c r="BI513" s="816"/>
      <c r="BJ513" s="696"/>
    </row>
    <row r="514" ht="15.75" customHeight="1">
      <c r="A514" s="758"/>
      <c r="B514" s="758"/>
      <c r="C514" s="669" t="s">
        <v>361</v>
      </c>
      <c r="D514" s="670" t="str">
        <f t="shared" si="17"/>
        <v>Polpacci Al Macchinario in Piedi</v>
      </c>
      <c r="E514" s="830"/>
      <c r="F514" s="830"/>
      <c r="G514" s="830"/>
      <c r="H514" s="830"/>
      <c r="I514" s="830"/>
      <c r="J514" s="830"/>
      <c r="K514" s="830"/>
      <c r="L514" s="830"/>
      <c r="M514" s="830"/>
      <c r="N514" s="830"/>
      <c r="O514" s="831"/>
      <c r="P514" s="845" t="str">
        <f t="shared" si="18"/>
        <v>Polpacci Al Macchinario in Piedi</v>
      </c>
      <c r="Q514" s="842"/>
      <c r="R514" s="777"/>
      <c r="S514" s="837" t="s">
        <v>2536</v>
      </c>
      <c r="T514" s="763"/>
      <c r="U514" s="646"/>
      <c r="V514" s="764"/>
      <c r="W514" s="720"/>
      <c r="X514" s="720"/>
      <c r="Y514" s="720"/>
      <c r="Z514" s="720"/>
      <c r="AA514" s="720"/>
      <c r="AB514" s="720"/>
      <c r="AC514" s="720"/>
      <c r="AD514" s="720"/>
      <c r="AE514" s="720"/>
      <c r="AF514" s="720"/>
      <c r="AG514" s="720"/>
      <c r="AH514" s="720"/>
      <c r="AI514" s="720"/>
      <c r="AJ514" s="720"/>
      <c r="AK514" s="720"/>
      <c r="AL514" s="720"/>
      <c r="AM514" s="720"/>
      <c r="AN514" s="755"/>
      <c r="AO514" s="765"/>
      <c r="AP514" s="766"/>
      <c r="AQ514" s="720"/>
      <c r="AR514" s="745"/>
      <c r="AS514" s="725"/>
      <c r="AT514" s="725"/>
      <c r="AU514" s="738"/>
      <c r="AV514" s="739"/>
      <c r="AW514" s="739"/>
      <c r="AX514" s="739"/>
      <c r="AY514" s="806"/>
      <c r="AZ514" s="807"/>
      <c r="BA514" s="808"/>
      <c r="BB514" s="809"/>
      <c r="BC514" s="810"/>
      <c r="BD514" s="811"/>
      <c r="BE514" s="812"/>
      <c r="BF514" s="813"/>
      <c r="BG514" s="814"/>
      <c r="BH514" s="815"/>
      <c r="BI514" s="816"/>
      <c r="BJ514" s="696"/>
    </row>
    <row r="515" ht="15.75" customHeight="1">
      <c r="A515" s="756"/>
      <c r="B515" s="756"/>
      <c r="C515" s="669" t="s">
        <v>361</v>
      </c>
      <c r="D515" s="699" t="str">
        <f t="shared" si="17"/>
        <v>Polpacci Su Step</v>
      </c>
      <c r="E515" s="832"/>
      <c r="F515" s="832"/>
      <c r="G515" s="832"/>
      <c r="H515" s="832"/>
      <c r="I515" s="832"/>
      <c r="J515" s="832"/>
      <c r="K515" s="832"/>
      <c r="L515" s="832"/>
      <c r="M515" s="832"/>
      <c r="N515" s="832"/>
      <c r="O515" s="833"/>
      <c r="P515" s="847" t="str">
        <f t="shared" si="18"/>
        <v>Polpacci Su Step</v>
      </c>
      <c r="Q515" s="841"/>
      <c r="R515" s="769"/>
      <c r="S515" s="769"/>
      <c r="T515" s="782"/>
      <c r="U515" s="706"/>
      <c r="V515" s="772"/>
      <c r="W515" s="709"/>
      <c r="X515" s="709"/>
      <c r="Y515" s="709"/>
      <c r="Z515" s="709"/>
      <c r="AA515" s="709"/>
      <c r="AB515" s="709"/>
      <c r="AC515" s="709"/>
      <c r="AD515" s="709"/>
      <c r="AE515" s="709"/>
      <c r="AF515" s="709"/>
      <c r="AG515" s="709"/>
      <c r="AH515" s="709"/>
      <c r="AI515" s="709"/>
      <c r="AJ515" s="709"/>
      <c r="AK515" s="709"/>
      <c r="AL515" s="709"/>
      <c r="AM515" s="709"/>
      <c r="AN515" s="779"/>
      <c r="AO515" s="773"/>
      <c r="AP515" s="774"/>
      <c r="AQ515" s="709"/>
      <c r="AR515" s="742"/>
      <c r="AS515" s="715"/>
      <c r="AT515" s="715"/>
      <c r="AU515" s="733"/>
      <c r="AV515" s="734"/>
      <c r="AW515" s="734"/>
      <c r="AX515" s="734"/>
      <c r="AY515" s="806"/>
      <c r="AZ515" s="807"/>
      <c r="BA515" s="808"/>
      <c r="BB515" s="809"/>
      <c r="BC515" s="810"/>
      <c r="BD515" s="811"/>
      <c r="BE515" s="812"/>
      <c r="BF515" s="813"/>
      <c r="BG515" s="814"/>
      <c r="BH515" s="815"/>
      <c r="BI515" s="816"/>
      <c r="BJ515" s="696"/>
    </row>
    <row r="516" ht="15.75" customHeight="1">
      <c r="A516" s="758"/>
      <c r="B516" s="758"/>
      <c r="C516" s="669" t="s">
        <v>361</v>
      </c>
      <c r="D516" s="670" t="str">
        <f t="shared" si="17"/>
        <v>Polpacci Alla Leg Press</v>
      </c>
      <c r="E516" s="830"/>
      <c r="F516" s="830"/>
      <c r="G516" s="830"/>
      <c r="H516" s="830"/>
      <c r="I516" s="830"/>
      <c r="J516" s="830"/>
      <c r="K516" s="830"/>
      <c r="L516" s="830"/>
      <c r="M516" s="830"/>
      <c r="N516" s="830"/>
      <c r="O516" s="831"/>
      <c r="P516" s="845" t="str">
        <f t="shared" si="18"/>
        <v>Polpacci Alla Leg Press</v>
      </c>
      <c r="Q516" s="842"/>
      <c r="R516" s="777"/>
      <c r="S516" s="777"/>
      <c r="T516" s="763"/>
      <c r="U516" s="646"/>
      <c r="V516" s="764"/>
      <c r="W516" s="720"/>
      <c r="X516" s="720"/>
      <c r="Y516" s="720"/>
      <c r="Z516" s="720"/>
      <c r="AA516" s="720"/>
      <c r="AB516" s="720"/>
      <c r="AC516" s="720"/>
      <c r="AD516" s="720"/>
      <c r="AE516" s="720"/>
      <c r="AF516" s="720"/>
      <c r="AG516" s="720"/>
      <c r="AH516" s="720"/>
      <c r="AI516" s="720"/>
      <c r="AJ516" s="720"/>
      <c r="AK516" s="720"/>
      <c r="AL516" s="720"/>
      <c r="AM516" s="720"/>
      <c r="AN516" s="755"/>
      <c r="AO516" s="765"/>
      <c r="AP516" s="766"/>
      <c r="AQ516" s="720"/>
      <c r="AR516" s="745"/>
      <c r="AS516" s="725"/>
      <c r="AT516" s="725"/>
      <c r="AU516" s="738"/>
      <c r="AV516" s="739"/>
      <c r="AW516" s="739"/>
      <c r="AX516" s="739"/>
      <c r="AY516" s="806"/>
      <c r="AZ516" s="807"/>
      <c r="BA516" s="808"/>
      <c r="BB516" s="809"/>
      <c r="BC516" s="810"/>
      <c r="BD516" s="811"/>
      <c r="BE516" s="812"/>
      <c r="BF516" s="813"/>
      <c r="BG516" s="814"/>
      <c r="BH516" s="815"/>
      <c r="BI516" s="816"/>
      <c r="BJ516" s="696"/>
    </row>
    <row r="517" ht="15.75" customHeight="1">
      <c r="A517" s="756"/>
      <c r="B517" s="756"/>
      <c r="C517" s="669" t="s">
        <v>361</v>
      </c>
      <c r="D517" s="699" t="str">
        <f t="shared" si="17"/>
        <v/>
      </c>
      <c r="E517" s="832"/>
      <c r="F517" s="832"/>
      <c r="G517" s="832"/>
      <c r="H517" s="832"/>
      <c r="I517" s="832"/>
      <c r="J517" s="832"/>
      <c r="K517" s="832"/>
      <c r="L517" s="832"/>
      <c r="M517" s="832"/>
      <c r="N517" s="832"/>
      <c r="O517" s="833"/>
      <c r="P517" s="847" t="str">
        <f t="shared" si="18"/>
        <v/>
      </c>
      <c r="Q517" s="841"/>
      <c r="R517" s="769"/>
      <c r="S517" s="769"/>
      <c r="T517" s="782"/>
      <c r="U517" s="706"/>
      <c r="V517" s="772"/>
      <c r="W517" s="709"/>
      <c r="X517" s="709"/>
      <c r="Y517" s="709"/>
      <c r="Z517" s="709"/>
      <c r="AA517" s="709"/>
      <c r="AB517" s="709"/>
      <c r="AC517" s="709"/>
      <c r="AD517" s="709"/>
      <c r="AE517" s="709"/>
      <c r="AF517" s="709"/>
      <c r="AG517" s="709"/>
      <c r="AH517" s="709"/>
      <c r="AI517" s="709"/>
      <c r="AJ517" s="709"/>
      <c r="AK517" s="709"/>
      <c r="AL517" s="709"/>
      <c r="AM517" s="709"/>
      <c r="AN517" s="779"/>
      <c r="AO517" s="773"/>
      <c r="AP517" s="774"/>
      <c r="AQ517" s="709"/>
      <c r="AR517" s="742"/>
      <c r="AS517" s="715"/>
      <c r="AT517" s="715"/>
      <c r="AU517" s="733"/>
      <c r="AV517" s="734"/>
      <c r="AW517" s="734"/>
      <c r="AX517" s="734"/>
      <c r="AY517" s="806"/>
      <c r="AZ517" s="807"/>
      <c r="BA517" s="808"/>
      <c r="BB517" s="809"/>
      <c r="BC517" s="810"/>
      <c r="BD517" s="811"/>
      <c r="BE517" s="812"/>
      <c r="BF517" s="813"/>
      <c r="BG517" s="814"/>
      <c r="BH517" s="815"/>
      <c r="BI517" s="816"/>
      <c r="BJ517" s="696"/>
    </row>
    <row r="518" ht="15.75" customHeight="1">
      <c r="A518" s="758"/>
      <c r="B518" s="758"/>
      <c r="C518" s="669" t="s">
        <v>361</v>
      </c>
      <c r="D518" s="670" t="str">
        <f t="shared" si="17"/>
        <v/>
      </c>
      <c r="E518" s="830"/>
      <c r="F518" s="830"/>
      <c r="G518" s="830"/>
      <c r="H518" s="830"/>
      <c r="I518" s="830"/>
      <c r="J518" s="830"/>
      <c r="K518" s="830"/>
      <c r="L518" s="830"/>
      <c r="M518" s="830"/>
      <c r="N518" s="830"/>
      <c r="O518" s="831"/>
      <c r="P518" s="845" t="str">
        <f t="shared" si="18"/>
        <v/>
      </c>
      <c r="Q518" s="842"/>
      <c r="R518" s="777"/>
      <c r="S518" s="777"/>
      <c r="T518" s="763"/>
      <c r="U518" s="646"/>
      <c r="V518" s="764"/>
      <c r="W518" s="720"/>
      <c r="X518" s="720"/>
      <c r="Y518" s="720"/>
      <c r="Z518" s="720"/>
      <c r="AA518" s="720"/>
      <c r="AB518" s="720"/>
      <c r="AC518" s="720"/>
      <c r="AD518" s="720"/>
      <c r="AE518" s="720"/>
      <c r="AF518" s="720"/>
      <c r="AG518" s="720"/>
      <c r="AH518" s="720"/>
      <c r="AI518" s="720"/>
      <c r="AJ518" s="720"/>
      <c r="AK518" s="720"/>
      <c r="AL518" s="720"/>
      <c r="AM518" s="720"/>
      <c r="AN518" s="755"/>
      <c r="AO518" s="765"/>
      <c r="AP518" s="766"/>
      <c r="AQ518" s="720"/>
      <c r="AR518" s="745"/>
      <c r="AS518" s="725"/>
      <c r="AT518" s="725"/>
      <c r="AU518" s="738"/>
      <c r="AV518" s="739"/>
      <c r="AW518" s="739"/>
      <c r="AX518" s="739"/>
      <c r="AY518" s="806"/>
      <c r="AZ518" s="807"/>
      <c r="BA518" s="808"/>
      <c r="BB518" s="809"/>
      <c r="BC518" s="810"/>
      <c r="BD518" s="811"/>
      <c r="BE518" s="812"/>
      <c r="BF518" s="813"/>
      <c r="BG518" s="814"/>
      <c r="BH518" s="815"/>
      <c r="BI518" s="816"/>
      <c r="BJ518" s="696"/>
    </row>
    <row r="519" ht="15.75" customHeight="1">
      <c r="A519" s="756"/>
      <c r="B519" s="756"/>
      <c r="C519" s="669" t="s">
        <v>361</v>
      </c>
      <c r="D519" s="699" t="str">
        <f t="shared" si="17"/>
        <v/>
      </c>
      <c r="E519" s="832"/>
      <c r="F519" s="832"/>
      <c r="G519" s="832"/>
      <c r="H519" s="832"/>
      <c r="I519" s="832"/>
      <c r="J519" s="832"/>
      <c r="K519" s="832"/>
      <c r="L519" s="832"/>
      <c r="M519" s="832"/>
      <c r="N519" s="832"/>
      <c r="O519" s="833"/>
      <c r="P519" s="847" t="str">
        <f t="shared" si="18"/>
        <v/>
      </c>
      <c r="Q519" s="841"/>
      <c r="R519" s="769"/>
      <c r="S519" s="769"/>
      <c r="T519" s="782"/>
      <c r="U519" s="706"/>
      <c r="V519" s="772"/>
      <c r="W519" s="709"/>
      <c r="X519" s="709"/>
      <c r="Y519" s="709"/>
      <c r="Z519" s="709"/>
      <c r="AA519" s="709"/>
      <c r="AB519" s="709"/>
      <c r="AC519" s="709"/>
      <c r="AD519" s="709"/>
      <c r="AE519" s="709"/>
      <c r="AF519" s="709"/>
      <c r="AG519" s="709"/>
      <c r="AH519" s="709"/>
      <c r="AI519" s="709"/>
      <c r="AJ519" s="709"/>
      <c r="AK519" s="709"/>
      <c r="AL519" s="709"/>
      <c r="AM519" s="709"/>
      <c r="AN519" s="779"/>
      <c r="AO519" s="773"/>
      <c r="AP519" s="774"/>
      <c r="AQ519" s="709"/>
      <c r="AR519" s="742"/>
      <c r="AS519" s="715"/>
      <c r="AT519" s="715"/>
      <c r="AU519" s="733"/>
      <c r="AV519" s="734"/>
      <c r="AW519" s="734"/>
      <c r="AX519" s="734"/>
      <c r="AY519" s="806"/>
      <c r="AZ519" s="807"/>
      <c r="BA519" s="808"/>
      <c r="BB519" s="809"/>
      <c r="BC519" s="810"/>
      <c r="BD519" s="811"/>
      <c r="BE519" s="812"/>
      <c r="BF519" s="813"/>
      <c r="BG519" s="814"/>
      <c r="BH519" s="815"/>
      <c r="BI519" s="816"/>
      <c r="BJ519" s="696"/>
    </row>
    <row r="520" ht="15.75" customHeight="1">
      <c r="A520" s="758"/>
      <c r="B520" s="758"/>
      <c r="C520" s="669" t="s">
        <v>361</v>
      </c>
      <c r="D520" s="670" t="str">
        <f t="shared" si="17"/>
        <v/>
      </c>
      <c r="E520" s="830"/>
      <c r="F520" s="830"/>
      <c r="G520" s="830"/>
      <c r="H520" s="830"/>
      <c r="I520" s="830"/>
      <c r="J520" s="830"/>
      <c r="K520" s="830"/>
      <c r="L520" s="830"/>
      <c r="M520" s="830"/>
      <c r="N520" s="830"/>
      <c r="O520" s="831"/>
      <c r="P520" s="845" t="str">
        <f t="shared" si="18"/>
        <v/>
      </c>
      <c r="Q520" s="842"/>
      <c r="R520" s="777"/>
      <c r="S520" s="777"/>
      <c r="T520" s="763"/>
      <c r="U520" s="646"/>
      <c r="V520" s="764"/>
      <c r="W520" s="720"/>
      <c r="X520" s="720"/>
      <c r="Y520" s="720"/>
      <c r="Z520" s="720"/>
      <c r="AA520" s="720"/>
      <c r="AB520" s="720"/>
      <c r="AC520" s="720"/>
      <c r="AD520" s="720"/>
      <c r="AE520" s="720"/>
      <c r="AF520" s="720"/>
      <c r="AG520" s="720"/>
      <c r="AH520" s="720"/>
      <c r="AI520" s="720"/>
      <c r="AJ520" s="720"/>
      <c r="AK520" s="720"/>
      <c r="AL520" s="720"/>
      <c r="AM520" s="720"/>
      <c r="AN520" s="755"/>
      <c r="AO520" s="765"/>
      <c r="AP520" s="766"/>
      <c r="AQ520" s="720"/>
      <c r="AR520" s="745"/>
      <c r="AS520" s="725"/>
      <c r="AT520" s="725"/>
      <c r="AU520" s="738"/>
      <c r="AV520" s="739"/>
      <c r="AW520" s="739"/>
      <c r="AX520" s="739"/>
      <c r="AY520" s="806"/>
      <c r="AZ520" s="807"/>
      <c r="BA520" s="808"/>
      <c r="BB520" s="809"/>
      <c r="BC520" s="810"/>
      <c r="BD520" s="811"/>
      <c r="BE520" s="812"/>
      <c r="BF520" s="813"/>
      <c r="BG520" s="814"/>
      <c r="BH520" s="815"/>
      <c r="BI520" s="816"/>
      <c r="BJ520" s="696"/>
    </row>
    <row r="521" ht="15.75" customHeight="1">
      <c r="A521" s="756"/>
      <c r="B521" s="756"/>
      <c r="C521" s="669" t="s">
        <v>361</v>
      </c>
      <c r="D521" s="699" t="str">
        <f t="shared" si="17"/>
        <v/>
      </c>
      <c r="E521" s="832"/>
      <c r="F521" s="832"/>
      <c r="G521" s="832"/>
      <c r="H521" s="832"/>
      <c r="I521" s="832"/>
      <c r="J521" s="832"/>
      <c r="K521" s="832"/>
      <c r="L521" s="832"/>
      <c r="M521" s="832"/>
      <c r="N521" s="832"/>
      <c r="O521" s="833"/>
      <c r="P521" s="847" t="str">
        <f t="shared" si="18"/>
        <v/>
      </c>
      <c r="Q521" s="841"/>
      <c r="R521" s="769"/>
      <c r="S521" s="769"/>
      <c r="T521" s="782"/>
      <c r="U521" s="706"/>
      <c r="V521" s="772"/>
      <c r="W521" s="709"/>
      <c r="X521" s="709"/>
      <c r="Y521" s="709"/>
      <c r="Z521" s="709"/>
      <c r="AA521" s="709"/>
      <c r="AB521" s="709"/>
      <c r="AC521" s="709"/>
      <c r="AD521" s="709"/>
      <c r="AE521" s="709"/>
      <c r="AF521" s="709"/>
      <c r="AG521" s="709"/>
      <c r="AH521" s="709"/>
      <c r="AI521" s="709"/>
      <c r="AJ521" s="709"/>
      <c r="AK521" s="709"/>
      <c r="AL521" s="709"/>
      <c r="AM521" s="709"/>
      <c r="AN521" s="779"/>
      <c r="AO521" s="773"/>
      <c r="AP521" s="774"/>
      <c r="AQ521" s="709"/>
      <c r="AR521" s="742"/>
      <c r="AS521" s="715"/>
      <c r="AT521" s="715"/>
      <c r="AU521" s="733"/>
      <c r="AV521" s="734"/>
      <c r="AW521" s="734"/>
      <c r="AX521" s="734"/>
      <c r="AY521" s="806"/>
      <c r="AZ521" s="807"/>
      <c r="BA521" s="808"/>
      <c r="BB521" s="809"/>
      <c r="BC521" s="810"/>
      <c r="BD521" s="811"/>
      <c r="BE521" s="812"/>
      <c r="BF521" s="813"/>
      <c r="BG521" s="814"/>
      <c r="BH521" s="815"/>
      <c r="BI521" s="816"/>
      <c r="BJ521" s="696"/>
    </row>
    <row r="522" ht="15.75" customHeight="1">
      <c r="A522" s="758"/>
      <c r="B522" s="758"/>
      <c r="C522" s="669" t="s">
        <v>361</v>
      </c>
      <c r="D522" s="670" t="str">
        <f t="shared" si="17"/>
        <v/>
      </c>
      <c r="E522" s="830"/>
      <c r="F522" s="830"/>
      <c r="G522" s="830"/>
      <c r="H522" s="830"/>
      <c r="I522" s="830"/>
      <c r="J522" s="830"/>
      <c r="K522" s="830"/>
      <c r="L522" s="830"/>
      <c r="M522" s="830"/>
      <c r="N522" s="830"/>
      <c r="O522" s="831"/>
      <c r="P522" s="845" t="str">
        <f t="shared" si="18"/>
        <v/>
      </c>
      <c r="Q522" s="842"/>
      <c r="R522" s="777"/>
      <c r="S522" s="777"/>
      <c r="T522" s="763"/>
      <c r="U522" s="646"/>
      <c r="V522" s="764"/>
      <c r="W522" s="720"/>
      <c r="X522" s="720"/>
      <c r="Y522" s="720"/>
      <c r="Z522" s="720"/>
      <c r="AA522" s="720"/>
      <c r="AB522" s="720"/>
      <c r="AC522" s="720"/>
      <c r="AD522" s="720"/>
      <c r="AE522" s="720"/>
      <c r="AF522" s="720"/>
      <c r="AG522" s="720"/>
      <c r="AH522" s="720"/>
      <c r="AI522" s="720"/>
      <c r="AJ522" s="720"/>
      <c r="AK522" s="720"/>
      <c r="AL522" s="720"/>
      <c r="AM522" s="720"/>
      <c r="AN522" s="755"/>
      <c r="AO522" s="765"/>
      <c r="AP522" s="766"/>
      <c r="AQ522" s="720"/>
      <c r="AR522" s="745"/>
      <c r="AS522" s="725"/>
      <c r="AT522" s="725"/>
      <c r="AU522" s="738"/>
      <c r="AV522" s="739"/>
      <c r="AW522" s="739"/>
      <c r="AX522" s="739"/>
      <c r="AY522" s="806"/>
      <c r="AZ522" s="807"/>
      <c r="BA522" s="808"/>
      <c r="BB522" s="809"/>
      <c r="BC522" s="810"/>
      <c r="BD522" s="811"/>
      <c r="BE522" s="812"/>
      <c r="BF522" s="813"/>
      <c r="BG522" s="814"/>
      <c r="BH522" s="815"/>
      <c r="BI522" s="816"/>
      <c r="BJ522" s="696"/>
    </row>
    <row r="523" ht="15.75" customHeight="1">
      <c r="A523" s="756"/>
      <c r="B523" s="756"/>
      <c r="C523" s="669" t="s">
        <v>361</v>
      </c>
      <c r="D523" s="699" t="str">
        <f t="shared" si="17"/>
        <v/>
      </c>
      <c r="E523" s="832"/>
      <c r="F523" s="832"/>
      <c r="G523" s="832"/>
      <c r="H523" s="832"/>
      <c r="I523" s="832"/>
      <c r="J523" s="832"/>
      <c r="K523" s="832"/>
      <c r="L523" s="832"/>
      <c r="M523" s="832"/>
      <c r="N523" s="832"/>
      <c r="O523" s="833"/>
      <c r="P523" s="847" t="str">
        <f t="shared" si="18"/>
        <v/>
      </c>
      <c r="Q523" s="841"/>
      <c r="R523" s="769"/>
      <c r="S523" s="769"/>
      <c r="T523" s="782"/>
      <c r="U523" s="706"/>
      <c r="V523" s="772"/>
      <c r="W523" s="709"/>
      <c r="X523" s="709"/>
      <c r="Y523" s="709"/>
      <c r="Z523" s="709"/>
      <c r="AA523" s="709"/>
      <c r="AB523" s="709"/>
      <c r="AC523" s="709"/>
      <c r="AD523" s="709"/>
      <c r="AE523" s="709"/>
      <c r="AF523" s="709"/>
      <c r="AG523" s="709"/>
      <c r="AH523" s="709"/>
      <c r="AI523" s="709"/>
      <c r="AJ523" s="709"/>
      <c r="AK523" s="709"/>
      <c r="AL523" s="709"/>
      <c r="AM523" s="709"/>
      <c r="AN523" s="779"/>
      <c r="AO523" s="773"/>
      <c r="AP523" s="774"/>
      <c r="AQ523" s="709"/>
      <c r="AR523" s="742"/>
      <c r="AS523" s="715"/>
      <c r="AT523" s="715"/>
      <c r="AU523" s="733"/>
      <c r="AV523" s="734"/>
      <c r="AW523" s="734"/>
      <c r="AX523" s="734"/>
      <c r="AY523" s="806"/>
      <c r="AZ523" s="807"/>
      <c r="BA523" s="808"/>
      <c r="BB523" s="809"/>
      <c r="BC523" s="810"/>
      <c r="BD523" s="811"/>
      <c r="BE523" s="812"/>
      <c r="BF523" s="813"/>
      <c r="BG523" s="814"/>
      <c r="BH523" s="815"/>
      <c r="BI523" s="816"/>
      <c r="BJ523" s="696"/>
    </row>
    <row r="524" ht="15.75" customHeight="1">
      <c r="A524" s="758"/>
      <c r="B524" s="758"/>
      <c r="C524" s="669" t="s">
        <v>361</v>
      </c>
      <c r="D524" s="670" t="str">
        <f t="shared" si="17"/>
        <v/>
      </c>
      <c r="E524" s="830"/>
      <c r="F524" s="830"/>
      <c r="G524" s="830"/>
      <c r="H524" s="830"/>
      <c r="I524" s="830"/>
      <c r="J524" s="830"/>
      <c r="K524" s="830"/>
      <c r="L524" s="830"/>
      <c r="M524" s="830"/>
      <c r="N524" s="830"/>
      <c r="O524" s="831"/>
      <c r="P524" s="845" t="str">
        <f t="shared" si="18"/>
        <v/>
      </c>
      <c r="Q524" s="842"/>
      <c r="R524" s="777"/>
      <c r="S524" s="777"/>
      <c r="T524" s="763"/>
      <c r="U524" s="646"/>
      <c r="V524" s="764"/>
      <c r="W524" s="720"/>
      <c r="X524" s="720"/>
      <c r="Y524" s="720"/>
      <c r="Z524" s="720"/>
      <c r="AA524" s="720"/>
      <c r="AB524" s="720"/>
      <c r="AC524" s="720"/>
      <c r="AD524" s="720"/>
      <c r="AE524" s="720"/>
      <c r="AF524" s="720"/>
      <c r="AG524" s="720"/>
      <c r="AH524" s="720"/>
      <c r="AI524" s="720"/>
      <c r="AJ524" s="720"/>
      <c r="AK524" s="720"/>
      <c r="AL524" s="720"/>
      <c r="AM524" s="720"/>
      <c r="AN524" s="755"/>
      <c r="AO524" s="765"/>
      <c r="AP524" s="766"/>
      <c r="AQ524" s="720"/>
      <c r="AR524" s="745"/>
      <c r="AS524" s="725"/>
      <c r="AT524" s="725"/>
      <c r="AU524" s="738"/>
      <c r="AV524" s="739"/>
      <c r="AW524" s="739"/>
      <c r="AX524" s="739"/>
      <c r="AY524" s="806"/>
      <c r="AZ524" s="807"/>
      <c r="BA524" s="808"/>
      <c r="BB524" s="809"/>
      <c r="BC524" s="810"/>
      <c r="BD524" s="811"/>
      <c r="BE524" s="812"/>
      <c r="BF524" s="813"/>
      <c r="BG524" s="814"/>
      <c r="BH524" s="815"/>
      <c r="BI524" s="816"/>
      <c r="BJ524" s="696"/>
    </row>
    <row r="525" ht="15.75" customHeight="1">
      <c r="A525" s="756"/>
      <c r="B525" s="756"/>
      <c r="C525" s="669" t="s">
        <v>361</v>
      </c>
      <c r="D525" s="699" t="str">
        <f t="shared" si="17"/>
        <v/>
      </c>
      <c r="E525" s="832"/>
      <c r="F525" s="832"/>
      <c r="G525" s="832"/>
      <c r="H525" s="832"/>
      <c r="I525" s="832"/>
      <c r="J525" s="832"/>
      <c r="K525" s="832"/>
      <c r="L525" s="832"/>
      <c r="M525" s="832"/>
      <c r="N525" s="832"/>
      <c r="O525" s="833"/>
      <c r="P525" s="847" t="str">
        <f t="shared" si="18"/>
        <v/>
      </c>
      <c r="Q525" s="841"/>
      <c r="R525" s="769"/>
      <c r="S525" s="769"/>
      <c r="T525" s="782"/>
      <c r="U525" s="706"/>
      <c r="V525" s="772"/>
      <c r="W525" s="709"/>
      <c r="X525" s="709"/>
      <c r="Y525" s="709"/>
      <c r="Z525" s="709"/>
      <c r="AA525" s="709"/>
      <c r="AB525" s="709"/>
      <c r="AC525" s="709"/>
      <c r="AD525" s="709"/>
      <c r="AE525" s="709"/>
      <c r="AF525" s="709"/>
      <c r="AG525" s="709"/>
      <c r="AH525" s="709"/>
      <c r="AI525" s="709"/>
      <c r="AJ525" s="709"/>
      <c r="AK525" s="709"/>
      <c r="AL525" s="709"/>
      <c r="AM525" s="709"/>
      <c r="AN525" s="779"/>
      <c r="AO525" s="773"/>
      <c r="AP525" s="774"/>
      <c r="AQ525" s="709"/>
      <c r="AR525" s="742"/>
      <c r="AS525" s="715"/>
      <c r="AT525" s="715"/>
      <c r="AU525" s="733"/>
      <c r="AV525" s="734"/>
      <c r="AW525" s="734"/>
      <c r="AX525" s="734"/>
      <c r="AY525" s="806"/>
      <c r="AZ525" s="807"/>
      <c r="BA525" s="808"/>
      <c r="BB525" s="809"/>
      <c r="BC525" s="810"/>
      <c r="BD525" s="811"/>
      <c r="BE525" s="812"/>
      <c r="BF525" s="813"/>
      <c r="BG525" s="814"/>
      <c r="BH525" s="815"/>
      <c r="BI525" s="816"/>
      <c r="BJ525" s="696"/>
    </row>
    <row r="526" ht="15.75" customHeight="1">
      <c r="A526" s="758"/>
      <c r="B526" s="758"/>
      <c r="C526" s="669" t="s">
        <v>361</v>
      </c>
      <c r="D526" s="670" t="str">
        <f t="shared" si="17"/>
        <v/>
      </c>
      <c r="E526" s="830"/>
      <c r="F526" s="830"/>
      <c r="G526" s="830"/>
      <c r="H526" s="830"/>
      <c r="I526" s="830"/>
      <c r="J526" s="830"/>
      <c r="K526" s="830"/>
      <c r="L526" s="830"/>
      <c r="M526" s="830"/>
      <c r="N526" s="830"/>
      <c r="O526" s="831"/>
      <c r="P526" s="845" t="str">
        <f t="shared" si="18"/>
        <v/>
      </c>
      <c r="Q526" s="842"/>
      <c r="R526" s="777"/>
      <c r="S526" s="777"/>
      <c r="T526" s="763"/>
      <c r="U526" s="646"/>
      <c r="V526" s="764"/>
      <c r="W526" s="720"/>
      <c r="X526" s="720"/>
      <c r="Y526" s="720"/>
      <c r="Z526" s="720"/>
      <c r="AA526" s="720"/>
      <c r="AB526" s="720"/>
      <c r="AC526" s="720"/>
      <c r="AD526" s="720"/>
      <c r="AE526" s="720"/>
      <c r="AF526" s="720"/>
      <c r="AG526" s="720"/>
      <c r="AH526" s="720"/>
      <c r="AI526" s="720"/>
      <c r="AJ526" s="720"/>
      <c r="AK526" s="720"/>
      <c r="AL526" s="720"/>
      <c r="AM526" s="720"/>
      <c r="AN526" s="755"/>
      <c r="AO526" s="765"/>
      <c r="AP526" s="766"/>
      <c r="AQ526" s="720"/>
      <c r="AR526" s="745"/>
      <c r="AS526" s="725"/>
      <c r="AT526" s="725"/>
      <c r="AU526" s="738"/>
      <c r="AV526" s="739"/>
      <c r="AW526" s="739"/>
      <c r="AX526" s="739"/>
      <c r="AY526" s="806"/>
      <c r="AZ526" s="807"/>
      <c r="BA526" s="808"/>
      <c r="BB526" s="809"/>
      <c r="BC526" s="810"/>
      <c r="BD526" s="811"/>
      <c r="BE526" s="812"/>
      <c r="BF526" s="813"/>
      <c r="BG526" s="814"/>
      <c r="BH526" s="815"/>
      <c r="BI526" s="816"/>
      <c r="BJ526" s="696"/>
    </row>
    <row r="527" ht="15.75" customHeight="1">
      <c r="A527" s="756"/>
      <c r="B527" s="756"/>
      <c r="C527" s="669" t="s">
        <v>361</v>
      </c>
      <c r="D527" s="699" t="str">
        <f t="shared" si="17"/>
        <v/>
      </c>
      <c r="E527" s="832"/>
      <c r="F527" s="832"/>
      <c r="G527" s="832"/>
      <c r="H527" s="832"/>
      <c r="I527" s="832"/>
      <c r="J527" s="832"/>
      <c r="K527" s="832"/>
      <c r="L527" s="832"/>
      <c r="M527" s="832"/>
      <c r="N527" s="832"/>
      <c r="O527" s="833"/>
      <c r="P527" s="847" t="str">
        <f t="shared" si="18"/>
        <v/>
      </c>
      <c r="Q527" s="841"/>
      <c r="R527" s="769"/>
      <c r="S527" s="769"/>
      <c r="T527" s="782"/>
      <c r="U527" s="706"/>
      <c r="V527" s="772"/>
      <c r="W527" s="709"/>
      <c r="X527" s="709"/>
      <c r="Y527" s="709"/>
      <c r="Z527" s="709"/>
      <c r="AA527" s="709"/>
      <c r="AB527" s="709"/>
      <c r="AC527" s="709"/>
      <c r="AD527" s="709"/>
      <c r="AE527" s="709"/>
      <c r="AF527" s="709"/>
      <c r="AG527" s="709"/>
      <c r="AH527" s="709"/>
      <c r="AI527" s="709"/>
      <c r="AJ527" s="709"/>
      <c r="AK527" s="709"/>
      <c r="AL527" s="709"/>
      <c r="AM527" s="709"/>
      <c r="AN527" s="779"/>
      <c r="AO527" s="773"/>
      <c r="AP527" s="774"/>
      <c r="AQ527" s="709"/>
      <c r="AR527" s="742"/>
      <c r="AS527" s="715"/>
      <c r="AT527" s="715"/>
      <c r="AU527" s="733"/>
      <c r="AV527" s="734"/>
      <c r="AW527" s="734"/>
      <c r="AX527" s="734"/>
      <c r="AY527" s="806"/>
      <c r="AZ527" s="807"/>
      <c r="BA527" s="808"/>
      <c r="BB527" s="809"/>
      <c r="BC527" s="810"/>
      <c r="BD527" s="811"/>
      <c r="BE527" s="812"/>
      <c r="BF527" s="813"/>
      <c r="BG527" s="814"/>
      <c r="BH527" s="815"/>
      <c r="BI527" s="816"/>
      <c r="BJ527" s="696"/>
    </row>
    <row r="528" ht="15.75" customHeight="1">
      <c r="A528" s="758"/>
      <c r="B528" s="758"/>
      <c r="C528" s="669" t="s">
        <v>361</v>
      </c>
      <c r="D528" s="670" t="str">
        <f t="shared" si="17"/>
        <v/>
      </c>
      <c r="E528" s="830"/>
      <c r="F528" s="830"/>
      <c r="G528" s="830"/>
      <c r="H528" s="830"/>
      <c r="I528" s="830"/>
      <c r="J528" s="830"/>
      <c r="K528" s="830"/>
      <c r="L528" s="830"/>
      <c r="M528" s="830"/>
      <c r="N528" s="830"/>
      <c r="O528" s="831"/>
      <c r="P528" s="845" t="str">
        <f t="shared" si="18"/>
        <v/>
      </c>
      <c r="Q528" s="842"/>
      <c r="R528" s="777"/>
      <c r="S528" s="777"/>
      <c r="T528" s="763"/>
      <c r="U528" s="646"/>
      <c r="V528" s="764"/>
      <c r="W528" s="720"/>
      <c r="X528" s="720"/>
      <c r="Y528" s="720"/>
      <c r="Z528" s="720"/>
      <c r="AA528" s="720"/>
      <c r="AB528" s="720"/>
      <c r="AC528" s="720"/>
      <c r="AD528" s="720"/>
      <c r="AE528" s="720"/>
      <c r="AF528" s="720"/>
      <c r="AG528" s="720"/>
      <c r="AH528" s="720"/>
      <c r="AI528" s="720"/>
      <c r="AJ528" s="720"/>
      <c r="AK528" s="720"/>
      <c r="AL528" s="720"/>
      <c r="AM528" s="720"/>
      <c r="AN528" s="755"/>
      <c r="AO528" s="765"/>
      <c r="AP528" s="766"/>
      <c r="AQ528" s="720"/>
      <c r="AR528" s="745"/>
      <c r="AS528" s="725"/>
      <c r="AT528" s="725"/>
      <c r="AU528" s="738"/>
      <c r="AV528" s="739"/>
      <c r="AW528" s="739"/>
      <c r="AX528" s="739"/>
      <c r="AY528" s="806"/>
      <c r="AZ528" s="807"/>
      <c r="BA528" s="808"/>
      <c r="BB528" s="809"/>
      <c r="BC528" s="810"/>
      <c r="BD528" s="811"/>
      <c r="BE528" s="812"/>
      <c r="BF528" s="813"/>
      <c r="BG528" s="814"/>
      <c r="BH528" s="815"/>
      <c r="BI528" s="816"/>
      <c r="BJ528" s="696"/>
    </row>
    <row r="529" ht="15.75" customHeight="1">
      <c r="A529" s="756"/>
      <c r="B529" s="756"/>
      <c r="C529" s="669" t="s">
        <v>361</v>
      </c>
      <c r="D529" s="699" t="str">
        <f t="shared" si="17"/>
        <v/>
      </c>
      <c r="E529" s="832"/>
      <c r="F529" s="832"/>
      <c r="G529" s="832"/>
      <c r="H529" s="832"/>
      <c r="I529" s="832"/>
      <c r="J529" s="832"/>
      <c r="K529" s="832"/>
      <c r="L529" s="832"/>
      <c r="M529" s="832"/>
      <c r="N529" s="832"/>
      <c r="O529" s="833"/>
      <c r="P529" s="847" t="str">
        <f t="shared" si="18"/>
        <v/>
      </c>
      <c r="Q529" s="841"/>
      <c r="R529" s="769"/>
      <c r="S529" s="769"/>
      <c r="T529" s="782"/>
      <c r="U529" s="706"/>
      <c r="V529" s="772"/>
      <c r="W529" s="709"/>
      <c r="X529" s="709"/>
      <c r="Y529" s="709"/>
      <c r="Z529" s="709"/>
      <c r="AA529" s="709"/>
      <c r="AB529" s="709"/>
      <c r="AC529" s="709"/>
      <c r="AD529" s="709"/>
      <c r="AE529" s="709"/>
      <c r="AF529" s="709"/>
      <c r="AG529" s="709"/>
      <c r="AH529" s="709"/>
      <c r="AI529" s="709"/>
      <c r="AJ529" s="709"/>
      <c r="AK529" s="709"/>
      <c r="AL529" s="709"/>
      <c r="AM529" s="709"/>
      <c r="AN529" s="779"/>
      <c r="AO529" s="773"/>
      <c r="AP529" s="774"/>
      <c r="AQ529" s="709"/>
      <c r="AR529" s="742"/>
      <c r="AS529" s="715"/>
      <c r="AT529" s="715"/>
      <c r="AU529" s="733"/>
      <c r="AV529" s="734"/>
      <c r="AW529" s="734"/>
      <c r="AX529" s="734"/>
      <c r="AY529" s="806"/>
      <c r="AZ529" s="807"/>
      <c r="BA529" s="808"/>
      <c r="BB529" s="809"/>
      <c r="BC529" s="810"/>
      <c r="BD529" s="811"/>
      <c r="BE529" s="812"/>
      <c r="BF529" s="813"/>
      <c r="BG529" s="814"/>
      <c r="BH529" s="815"/>
      <c r="BI529" s="816"/>
      <c r="BJ529" s="696"/>
    </row>
    <row r="530" ht="15.75" customHeight="1">
      <c r="A530" s="758"/>
      <c r="B530" s="758"/>
      <c r="C530" s="669" t="s">
        <v>361</v>
      </c>
      <c r="D530" s="670" t="str">
        <f t="shared" si="17"/>
        <v/>
      </c>
      <c r="E530" s="830"/>
      <c r="F530" s="830"/>
      <c r="G530" s="830"/>
      <c r="H530" s="830"/>
      <c r="I530" s="830"/>
      <c r="J530" s="830"/>
      <c r="K530" s="830"/>
      <c r="L530" s="830"/>
      <c r="M530" s="830"/>
      <c r="N530" s="830"/>
      <c r="O530" s="831"/>
      <c r="P530" s="845" t="str">
        <f t="shared" si="18"/>
        <v/>
      </c>
      <c r="Q530" s="842"/>
      <c r="R530" s="777"/>
      <c r="S530" s="777"/>
      <c r="T530" s="763"/>
      <c r="U530" s="646"/>
      <c r="V530" s="764"/>
      <c r="W530" s="720"/>
      <c r="X530" s="720"/>
      <c r="Y530" s="720"/>
      <c r="Z530" s="720"/>
      <c r="AA530" s="720"/>
      <c r="AB530" s="720"/>
      <c r="AC530" s="720"/>
      <c r="AD530" s="720"/>
      <c r="AE530" s="720"/>
      <c r="AF530" s="720"/>
      <c r="AG530" s="720"/>
      <c r="AH530" s="720"/>
      <c r="AI530" s="720"/>
      <c r="AJ530" s="720"/>
      <c r="AK530" s="720"/>
      <c r="AL530" s="720"/>
      <c r="AM530" s="720"/>
      <c r="AN530" s="755"/>
      <c r="AO530" s="765"/>
      <c r="AP530" s="766"/>
      <c r="AQ530" s="720"/>
      <c r="AR530" s="745"/>
      <c r="AS530" s="725"/>
      <c r="AT530" s="725"/>
      <c r="AU530" s="738"/>
      <c r="AV530" s="739"/>
      <c r="AW530" s="739"/>
      <c r="AX530" s="739"/>
      <c r="AY530" s="806"/>
      <c r="AZ530" s="807"/>
      <c r="BA530" s="808"/>
      <c r="BB530" s="809"/>
      <c r="BC530" s="810"/>
      <c r="BD530" s="811"/>
      <c r="BE530" s="812"/>
      <c r="BF530" s="813"/>
      <c r="BG530" s="814"/>
      <c r="BH530" s="815"/>
      <c r="BI530" s="816"/>
      <c r="BJ530" s="696"/>
    </row>
    <row r="531" ht="15.75" customHeight="1">
      <c r="A531" s="756"/>
      <c r="B531" s="756"/>
      <c r="C531" s="669" t="s">
        <v>361</v>
      </c>
      <c r="D531" s="699" t="str">
        <f t="shared" si="17"/>
        <v/>
      </c>
      <c r="E531" s="832"/>
      <c r="F531" s="832"/>
      <c r="G531" s="832"/>
      <c r="H531" s="832"/>
      <c r="I531" s="832"/>
      <c r="J531" s="832"/>
      <c r="K531" s="832"/>
      <c r="L531" s="832"/>
      <c r="M531" s="832"/>
      <c r="N531" s="832"/>
      <c r="O531" s="833"/>
      <c r="P531" s="847" t="str">
        <f t="shared" si="18"/>
        <v/>
      </c>
      <c r="Q531" s="841"/>
      <c r="R531" s="769"/>
      <c r="S531" s="769"/>
      <c r="T531" s="782"/>
      <c r="U531" s="706"/>
      <c r="V531" s="772"/>
      <c r="W531" s="709"/>
      <c r="X531" s="709"/>
      <c r="Y531" s="709"/>
      <c r="Z531" s="709"/>
      <c r="AA531" s="709"/>
      <c r="AB531" s="709"/>
      <c r="AC531" s="709"/>
      <c r="AD531" s="709"/>
      <c r="AE531" s="709"/>
      <c r="AF531" s="709"/>
      <c r="AG531" s="709"/>
      <c r="AH531" s="709"/>
      <c r="AI531" s="709"/>
      <c r="AJ531" s="709"/>
      <c r="AK531" s="709"/>
      <c r="AL531" s="709"/>
      <c r="AM531" s="709"/>
      <c r="AN531" s="779"/>
      <c r="AO531" s="773"/>
      <c r="AP531" s="774"/>
      <c r="AQ531" s="709"/>
      <c r="AR531" s="742"/>
      <c r="AS531" s="715"/>
      <c r="AT531" s="715"/>
      <c r="AU531" s="733"/>
      <c r="AV531" s="734"/>
      <c r="AW531" s="734"/>
      <c r="AX531" s="734"/>
      <c r="AY531" s="806"/>
      <c r="AZ531" s="807"/>
      <c r="BA531" s="808"/>
      <c r="BB531" s="809"/>
      <c r="BC531" s="810"/>
      <c r="BD531" s="811"/>
      <c r="BE531" s="812"/>
      <c r="BF531" s="813"/>
      <c r="BG531" s="814"/>
      <c r="BH531" s="815"/>
      <c r="BI531" s="816"/>
      <c r="BJ531" s="696"/>
    </row>
    <row r="532" ht="15.75" customHeight="1">
      <c r="A532" s="758"/>
      <c r="B532" s="758"/>
      <c r="C532" s="669" t="s">
        <v>361</v>
      </c>
      <c r="D532" s="670" t="str">
        <f t="shared" si="17"/>
        <v/>
      </c>
      <c r="E532" s="830"/>
      <c r="F532" s="830"/>
      <c r="G532" s="830"/>
      <c r="H532" s="830"/>
      <c r="I532" s="830"/>
      <c r="J532" s="830"/>
      <c r="K532" s="830"/>
      <c r="L532" s="830"/>
      <c r="M532" s="830"/>
      <c r="N532" s="830"/>
      <c r="O532" s="831"/>
      <c r="P532" s="845" t="str">
        <f t="shared" si="18"/>
        <v/>
      </c>
      <c r="Q532" s="842"/>
      <c r="R532" s="777"/>
      <c r="S532" s="777"/>
      <c r="T532" s="763"/>
      <c r="U532" s="646"/>
      <c r="V532" s="764"/>
      <c r="W532" s="720"/>
      <c r="X532" s="720"/>
      <c r="Y532" s="720"/>
      <c r="Z532" s="720"/>
      <c r="AA532" s="720"/>
      <c r="AB532" s="720"/>
      <c r="AC532" s="720"/>
      <c r="AD532" s="720"/>
      <c r="AE532" s="720"/>
      <c r="AF532" s="720"/>
      <c r="AG532" s="720"/>
      <c r="AH532" s="720"/>
      <c r="AI532" s="720"/>
      <c r="AJ532" s="720"/>
      <c r="AK532" s="720"/>
      <c r="AL532" s="720"/>
      <c r="AM532" s="720"/>
      <c r="AN532" s="755"/>
      <c r="AO532" s="765"/>
      <c r="AP532" s="766"/>
      <c r="AQ532" s="720"/>
      <c r="AR532" s="745"/>
      <c r="AS532" s="725"/>
      <c r="AT532" s="725"/>
      <c r="AU532" s="738"/>
      <c r="AV532" s="739"/>
      <c r="AW532" s="739"/>
      <c r="AX532" s="739"/>
      <c r="AY532" s="806"/>
      <c r="AZ532" s="807"/>
      <c r="BA532" s="808"/>
      <c r="BB532" s="809"/>
      <c r="BC532" s="810"/>
      <c r="BD532" s="811"/>
      <c r="BE532" s="812"/>
      <c r="BF532" s="813"/>
      <c r="BG532" s="814"/>
      <c r="BH532" s="815"/>
      <c r="BI532" s="816"/>
      <c r="BJ532" s="696"/>
    </row>
    <row r="533" ht="15.75" customHeight="1">
      <c r="A533" s="756"/>
      <c r="B533" s="756"/>
      <c r="C533" s="669" t="s">
        <v>361</v>
      </c>
      <c r="D533" s="699" t="str">
        <f t="shared" si="17"/>
        <v/>
      </c>
      <c r="E533" s="832"/>
      <c r="F533" s="832"/>
      <c r="G533" s="832"/>
      <c r="H533" s="832"/>
      <c r="I533" s="832"/>
      <c r="J533" s="832"/>
      <c r="K533" s="832"/>
      <c r="L533" s="832"/>
      <c r="M533" s="832"/>
      <c r="N533" s="832"/>
      <c r="O533" s="833"/>
      <c r="P533" s="849" t="str">
        <f t="shared" si="18"/>
        <v/>
      </c>
      <c r="Q533" s="841"/>
      <c r="R533" s="769"/>
      <c r="S533" s="769"/>
      <c r="T533" s="782"/>
      <c r="U533" s="706"/>
      <c r="V533" s="772"/>
      <c r="W533" s="709"/>
      <c r="X533" s="709"/>
      <c r="Y533" s="709"/>
      <c r="Z533" s="709"/>
      <c r="AA533" s="709"/>
      <c r="AB533" s="709"/>
      <c r="AC533" s="709"/>
      <c r="AD533" s="709"/>
      <c r="AE533" s="709"/>
      <c r="AF533" s="709"/>
      <c r="AG533" s="709"/>
      <c r="AH533" s="709"/>
      <c r="AI533" s="709"/>
      <c r="AJ533" s="709"/>
      <c r="AK533" s="709"/>
      <c r="AL533" s="709"/>
      <c r="AM533" s="709"/>
      <c r="AN533" s="779"/>
      <c r="AO533" s="773"/>
      <c r="AP533" s="774"/>
      <c r="AQ533" s="709"/>
      <c r="AR533" s="742"/>
      <c r="AS533" s="715"/>
      <c r="AT533" s="715"/>
      <c r="AU533" s="733"/>
      <c r="AV533" s="734"/>
      <c r="AW533" s="734"/>
      <c r="AX533" s="734"/>
      <c r="AY533" s="806"/>
      <c r="AZ533" s="807"/>
      <c r="BA533" s="808"/>
      <c r="BB533" s="809"/>
      <c r="BC533" s="810"/>
      <c r="BD533" s="811"/>
      <c r="BE533" s="812"/>
      <c r="BF533" s="813"/>
      <c r="BG533" s="814"/>
      <c r="BH533" s="815"/>
      <c r="BI533" s="816"/>
      <c r="BJ533" s="696"/>
    </row>
    <row r="534" ht="15.75" customHeight="1">
      <c r="A534" s="758"/>
      <c r="B534" s="758"/>
      <c r="C534" s="669" t="s">
        <v>361</v>
      </c>
      <c r="D534" s="670" t="str">
        <f t="shared" si="17"/>
        <v/>
      </c>
      <c r="E534" s="830"/>
      <c r="F534" s="830"/>
      <c r="G534" s="830"/>
      <c r="H534" s="830"/>
      <c r="I534" s="830"/>
      <c r="J534" s="830"/>
      <c r="K534" s="830"/>
      <c r="L534" s="830"/>
      <c r="M534" s="830"/>
      <c r="N534" s="830"/>
      <c r="O534" s="831"/>
      <c r="P534" s="850" t="str">
        <f t="shared" si="18"/>
        <v/>
      </c>
      <c r="Q534" s="842"/>
      <c r="R534" s="777"/>
      <c r="S534" s="777"/>
      <c r="T534" s="763"/>
      <c r="U534" s="646"/>
      <c r="V534" s="764"/>
      <c r="W534" s="720"/>
      <c r="X534" s="720"/>
      <c r="Y534" s="720"/>
      <c r="Z534" s="720"/>
      <c r="AA534" s="720"/>
      <c r="AB534" s="720"/>
      <c r="AC534" s="720"/>
      <c r="AD534" s="720"/>
      <c r="AE534" s="720"/>
      <c r="AF534" s="720"/>
      <c r="AG534" s="720"/>
      <c r="AH534" s="720"/>
      <c r="AI534" s="720"/>
      <c r="AJ534" s="720"/>
      <c r="AK534" s="720"/>
      <c r="AL534" s="720"/>
      <c r="AM534" s="720"/>
      <c r="AN534" s="755"/>
      <c r="AO534" s="765"/>
      <c r="AP534" s="766"/>
      <c r="AQ534" s="720"/>
      <c r="AR534" s="745"/>
      <c r="AS534" s="725"/>
      <c r="AT534" s="725"/>
      <c r="AU534" s="738"/>
      <c r="AV534" s="739"/>
      <c r="AW534" s="739"/>
      <c r="AX534" s="739"/>
      <c r="AY534" s="806"/>
      <c r="AZ534" s="807"/>
      <c r="BA534" s="808"/>
      <c r="BB534" s="809"/>
      <c r="BC534" s="810"/>
      <c r="BD534" s="811"/>
      <c r="BE534" s="812"/>
      <c r="BF534" s="813"/>
      <c r="BG534" s="814"/>
      <c r="BH534" s="815"/>
      <c r="BI534" s="816"/>
      <c r="BJ534" s="696"/>
    </row>
    <row r="535" ht="15.75" customHeight="1">
      <c r="A535" s="756"/>
      <c r="B535" s="756"/>
      <c r="C535" s="669" t="s">
        <v>361</v>
      </c>
      <c r="D535" s="699" t="str">
        <f t="shared" si="17"/>
        <v/>
      </c>
      <c r="E535" s="832"/>
      <c r="F535" s="832"/>
      <c r="G535" s="832"/>
      <c r="H535" s="832"/>
      <c r="I535" s="832"/>
      <c r="J535" s="832"/>
      <c r="K535" s="832"/>
      <c r="L535" s="832"/>
      <c r="M535" s="832"/>
      <c r="N535" s="832"/>
      <c r="O535" s="833"/>
      <c r="P535" s="849" t="str">
        <f t="shared" si="18"/>
        <v/>
      </c>
      <c r="Q535" s="841"/>
      <c r="R535" s="769"/>
      <c r="S535" s="769"/>
      <c r="T535" s="782"/>
      <c r="U535" s="706"/>
      <c r="V535" s="772"/>
      <c r="W535" s="709"/>
      <c r="X535" s="709"/>
      <c r="Y535" s="709"/>
      <c r="Z535" s="709"/>
      <c r="AA535" s="709"/>
      <c r="AB535" s="709"/>
      <c r="AC535" s="709"/>
      <c r="AD535" s="709"/>
      <c r="AE535" s="709"/>
      <c r="AF535" s="709"/>
      <c r="AG535" s="709"/>
      <c r="AH535" s="709"/>
      <c r="AI535" s="709"/>
      <c r="AJ535" s="709"/>
      <c r="AK535" s="709"/>
      <c r="AL535" s="709"/>
      <c r="AM535" s="709"/>
      <c r="AN535" s="779"/>
      <c r="AO535" s="773"/>
      <c r="AP535" s="774"/>
      <c r="AQ535" s="709"/>
      <c r="AR535" s="742"/>
      <c r="AS535" s="715"/>
      <c r="AT535" s="715"/>
      <c r="AU535" s="733"/>
      <c r="AV535" s="734"/>
      <c r="AW535" s="734"/>
      <c r="AX535" s="734"/>
      <c r="AY535" s="806"/>
      <c r="AZ535" s="807"/>
      <c r="BA535" s="808"/>
      <c r="BB535" s="809"/>
      <c r="BC535" s="810"/>
      <c r="BD535" s="811"/>
      <c r="BE535" s="812"/>
      <c r="BF535" s="813"/>
      <c r="BG535" s="814"/>
      <c r="BH535" s="815"/>
      <c r="BI535" s="816"/>
      <c r="BJ535" s="696"/>
    </row>
    <row r="536" ht="15.75" customHeight="1">
      <c r="A536" s="758"/>
      <c r="B536" s="758"/>
      <c r="C536" s="669" t="s">
        <v>361</v>
      </c>
      <c r="D536" s="670" t="str">
        <f t="shared" si="17"/>
        <v/>
      </c>
      <c r="E536" s="830"/>
      <c r="F536" s="830"/>
      <c r="G536" s="830"/>
      <c r="H536" s="830"/>
      <c r="I536" s="830"/>
      <c r="J536" s="830"/>
      <c r="K536" s="830"/>
      <c r="L536" s="830"/>
      <c r="M536" s="830"/>
      <c r="N536" s="830"/>
      <c r="O536" s="831"/>
      <c r="P536" s="850" t="str">
        <f t="shared" si="18"/>
        <v/>
      </c>
      <c r="Q536" s="842"/>
      <c r="R536" s="777"/>
      <c r="S536" s="777"/>
      <c r="T536" s="763"/>
      <c r="U536" s="646"/>
      <c r="V536" s="764"/>
      <c r="W536" s="720"/>
      <c r="X536" s="720"/>
      <c r="Y536" s="720"/>
      <c r="Z536" s="720"/>
      <c r="AA536" s="720"/>
      <c r="AB536" s="720"/>
      <c r="AC536" s="720"/>
      <c r="AD536" s="720"/>
      <c r="AE536" s="720"/>
      <c r="AF536" s="720"/>
      <c r="AG536" s="720"/>
      <c r="AH536" s="720"/>
      <c r="AI536" s="720"/>
      <c r="AJ536" s="720"/>
      <c r="AK536" s="720"/>
      <c r="AL536" s="720"/>
      <c r="AM536" s="720"/>
      <c r="AN536" s="755"/>
      <c r="AO536" s="765"/>
      <c r="AP536" s="766"/>
      <c r="AQ536" s="720"/>
      <c r="AR536" s="745"/>
      <c r="AS536" s="725"/>
      <c r="AT536" s="725"/>
      <c r="AU536" s="738"/>
      <c r="AV536" s="739"/>
      <c r="AW536" s="739"/>
      <c r="AX536" s="739"/>
      <c r="AY536" s="806"/>
      <c r="AZ536" s="807"/>
      <c r="BA536" s="808"/>
      <c r="BB536" s="809"/>
      <c r="BC536" s="810"/>
      <c r="BD536" s="811"/>
      <c r="BE536" s="812"/>
      <c r="BF536" s="813"/>
      <c r="BG536" s="814"/>
      <c r="BH536" s="815"/>
      <c r="BI536" s="816"/>
      <c r="BJ536" s="696"/>
    </row>
    <row r="537" ht="15.75" customHeight="1">
      <c r="A537" s="756"/>
      <c r="B537" s="756"/>
      <c r="C537" s="669" t="s">
        <v>361</v>
      </c>
      <c r="D537" s="699" t="str">
        <f t="shared" si="17"/>
        <v/>
      </c>
      <c r="E537" s="832"/>
      <c r="F537" s="832"/>
      <c r="G537" s="832"/>
      <c r="H537" s="832"/>
      <c r="I537" s="832"/>
      <c r="J537" s="832"/>
      <c r="K537" s="832"/>
      <c r="L537" s="832"/>
      <c r="M537" s="832"/>
      <c r="N537" s="832"/>
      <c r="O537" s="833"/>
      <c r="P537" s="849" t="str">
        <f t="shared" si="18"/>
        <v/>
      </c>
      <c r="Q537" s="841"/>
      <c r="R537" s="769"/>
      <c r="S537" s="769"/>
      <c r="T537" s="782"/>
      <c r="U537" s="706"/>
      <c r="V537" s="772"/>
      <c r="W537" s="709"/>
      <c r="X537" s="709"/>
      <c r="Y537" s="709"/>
      <c r="Z537" s="709"/>
      <c r="AA537" s="709"/>
      <c r="AB537" s="709"/>
      <c r="AC537" s="709"/>
      <c r="AD537" s="709"/>
      <c r="AE537" s="709"/>
      <c r="AF537" s="709"/>
      <c r="AG537" s="709"/>
      <c r="AH537" s="709"/>
      <c r="AI537" s="709"/>
      <c r="AJ537" s="709"/>
      <c r="AK537" s="709"/>
      <c r="AL537" s="709"/>
      <c r="AM537" s="709"/>
      <c r="AN537" s="779"/>
      <c r="AO537" s="773"/>
      <c r="AP537" s="774"/>
      <c r="AQ537" s="709"/>
      <c r="AR537" s="742"/>
      <c r="AS537" s="715"/>
      <c r="AT537" s="715"/>
      <c r="AU537" s="733"/>
      <c r="AV537" s="734"/>
      <c r="AW537" s="734"/>
      <c r="AX537" s="734"/>
      <c r="AY537" s="806"/>
      <c r="AZ537" s="807"/>
      <c r="BA537" s="808"/>
      <c r="BB537" s="809"/>
      <c r="BC537" s="810"/>
      <c r="BD537" s="811"/>
      <c r="BE537" s="812"/>
      <c r="BF537" s="813"/>
      <c r="BG537" s="814"/>
      <c r="BH537" s="815"/>
      <c r="BI537" s="816"/>
      <c r="BJ537" s="696"/>
    </row>
    <row r="538" ht="15.75" customHeight="1">
      <c r="A538" s="758"/>
      <c r="B538" s="758"/>
      <c r="C538" s="669" t="s">
        <v>361</v>
      </c>
      <c r="D538" s="670" t="str">
        <f t="shared" si="17"/>
        <v/>
      </c>
      <c r="E538" s="830"/>
      <c r="F538" s="830"/>
      <c r="G538" s="830"/>
      <c r="H538" s="830"/>
      <c r="I538" s="830"/>
      <c r="J538" s="830"/>
      <c r="K538" s="830"/>
      <c r="L538" s="830"/>
      <c r="M538" s="830"/>
      <c r="N538" s="830"/>
      <c r="O538" s="831"/>
      <c r="P538" s="850" t="str">
        <f t="shared" si="18"/>
        <v/>
      </c>
      <c r="Q538" s="842"/>
      <c r="R538" s="777"/>
      <c r="S538" s="777"/>
      <c r="T538" s="763"/>
      <c r="U538" s="646"/>
      <c r="V538" s="764"/>
      <c r="W538" s="720"/>
      <c r="X538" s="720"/>
      <c r="Y538" s="720"/>
      <c r="Z538" s="720"/>
      <c r="AA538" s="720"/>
      <c r="AB538" s="720"/>
      <c r="AC538" s="720"/>
      <c r="AD538" s="720"/>
      <c r="AE538" s="720"/>
      <c r="AF538" s="720"/>
      <c r="AG538" s="720"/>
      <c r="AH538" s="720"/>
      <c r="AI538" s="720"/>
      <c r="AJ538" s="720"/>
      <c r="AK538" s="720"/>
      <c r="AL538" s="720"/>
      <c r="AM538" s="720"/>
      <c r="AN538" s="755"/>
      <c r="AO538" s="765"/>
      <c r="AP538" s="766"/>
      <c r="AQ538" s="720"/>
      <c r="AR538" s="745"/>
      <c r="AS538" s="725"/>
      <c r="AT538" s="725"/>
      <c r="AU538" s="738"/>
      <c r="AV538" s="739"/>
      <c r="AW538" s="739"/>
      <c r="AX538" s="739"/>
      <c r="AY538" s="806"/>
      <c r="AZ538" s="807"/>
      <c r="BA538" s="808"/>
      <c r="BB538" s="809"/>
      <c r="BC538" s="810"/>
      <c r="BD538" s="811"/>
      <c r="BE538" s="812"/>
      <c r="BF538" s="813"/>
      <c r="BG538" s="814"/>
      <c r="BH538" s="815"/>
      <c r="BI538" s="816"/>
      <c r="BJ538" s="696"/>
    </row>
    <row r="539" ht="15.75" customHeight="1">
      <c r="A539" s="756"/>
      <c r="B539" s="756"/>
      <c r="C539" s="669" t="s">
        <v>361</v>
      </c>
      <c r="D539" s="699" t="str">
        <f t="shared" si="17"/>
        <v/>
      </c>
      <c r="E539" s="832"/>
      <c r="F539" s="832"/>
      <c r="G539" s="832"/>
      <c r="H539" s="832"/>
      <c r="I539" s="832"/>
      <c r="J539" s="832"/>
      <c r="K539" s="832"/>
      <c r="L539" s="832"/>
      <c r="M539" s="832"/>
      <c r="N539" s="832"/>
      <c r="O539" s="833"/>
      <c r="P539" s="849" t="str">
        <f t="shared" si="18"/>
        <v/>
      </c>
      <c r="Q539" s="841"/>
      <c r="R539" s="769"/>
      <c r="S539" s="769"/>
      <c r="T539" s="782"/>
      <c r="U539" s="706"/>
      <c r="V539" s="772"/>
      <c r="W539" s="709"/>
      <c r="X539" s="709"/>
      <c r="Y539" s="709"/>
      <c r="Z539" s="709"/>
      <c r="AA539" s="709"/>
      <c r="AB539" s="709"/>
      <c r="AC539" s="709"/>
      <c r="AD539" s="709"/>
      <c r="AE539" s="709"/>
      <c r="AF539" s="709"/>
      <c r="AG539" s="709"/>
      <c r="AH539" s="709"/>
      <c r="AI539" s="709"/>
      <c r="AJ539" s="709"/>
      <c r="AK539" s="709"/>
      <c r="AL539" s="709"/>
      <c r="AM539" s="709"/>
      <c r="AN539" s="779"/>
      <c r="AO539" s="773"/>
      <c r="AP539" s="774"/>
      <c r="AQ539" s="709"/>
      <c r="AR539" s="742"/>
      <c r="AS539" s="715"/>
      <c r="AT539" s="715"/>
      <c r="AU539" s="733"/>
      <c r="AV539" s="734"/>
      <c r="AW539" s="734"/>
      <c r="AX539" s="734"/>
      <c r="AY539" s="806"/>
      <c r="AZ539" s="807"/>
      <c r="BA539" s="808"/>
      <c r="BB539" s="809"/>
      <c r="BC539" s="810"/>
      <c r="BD539" s="811"/>
      <c r="BE539" s="812"/>
      <c r="BF539" s="813"/>
      <c r="BG539" s="814"/>
      <c r="BH539" s="815"/>
      <c r="BI539" s="816"/>
      <c r="BJ539" s="696"/>
    </row>
    <row r="540" ht="15.75" customHeight="1">
      <c r="A540" s="758"/>
      <c r="B540" s="758"/>
      <c r="C540" s="669" t="s">
        <v>361</v>
      </c>
      <c r="D540" s="670" t="str">
        <f t="shared" si="17"/>
        <v/>
      </c>
      <c r="E540" s="830"/>
      <c r="F540" s="830"/>
      <c r="G540" s="830"/>
      <c r="H540" s="830"/>
      <c r="I540" s="830"/>
      <c r="J540" s="830"/>
      <c r="K540" s="830"/>
      <c r="L540" s="830"/>
      <c r="M540" s="830"/>
      <c r="N540" s="830"/>
      <c r="O540" s="831"/>
      <c r="P540" s="850" t="str">
        <f t="shared" si="18"/>
        <v/>
      </c>
      <c r="Q540" s="842"/>
      <c r="R540" s="777"/>
      <c r="S540" s="777"/>
      <c r="T540" s="763"/>
      <c r="U540" s="646"/>
      <c r="V540" s="764"/>
      <c r="W540" s="720"/>
      <c r="X540" s="720"/>
      <c r="Y540" s="720"/>
      <c r="Z540" s="720"/>
      <c r="AA540" s="720"/>
      <c r="AB540" s="720"/>
      <c r="AC540" s="720"/>
      <c r="AD540" s="720"/>
      <c r="AE540" s="720"/>
      <c r="AF540" s="720"/>
      <c r="AG540" s="720"/>
      <c r="AH540" s="720"/>
      <c r="AI540" s="720"/>
      <c r="AJ540" s="720"/>
      <c r="AK540" s="720"/>
      <c r="AL540" s="720"/>
      <c r="AM540" s="720"/>
      <c r="AN540" s="755"/>
      <c r="AO540" s="765"/>
      <c r="AP540" s="766"/>
      <c r="AQ540" s="720"/>
      <c r="AR540" s="745"/>
      <c r="AS540" s="725"/>
      <c r="AT540" s="725"/>
      <c r="AU540" s="738"/>
      <c r="AV540" s="739"/>
      <c r="AW540" s="739"/>
      <c r="AX540" s="739"/>
      <c r="AY540" s="806"/>
      <c r="AZ540" s="807"/>
      <c r="BA540" s="808"/>
      <c r="BB540" s="809"/>
      <c r="BC540" s="810"/>
      <c r="BD540" s="811"/>
      <c r="BE540" s="812"/>
      <c r="BF540" s="813"/>
      <c r="BG540" s="814"/>
      <c r="BH540" s="815"/>
      <c r="BI540" s="816"/>
      <c r="BJ540" s="696"/>
    </row>
    <row r="541" ht="15.75" customHeight="1">
      <c r="A541" s="756"/>
      <c r="B541" s="756"/>
      <c r="C541" s="669" t="s">
        <v>361</v>
      </c>
      <c r="D541" s="699" t="str">
        <f t="shared" si="17"/>
        <v/>
      </c>
      <c r="E541" s="832"/>
      <c r="F541" s="832"/>
      <c r="G541" s="832"/>
      <c r="H541" s="832"/>
      <c r="I541" s="832"/>
      <c r="J541" s="832"/>
      <c r="K541" s="832"/>
      <c r="L541" s="832"/>
      <c r="M541" s="832"/>
      <c r="N541" s="832"/>
      <c r="O541" s="833"/>
      <c r="P541" s="849" t="str">
        <f t="shared" si="18"/>
        <v/>
      </c>
      <c r="Q541" s="841"/>
      <c r="R541" s="769"/>
      <c r="S541" s="769"/>
      <c r="T541" s="782"/>
      <c r="U541" s="706"/>
      <c r="V541" s="772"/>
      <c r="W541" s="709"/>
      <c r="X541" s="709"/>
      <c r="Y541" s="709"/>
      <c r="Z541" s="709"/>
      <c r="AA541" s="709"/>
      <c r="AB541" s="709"/>
      <c r="AC541" s="709"/>
      <c r="AD541" s="709"/>
      <c r="AE541" s="709"/>
      <c r="AF541" s="709"/>
      <c r="AG541" s="709"/>
      <c r="AH541" s="709"/>
      <c r="AI541" s="709"/>
      <c r="AJ541" s="709"/>
      <c r="AK541" s="709"/>
      <c r="AL541" s="709"/>
      <c r="AM541" s="709"/>
      <c r="AN541" s="779"/>
      <c r="AO541" s="773"/>
      <c r="AP541" s="774"/>
      <c r="AQ541" s="709"/>
      <c r="AR541" s="742"/>
      <c r="AS541" s="715"/>
      <c r="AT541" s="715"/>
      <c r="AU541" s="733"/>
      <c r="AV541" s="734"/>
      <c r="AW541" s="734"/>
      <c r="AX541" s="734"/>
      <c r="AY541" s="806"/>
      <c r="AZ541" s="807"/>
      <c r="BA541" s="808"/>
      <c r="BB541" s="809"/>
      <c r="BC541" s="810"/>
      <c r="BD541" s="811"/>
      <c r="BE541" s="812"/>
      <c r="BF541" s="813"/>
      <c r="BG541" s="814"/>
      <c r="BH541" s="815"/>
      <c r="BI541" s="816"/>
      <c r="BJ541" s="696"/>
    </row>
    <row r="542" ht="15.75" customHeight="1">
      <c r="A542" s="758"/>
      <c r="B542" s="758"/>
      <c r="C542" s="669" t="s">
        <v>361</v>
      </c>
      <c r="D542" s="670" t="str">
        <f t="shared" si="17"/>
        <v/>
      </c>
      <c r="E542" s="830"/>
      <c r="F542" s="830"/>
      <c r="G542" s="830"/>
      <c r="H542" s="830"/>
      <c r="I542" s="830"/>
      <c r="J542" s="830"/>
      <c r="K542" s="830"/>
      <c r="L542" s="830"/>
      <c r="M542" s="830"/>
      <c r="N542" s="830"/>
      <c r="O542" s="831"/>
      <c r="P542" s="850" t="str">
        <f t="shared" si="18"/>
        <v/>
      </c>
      <c r="Q542" s="842"/>
      <c r="R542" s="777"/>
      <c r="S542" s="777"/>
      <c r="T542" s="763"/>
      <c r="U542" s="646"/>
      <c r="V542" s="764"/>
      <c r="W542" s="720"/>
      <c r="X542" s="720"/>
      <c r="Y542" s="720"/>
      <c r="Z542" s="720"/>
      <c r="AA542" s="720"/>
      <c r="AB542" s="720"/>
      <c r="AC542" s="720"/>
      <c r="AD542" s="720"/>
      <c r="AE542" s="720"/>
      <c r="AF542" s="720"/>
      <c r="AG542" s="720"/>
      <c r="AH542" s="720"/>
      <c r="AI542" s="720"/>
      <c r="AJ542" s="720"/>
      <c r="AK542" s="720"/>
      <c r="AL542" s="720"/>
      <c r="AM542" s="720"/>
      <c r="AN542" s="755"/>
      <c r="AO542" s="765"/>
      <c r="AP542" s="766"/>
      <c r="AQ542" s="720"/>
      <c r="AR542" s="745"/>
      <c r="AS542" s="725"/>
      <c r="AT542" s="725"/>
      <c r="AU542" s="738"/>
      <c r="AV542" s="739"/>
      <c r="AW542" s="739"/>
      <c r="AX542" s="739"/>
      <c r="AY542" s="806"/>
      <c r="AZ542" s="807"/>
      <c r="BA542" s="808"/>
      <c r="BB542" s="809"/>
      <c r="BC542" s="810"/>
      <c r="BD542" s="811"/>
      <c r="BE542" s="812"/>
      <c r="BF542" s="813"/>
      <c r="BG542" s="814"/>
      <c r="BH542" s="815"/>
      <c r="BI542" s="816"/>
      <c r="BJ542" s="696"/>
    </row>
    <row r="543" ht="15.75" customHeight="1">
      <c r="A543" s="756"/>
      <c r="B543" s="756"/>
      <c r="C543" s="669" t="s">
        <v>361</v>
      </c>
      <c r="D543" s="699" t="str">
        <f t="shared" si="17"/>
        <v/>
      </c>
      <c r="E543" s="832"/>
      <c r="F543" s="832"/>
      <c r="G543" s="832"/>
      <c r="H543" s="832"/>
      <c r="I543" s="832"/>
      <c r="J543" s="832"/>
      <c r="K543" s="832"/>
      <c r="L543" s="832"/>
      <c r="M543" s="832"/>
      <c r="N543" s="832"/>
      <c r="O543" s="833"/>
      <c r="P543" s="849" t="str">
        <f t="shared" si="18"/>
        <v/>
      </c>
      <c r="Q543" s="841"/>
      <c r="R543" s="769"/>
      <c r="S543" s="769"/>
      <c r="T543" s="782"/>
      <c r="U543" s="706"/>
      <c r="V543" s="772"/>
      <c r="W543" s="709"/>
      <c r="X543" s="709"/>
      <c r="Y543" s="709"/>
      <c r="Z543" s="709"/>
      <c r="AA543" s="709"/>
      <c r="AB543" s="709"/>
      <c r="AC543" s="709"/>
      <c r="AD543" s="709"/>
      <c r="AE543" s="709"/>
      <c r="AF543" s="709"/>
      <c r="AG543" s="709"/>
      <c r="AH543" s="709"/>
      <c r="AI543" s="709"/>
      <c r="AJ543" s="709"/>
      <c r="AK543" s="709"/>
      <c r="AL543" s="709"/>
      <c r="AM543" s="709"/>
      <c r="AN543" s="779"/>
      <c r="AO543" s="773"/>
      <c r="AP543" s="774"/>
      <c r="AQ543" s="709"/>
      <c r="AR543" s="742"/>
      <c r="AS543" s="715"/>
      <c r="AT543" s="715"/>
      <c r="AU543" s="733"/>
      <c r="AV543" s="734"/>
      <c r="AW543" s="734"/>
      <c r="AX543" s="734"/>
      <c r="AY543" s="806"/>
      <c r="AZ543" s="807"/>
      <c r="BA543" s="808"/>
      <c r="BB543" s="809"/>
      <c r="BC543" s="810"/>
      <c r="BD543" s="811"/>
      <c r="BE543" s="812"/>
      <c r="BF543" s="813"/>
      <c r="BG543" s="814"/>
      <c r="BH543" s="815"/>
      <c r="BI543" s="816"/>
      <c r="BJ543" s="696"/>
    </row>
    <row r="544" ht="15.75" customHeight="1">
      <c r="A544" s="758"/>
      <c r="B544" s="758"/>
      <c r="C544" s="669" t="s">
        <v>361</v>
      </c>
      <c r="D544" s="670" t="str">
        <f t="shared" si="17"/>
        <v/>
      </c>
      <c r="E544" s="830"/>
      <c r="F544" s="830"/>
      <c r="G544" s="830"/>
      <c r="H544" s="830"/>
      <c r="I544" s="830"/>
      <c r="J544" s="830"/>
      <c r="K544" s="830"/>
      <c r="L544" s="830"/>
      <c r="M544" s="830"/>
      <c r="N544" s="830"/>
      <c r="O544" s="831"/>
      <c r="P544" s="850" t="str">
        <f t="shared" si="18"/>
        <v/>
      </c>
      <c r="Q544" s="842"/>
      <c r="R544" s="777"/>
      <c r="S544" s="777"/>
      <c r="T544" s="763"/>
      <c r="U544" s="646"/>
      <c r="V544" s="764"/>
      <c r="W544" s="720"/>
      <c r="X544" s="720"/>
      <c r="Y544" s="720"/>
      <c r="Z544" s="720"/>
      <c r="AA544" s="720"/>
      <c r="AB544" s="720"/>
      <c r="AC544" s="720"/>
      <c r="AD544" s="720"/>
      <c r="AE544" s="720"/>
      <c r="AF544" s="720"/>
      <c r="AG544" s="720"/>
      <c r="AH544" s="720"/>
      <c r="AI544" s="720"/>
      <c r="AJ544" s="720"/>
      <c r="AK544" s="720"/>
      <c r="AL544" s="720"/>
      <c r="AM544" s="720"/>
      <c r="AN544" s="755"/>
      <c r="AO544" s="765"/>
      <c r="AP544" s="766"/>
      <c r="AQ544" s="720"/>
      <c r="AR544" s="745"/>
      <c r="AS544" s="725"/>
      <c r="AT544" s="725"/>
      <c r="AU544" s="738"/>
      <c r="AV544" s="739"/>
      <c r="AW544" s="739"/>
      <c r="AX544" s="739"/>
      <c r="AY544" s="806"/>
      <c r="AZ544" s="807"/>
      <c r="BA544" s="808"/>
      <c r="BB544" s="809"/>
      <c r="BC544" s="810"/>
      <c r="BD544" s="811"/>
      <c r="BE544" s="812"/>
      <c r="BF544" s="813"/>
      <c r="BG544" s="814"/>
      <c r="BH544" s="815"/>
      <c r="BI544" s="816"/>
      <c r="BJ544" s="696"/>
    </row>
    <row r="545" ht="15.75" customHeight="1">
      <c r="A545" s="756"/>
      <c r="B545" s="756"/>
      <c r="C545" s="669" t="s">
        <v>361</v>
      </c>
      <c r="D545" s="699" t="str">
        <f t="shared" si="17"/>
        <v/>
      </c>
      <c r="E545" s="832"/>
      <c r="F545" s="832"/>
      <c r="G545" s="832"/>
      <c r="H545" s="832"/>
      <c r="I545" s="832"/>
      <c r="J545" s="832"/>
      <c r="K545" s="832"/>
      <c r="L545" s="832"/>
      <c r="M545" s="832"/>
      <c r="N545" s="832"/>
      <c r="O545" s="833"/>
      <c r="P545" s="849" t="str">
        <f t="shared" si="18"/>
        <v/>
      </c>
      <c r="Q545" s="841"/>
      <c r="R545" s="769"/>
      <c r="S545" s="769"/>
      <c r="T545" s="782"/>
      <c r="U545" s="706"/>
      <c r="V545" s="772"/>
      <c r="W545" s="709"/>
      <c r="X545" s="709"/>
      <c r="Y545" s="709"/>
      <c r="Z545" s="709"/>
      <c r="AA545" s="709"/>
      <c r="AB545" s="709"/>
      <c r="AC545" s="709"/>
      <c r="AD545" s="709"/>
      <c r="AE545" s="709"/>
      <c r="AF545" s="709"/>
      <c r="AG545" s="709"/>
      <c r="AH545" s="709"/>
      <c r="AI545" s="709"/>
      <c r="AJ545" s="709"/>
      <c r="AK545" s="709"/>
      <c r="AL545" s="709"/>
      <c r="AM545" s="709"/>
      <c r="AN545" s="779"/>
      <c r="AO545" s="773"/>
      <c r="AP545" s="774"/>
      <c r="AQ545" s="709"/>
      <c r="AR545" s="742"/>
      <c r="AS545" s="715"/>
      <c r="AT545" s="715"/>
      <c r="AU545" s="733"/>
      <c r="AV545" s="734"/>
      <c r="AW545" s="734"/>
      <c r="AX545" s="734"/>
      <c r="AY545" s="806"/>
      <c r="AZ545" s="807"/>
      <c r="BA545" s="808"/>
      <c r="BB545" s="809"/>
      <c r="BC545" s="810"/>
      <c r="BD545" s="811"/>
      <c r="BE545" s="812"/>
      <c r="BF545" s="813"/>
      <c r="BG545" s="814"/>
      <c r="BH545" s="815"/>
      <c r="BI545" s="816"/>
      <c r="BJ545" s="696"/>
    </row>
    <row r="546" ht="15.75" customHeight="1">
      <c r="A546" s="758"/>
      <c r="B546" s="758"/>
      <c r="C546" s="669" t="s">
        <v>361</v>
      </c>
      <c r="D546" s="670" t="str">
        <f t="shared" si="17"/>
        <v/>
      </c>
      <c r="E546" s="830"/>
      <c r="F546" s="830"/>
      <c r="G546" s="830"/>
      <c r="H546" s="830"/>
      <c r="I546" s="830"/>
      <c r="J546" s="830"/>
      <c r="K546" s="830"/>
      <c r="L546" s="830"/>
      <c r="M546" s="830"/>
      <c r="N546" s="830"/>
      <c r="O546" s="831"/>
      <c r="P546" s="850" t="str">
        <f t="shared" si="18"/>
        <v/>
      </c>
      <c r="Q546" s="842"/>
      <c r="R546" s="777"/>
      <c r="S546" s="777"/>
      <c r="T546" s="763"/>
      <c r="U546" s="646"/>
      <c r="V546" s="764"/>
      <c r="W546" s="720"/>
      <c r="X546" s="720"/>
      <c r="Y546" s="720"/>
      <c r="Z546" s="720"/>
      <c r="AA546" s="720"/>
      <c r="AB546" s="720"/>
      <c r="AC546" s="720"/>
      <c r="AD546" s="720"/>
      <c r="AE546" s="720"/>
      <c r="AF546" s="720"/>
      <c r="AG546" s="720"/>
      <c r="AH546" s="720"/>
      <c r="AI546" s="720"/>
      <c r="AJ546" s="720"/>
      <c r="AK546" s="720"/>
      <c r="AL546" s="720"/>
      <c r="AM546" s="720"/>
      <c r="AN546" s="755"/>
      <c r="AO546" s="765"/>
      <c r="AP546" s="766"/>
      <c r="AQ546" s="720"/>
      <c r="AR546" s="745"/>
      <c r="AS546" s="725"/>
      <c r="AT546" s="725"/>
      <c r="AU546" s="738"/>
      <c r="AV546" s="739"/>
      <c r="AW546" s="739"/>
      <c r="AX546" s="739"/>
      <c r="AY546" s="806"/>
      <c r="AZ546" s="807"/>
      <c r="BA546" s="808"/>
      <c r="BB546" s="809"/>
      <c r="BC546" s="810"/>
      <c r="BD546" s="811"/>
      <c r="BE546" s="812"/>
      <c r="BF546" s="813"/>
      <c r="BG546" s="814"/>
      <c r="BH546" s="815"/>
      <c r="BI546" s="816"/>
      <c r="BJ546" s="696"/>
    </row>
    <row r="547" ht="15.75" customHeight="1">
      <c r="A547" s="756"/>
      <c r="B547" s="756"/>
      <c r="C547" s="669" t="s">
        <v>361</v>
      </c>
      <c r="D547" s="699" t="str">
        <f t="shared" si="17"/>
        <v/>
      </c>
      <c r="E547" s="832"/>
      <c r="F547" s="832"/>
      <c r="G547" s="832"/>
      <c r="H547" s="832"/>
      <c r="I547" s="832"/>
      <c r="J547" s="832"/>
      <c r="K547" s="832"/>
      <c r="L547" s="832"/>
      <c r="M547" s="832"/>
      <c r="N547" s="832"/>
      <c r="O547" s="833"/>
      <c r="P547" s="849" t="str">
        <f t="shared" si="18"/>
        <v/>
      </c>
      <c r="Q547" s="841"/>
      <c r="R547" s="769"/>
      <c r="S547" s="769"/>
      <c r="T547" s="782"/>
      <c r="U547" s="706"/>
      <c r="V547" s="772"/>
      <c r="W547" s="709"/>
      <c r="X547" s="709"/>
      <c r="Y547" s="709"/>
      <c r="Z547" s="709"/>
      <c r="AA547" s="709"/>
      <c r="AB547" s="709"/>
      <c r="AC547" s="709"/>
      <c r="AD547" s="709"/>
      <c r="AE547" s="709"/>
      <c r="AF547" s="709"/>
      <c r="AG547" s="709"/>
      <c r="AH547" s="709"/>
      <c r="AI547" s="709"/>
      <c r="AJ547" s="709"/>
      <c r="AK547" s="709"/>
      <c r="AL547" s="709"/>
      <c r="AM547" s="709"/>
      <c r="AN547" s="779"/>
      <c r="AO547" s="773"/>
      <c r="AP547" s="774"/>
      <c r="AQ547" s="709"/>
      <c r="AR547" s="742"/>
      <c r="AS547" s="715"/>
      <c r="AT547" s="715"/>
      <c r="AU547" s="733"/>
      <c r="AV547" s="734"/>
      <c r="AW547" s="734"/>
      <c r="AX547" s="734"/>
      <c r="AY547" s="806"/>
      <c r="AZ547" s="807"/>
      <c r="BA547" s="808"/>
      <c r="BB547" s="809"/>
      <c r="BC547" s="810"/>
      <c r="BD547" s="811"/>
      <c r="BE547" s="812"/>
      <c r="BF547" s="813"/>
      <c r="BG547" s="814"/>
      <c r="BH547" s="815"/>
      <c r="BI547" s="816"/>
      <c r="BJ547" s="696"/>
    </row>
    <row r="548" ht="15.75" customHeight="1">
      <c r="A548" s="758"/>
      <c r="B548" s="758"/>
      <c r="C548" s="669" t="s">
        <v>361</v>
      </c>
      <c r="D548" s="670" t="str">
        <f t="shared" si="17"/>
        <v/>
      </c>
      <c r="E548" s="830"/>
      <c r="F548" s="830"/>
      <c r="G548" s="830"/>
      <c r="H548" s="830"/>
      <c r="I548" s="830"/>
      <c r="J548" s="830"/>
      <c r="K548" s="830"/>
      <c r="L548" s="830"/>
      <c r="M548" s="830"/>
      <c r="N548" s="830"/>
      <c r="O548" s="831"/>
      <c r="P548" s="850" t="str">
        <f t="shared" si="18"/>
        <v/>
      </c>
      <c r="Q548" s="842"/>
      <c r="R548" s="777"/>
      <c r="S548" s="777"/>
      <c r="T548" s="763"/>
      <c r="U548" s="646"/>
      <c r="V548" s="764"/>
      <c r="W548" s="720"/>
      <c r="X548" s="720"/>
      <c r="Y548" s="720"/>
      <c r="Z548" s="720"/>
      <c r="AA548" s="720"/>
      <c r="AB548" s="720"/>
      <c r="AC548" s="720"/>
      <c r="AD548" s="720"/>
      <c r="AE548" s="720"/>
      <c r="AF548" s="720"/>
      <c r="AG548" s="720"/>
      <c r="AH548" s="720"/>
      <c r="AI548" s="720"/>
      <c r="AJ548" s="720"/>
      <c r="AK548" s="720"/>
      <c r="AL548" s="720"/>
      <c r="AM548" s="720"/>
      <c r="AN548" s="755"/>
      <c r="AO548" s="765"/>
      <c r="AP548" s="766"/>
      <c r="AQ548" s="720"/>
      <c r="AR548" s="745"/>
      <c r="AS548" s="725"/>
      <c r="AT548" s="725"/>
      <c r="AU548" s="738"/>
      <c r="AV548" s="739"/>
      <c r="AW548" s="739"/>
      <c r="AX548" s="739"/>
      <c r="AY548" s="806"/>
      <c r="AZ548" s="807"/>
      <c r="BA548" s="808"/>
      <c r="BB548" s="809"/>
      <c r="BC548" s="810"/>
      <c r="BD548" s="811"/>
      <c r="BE548" s="812"/>
      <c r="BF548" s="813"/>
      <c r="BG548" s="814"/>
      <c r="BH548" s="815"/>
      <c r="BI548" s="816"/>
      <c r="BJ548" s="696"/>
    </row>
    <row r="549" ht="15.75" customHeight="1">
      <c r="A549" s="756"/>
      <c r="B549" s="756"/>
      <c r="C549" s="669" t="s">
        <v>361</v>
      </c>
      <c r="D549" s="699" t="str">
        <f t="shared" si="17"/>
        <v/>
      </c>
      <c r="E549" s="832"/>
      <c r="F549" s="832"/>
      <c r="G549" s="832"/>
      <c r="H549" s="832"/>
      <c r="I549" s="832"/>
      <c r="J549" s="832"/>
      <c r="K549" s="832"/>
      <c r="L549" s="832"/>
      <c r="M549" s="832"/>
      <c r="N549" s="832"/>
      <c r="O549" s="833"/>
      <c r="P549" s="849" t="str">
        <f t="shared" si="18"/>
        <v/>
      </c>
      <c r="Q549" s="841"/>
      <c r="R549" s="769"/>
      <c r="S549" s="769"/>
      <c r="T549" s="782"/>
      <c r="U549" s="706"/>
      <c r="V549" s="772"/>
      <c r="W549" s="709"/>
      <c r="X549" s="709"/>
      <c r="Y549" s="709"/>
      <c r="Z549" s="709"/>
      <c r="AA549" s="709"/>
      <c r="AB549" s="709"/>
      <c r="AC549" s="709"/>
      <c r="AD549" s="709"/>
      <c r="AE549" s="709"/>
      <c r="AF549" s="709"/>
      <c r="AG549" s="709"/>
      <c r="AH549" s="709"/>
      <c r="AI549" s="709"/>
      <c r="AJ549" s="709"/>
      <c r="AK549" s="709"/>
      <c r="AL549" s="709"/>
      <c r="AM549" s="709"/>
      <c r="AN549" s="779"/>
      <c r="AO549" s="773"/>
      <c r="AP549" s="774"/>
      <c r="AQ549" s="709"/>
      <c r="AR549" s="742"/>
      <c r="AS549" s="715"/>
      <c r="AT549" s="715"/>
      <c r="AU549" s="733"/>
      <c r="AV549" s="734"/>
      <c r="AW549" s="734"/>
      <c r="AX549" s="734"/>
      <c r="AY549" s="806"/>
      <c r="AZ549" s="807"/>
      <c r="BA549" s="808"/>
      <c r="BB549" s="809"/>
      <c r="BC549" s="810"/>
      <c r="BD549" s="811"/>
      <c r="BE549" s="812"/>
      <c r="BF549" s="813"/>
      <c r="BG549" s="814"/>
      <c r="BH549" s="815"/>
      <c r="BI549" s="816"/>
      <c r="BJ549" s="696"/>
    </row>
    <row r="550" ht="15.75" customHeight="1">
      <c r="A550" s="758"/>
      <c r="B550" s="758"/>
      <c r="C550" s="669" t="s">
        <v>361</v>
      </c>
      <c r="D550" s="670" t="str">
        <f t="shared" si="17"/>
        <v/>
      </c>
      <c r="E550" s="830"/>
      <c r="F550" s="830"/>
      <c r="G550" s="830"/>
      <c r="H550" s="830"/>
      <c r="I550" s="830"/>
      <c r="J550" s="830"/>
      <c r="K550" s="830"/>
      <c r="L550" s="830"/>
      <c r="M550" s="830"/>
      <c r="N550" s="830"/>
      <c r="O550" s="831"/>
      <c r="P550" s="850" t="str">
        <f t="shared" si="18"/>
        <v/>
      </c>
      <c r="Q550" s="842"/>
      <c r="R550" s="777"/>
      <c r="S550" s="777"/>
      <c r="T550" s="763"/>
      <c r="U550" s="646"/>
      <c r="V550" s="764"/>
      <c r="W550" s="720"/>
      <c r="X550" s="720"/>
      <c r="Y550" s="720"/>
      <c r="Z550" s="720"/>
      <c r="AA550" s="720"/>
      <c r="AB550" s="720"/>
      <c r="AC550" s="720"/>
      <c r="AD550" s="720"/>
      <c r="AE550" s="720"/>
      <c r="AF550" s="720"/>
      <c r="AG550" s="720"/>
      <c r="AH550" s="720"/>
      <c r="AI550" s="720"/>
      <c r="AJ550" s="720"/>
      <c r="AK550" s="720"/>
      <c r="AL550" s="720"/>
      <c r="AM550" s="720"/>
      <c r="AN550" s="755"/>
      <c r="AO550" s="765"/>
      <c r="AP550" s="766"/>
      <c r="AQ550" s="720"/>
      <c r="AR550" s="745"/>
      <c r="AS550" s="725"/>
      <c r="AT550" s="725"/>
      <c r="AU550" s="738"/>
      <c r="AV550" s="739"/>
      <c r="AW550" s="739"/>
      <c r="AX550" s="739"/>
      <c r="AY550" s="806"/>
      <c r="AZ550" s="807"/>
      <c r="BA550" s="808"/>
      <c r="BB550" s="809"/>
      <c r="BC550" s="810"/>
      <c r="BD550" s="811"/>
      <c r="BE550" s="812"/>
      <c r="BF550" s="813"/>
      <c r="BG550" s="814"/>
      <c r="BH550" s="815"/>
      <c r="BI550" s="816"/>
      <c r="BJ550" s="696"/>
    </row>
    <row r="551" ht="15.75" customHeight="1">
      <c r="A551" s="756"/>
      <c r="B551" s="756"/>
      <c r="C551" s="669" t="s">
        <v>361</v>
      </c>
      <c r="D551" s="699" t="str">
        <f t="shared" si="17"/>
        <v/>
      </c>
      <c r="E551" s="832"/>
      <c r="F551" s="832"/>
      <c r="G551" s="832"/>
      <c r="H551" s="832"/>
      <c r="I551" s="832"/>
      <c r="J551" s="832"/>
      <c r="K551" s="832"/>
      <c r="L551" s="832"/>
      <c r="M551" s="832"/>
      <c r="N551" s="832"/>
      <c r="O551" s="833"/>
      <c r="P551" s="849" t="str">
        <f t="shared" si="18"/>
        <v/>
      </c>
      <c r="Q551" s="841"/>
      <c r="R551" s="769"/>
      <c r="S551" s="769"/>
      <c r="T551" s="782"/>
      <c r="U551" s="706"/>
      <c r="V551" s="772"/>
      <c r="W551" s="709"/>
      <c r="X551" s="709"/>
      <c r="Y551" s="709"/>
      <c r="Z551" s="709"/>
      <c r="AA551" s="709"/>
      <c r="AB551" s="709"/>
      <c r="AC551" s="709"/>
      <c r="AD551" s="709"/>
      <c r="AE551" s="709"/>
      <c r="AF551" s="709"/>
      <c r="AG551" s="709"/>
      <c r="AH551" s="709"/>
      <c r="AI551" s="709"/>
      <c r="AJ551" s="709"/>
      <c r="AK551" s="709"/>
      <c r="AL551" s="709"/>
      <c r="AM551" s="709"/>
      <c r="AN551" s="779"/>
      <c r="AO551" s="773"/>
      <c r="AP551" s="774"/>
      <c r="AQ551" s="709"/>
      <c r="AR551" s="742"/>
      <c r="AS551" s="715"/>
      <c r="AT551" s="715"/>
      <c r="AU551" s="733"/>
      <c r="AV551" s="734"/>
      <c r="AW551" s="734"/>
      <c r="AX551" s="734"/>
      <c r="AY551" s="806"/>
      <c r="AZ551" s="807"/>
      <c r="BA551" s="808"/>
      <c r="BB551" s="809"/>
      <c r="BC551" s="810"/>
      <c r="BD551" s="811"/>
      <c r="BE551" s="812"/>
      <c r="BF551" s="813"/>
      <c r="BG551" s="814"/>
      <c r="BH551" s="815"/>
      <c r="BI551" s="816"/>
      <c r="BJ551" s="696"/>
    </row>
    <row r="552" ht="15.75" customHeight="1">
      <c r="A552" s="758"/>
      <c r="B552" s="758"/>
      <c r="C552" s="669" t="s">
        <v>361</v>
      </c>
      <c r="D552" s="670" t="str">
        <f t="shared" si="17"/>
        <v/>
      </c>
      <c r="E552" s="830"/>
      <c r="F552" s="830"/>
      <c r="G552" s="830"/>
      <c r="H552" s="830"/>
      <c r="I552" s="830"/>
      <c r="J552" s="830"/>
      <c r="K552" s="830"/>
      <c r="L552" s="830"/>
      <c r="M552" s="830"/>
      <c r="N552" s="830"/>
      <c r="O552" s="831"/>
      <c r="P552" s="850" t="str">
        <f t="shared" si="18"/>
        <v/>
      </c>
      <c r="Q552" s="842"/>
      <c r="R552" s="777"/>
      <c r="S552" s="777"/>
      <c r="T552" s="763"/>
      <c r="U552" s="646"/>
      <c r="V552" s="764"/>
      <c r="W552" s="720"/>
      <c r="X552" s="720"/>
      <c r="Y552" s="720"/>
      <c r="Z552" s="720"/>
      <c r="AA552" s="720"/>
      <c r="AB552" s="720"/>
      <c r="AC552" s="720"/>
      <c r="AD552" s="720"/>
      <c r="AE552" s="720"/>
      <c r="AF552" s="720"/>
      <c r="AG552" s="720"/>
      <c r="AH552" s="720"/>
      <c r="AI552" s="720"/>
      <c r="AJ552" s="720"/>
      <c r="AK552" s="720"/>
      <c r="AL552" s="720"/>
      <c r="AM552" s="720"/>
      <c r="AN552" s="755"/>
      <c r="AO552" s="765"/>
      <c r="AP552" s="766"/>
      <c r="AQ552" s="720"/>
      <c r="AR552" s="745"/>
      <c r="AS552" s="725"/>
      <c r="AT552" s="725"/>
      <c r="AU552" s="738"/>
      <c r="AV552" s="739"/>
      <c r="AW552" s="739"/>
      <c r="AX552" s="739"/>
      <c r="AY552" s="806"/>
      <c r="AZ552" s="807"/>
      <c r="BA552" s="808"/>
      <c r="BB552" s="809"/>
      <c r="BC552" s="810"/>
      <c r="BD552" s="811"/>
      <c r="BE552" s="812"/>
      <c r="BF552" s="813"/>
      <c r="BG552" s="814"/>
      <c r="BH552" s="815"/>
      <c r="BI552" s="816"/>
      <c r="BJ552" s="696"/>
    </row>
    <row r="553" ht="15.75" customHeight="1">
      <c r="A553" s="756"/>
      <c r="B553" s="756"/>
      <c r="C553" s="669" t="s">
        <v>361</v>
      </c>
      <c r="D553" s="699" t="str">
        <f t="shared" si="17"/>
        <v/>
      </c>
      <c r="E553" s="832"/>
      <c r="F553" s="832"/>
      <c r="G553" s="832"/>
      <c r="H553" s="832"/>
      <c r="I553" s="832"/>
      <c r="J553" s="832"/>
      <c r="K553" s="832"/>
      <c r="L553" s="832"/>
      <c r="M553" s="832"/>
      <c r="N553" s="832"/>
      <c r="O553" s="833"/>
      <c r="P553" s="849" t="str">
        <f t="shared" si="18"/>
        <v/>
      </c>
      <c r="Q553" s="841"/>
      <c r="R553" s="769"/>
      <c r="S553" s="769"/>
      <c r="T553" s="782"/>
      <c r="U553" s="706"/>
      <c r="V553" s="772"/>
      <c r="W553" s="709"/>
      <c r="X553" s="709"/>
      <c r="Y553" s="709"/>
      <c r="Z553" s="709"/>
      <c r="AA553" s="709"/>
      <c r="AB553" s="709"/>
      <c r="AC553" s="709"/>
      <c r="AD553" s="709"/>
      <c r="AE553" s="709"/>
      <c r="AF553" s="709"/>
      <c r="AG553" s="709"/>
      <c r="AH553" s="709"/>
      <c r="AI553" s="709"/>
      <c r="AJ553" s="709"/>
      <c r="AK553" s="709"/>
      <c r="AL553" s="709"/>
      <c r="AM553" s="709"/>
      <c r="AN553" s="779"/>
      <c r="AO553" s="773"/>
      <c r="AP553" s="774"/>
      <c r="AQ553" s="709"/>
      <c r="AR553" s="742"/>
      <c r="AS553" s="715"/>
      <c r="AT553" s="715"/>
      <c r="AU553" s="733"/>
      <c r="AV553" s="734"/>
      <c r="AW553" s="734"/>
      <c r="AX553" s="734"/>
      <c r="AY553" s="806"/>
      <c r="AZ553" s="807"/>
      <c r="BA553" s="808"/>
      <c r="BB553" s="809"/>
      <c r="BC553" s="810"/>
      <c r="BD553" s="811"/>
      <c r="BE553" s="812"/>
      <c r="BF553" s="813"/>
      <c r="BG553" s="814"/>
      <c r="BH553" s="815"/>
      <c r="BI553" s="816"/>
      <c r="BJ553" s="696"/>
    </row>
    <row r="554" ht="15.75" customHeight="1">
      <c r="A554" s="758"/>
      <c r="B554" s="758"/>
      <c r="C554" s="669" t="s">
        <v>361</v>
      </c>
      <c r="D554" s="670" t="str">
        <f t="shared" si="17"/>
        <v/>
      </c>
      <c r="E554" s="830"/>
      <c r="F554" s="830"/>
      <c r="G554" s="830"/>
      <c r="H554" s="830"/>
      <c r="I554" s="830"/>
      <c r="J554" s="830"/>
      <c r="K554" s="830"/>
      <c r="L554" s="830"/>
      <c r="M554" s="830"/>
      <c r="N554" s="830"/>
      <c r="O554" s="831"/>
      <c r="P554" s="850" t="str">
        <f t="shared" si="18"/>
        <v/>
      </c>
      <c r="Q554" s="842"/>
      <c r="R554" s="777"/>
      <c r="S554" s="777"/>
      <c r="T554" s="763"/>
      <c r="U554" s="646"/>
      <c r="V554" s="764"/>
      <c r="W554" s="720"/>
      <c r="X554" s="720"/>
      <c r="Y554" s="720"/>
      <c r="Z554" s="720"/>
      <c r="AA554" s="720"/>
      <c r="AB554" s="720"/>
      <c r="AC554" s="720"/>
      <c r="AD554" s="720"/>
      <c r="AE554" s="720"/>
      <c r="AF554" s="720"/>
      <c r="AG554" s="720"/>
      <c r="AH554" s="720"/>
      <c r="AI554" s="720"/>
      <c r="AJ554" s="720"/>
      <c r="AK554" s="720"/>
      <c r="AL554" s="720"/>
      <c r="AM554" s="720"/>
      <c r="AN554" s="755"/>
      <c r="AO554" s="765"/>
      <c r="AP554" s="766"/>
      <c r="AQ554" s="720"/>
      <c r="AR554" s="745"/>
      <c r="AS554" s="725"/>
      <c r="AT554" s="725"/>
      <c r="AU554" s="738"/>
      <c r="AV554" s="739"/>
      <c r="AW554" s="739"/>
      <c r="AX554" s="739"/>
      <c r="AY554" s="806"/>
      <c r="AZ554" s="807"/>
      <c r="BA554" s="808"/>
      <c r="BB554" s="809"/>
      <c r="BC554" s="810"/>
      <c r="BD554" s="811"/>
      <c r="BE554" s="812"/>
      <c r="BF554" s="813"/>
      <c r="BG554" s="814"/>
      <c r="BH554" s="815"/>
      <c r="BI554" s="816"/>
      <c r="BJ554" s="696"/>
    </row>
    <row r="555" ht="15.75" customHeight="1">
      <c r="A555" s="756"/>
      <c r="B555" s="756"/>
      <c r="C555" s="669" t="s">
        <v>361</v>
      </c>
      <c r="D555" s="699" t="str">
        <f t="shared" si="17"/>
        <v/>
      </c>
      <c r="E555" s="832"/>
      <c r="F555" s="832"/>
      <c r="G555" s="832"/>
      <c r="H555" s="832"/>
      <c r="I555" s="832"/>
      <c r="J555" s="832"/>
      <c r="K555" s="832"/>
      <c r="L555" s="832"/>
      <c r="M555" s="832"/>
      <c r="N555" s="832"/>
      <c r="O555" s="833"/>
      <c r="P555" s="849" t="str">
        <f t="shared" si="18"/>
        <v/>
      </c>
      <c r="Q555" s="841"/>
      <c r="R555" s="769"/>
      <c r="S555" s="769"/>
      <c r="T555" s="782"/>
      <c r="U555" s="706"/>
      <c r="V555" s="772"/>
      <c r="W555" s="709"/>
      <c r="X555" s="709"/>
      <c r="Y555" s="709"/>
      <c r="Z555" s="709"/>
      <c r="AA555" s="709"/>
      <c r="AB555" s="709"/>
      <c r="AC555" s="709"/>
      <c r="AD555" s="709"/>
      <c r="AE555" s="709"/>
      <c r="AF555" s="709"/>
      <c r="AG555" s="709"/>
      <c r="AH555" s="709"/>
      <c r="AI555" s="709"/>
      <c r="AJ555" s="709"/>
      <c r="AK555" s="709"/>
      <c r="AL555" s="709"/>
      <c r="AM555" s="709"/>
      <c r="AN555" s="779"/>
      <c r="AO555" s="773"/>
      <c r="AP555" s="774"/>
      <c r="AQ555" s="709"/>
      <c r="AR555" s="742"/>
      <c r="AS555" s="715"/>
      <c r="AT555" s="715"/>
      <c r="AU555" s="733"/>
      <c r="AV555" s="734"/>
      <c r="AW555" s="734"/>
      <c r="AX555" s="734"/>
      <c r="AY555" s="806"/>
      <c r="AZ555" s="807"/>
      <c r="BA555" s="808"/>
      <c r="BB555" s="809"/>
      <c r="BC555" s="810"/>
      <c r="BD555" s="811"/>
      <c r="BE555" s="812"/>
      <c r="BF555" s="813"/>
      <c r="BG555" s="814"/>
      <c r="BH555" s="815"/>
      <c r="BI555" s="816"/>
      <c r="BJ555" s="696"/>
    </row>
    <row r="556" ht="15.75" customHeight="1">
      <c r="A556" s="758"/>
      <c r="B556" s="758"/>
      <c r="C556" s="669" t="s">
        <v>361</v>
      </c>
      <c r="D556" s="670" t="str">
        <f t="shared" si="17"/>
        <v/>
      </c>
      <c r="E556" s="830"/>
      <c r="F556" s="830"/>
      <c r="G556" s="830"/>
      <c r="H556" s="830"/>
      <c r="I556" s="830"/>
      <c r="J556" s="830"/>
      <c r="K556" s="830"/>
      <c r="L556" s="830"/>
      <c r="M556" s="830"/>
      <c r="N556" s="830"/>
      <c r="O556" s="831"/>
      <c r="P556" s="850" t="str">
        <f t="shared" si="18"/>
        <v/>
      </c>
      <c r="Q556" s="842"/>
      <c r="R556" s="777"/>
      <c r="S556" s="777"/>
      <c r="T556" s="763"/>
      <c r="U556" s="646"/>
      <c r="V556" s="764"/>
      <c r="W556" s="720"/>
      <c r="X556" s="720"/>
      <c r="Y556" s="720"/>
      <c r="Z556" s="720"/>
      <c r="AA556" s="720"/>
      <c r="AB556" s="720"/>
      <c r="AC556" s="720"/>
      <c r="AD556" s="720"/>
      <c r="AE556" s="720"/>
      <c r="AF556" s="720"/>
      <c r="AG556" s="720"/>
      <c r="AH556" s="720"/>
      <c r="AI556" s="720"/>
      <c r="AJ556" s="720"/>
      <c r="AK556" s="720"/>
      <c r="AL556" s="720"/>
      <c r="AM556" s="720"/>
      <c r="AN556" s="755"/>
      <c r="AO556" s="765"/>
      <c r="AP556" s="766"/>
      <c r="AQ556" s="720"/>
      <c r="AR556" s="745"/>
      <c r="AS556" s="725"/>
      <c r="AT556" s="725"/>
      <c r="AU556" s="738"/>
      <c r="AV556" s="739"/>
      <c r="AW556" s="739"/>
      <c r="AX556" s="739"/>
      <c r="AY556" s="806"/>
      <c r="AZ556" s="807"/>
      <c r="BA556" s="808"/>
      <c r="BB556" s="809"/>
      <c r="BC556" s="810"/>
      <c r="BD556" s="811"/>
      <c r="BE556" s="812"/>
      <c r="BF556" s="813"/>
      <c r="BG556" s="814"/>
      <c r="BH556" s="815"/>
      <c r="BI556" s="816"/>
      <c r="BJ556" s="696"/>
    </row>
    <row r="557" ht="15.75" customHeight="1">
      <c r="A557" s="756"/>
      <c r="B557" s="756"/>
      <c r="C557" s="669" t="s">
        <v>361</v>
      </c>
      <c r="D557" s="699" t="str">
        <f t="shared" si="17"/>
        <v/>
      </c>
      <c r="E557" s="832"/>
      <c r="F557" s="832"/>
      <c r="G557" s="832"/>
      <c r="H557" s="832"/>
      <c r="I557" s="832"/>
      <c r="J557" s="832"/>
      <c r="K557" s="832"/>
      <c r="L557" s="832"/>
      <c r="M557" s="832"/>
      <c r="N557" s="832"/>
      <c r="O557" s="833"/>
      <c r="P557" s="849" t="str">
        <f t="shared" si="18"/>
        <v/>
      </c>
      <c r="Q557" s="841"/>
      <c r="R557" s="769"/>
      <c r="S557" s="769"/>
      <c r="T557" s="782"/>
      <c r="U557" s="706"/>
      <c r="V557" s="772"/>
      <c r="W557" s="709"/>
      <c r="X557" s="709"/>
      <c r="Y557" s="709"/>
      <c r="Z557" s="709"/>
      <c r="AA557" s="709"/>
      <c r="AB557" s="709"/>
      <c r="AC557" s="709"/>
      <c r="AD557" s="709"/>
      <c r="AE557" s="709"/>
      <c r="AF557" s="709"/>
      <c r="AG557" s="709"/>
      <c r="AH557" s="709"/>
      <c r="AI557" s="709"/>
      <c r="AJ557" s="709"/>
      <c r="AK557" s="709"/>
      <c r="AL557" s="709"/>
      <c r="AM557" s="709"/>
      <c r="AN557" s="779"/>
      <c r="AO557" s="773"/>
      <c r="AP557" s="774"/>
      <c r="AQ557" s="709"/>
      <c r="AR557" s="742"/>
      <c r="AS557" s="715"/>
      <c r="AT557" s="715"/>
      <c r="AU557" s="733"/>
      <c r="AV557" s="734"/>
      <c r="AW557" s="734"/>
      <c r="AX557" s="734"/>
      <c r="AY557" s="806"/>
      <c r="AZ557" s="807"/>
      <c r="BA557" s="808"/>
      <c r="BB557" s="809"/>
      <c r="BC557" s="810"/>
      <c r="BD557" s="811"/>
      <c r="BE557" s="812"/>
      <c r="BF557" s="813"/>
      <c r="BG557" s="814"/>
      <c r="BH557" s="815"/>
      <c r="BI557" s="816"/>
      <c r="BJ557" s="696"/>
    </row>
    <row r="558" ht="15.75" customHeight="1">
      <c r="A558" s="758"/>
      <c r="B558" s="758"/>
      <c r="C558" s="669" t="s">
        <v>361</v>
      </c>
      <c r="D558" s="670" t="str">
        <f t="shared" si="17"/>
        <v/>
      </c>
      <c r="E558" s="830"/>
      <c r="F558" s="830"/>
      <c r="G558" s="830"/>
      <c r="H558" s="830"/>
      <c r="I558" s="830"/>
      <c r="J558" s="830"/>
      <c r="K558" s="830"/>
      <c r="L558" s="830"/>
      <c r="M558" s="830"/>
      <c r="N558" s="830"/>
      <c r="O558" s="831"/>
      <c r="P558" s="850" t="str">
        <f t="shared" si="18"/>
        <v/>
      </c>
      <c r="Q558" s="842"/>
      <c r="R558" s="777"/>
      <c r="S558" s="777"/>
      <c r="T558" s="763"/>
      <c r="U558" s="646"/>
      <c r="V558" s="764"/>
      <c r="W558" s="720"/>
      <c r="X558" s="720"/>
      <c r="Y558" s="720"/>
      <c r="Z558" s="720"/>
      <c r="AA558" s="720"/>
      <c r="AB558" s="720"/>
      <c r="AC558" s="720"/>
      <c r="AD558" s="720"/>
      <c r="AE558" s="720"/>
      <c r="AF558" s="720"/>
      <c r="AG558" s="720"/>
      <c r="AH558" s="720"/>
      <c r="AI558" s="720"/>
      <c r="AJ558" s="720"/>
      <c r="AK558" s="720"/>
      <c r="AL558" s="720"/>
      <c r="AM558" s="720"/>
      <c r="AN558" s="755"/>
      <c r="AO558" s="765"/>
      <c r="AP558" s="766"/>
      <c r="AQ558" s="720"/>
      <c r="AR558" s="745"/>
      <c r="AS558" s="725"/>
      <c r="AT558" s="725"/>
      <c r="AU558" s="738"/>
      <c r="AV558" s="739"/>
      <c r="AW558" s="739"/>
      <c r="AX558" s="739"/>
      <c r="AY558" s="806"/>
      <c r="AZ558" s="807"/>
      <c r="BA558" s="808"/>
      <c r="BB558" s="809"/>
      <c r="BC558" s="810"/>
      <c r="BD558" s="811"/>
      <c r="BE558" s="812"/>
      <c r="BF558" s="813"/>
      <c r="BG558" s="814"/>
      <c r="BH558" s="815"/>
      <c r="BI558" s="816"/>
      <c r="BJ558" s="696"/>
    </row>
    <row r="559" ht="15.75" customHeight="1">
      <c r="A559" s="756"/>
      <c r="B559" s="756"/>
      <c r="C559" s="669" t="s">
        <v>361</v>
      </c>
      <c r="D559" s="699" t="str">
        <f t="shared" si="17"/>
        <v/>
      </c>
      <c r="E559" s="832"/>
      <c r="F559" s="832"/>
      <c r="G559" s="832"/>
      <c r="H559" s="832"/>
      <c r="I559" s="832"/>
      <c r="J559" s="832"/>
      <c r="K559" s="832"/>
      <c r="L559" s="832"/>
      <c r="M559" s="832"/>
      <c r="N559" s="832"/>
      <c r="O559" s="833"/>
      <c r="P559" s="849" t="str">
        <f t="shared" si="18"/>
        <v/>
      </c>
      <c r="Q559" s="841"/>
      <c r="R559" s="769"/>
      <c r="S559" s="769"/>
      <c r="T559" s="782"/>
      <c r="U559" s="706"/>
      <c r="V559" s="772"/>
      <c r="W559" s="709"/>
      <c r="X559" s="709"/>
      <c r="Y559" s="709"/>
      <c r="Z559" s="709"/>
      <c r="AA559" s="709"/>
      <c r="AB559" s="709"/>
      <c r="AC559" s="709"/>
      <c r="AD559" s="709"/>
      <c r="AE559" s="709"/>
      <c r="AF559" s="709"/>
      <c r="AG559" s="709"/>
      <c r="AH559" s="709"/>
      <c r="AI559" s="709"/>
      <c r="AJ559" s="709"/>
      <c r="AK559" s="709"/>
      <c r="AL559" s="709"/>
      <c r="AM559" s="709"/>
      <c r="AN559" s="779"/>
      <c r="AO559" s="773"/>
      <c r="AP559" s="774"/>
      <c r="AQ559" s="709"/>
      <c r="AR559" s="742"/>
      <c r="AS559" s="715"/>
      <c r="AT559" s="715"/>
      <c r="AU559" s="733"/>
      <c r="AV559" s="734"/>
      <c r="AW559" s="734"/>
      <c r="AX559" s="734"/>
      <c r="AY559" s="806"/>
      <c r="AZ559" s="807"/>
      <c r="BA559" s="808"/>
      <c r="BB559" s="809"/>
      <c r="BC559" s="810"/>
      <c r="BD559" s="811"/>
      <c r="BE559" s="812"/>
      <c r="BF559" s="813"/>
      <c r="BG559" s="814"/>
      <c r="BH559" s="815"/>
      <c r="BI559" s="816"/>
      <c r="BJ559" s="696"/>
    </row>
    <row r="560" ht="15.75" customHeight="1">
      <c r="A560" s="758"/>
      <c r="B560" s="758"/>
      <c r="C560" s="669" t="s">
        <v>361</v>
      </c>
      <c r="D560" s="670" t="str">
        <f t="shared" si="17"/>
        <v/>
      </c>
      <c r="E560" s="830"/>
      <c r="F560" s="830"/>
      <c r="G560" s="830"/>
      <c r="H560" s="830"/>
      <c r="I560" s="830"/>
      <c r="J560" s="830"/>
      <c r="K560" s="830"/>
      <c r="L560" s="830"/>
      <c r="M560" s="830"/>
      <c r="N560" s="830"/>
      <c r="O560" s="831"/>
      <c r="P560" s="850" t="str">
        <f t="shared" si="18"/>
        <v/>
      </c>
      <c r="Q560" s="842"/>
      <c r="R560" s="777"/>
      <c r="S560" s="777"/>
      <c r="T560" s="763"/>
      <c r="U560" s="646"/>
      <c r="V560" s="764"/>
      <c r="W560" s="720"/>
      <c r="X560" s="720"/>
      <c r="Y560" s="720"/>
      <c r="Z560" s="720"/>
      <c r="AA560" s="720"/>
      <c r="AB560" s="720"/>
      <c r="AC560" s="720"/>
      <c r="AD560" s="720"/>
      <c r="AE560" s="720"/>
      <c r="AF560" s="720"/>
      <c r="AG560" s="720"/>
      <c r="AH560" s="720"/>
      <c r="AI560" s="720"/>
      <c r="AJ560" s="720"/>
      <c r="AK560" s="720"/>
      <c r="AL560" s="720"/>
      <c r="AM560" s="720"/>
      <c r="AN560" s="755"/>
      <c r="AO560" s="765"/>
      <c r="AP560" s="766"/>
      <c r="AQ560" s="720"/>
      <c r="AR560" s="745"/>
      <c r="AS560" s="725"/>
      <c r="AT560" s="725"/>
      <c r="AU560" s="738"/>
      <c r="AV560" s="739"/>
      <c r="AW560" s="739"/>
      <c r="AX560" s="739"/>
      <c r="AY560" s="806"/>
      <c r="AZ560" s="807"/>
      <c r="BA560" s="808"/>
      <c r="BB560" s="809"/>
      <c r="BC560" s="810"/>
      <c r="BD560" s="811"/>
      <c r="BE560" s="812"/>
      <c r="BF560" s="813"/>
      <c r="BG560" s="814"/>
      <c r="BH560" s="815"/>
      <c r="BI560" s="816"/>
      <c r="BJ560" s="696"/>
    </row>
    <row r="561" ht="15.75" customHeight="1">
      <c r="A561" s="756"/>
      <c r="B561" s="756"/>
      <c r="C561" s="669" t="s">
        <v>361</v>
      </c>
      <c r="D561" s="699" t="str">
        <f t="shared" si="17"/>
        <v/>
      </c>
      <c r="E561" s="832"/>
      <c r="F561" s="832"/>
      <c r="G561" s="832"/>
      <c r="H561" s="832"/>
      <c r="I561" s="832"/>
      <c r="J561" s="832"/>
      <c r="K561" s="832"/>
      <c r="L561" s="832"/>
      <c r="M561" s="832"/>
      <c r="N561" s="832"/>
      <c r="O561" s="833"/>
      <c r="P561" s="849" t="str">
        <f t="shared" si="18"/>
        <v/>
      </c>
      <c r="Q561" s="841"/>
      <c r="R561" s="769"/>
      <c r="S561" s="769"/>
      <c r="T561" s="782"/>
      <c r="U561" s="706"/>
      <c r="V561" s="772"/>
      <c r="W561" s="709"/>
      <c r="X561" s="709"/>
      <c r="Y561" s="709"/>
      <c r="Z561" s="709"/>
      <c r="AA561" s="709"/>
      <c r="AB561" s="709"/>
      <c r="AC561" s="709"/>
      <c r="AD561" s="709"/>
      <c r="AE561" s="709"/>
      <c r="AF561" s="709"/>
      <c r="AG561" s="709"/>
      <c r="AH561" s="709"/>
      <c r="AI561" s="709"/>
      <c r="AJ561" s="709"/>
      <c r="AK561" s="709"/>
      <c r="AL561" s="709"/>
      <c r="AM561" s="709"/>
      <c r="AN561" s="779"/>
      <c r="AO561" s="773"/>
      <c r="AP561" s="774"/>
      <c r="AQ561" s="709"/>
      <c r="AR561" s="742"/>
      <c r="AS561" s="715"/>
      <c r="AT561" s="715"/>
      <c r="AU561" s="733"/>
      <c r="AV561" s="734"/>
      <c r="AW561" s="734"/>
      <c r="AX561" s="734"/>
      <c r="AY561" s="806"/>
      <c r="AZ561" s="807"/>
      <c r="BA561" s="808"/>
      <c r="BB561" s="809"/>
      <c r="BC561" s="810"/>
      <c r="BD561" s="811"/>
      <c r="BE561" s="812"/>
      <c r="BF561" s="813"/>
      <c r="BG561" s="814"/>
      <c r="BH561" s="815"/>
      <c r="BI561" s="816"/>
      <c r="BJ561" s="696"/>
    </row>
    <row r="562" ht="15.75" customHeight="1">
      <c r="A562" s="758"/>
      <c r="B562" s="758"/>
      <c r="C562" s="669" t="s">
        <v>361</v>
      </c>
      <c r="D562" s="670" t="str">
        <f t="shared" si="17"/>
        <v/>
      </c>
      <c r="E562" s="830"/>
      <c r="F562" s="830"/>
      <c r="G562" s="830"/>
      <c r="H562" s="830"/>
      <c r="I562" s="830"/>
      <c r="J562" s="830"/>
      <c r="K562" s="830"/>
      <c r="L562" s="830"/>
      <c r="M562" s="830"/>
      <c r="N562" s="830"/>
      <c r="O562" s="831"/>
      <c r="P562" s="850" t="str">
        <f t="shared" si="18"/>
        <v/>
      </c>
      <c r="Q562" s="842"/>
      <c r="R562" s="777"/>
      <c r="S562" s="777"/>
      <c r="T562" s="763"/>
      <c r="U562" s="646"/>
      <c r="V562" s="764"/>
      <c r="W562" s="720"/>
      <c r="X562" s="720"/>
      <c r="Y562" s="720"/>
      <c r="Z562" s="720"/>
      <c r="AA562" s="720"/>
      <c r="AB562" s="720"/>
      <c r="AC562" s="720"/>
      <c r="AD562" s="720"/>
      <c r="AE562" s="720"/>
      <c r="AF562" s="720"/>
      <c r="AG562" s="720"/>
      <c r="AH562" s="720"/>
      <c r="AI562" s="720"/>
      <c r="AJ562" s="720"/>
      <c r="AK562" s="720"/>
      <c r="AL562" s="720"/>
      <c r="AM562" s="720"/>
      <c r="AN562" s="755"/>
      <c r="AO562" s="765"/>
      <c r="AP562" s="766"/>
      <c r="AQ562" s="720"/>
      <c r="AR562" s="745"/>
      <c r="AS562" s="725"/>
      <c r="AT562" s="725"/>
      <c r="AU562" s="738"/>
      <c r="AV562" s="739"/>
      <c r="AW562" s="739"/>
      <c r="AX562" s="739"/>
      <c r="AY562" s="806"/>
      <c r="AZ562" s="807"/>
      <c r="BA562" s="808"/>
      <c r="BB562" s="809"/>
      <c r="BC562" s="810"/>
      <c r="BD562" s="811"/>
      <c r="BE562" s="812"/>
      <c r="BF562" s="813"/>
      <c r="BG562" s="814"/>
      <c r="BH562" s="815"/>
      <c r="BI562" s="816"/>
      <c r="BJ562" s="696"/>
    </row>
    <row r="563" ht="15.75" customHeight="1">
      <c r="A563" s="756"/>
      <c r="B563" s="756"/>
      <c r="C563" s="851"/>
      <c r="D563" s="852"/>
      <c r="E563" s="832"/>
      <c r="F563" s="832"/>
      <c r="G563" s="832"/>
      <c r="H563" s="832"/>
      <c r="I563" s="832"/>
      <c r="J563" s="832"/>
      <c r="K563" s="832"/>
      <c r="L563" s="832"/>
      <c r="M563" s="832"/>
      <c r="N563" s="832"/>
      <c r="O563" s="833"/>
      <c r="P563" s="849" t="str">
        <f t="shared" si="18"/>
        <v/>
      </c>
      <c r="Q563" s="841"/>
      <c r="R563" s="769"/>
      <c r="S563" s="769"/>
      <c r="T563" s="782"/>
      <c r="U563" s="706"/>
      <c r="V563" s="772"/>
      <c r="W563" s="709"/>
      <c r="X563" s="709"/>
      <c r="Y563" s="709"/>
      <c r="Z563" s="709"/>
      <c r="AA563" s="709"/>
      <c r="AB563" s="709"/>
      <c r="AC563" s="709"/>
      <c r="AD563" s="709"/>
      <c r="AE563" s="709"/>
      <c r="AF563" s="709"/>
      <c r="AG563" s="709"/>
      <c r="AH563" s="709"/>
      <c r="AI563" s="709"/>
      <c r="AJ563" s="709"/>
      <c r="AK563" s="709"/>
      <c r="AL563" s="709"/>
      <c r="AM563" s="709"/>
      <c r="AN563" s="779"/>
      <c r="AO563" s="773"/>
      <c r="AP563" s="774"/>
      <c r="AQ563" s="709"/>
      <c r="AR563" s="742"/>
      <c r="AS563" s="715"/>
      <c r="AT563" s="715"/>
      <c r="AU563" s="733"/>
      <c r="AV563" s="734"/>
      <c r="AW563" s="734"/>
      <c r="AX563" s="734"/>
      <c r="AY563" s="806"/>
      <c r="AZ563" s="807"/>
      <c r="BA563" s="808"/>
      <c r="BB563" s="809"/>
      <c r="BC563" s="810"/>
      <c r="BD563" s="811"/>
      <c r="BE563" s="812"/>
      <c r="BF563" s="813"/>
      <c r="BG563" s="814"/>
      <c r="BH563" s="815"/>
      <c r="BI563" s="816"/>
      <c r="BJ563" s="696"/>
    </row>
    <row r="564" ht="18.75" customHeight="1">
      <c r="A564" s="853"/>
      <c r="B564" s="488"/>
      <c r="C564" s="854"/>
      <c r="D564" s="855"/>
      <c r="E564" s="830"/>
      <c r="F564" s="830"/>
      <c r="G564" s="830"/>
      <c r="H564" s="830"/>
      <c r="I564" s="830"/>
      <c r="J564" s="830"/>
      <c r="K564" s="830"/>
      <c r="L564" s="830"/>
      <c r="M564" s="830"/>
      <c r="N564" s="830"/>
      <c r="O564" s="831"/>
      <c r="P564" s="856"/>
      <c r="Q564" s="842"/>
      <c r="R564" s="777"/>
      <c r="S564" s="777"/>
      <c r="T564" s="763"/>
      <c r="U564" s="646"/>
      <c r="V564" s="764"/>
      <c r="W564" s="720"/>
      <c r="X564" s="720"/>
      <c r="Y564" s="720"/>
      <c r="Z564" s="720"/>
      <c r="AA564" s="720"/>
      <c r="AB564" s="720"/>
      <c r="AC564" s="720"/>
      <c r="AD564" s="720"/>
      <c r="AE564" s="720"/>
      <c r="AF564" s="720"/>
      <c r="AG564" s="720"/>
      <c r="AH564" s="720"/>
      <c r="AI564" s="720"/>
      <c r="AJ564" s="720"/>
      <c r="AK564" s="720"/>
      <c r="AL564" s="720"/>
      <c r="AM564" s="720"/>
      <c r="AN564" s="755"/>
      <c r="AO564" s="765"/>
      <c r="AP564" s="766"/>
      <c r="AQ564" s="720"/>
      <c r="AR564" s="745"/>
      <c r="AS564" s="725"/>
      <c r="AT564" s="725"/>
      <c r="AU564" s="738"/>
      <c r="AV564" s="739"/>
      <c r="AW564" s="739"/>
      <c r="AX564" s="739"/>
      <c r="AY564" s="806"/>
      <c r="AZ564" s="807"/>
      <c r="BA564" s="808"/>
      <c r="BB564" s="809"/>
      <c r="BC564" s="810"/>
      <c r="BD564" s="811"/>
      <c r="BE564" s="812"/>
      <c r="BF564" s="813"/>
      <c r="BG564" s="814"/>
      <c r="BH564" s="815"/>
      <c r="BI564" s="816"/>
      <c r="BJ564" s="696"/>
    </row>
    <row r="565" ht="18.75" customHeight="1">
      <c r="A565" s="857"/>
      <c r="B565" s="486"/>
      <c r="C565" s="854"/>
      <c r="D565" s="852"/>
      <c r="E565" s="832"/>
      <c r="F565" s="832"/>
      <c r="G565" s="832"/>
      <c r="H565" s="832"/>
      <c r="I565" s="832"/>
      <c r="J565" s="832"/>
      <c r="K565" s="832"/>
      <c r="L565" s="832"/>
      <c r="M565" s="832"/>
      <c r="N565" s="832"/>
      <c r="O565" s="832"/>
      <c r="P565" s="858"/>
      <c r="Q565" s="841"/>
      <c r="R565" s="769"/>
      <c r="S565" s="769"/>
      <c r="T565" s="782"/>
      <c r="U565" s="706"/>
      <c r="V565" s="772"/>
      <c r="W565" s="709"/>
      <c r="X565" s="709"/>
      <c r="Y565" s="709"/>
      <c r="Z565" s="709"/>
      <c r="AA565" s="709"/>
      <c r="AB565" s="709"/>
      <c r="AC565" s="709"/>
      <c r="AD565" s="709"/>
      <c r="AE565" s="709"/>
      <c r="AF565" s="709"/>
      <c r="AG565" s="709"/>
      <c r="AH565" s="709"/>
      <c r="AI565" s="709"/>
      <c r="AJ565" s="709"/>
      <c r="AK565" s="709"/>
      <c r="AL565" s="709"/>
      <c r="AM565" s="709"/>
      <c r="AN565" s="779"/>
      <c r="AO565" s="773"/>
      <c r="AP565" s="774"/>
      <c r="AQ565" s="709"/>
      <c r="AR565" s="742"/>
      <c r="AS565" s="715"/>
      <c r="AT565" s="715"/>
      <c r="AU565" s="733"/>
      <c r="AV565" s="734"/>
      <c r="AW565" s="734"/>
      <c r="AX565" s="734"/>
      <c r="AY565" s="30"/>
      <c r="AZ565" s="30"/>
      <c r="BA565" s="30"/>
      <c r="BB565" s="30"/>
      <c r="BC565" s="30"/>
      <c r="BD565" s="30"/>
      <c r="BE565" s="30"/>
      <c r="BF565" s="30"/>
      <c r="BG565" s="30"/>
      <c r="BH565" s="30"/>
      <c r="BI565" s="30"/>
      <c r="BJ565" s="696"/>
    </row>
    <row r="566" ht="18.75" customHeight="1">
      <c r="A566" s="853"/>
      <c r="B566" s="488"/>
      <c r="C566" s="854"/>
      <c r="D566" s="855"/>
      <c r="E566" s="830"/>
      <c r="F566" s="830"/>
      <c r="G566" s="830"/>
      <c r="H566" s="830"/>
      <c r="I566" s="830"/>
      <c r="J566" s="830"/>
      <c r="K566" s="830"/>
      <c r="L566" s="830"/>
      <c r="M566" s="830"/>
      <c r="N566" s="830"/>
      <c r="O566" s="830"/>
      <c r="P566" s="859"/>
      <c r="Q566" s="842"/>
      <c r="R566" s="777"/>
      <c r="S566" s="777"/>
      <c r="T566" s="763"/>
      <c r="U566" s="646"/>
      <c r="V566" s="764"/>
      <c r="W566" s="720"/>
      <c r="X566" s="720"/>
      <c r="Y566" s="720"/>
      <c r="Z566" s="720"/>
      <c r="AA566" s="720"/>
      <c r="AB566" s="720"/>
      <c r="AC566" s="720"/>
      <c r="AD566" s="720"/>
      <c r="AE566" s="720"/>
      <c r="AF566" s="720"/>
      <c r="AG566" s="720"/>
      <c r="AH566" s="720"/>
      <c r="AI566" s="720"/>
      <c r="AJ566" s="720"/>
      <c r="AK566" s="720"/>
      <c r="AL566" s="720"/>
      <c r="AM566" s="720"/>
      <c r="AN566" s="755"/>
      <c r="AO566" s="765"/>
      <c r="AP566" s="766"/>
      <c r="AQ566" s="720"/>
      <c r="AR566" s="745"/>
      <c r="AS566" s="725"/>
      <c r="AT566" s="725"/>
      <c r="AU566" s="738"/>
      <c r="AV566" s="739"/>
      <c r="AW566" s="739"/>
      <c r="AX566" s="739"/>
      <c r="AY566" s="30"/>
      <c r="AZ566" s="30"/>
      <c r="BA566" s="30"/>
      <c r="BB566" s="30"/>
      <c r="BC566" s="30"/>
      <c r="BD566" s="30"/>
      <c r="BE566" s="30"/>
      <c r="BF566" s="30"/>
      <c r="BG566" s="30"/>
      <c r="BH566" s="30"/>
      <c r="BI566" s="30"/>
      <c r="BJ566" s="696"/>
    </row>
    <row r="567" ht="18.75" customHeight="1">
      <c r="A567" s="857"/>
      <c r="B567" s="486"/>
      <c r="C567" s="854"/>
      <c r="D567" s="852"/>
      <c r="E567" s="832"/>
      <c r="F567" s="832"/>
      <c r="G567" s="832"/>
      <c r="H567" s="832"/>
      <c r="I567" s="832"/>
      <c r="J567" s="832"/>
      <c r="K567" s="832"/>
      <c r="L567" s="832"/>
      <c r="M567" s="832"/>
      <c r="N567" s="832"/>
      <c r="O567" s="832"/>
      <c r="P567" s="858"/>
      <c r="Q567" s="841"/>
      <c r="R567" s="769"/>
      <c r="S567" s="769"/>
      <c r="T567" s="782"/>
      <c r="U567" s="706"/>
      <c r="V567" s="772"/>
      <c r="W567" s="709"/>
      <c r="X567" s="709"/>
      <c r="Y567" s="709"/>
      <c r="Z567" s="709"/>
      <c r="AA567" s="709"/>
      <c r="AB567" s="709"/>
      <c r="AC567" s="709"/>
      <c r="AD567" s="709"/>
      <c r="AE567" s="709"/>
      <c r="AF567" s="709"/>
      <c r="AG567" s="709"/>
      <c r="AH567" s="709"/>
      <c r="AI567" s="709"/>
      <c r="AJ567" s="709"/>
      <c r="AK567" s="709"/>
      <c r="AL567" s="709"/>
      <c r="AM567" s="709"/>
      <c r="AN567" s="779"/>
      <c r="AO567" s="773"/>
      <c r="AP567" s="774"/>
      <c r="AQ567" s="709"/>
      <c r="AR567" s="742"/>
      <c r="AS567" s="715"/>
      <c r="AT567" s="715"/>
      <c r="AU567" s="733"/>
      <c r="AV567" s="734"/>
      <c r="AW567" s="734"/>
      <c r="AX567" s="734"/>
      <c r="AY567" s="30"/>
      <c r="AZ567" s="30"/>
      <c r="BA567" s="30"/>
      <c r="BB567" s="30"/>
      <c r="BC567" s="30"/>
      <c r="BD567" s="30"/>
      <c r="BE567" s="30"/>
      <c r="BF567" s="30"/>
      <c r="BG567" s="30"/>
      <c r="BH567" s="30"/>
      <c r="BI567" s="30"/>
      <c r="BJ567" s="696"/>
    </row>
    <row r="568" ht="18.75" customHeight="1">
      <c r="A568" s="853"/>
      <c r="B568" s="488"/>
      <c r="C568" s="854"/>
      <c r="D568" s="855"/>
      <c r="E568" s="830"/>
      <c r="F568" s="830"/>
      <c r="G568" s="830"/>
      <c r="H568" s="830"/>
      <c r="I568" s="830"/>
      <c r="J568" s="830"/>
      <c r="K568" s="830"/>
      <c r="L568" s="830"/>
      <c r="M568" s="830"/>
      <c r="N568" s="830"/>
      <c r="O568" s="830"/>
      <c r="P568" s="859"/>
      <c r="Q568" s="842"/>
      <c r="R568" s="777"/>
      <c r="S568" s="777"/>
      <c r="T568" s="763"/>
      <c r="U568" s="646"/>
      <c r="V568" s="764"/>
      <c r="W568" s="720"/>
      <c r="X568" s="720"/>
      <c r="Y568" s="720"/>
      <c r="Z568" s="720"/>
      <c r="AA568" s="720"/>
      <c r="AB568" s="720"/>
      <c r="AC568" s="720"/>
      <c r="AD568" s="720"/>
      <c r="AE568" s="720"/>
      <c r="AF568" s="720"/>
      <c r="AG568" s="720"/>
      <c r="AH568" s="720"/>
      <c r="AI568" s="720"/>
      <c r="AJ568" s="720"/>
      <c r="AK568" s="720"/>
      <c r="AL568" s="720"/>
      <c r="AM568" s="720"/>
      <c r="AN568" s="755"/>
      <c r="AO568" s="765"/>
      <c r="AP568" s="766"/>
      <c r="AQ568" s="720"/>
      <c r="AR568" s="745"/>
      <c r="AS568" s="725"/>
      <c r="AT568" s="725"/>
      <c r="AU568" s="738"/>
      <c r="AV568" s="739"/>
      <c r="AW568" s="739"/>
      <c r="AX568" s="739"/>
      <c r="AY568" s="30"/>
      <c r="AZ568" s="30"/>
      <c r="BA568" s="30"/>
      <c r="BB568" s="30"/>
      <c r="BC568" s="30"/>
      <c r="BD568" s="30"/>
      <c r="BE568" s="30"/>
      <c r="BF568" s="30"/>
      <c r="BG568" s="30"/>
      <c r="BH568" s="30"/>
      <c r="BI568" s="30"/>
      <c r="BJ568" s="696"/>
    </row>
    <row r="569" ht="18.75" customHeight="1">
      <c r="A569" s="857"/>
      <c r="B569" s="486"/>
      <c r="C569" s="854"/>
      <c r="D569" s="852"/>
      <c r="E569" s="832"/>
      <c r="F569" s="832"/>
      <c r="G569" s="832"/>
      <c r="H569" s="832"/>
      <c r="I569" s="832"/>
      <c r="J569" s="832"/>
      <c r="K569" s="832"/>
      <c r="L569" s="832"/>
      <c r="M569" s="832"/>
      <c r="N569" s="832"/>
      <c r="O569" s="832"/>
      <c r="P569" s="858"/>
      <c r="Q569" s="841"/>
      <c r="R569" s="769"/>
      <c r="S569" s="769"/>
      <c r="T569" s="782"/>
      <c r="U569" s="706"/>
      <c r="V569" s="772"/>
      <c r="W569" s="709"/>
      <c r="X569" s="709"/>
      <c r="Y569" s="709"/>
      <c r="Z569" s="709"/>
      <c r="AA569" s="709"/>
      <c r="AB569" s="709"/>
      <c r="AC569" s="709"/>
      <c r="AD569" s="709"/>
      <c r="AE569" s="709"/>
      <c r="AF569" s="709"/>
      <c r="AG569" s="709"/>
      <c r="AH569" s="709"/>
      <c r="AI569" s="709"/>
      <c r="AJ569" s="709"/>
      <c r="AK569" s="709"/>
      <c r="AL569" s="709"/>
      <c r="AM569" s="709"/>
      <c r="AN569" s="779"/>
      <c r="AO569" s="773"/>
      <c r="AP569" s="774"/>
      <c r="AQ569" s="709"/>
      <c r="AR569" s="742"/>
      <c r="AS569" s="715"/>
      <c r="AT569" s="715"/>
      <c r="AU569" s="733"/>
      <c r="AV569" s="734"/>
      <c r="AW569" s="734"/>
      <c r="AX569" s="734"/>
      <c r="AY569" s="30"/>
      <c r="AZ569" s="30"/>
      <c r="BA569" s="30"/>
      <c r="BB569" s="30"/>
      <c r="BC569" s="30"/>
      <c r="BD569" s="30"/>
      <c r="BE569" s="30"/>
      <c r="BF569" s="30"/>
      <c r="BG569" s="30"/>
      <c r="BH569" s="30"/>
      <c r="BI569" s="30"/>
      <c r="BJ569" s="696"/>
    </row>
    <row r="570" ht="18.75" customHeight="1">
      <c r="A570" s="853"/>
      <c r="B570" s="488"/>
      <c r="C570" s="854"/>
      <c r="D570" s="855"/>
      <c r="E570" s="830"/>
      <c r="F570" s="830"/>
      <c r="G570" s="830"/>
      <c r="H570" s="830"/>
      <c r="I570" s="830"/>
      <c r="J570" s="830"/>
      <c r="K570" s="830"/>
      <c r="L570" s="830"/>
      <c r="M570" s="830"/>
      <c r="N570" s="830"/>
      <c r="O570" s="830"/>
      <c r="P570" s="859"/>
      <c r="Q570" s="842"/>
      <c r="R570" s="777"/>
      <c r="S570" s="777"/>
      <c r="T570" s="763"/>
      <c r="U570" s="646"/>
      <c r="V570" s="764"/>
      <c r="W570" s="720"/>
      <c r="X570" s="720"/>
      <c r="Y570" s="720"/>
      <c r="Z570" s="720"/>
      <c r="AA570" s="720"/>
      <c r="AB570" s="720"/>
      <c r="AC570" s="720"/>
      <c r="AD570" s="720"/>
      <c r="AE570" s="720"/>
      <c r="AF570" s="720"/>
      <c r="AG570" s="720"/>
      <c r="AH570" s="720"/>
      <c r="AI570" s="720"/>
      <c r="AJ570" s="720"/>
      <c r="AK570" s="720"/>
      <c r="AL570" s="720"/>
      <c r="AM570" s="720"/>
      <c r="AN570" s="755"/>
      <c r="AO570" s="765"/>
      <c r="AP570" s="766"/>
      <c r="AQ570" s="720"/>
      <c r="AR570" s="745"/>
      <c r="AS570" s="725"/>
      <c r="AT570" s="725"/>
      <c r="AU570" s="738"/>
      <c r="AV570" s="739"/>
      <c r="AW570" s="739"/>
      <c r="AX570" s="739"/>
      <c r="AY570" s="30"/>
      <c r="AZ570" s="30"/>
      <c r="BA570" s="30"/>
      <c r="BB570" s="30"/>
      <c r="BC570" s="30"/>
      <c r="BD570" s="30"/>
      <c r="BE570" s="30"/>
      <c r="BF570" s="30"/>
      <c r="BG570" s="30"/>
      <c r="BH570" s="30"/>
      <c r="BI570" s="30"/>
      <c r="BJ570" s="696"/>
    </row>
    <row r="571" ht="18.75" customHeight="1">
      <c r="A571" s="857"/>
      <c r="B571" s="486"/>
      <c r="C571" s="854"/>
      <c r="D571" s="852"/>
      <c r="E571" s="832"/>
      <c r="F571" s="832"/>
      <c r="G571" s="832"/>
      <c r="H571" s="832"/>
      <c r="I571" s="832"/>
      <c r="J571" s="832"/>
      <c r="K571" s="832"/>
      <c r="L571" s="832"/>
      <c r="M571" s="832"/>
      <c r="N571" s="832"/>
      <c r="O571" s="832"/>
      <c r="P571" s="858"/>
      <c r="Q571" s="841"/>
      <c r="R571" s="769"/>
      <c r="S571" s="769"/>
      <c r="T571" s="782"/>
      <c r="U571" s="706"/>
      <c r="V571" s="772"/>
      <c r="W571" s="709"/>
      <c r="X571" s="709"/>
      <c r="Y571" s="709"/>
      <c r="Z571" s="709"/>
      <c r="AA571" s="709"/>
      <c r="AB571" s="709"/>
      <c r="AC571" s="709"/>
      <c r="AD571" s="709"/>
      <c r="AE571" s="709"/>
      <c r="AF571" s="709"/>
      <c r="AG571" s="709"/>
      <c r="AH571" s="709"/>
      <c r="AI571" s="709"/>
      <c r="AJ571" s="709"/>
      <c r="AK571" s="709"/>
      <c r="AL571" s="709"/>
      <c r="AM571" s="709"/>
      <c r="AN571" s="779"/>
      <c r="AO571" s="773"/>
      <c r="AP571" s="774"/>
      <c r="AQ571" s="709"/>
      <c r="AR571" s="742"/>
      <c r="AS571" s="715"/>
      <c r="AT571" s="715"/>
      <c r="AU571" s="733"/>
      <c r="AV571" s="734"/>
      <c r="AW571" s="734"/>
      <c r="AX571" s="734"/>
      <c r="AY571" s="30"/>
      <c r="AZ571" s="30"/>
      <c r="BA571" s="30"/>
      <c r="BB571" s="30"/>
      <c r="BC571" s="30"/>
      <c r="BD571" s="30"/>
      <c r="BE571" s="30"/>
      <c r="BF571" s="30"/>
      <c r="BG571" s="30"/>
      <c r="BH571" s="30"/>
      <c r="BI571" s="30"/>
      <c r="BJ571" s="696"/>
    </row>
    <row r="572" ht="18.75" customHeight="1">
      <c r="A572" s="853"/>
      <c r="B572" s="488"/>
      <c r="C572" s="854"/>
      <c r="D572" s="855"/>
      <c r="E572" s="830"/>
      <c r="F572" s="830"/>
      <c r="G572" s="830"/>
      <c r="H572" s="830"/>
      <c r="I572" s="830"/>
      <c r="J572" s="830"/>
      <c r="K572" s="830"/>
      <c r="L572" s="830"/>
      <c r="M572" s="830"/>
      <c r="N572" s="830"/>
      <c r="O572" s="830"/>
      <c r="P572" s="859"/>
      <c r="Q572" s="842"/>
      <c r="R572" s="777"/>
      <c r="S572" s="777"/>
      <c r="T572" s="763"/>
      <c r="U572" s="646"/>
      <c r="V572" s="764"/>
      <c r="W572" s="720"/>
      <c r="X572" s="720"/>
      <c r="Y572" s="720"/>
      <c r="Z572" s="720"/>
      <c r="AA572" s="720"/>
      <c r="AB572" s="720"/>
      <c r="AC572" s="720"/>
      <c r="AD572" s="720"/>
      <c r="AE572" s="720"/>
      <c r="AF572" s="720"/>
      <c r="AG572" s="720"/>
      <c r="AH572" s="720"/>
      <c r="AI572" s="720"/>
      <c r="AJ572" s="720"/>
      <c r="AK572" s="720"/>
      <c r="AL572" s="720"/>
      <c r="AM572" s="720"/>
      <c r="AN572" s="755"/>
      <c r="AO572" s="765"/>
      <c r="AP572" s="766"/>
      <c r="AQ572" s="720"/>
      <c r="AR572" s="745"/>
      <c r="AS572" s="725"/>
      <c r="AT572" s="725"/>
      <c r="AU572" s="738"/>
      <c r="AV572" s="739"/>
      <c r="AW572" s="739"/>
      <c r="AX572" s="739"/>
      <c r="AY572" s="30"/>
      <c r="AZ572" s="30"/>
      <c r="BA572" s="30"/>
      <c r="BB572" s="30"/>
      <c r="BC572" s="30"/>
      <c r="BD572" s="30"/>
      <c r="BE572" s="30"/>
      <c r="BF572" s="30"/>
      <c r="BG572" s="30"/>
      <c r="BH572" s="30"/>
      <c r="BI572" s="30"/>
      <c r="BJ572" s="696"/>
    </row>
    <row r="573" ht="18.75" customHeight="1">
      <c r="A573" s="857"/>
      <c r="B573" s="486"/>
      <c r="C573" s="854"/>
      <c r="D573" s="852"/>
      <c r="E573" s="832"/>
      <c r="F573" s="832"/>
      <c r="G573" s="832"/>
      <c r="H573" s="832"/>
      <c r="I573" s="832"/>
      <c r="J573" s="832"/>
      <c r="K573" s="832"/>
      <c r="L573" s="832"/>
      <c r="M573" s="832"/>
      <c r="N573" s="832"/>
      <c r="O573" s="832"/>
      <c r="P573" s="858"/>
      <c r="Q573" s="841"/>
      <c r="R573" s="769"/>
      <c r="S573" s="769"/>
      <c r="T573" s="782"/>
      <c r="U573" s="706"/>
      <c r="V573" s="772"/>
      <c r="W573" s="709"/>
      <c r="X573" s="709"/>
      <c r="Y573" s="709"/>
      <c r="Z573" s="709"/>
      <c r="AA573" s="709"/>
      <c r="AB573" s="709"/>
      <c r="AC573" s="709"/>
      <c r="AD573" s="709"/>
      <c r="AE573" s="709"/>
      <c r="AF573" s="709"/>
      <c r="AG573" s="709"/>
      <c r="AH573" s="709"/>
      <c r="AI573" s="709"/>
      <c r="AJ573" s="709"/>
      <c r="AK573" s="709"/>
      <c r="AL573" s="709"/>
      <c r="AM573" s="709"/>
      <c r="AN573" s="779"/>
      <c r="AO573" s="773"/>
      <c r="AP573" s="774"/>
      <c r="AQ573" s="709"/>
      <c r="AR573" s="742"/>
      <c r="AS573" s="715"/>
      <c r="AT573" s="715"/>
      <c r="AU573" s="733"/>
      <c r="AV573" s="734"/>
      <c r="AW573" s="734"/>
      <c r="AX573" s="734"/>
      <c r="AY573" s="30"/>
      <c r="AZ573" s="30"/>
      <c r="BA573" s="30"/>
      <c r="BB573" s="30"/>
      <c r="BC573" s="30"/>
      <c r="BD573" s="30"/>
      <c r="BE573" s="30"/>
      <c r="BF573" s="30"/>
      <c r="BG573" s="30"/>
      <c r="BH573" s="30"/>
      <c r="BI573" s="30"/>
      <c r="BJ573" s="696"/>
    </row>
    <row r="574" ht="18.75" customHeight="1">
      <c r="A574" s="853"/>
      <c r="B574" s="488"/>
      <c r="C574" s="854"/>
      <c r="D574" s="855"/>
      <c r="E574" s="830"/>
      <c r="F574" s="830"/>
      <c r="G574" s="830"/>
      <c r="H574" s="830"/>
      <c r="I574" s="830"/>
      <c r="J574" s="830"/>
      <c r="K574" s="830"/>
      <c r="L574" s="830"/>
      <c r="M574" s="830"/>
      <c r="N574" s="830"/>
      <c r="O574" s="830"/>
      <c r="P574" s="859"/>
      <c r="Q574" s="842"/>
      <c r="R574" s="777"/>
      <c r="S574" s="777"/>
      <c r="T574" s="763"/>
      <c r="U574" s="646"/>
      <c r="V574" s="764"/>
      <c r="W574" s="720"/>
      <c r="X574" s="720"/>
      <c r="Y574" s="720"/>
      <c r="Z574" s="720"/>
      <c r="AA574" s="720"/>
      <c r="AB574" s="720"/>
      <c r="AC574" s="720"/>
      <c r="AD574" s="720"/>
      <c r="AE574" s="720"/>
      <c r="AF574" s="720"/>
      <c r="AG574" s="720"/>
      <c r="AH574" s="720"/>
      <c r="AI574" s="720"/>
      <c r="AJ574" s="720"/>
      <c r="AK574" s="720"/>
      <c r="AL574" s="720"/>
      <c r="AM574" s="720"/>
      <c r="AN574" s="755"/>
      <c r="AO574" s="765"/>
      <c r="AP574" s="766"/>
      <c r="AQ574" s="720"/>
      <c r="AR574" s="745"/>
      <c r="AS574" s="725"/>
      <c r="AT574" s="725"/>
      <c r="AU574" s="738"/>
      <c r="AV574" s="739"/>
      <c r="AW574" s="739"/>
      <c r="AX574" s="739"/>
      <c r="AY574" s="30"/>
      <c r="AZ574" s="30"/>
      <c r="BA574" s="30"/>
      <c r="BB574" s="30"/>
      <c r="BC574" s="30"/>
      <c r="BD574" s="30"/>
      <c r="BE574" s="30"/>
      <c r="BF574" s="30"/>
      <c r="BG574" s="30"/>
      <c r="BH574" s="30"/>
      <c r="BI574" s="30"/>
      <c r="BJ574" s="696"/>
    </row>
    <row r="575" ht="18.75" customHeight="1">
      <c r="A575" s="857"/>
      <c r="B575" s="486"/>
      <c r="C575" s="854"/>
      <c r="D575" s="852"/>
      <c r="E575" s="832"/>
      <c r="F575" s="832"/>
      <c r="G575" s="832"/>
      <c r="H575" s="832"/>
      <c r="I575" s="832"/>
      <c r="J575" s="832"/>
      <c r="K575" s="832"/>
      <c r="L575" s="832"/>
      <c r="M575" s="832"/>
      <c r="N575" s="832"/>
      <c r="O575" s="832"/>
      <c r="P575" s="858"/>
      <c r="Q575" s="841"/>
      <c r="R575" s="769"/>
      <c r="S575" s="769"/>
      <c r="T575" s="782"/>
      <c r="U575" s="706"/>
      <c r="V575" s="772"/>
      <c r="W575" s="709"/>
      <c r="X575" s="709"/>
      <c r="Y575" s="709"/>
      <c r="Z575" s="709"/>
      <c r="AA575" s="709"/>
      <c r="AB575" s="709"/>
      <c r="AC575" s="709"/>
      <c r="AD575" s="709"/>
      <c r="AE575" s="709"/>
      <c r="AF575" s="709"/>
      <c r="AG575" s="709"/>
      <c r="AH575" s="709"/>
      <c r="AI575" s="709"/>
      <c r="AJ575" s="709"/>
      <c r="AK575" s="709"/>
      <c r="AL575" s="709"/>
      <c r="AM575" s="709"/>
      <c r="AN575" s="779"/>
      <c r="AO575" s="773"/>
      <c r="AP575" s="774"/>
      <c r="AQ575" s="709"/>
      <c r="AR575" s="742"/>
      <c r="AS575" s="715"/>
      <c r="AT575" s="715"/>
      <c r="AU575" s="733"/>
      <c r="AV575" s="734"/>
      <c r="AW575" s="734"/>
      <c r="AX575" s="734"/>
      <c r="AY575" s="30"/>
      <c r="AZ575" s="30"/>
      <c r="BA575" s="30"/>
      <c r="BB575" s="30"/>
      <c r="BC575" s="30"/>
      <c r="BD575" s="30"/>
      <c r="BE575" s="30"/>
      <c r="BF575" s="30"/>
      <c r="BG575" s="30"/>
      <c r="BH575" s="30"/>
      <c r="BI575" s="30"/>
      <c r="BJ575" s="696"/>
    </row>
    <row r="576" ht="18.75" customHeight="1">
      <c r="A576" s="853"/>
      <c r="B576" s="488"/>
      <c r="C576" s="854"/>
      <c r="D576" s="855"/>
      <c r="E576" s="830"/>
      <c r="F576" s="830"/>
      <c r="G576" s="830"/>
      <c r="H576" s="830"/>
      <c r="I576" s="830"/>
      <c r="J576" s="830"/>
      <c r="K576" s="830"/>
      <c r="L576" s="830"/>
      <c r="M576" s="830"/>
      <c r="N576" s="830"/>
      <c r="O576" s="830"/>
      <c r="P576" s="859"/>
      <c r="Q576" s="842"/>
      <c r="R576" s="777"/>
      <c r="S576" s="777"/>
      <c r="T576" s="763"/>
      <c r="U576" s="646"/>
      <c r="V576" s="764"/>
      <c r="W576" s="720"/>
      <c r="X576" s="720"/>
      <c r="Y576" s="720"/>
      <c r="Z576" s="720"/>
      <c r="AA576" s="720"/>
      <c r="AB576" s="720"/>
      <c r="AC576" s="720"/>
      <c r="AD576" s="720"/>
      <c r="AE576" s="720"/>
      <c r="AF576" s="720"/>
      <c r="AG576" s="720"/>
      <c r="AH576" s="720"/>
      <c r="AI576" s="720"/>
      <c r="AJ576" s="720"/>
      <c r="AK576" s="720"/>
      <c r="AL576" s="720"/>
      <c r="AM576" s="720"/>
      <c r="AN576" s="755"/>
      <c r="AO576" s="765"/>
      <c r="AP576" s="766"/>
      <c r="AQ576" s="720"/>
      <c r="AR576" s="745"/>
      <c r="AS576" s="725"/>
      <c r="AT576" s="725"/>
      <c r="AU576" s="738"/>
      <c r="AV576" s="739"/>
      <c r="AW576" s="739"/>
      <c r="AX576" s="739"/>
      <c r="AY576" s="30"/>
      <c r="AZ576" s="30"/>
      <c r="BA576" s="30"/>
      <c r="BB576" s="30"/>
      <c r="BC576" s="30"/>
      <c r="BD576" s="30"/>
      <c r="BE576" s="30"/>
      <c r="BF576" s="30"/>
      <c r="BG576" s="30"/>
      <c r="BH576" s="30"/>
      <c r="BI576" s="30"/>
      <c r="BJ576" s="696"/>
    </row>
    <row r="577" ht="18.75" customHeight="1">
      <c r="A577" s="857"/>
      <c r="B577" s="486"/>
      <c r="C577" s="854"/>
      <c r="D577" s="852"/>
      <c r="E577" s="832"/>
      <c r="F577" s="832"/>
      <c r="G577" s="832"/>
      <c r="H577" s="832"/>
      <c r="I577" s="832"/>
      <c r="J577" s="832"/>
      <c r="K577" s="832"/>
      <c r="L577" s="832"/>
      <c r="M577" s="832"/>
      <c r="N577" s="832"/>
      <c r="O577" s="832"/>
      <c r="P577" s="858"/>
      <c r="Q577" s="841"/>
      <c r="R577" s="769"/>
      <c r="S577" s="769"/>
      <c r="T577" s="782"/>
      <c r="U577" s="706"/>
      <c r="V577" s="772"/>
      <c r="W577" s="709"/>
      <c r="X577" s="709"/>
      <c r="Y577" s="709"/>
      <c r="Z577" s="709"/>
      <c r="AA577" s="709"/>
      <c r="AB577" s="709"/>
      <c r="AC577" s="709"/>
      <c r="AD577" s="709"/>
      <c r="AE577" s="709"/>
      <c r="AF577" s="709"/>
      <c r="AG577" s="709"/>
      <c r="AH577" s="709"/>
      <c r="AI577" s="709"/>
      <c r="AJ577" s="709"/>
      <c r="AK577" s="709"/>
      <c r="AL577" s="709"/>
      <c r="AM577" s="709"/>
      <c r="AN577" s="779"/>
      <c r="AO577" s="773"/>
      <c r="AP577" s="774"/>
      <c r="AQ577" s="709"/>
      <c r="AR577" s="742"/>
      <c r="AS577" s="715"/>
      <c r="AT577" s="715"/>
      <c r="AU577" s="733"/>
      <c r="AV577" s="734"/>
      <c r="AW577" s="734"/>
      <c r="AX577" s="734"/>
      <c r="AY577" s="30"/>
      <c r="AZ577" s="30"/>
      <c r="BA577" s="30"/>
      <c r="BB577" s="30"/>
      <c r="BC577" s="30"/>
      <c r="BD577" s="30"/>
      <c r="BE577" s="30"/>
      <c r="BF577" s="30"/>
      <c r="BG577" s="30"/>
      <c r="BH577" s="30"/>
      <c r="BI577" s="30"/>
      <c r="BJ577" s="696"/>
    </row>
    <row r="578" ht="18.75" customHeight="1">
      <c r="A578" s="853"/>
      <c r="B578" s="488"/>
      <c r="C578" s="854"/>
      <c r="D578" s="855"/>
      <c r="E578" s="830"/>
      <c r="F578" s="830"/>
      <c r="G578" s="830"/>
      <c r="H578" s="830"/>
      <c r="I578" s="830"/>
      <c r="J578" s="830"/>
      <c r="K578" s="830"/>
      <c r="L578" s="830"/>
      <c r="M578" s="830"/>
      <c r="N578" s="830"/>
      <c r="O578" s="830"/>
      <c r="P578" s="859"/>
      <c r="Q578" s="842"/>
      <c r="R578" s="777"/>
      <c r="S578" s="777"/>
      <c r="T578" s="763"/>
      <c r="U578" s="646"/>
      <c r="V578" s="764"/>
      <c r="W578" s="720"/>
      <c r="X578" s="720"/>
      <c r="Y578" s="720"/>
      <c r="Z578" s="720"/>
      <c r="AA578" s="720"/>
      <c r="AB578" s="720"/>
      <c r="AC578" s="720"/>
      <c r="AD578" s="720"/>
      <c r="AE578" s="720"/>
      <c r="AF578" s="720"/>
      <c r="AG578" s="720"/>
      <c r="AH578" s="720"/>
      <c r="AI578" s="720"/>
      <c r="AJ578" s="720"/>
      <c r="AK578" s="720"/>
      <c r="AL578" s="720"/>
      <c r="AM578" s="720"/>
      <c r="AN578" s="755"/>
      <c r="AO578" s="765"/>
      <c r="AP578" s="766"/>
      <c r="AQ578" s="720"/>
      <c r="AR578" s="745"/>
      <c r="AS578" s="725"/>
      <c r="AT578" s="725"/>
      <c r="AU578" s="738"/>
      <c r="AV578" s="739"/>
      <c r="AW578" s="739"/>
      <c r="AX578" s="739"/>
      <c r="AY578" s="30"/>
      <c r="AZ578" s="30"/>
      <c r="BA578" s="30"/>
      <c r="BB578" s="30"/>
      <c r="BC578" s="30"/>
      <c r="BD578" s="30"/>
      <c r="BE578" s="30"/>
      <c r="BF578" s="30"/>
      <c r="BG578" s="30"/>
      <c r="BH578" s="30"/>
      <c r="BI578" s="30"/>
      <c r="BJ578" s="696"/>
    </row>
    <row r="579" ht="18.75" customHeight="1">
      <c r="A579" s="857"/>
      <c r="B579" s="486"/>
      <c r="C579" s="854"/>
      <c r="D579" s="852"/>
      <c r="E579" s="832"/>
      <c r="F579" s="832"/>
      <c r="G579" s="832"/>
      <c r="H579" s="832"/>
      <c r="I579" s="832"/>
      <c r="J579" s="832"/>
      <c r="K579" s="832"/>
      <c r="L579" s="832"/>
      <c r="M579" s="832"/>
      <c r="N579" s="832"/>
      <c r="O579" s="832"/>
      <c r="P579" s="858"/>
      <c r="Q579" s="841"/>
      <c r="R579" s="769"/>
      <c r="S579" s="769"/>
      <c r="T579" s="782"/>
      <c r="U579" s="706"/>
      <c r="V579" s="772"/>
      <c r="W579" s="709"/>
      <c r="X579" s="709"/>
      <c r="Y579" s="709"/>
      <c r="Z579" s="709"/>
      <c r="AA579" s="709"/>
      <c r="AB579" s="709"/>
      <c r="AC579" s="709"/>
      <c r="AD579" s="709"/>
      <c r="AE579" s="709"/>
      <c r="AF579" s="709"/>
      <c r="AG579" s="709"/>
      <c r="AH579" s="709"/>
      <c r="AI579" s="709"/>
      <c r="AJ579" s="709"/>
      <c r="AK579" s="709"/>
      <c r="AL579" s="709"/>
      <c r="AM579" s="709"/>
      <c r="AN579" s="779"/>
      <c r="AO579" s="773"/>
      <c r="AP579" s="774"/>
      <c r="AQ579" s="709"/>
      <c r="AR579" s="742"/>
      <c r="AS579" s="715"/>
      <c r="AT579" s="715"/>
      <c r="AU579" s="733"/>
      <c r="AV579" s="734"/>
      <c r="AW579" s="734"/>
      <c r="AX579" s="734"/>
      <c r="AY579" s="30"/>
      <c r="AZ579" s="30"/>
      <c r="BA579" s="30"/>
      <c r="BB579" s="30"/>
      <c r="BC579" s="30"/>
      <c r="BD579" s="30"/>
      <c r="BE579" s="30"/>
      <c r="BF579" s="30"/>
      <c r="BG579" s="30"/>
      <c r="BH579" s="30"/>
      <c r="BI579" s="30"/>
      <c r="BJ579" s="696"/>
    </row>
    <row r="580" ht="18.75" customHeight="1">
      <c r="A580" s="853"/>
      <c r="B580" s="488"/>
      <c r="C580" s="854"/>
      <c r="D580" s="855"/>
      <c r="E580" s="830"/>
      <c r="F580" s="830"/>
      <c r="G580" s="830"/>
      <c r="H580" s="830"/>
      <c r="I580" s="830"/>
      <c r="J580" s="830"/>
      <c r="K580" s="830"/>
      <c r="L580" s="830"/>
      <c r="M580" s="830"/>
      <c r="N580" s="830"/>
      <c r="O580" s="830"/>
      <c r="P580" s="859"/>
      <c r="Q580" s="842"/>
      <c r="R580" s="777"/>
      <c r="S580" s="777"/>
      <c r="T580" s="763"/>
      <c r="U580" s="646"/>
      <c r="V580" s="764"/>
      <c r="W580" s="720"/>
      <c r="X580" s="720"/>
      <c r="Y580" s="720"/>
      <c r="Z580" s="720"/>
      <c r="AA580" s="720"/>
      <c r="AB580" s="720"/>
      <c r="AC580" s="720"/>
      <c r="AD580" s="720"/>
      <c r="AE580" s="720"/>
      <c r="AF580" s="720"/>
      <c r="AG580" s="720"/>
      <c r="AH580" s="720"/>
      <c r="AI580" s="720"/>
      <c r="AJ580" s="720"/>
      <c r="AK580" s="720"/>
      <c r="AL580" s="720"/>
      <c r="AM580" s="720"/>
      <c r="AN580" s="755"/>
      <c r="AO580" s="765"/>
      <c r="AP580" s="766"/>
      <c r="AQ580" s="720"/>
      <c r="AR580" s="745"/>
      <c r="AS580" s="725"/>
      <c r="AT580" s="725"/>
      <c r="AU580" s="738"/>
      <c r="AV580" s="739"/>
      <c r="AW580" s="739"/>
      <c r="AX580" s="739"/>
      <c r="AY580" s="30"/>
      <c r="AZ580" s="30"/>
      <c r="BA580" s="30"/>
      <c r="BB580" s="30"/>
      <c r="BC580" s="30"/>
      <c r="BD580" s="30"/>
      <c r="BE580" s="30"/>
      <c r="BF580" s="30"/>
      <c r="BG580" s="30"/>
      <c r="BH580" s="30"/>
      <c r="BI580" s="30"/>
      <c r="BJ580" s="696"/>
    </row>
    <row r="581" ht="18.75" customHeight="1">
      <c r="A581" s="857"/>
      <c r="B581" s="486"/>
      <c r="C581" s="854"/>
      <c r="D581" s="852"/>
      <c r="E581" s="832"/>
      <c r="F581" s="832"/>
      <c r="G581" s="832"/>
      <c r="H581" s="832"/>
      <c r="I581" s="832"/>
      <c r="J581" s="832"/>
      <c r="K581" s="832"/>
      <c r="L581" s="832"/>
      <c r="M581" s="832"/>
      <c r="N581" s="832"/>
      <c r="O581" s="832"/>
      <c r="P581" s="858"/>
      <c r="Q581" s="841"/>
      <c r="R581" s="769"/>
      <c r="S581" s="769"/>
      <c r="T581" s="782"/>
      <c r="U581" s="706"/>
      <c r="V581" s="772"/>
      <c r="W581" s="709"/>
      <c r="X581" s="709"/>
      <c r="Y581" s="709"/>
      <c r="Z581" s="709"/>
      <c r="AA581" s="709"/>
      <c r="AB581" s="709"/>
      <c r="AC581" s="709"/>
      <c r="AD581" s="709"/>
      <c r="AE581" s="709"/>
      <c r="AF581" s="709"/>
      <c r="AG581" s="709"/>
      <c r="AH581" s="709"/>
      <c r="AI581" s="709"/>
      <c r="AJ581" s="709"/>
      <c r="AK581" s="709"/>
      <c r="AL581" s="709"/>
      <c r="AM581" s="709"/>
      <c r="AN581" s="779"/>
      <c r="AO581" s="773"/>
      <c r="AP581" s="774"/>
      <c r="AQ581" s="709"/>
      <c r="AR581" s="742"/>
      <c r="AS581" s="715"/>
      <c r="AT581" s="715"/>
      <c r="AU581" s="733"/>
      <c r="AV581" s="734"/>
      <c r="AW581" s="734"/>
      <c r="AX581" s="734"/>
      <c r="AY581" s="30"/>
      <c r="AZ581" s="30"/>
      <c r="BA581" s="30"/>
      <c r="BB581" s="30"/>
      <c r="BC581" s="30"/>
      <c r="BD581" s="30"/>
      <c r="BE581" s="30"/>
      <c r="BF581" s="30"/>
      <c r="BG581" s="30"/>
      <c r="BH581" s="30"/>
      <c r="BI581" s="30"/>
      <c r="BJ581" s="696"/>
    </row>
    <row r="582" ht="18.75" customHeight="1">
      <c r="A582" s="853"/>
      <c r="B582" s="488"/>
      <c r="C582" s="854"/>
      <c r="D582" s="855"/>
      <c r="E582" s="830"/>
      <c r="F582" s="830"/>
      <c r="G582" s="830"/>
      <c r="H582" s="830"/>
      <c r="I582" s="830"/>
      <c r="J582" s="830"/>
      <c r="K582" s="830"/>
      <c r="L582" s="830"/>
      <c r="M582" s="830"/>
      <c r="N582" s="830"/>
      <c r="O582" s="830"/>
      <c r="P582" s="859"/>
      <c r="Q582" s="842"/>
      <c r="R582" s="777"/>
      <c r="S582" s="777"/>
      <c r="T582" s="763"/>
      <c r="U582" s="646"/>
      <c r="V582" s="764"/>
      <c r="W582" s="720"/>
      <c r="X582" s="720"/>
      <c r="Y582" s="720"/>
      <c r="Z582" s="720"/>
      <c r="AA582" s="720"/>
      <c r="AB582" s="720"/>
      <c r="AC582" s="720"/>
      <c r="AD582" s="720"/>
      <c r="AE582" s="720"/>
      <c r="AF582" s="720"/>
      <c r="AG582" s="720"/>
      <c r="AH582" s="720"/>
      <c r="AI582" s="720"/>
      <c r="AJ582" s="720"/>
      <c r="AK582" s="720"/>
      <c r="AL582" s="720"/>
      <c r="AM582" s="720"/>
      <c r="AN582" s="755"/>
      <c r="AO582" s="765"/>
      <c r="AP582" s="766"/>
      <c r="AQ582" s="720"/>
      <c r="AR582" s="745"/>
      <c r="AS582" s="725"/>
      <c r="AT582" s="725"/>
      <c r="AU582" s="738"/>
      <c r="AV582" s="739"/>
      <c r="AW582" s="739"/>
      <c r="AX582" s="739"/>
      <c r="AY582" s="30"/>
      <c r="AZ582" s="30"/>
      <c r="BA582" s="30"/>
      <c r="BB582" s="30"/>
      <c r="BC582" s="30"/>
      <c r="BD582" s="30"/>
      <c r="BE582" s="30"/>
      <c r="BF582" s="30"/>
      <c r="BG582" s="30"/>
      <c r="BH582" s="30"/>
      <c r="BI582" s="30"/>
      <c r="BJ582" s="696"/>
    </row>
    <row r="583" ht="18.75" customHeight="1">
      <c r="A583" s="857"/>
      <c r="B583" s="486"/>
      <c r="C583" s="854"/>
      <c r="D583" s="852"/>
      <c r="E583" s="832"/>
      <c r="F583" s="832"/>
      <c r="G583" s="832"/>
      <c r="H583" s="832"/>
      <c r="I583" s="832"/>
      <c r="J583" s="832"/>
      <c r="K583" s="832"/>
      <c r="L583" s="832"/>
      <c r="M583" s="832"/>
      <c r="N583" s="832"/>
      <c r="O583" s="832"/>
      <c r="P583" s="858"/>
      <c r="Q583" s="841"/>
      <c r="R583" s="769"/>
      <c r="S583" s="769"/>
      <c r="T583" s="782"/>
      <c r="U583" s="706"/>
      <c r="V583" s="772"/>
      <c r="W583" s="709"/>
      <c r="X583" s="709"/>
      <c r="Y583" s="709"/>
      <c r="Z583" s="709"/>
      <c r="AA583" s="709"/>
      <c r="AB583" s="709"/>
      <c r="AC583" s="709"/>
      <c r="AD583" s="709"/>
      <c r="AE583" s="709"/>
      <c r="AF583" s="709"/>
      <c r="AG583" s="709"/>
      <c r="AH583" s="709"/>
      <c r="AI583" s="709"/>
      <c r="AJ583" s="709"/>
      <c r="AK583" s="709"/>
      <c r="AL583" s="709"/>
      <c r="AM583" s="709"/>
      <c r="AN583" s="779"/>
      <c r="AO583" s="773"/>
      <c r="AP583" s="774"/>
      <c r="AQ583" s="709"/>
      <c r="AR583" s="742"/>
      <c r="AS583" s="715"/>
      <c r="AT583" s="715"/>
      <c r="AU583" s="733"/>
      <c r="AV583" s="734"/>
      <c r="AW583" s="734"/>
      <c r="AX583" s="734"/>
      <c r="AY583" s="30"/>
      <c r="AZ583" s="30"/>
      <c r="BA583" s="30"/>
      <c r="BB583" s="30"/>
      <c r="BC583" s="30"/>
      <c r="BD583" s="30"/>
      <c r="BE583" s="30"/>
      <c r="BF583" s="30"/>
      <c r="BG583" s="30"/>
      <c r="BH583" s="30"/>
      <c r="BI583" s="30"/>
      <c r="BJ583" s="696"/>
    </row>
    <row r="584" ht="18.75" customHeight="1">
      <c r="A584" s="853"/>
      <c r="B584" s="488"/>
      <c r="C584" s="854"/>
      <c r="D584" s="855"/>
      <c r="E584" s="830"/>
      <c r="F584" s="830"/>
      <c r="G584" s="830"/>
      <c r="H584" s="830"/>
      <c r="I584" s="830"/>
      <c r="J584" s="830"/>
      <c r="K584" s="830"/>
      <c r="L584" s="830"/>
      <c r="M584" s="830"/>
      <c r="N584" s="830"/>
      <c r="O584" s="830"/>
      <c r="P584" s="859"/>
      <c r="Q584" s="842"/>
      <c r="R584" s="777"/>
      <c r="S584" s="777"/>
      <c r="T584" s="763"/>
      <c r="U584" s="646"/>
      <c r="V584" s="764"/>
      <c r="W584" s="720"/>
      <c r="X584" s="720"/>
      <c r="Y584" s="720"/>
      <c r="Z584" s="720"/>
      <c r="AA584" s="720"/>
      <c r="AB584" s="720"/>
      <c r="AC584" s="720"/>
      <c r="AD584" s="720"/>
      <c r="AE584" s="720"/>
      <c r="AF584" s="720"/>
      <c r="AG584" s="720"/>
      <c r="AH584" s="720"/>
      <c r="AI584" s="720"/>
      <c r="AJ584" s="720"/>
      <c r="AK584" s="720"/>
      <c r="AL584" s="720"/>
      <c r="AM584" s="720"/>
      <c r="AN584" s="755"/>
      <c r="AO584" s="765"/>
      <c r="AP584" s="766"/>
      <c r="AQ584" s="720"/>
      <c r="AR584" s="745"/>
      <c r="AS584" s="725"/>
      <c r="AT584" s="725"/>
      <c r="AU584" s="738"/>
      <c r="AV584" s="739"/>
      <c r="AW584" s="739"/>
      <c r="AX584" s="739"/>
      <c r="AY584" s="30"/>
      <c r="AZ584" s="30"/>
      <c r="BA584" s="30"/>
      <c r="BB584" s="30"/>
      <c r="BC584" s="30"/>
      <c r="BD584" s="30"/>
      <c r="BE584" s="30"/>
      <c r="BF584" s="30"/>
      <c r="BG584" s="30"/>
      <c r="BH584" s="30"/>
      <c r="BI584" s="30"/>
      <c r="BJ584" s="696"/>
    </row>
    <row r="585" ht="18.75" customHeight="1">
      <c r="A585" s="857"/>
      <c r="B585" s="486"/>
      <c r="C585" s="854"/>
      <c r="D585" s="852"/>
      <c r="E585" s="832"/>
      <c r="F585" s="832"/>
      <c r="G585" s="832"/>
      <c r="H585" s="832"/>
      <c r="I585" s="832"/>
      <c r="J585" s="832"/>
      <c r="K585" s="832"/>
      <c r="L585" s="832"/>
      <c r="M585" s="832"/>
      <c r="N585" s="832"/>
      <c r="O585" s="832"/>
      <c r="P585" s="858"/>
      <c r="Q585" s="841"/>
      <c r="R585" s="769"/>
      <c r="S585" s="769"/>
      <c r="T585" s="782"/>
      <c r="U585" s="706"/>
      <c r="V585" s="772"/>
      <c r="W585" s="709"/>
      <c r="X585" s="709"/>
      <c r="Y585" s="709"/>
      <c r="Z585" s="709"/>
      <c r="AA585" s="709"/>
      <c r="AB585" s="709"/>
      <c r="AC585" s="709"/>
      <c r="AD585" s="709"/>
      <c r="AE585" s="709"/>
      <c r="AF585" s="709"/>
      <c r="AG585" s="709"/>
      <c r="AH585" s="709"/>
      <c r="AI585" s="709"/>
      <c r="AJ585" s="709"/>
      <c r="AK585" s="709"/>
      <c r="AL585" s="709"/>
      <c r="AM585" s="709"/>
      <c r="AN585" s="779"/>
      <c r="AO585" s="773"/>
      <c r="AP585" s="774"/>
      <c r="AQ585" s="709"/>
      <c r="AR585" s="742"/>
      <c r="AS585" s="715"/>
      <c r="AT585" s="715"/>
      <c r="AU585" s="733"/>
      <c r="AV585" s="734"/>
      <c r="AW585" s="734"/>
      <c r="AX585" s="734"/>
      <c r="AY585" s="30"/>
      <c r="AZ585" s="30"/>
      <c r="BA585" s="30"/>
      <c r="BB585" s="30"/>
      <c r="BC585" s="30"/>
      <c r="BD585" s="30"/>
      <c r="BE585" s="30"/>
      <c r="BF585" s="30"/>
      <c r="BG585" s="30"/>
      <c r="BH585" s="30"/>
      <c r="BI585" s="30"/>
      <c r="BJ585" s="696"/>
    </row>
    <row r="586" ht="18.75" customHeight="1">
      <c r="A586" s="853"/>
      <c r="B586" s="488"/>
      <c r="C586" s="854"/>
      <c r="D586" s="855"/>
      <c r="E586" s="830"/>
      <c r="F586" s="830"/>
      <c r="G586" s="830"/>
      <c r="H586" s="830"/>
      <c r="I586" s="830"/>
      <c r="J586" s="830"/>
      <c r="K586" s="830"/>
      <c r="L586" s="830"/>
      <c r="M586" s="830"/>
      <c r="N586" s="830"/>
      <c r="O586" s="830"/>
      <c r="P586" s="859"/>
      <c r="Q586" s="842"/>
      <c r="R586" s="777"/>
      <c r="S586" s="777"/>
      <c r="T586" s="763"/>
      <c r="U586" s="646"/>
      <c r="V586" s="764"/>
      <c r="W586" s="720"/>
      <c r="X586" s="720"/>
      <c r="Y586" s="720"/>
      <c r="Z586" s="720"/>
      <c r="AA586" s="720"/>
      <c r="AB586" s="720"/>
      <c r="AC586" s="720"/>
      <c r="AD586" s="720"/>
      <c r="AE586" s="720"/>
      <c r="AF586" s="720"/>
      <c r="AG586" s="720"/>
      <c r="AH586" s="720"/>
      <c r="AI586" s="720"/>
      <c r="AJ586" s="720"/>
      <c r="AK586" s="720"/>
      <c r="AL586" s="720"/>
      <c r="AM586" s="720"/>
      <c r="AN586" s="755"/>
      <c r="AO586" s="765"/>
      <c r="AP586" s="766"/>
      <c r="AQ586" s="720"/>
      <c r="AR586" s="745"/>
      <c r="AS586" s="725"/>
      <c r="AT586" s="725"/>
      <c r="AU586" s="738"/>
      <c r="AV586" s="739"/>
      <c r="AW586" s="739"/>
      <c r="AX586" s="739"/>
      <c r="AY586" s="30"/>
      <c r="AZ586" s="30"/>
      <c r="BA586" s="30"/>
      <c r="BB586" s="30"/>
      <c r="BC586" s="30"/>
      <c r="BD586" s="30"/>
      <c r="BE586" s="30"/>
      <c r="BF586" s="30"/>
      <c r="BG586" s="30"/>
      <c r="BH586" s="30"/>
      <c r="BI586" s="30"/>
      <c r="BJ586" s="696"/>
    </row>
    <row r="587" ht="18.75" customHeight="1">
      <c r="A587" s="857"/>
      <c r="B587" s="486"/>
      <c r="C587" s="854"/>
      <c r="D587" s="852"/>
      <c r="E587" s="832"/>
      <c r="F587" s="832"/>
      <c r="G587" s="832"/>
      <c r="H587" s="832"/>
      <c r="I587" s="832"/>
      <c r="J587" s="832"/>
      <c r="K587" s="832"/>
      <c r="L587" s="832"/>
      <c r="M587" s="832"/>
      <c r="N587" s="832"/>
      <c r="O587" s="832"/>
      <c r="P587" s="858"/>
      <c r="Q587" s="841"/>
      <c r="R587" s="769"/>
      <c r="S587" s="769"/>
      <c r="T587" s="782"/>
      <c r="U587" s="706"/>
      <c r="V587" s="772"/>
      <c r="W587" s="709"/>
      <c r="X587" s="709"/>
      <c r="Y587" s="709"/>
      <c r="Z587" s="709"/>
      <c r="AA587" s="709"/>
      <c r="AB587" s="709"/>
      <c r="AC587" s="709"/>
      <c r="AD587" s="709"/>
      <c r="AE587" s="709"/>
      <c r="AF587" s="709"/>
      <c r="AG587" s="709"/>
      <c r="AH587" s="709"/>
      <c r="AI587" s="709"/>
      <c r="AJ587" s="709"/>
      <c r="AK587" s="709"/>
      <c r="AL587" s="709"/>
      <c r="AM587" s="709"/>
      <c r="AN587" s="779"/>
      <c r="AO587" s="773"/>
      <c r="AP587" s="774"/>
      <c r="AQ587" s="709"/>
      <c r="AR587" s="742"/>
      <c r="AS587" s="715"/>
      <c r="AT587" s="715"/>
      <c r="AU587" s="733"/>
      <c r="AV587" s="734"/>
      <c r="AW587" s="734"/>
      <c r="AX587" s="734"/>
      <c r="AY587" s="30"/>
      <c r="AZ587" s="30"/>
      <c r="BA587" s="30"/>
      <c r="BB587" s="30"/>
      <c r="BC587" s="30"/>
      <c r="BD587" s="30"/>
      <c r="BE587" s="30"/>
      <c r="BF587" s="30"/>
      <c r="BG587" s="30"/>
      <c r="BH587" s="30"/>
      <c r="BI587" s="30"/>
      <c r="BJ587" s="696"/>
    </row>
    <row r="588" ht="18.75" customHeight="1">
      <c r="A588" s="853"/>
      <c r="B588" s="488"/>
      <c r="C588" s="854"/>
      <c r="D588" s="855"/>
      <c r="E588" s="830"/>
      <c r="F588" s="830"/>
      <c r="G588" s="830"/>
      <c r="H588" s="830"/>
      <c r="I588" s="830"/>
      <c r="J588" s="830"/>
      <c r="K588" s="830"/>
      <c r="L588" s="830"/>
      <c r="M588" s="830"/>
      <c r="N588" s="830"/>
      <c r="O588" s="830"/>
      <c r="P588" s="859"/>
      <c r="Q588" s="842"/>
      <c r="R588" s="777"/>
      <c r="S588" s="777"/>
      <c r="T588" s="763"/>
      <c r="U588" s="646"/>
      <c r="V588" s="764"/>
      <c r="W588" s="720"/>
      <c r="X588" s="720"/>
      <c r="Y588" s="720"/>
      <c r="Z588" s="720"/>
      <c r="AA588" s="720"/>
      <c r="AB588" s="720"/>
      <c r="AC588" s="720"/>
      <c r="AD588" s="720"/>
      <c r="AE588" s="720"/>
      <c r="AF588" s="720"/>
      <c r="AG588" s="720"/>
      <c r="AH588" s="720"/>
      <c r="AI588" s="720"/>
      <c r="AJ588" s="720"/>
      <c r="AK588" s="720"/>
      <c r="AL588" s="720"/>
      <c r="AM588" s="720"/>
      <c r="AN588" s="755"/>
      <c r="AO588" s="765"/>
      <c r="AP588" s="766"/>
      <c r="AQ588" s="720"/>
      <c r="AR588" s="745"/>
      <c r="AS588" s="725"/>
      <c r="AT588" s="725"/>
      <c r="AU588" s="738"/>
      <c r="AV588" s="739"/>
      <c r="AW588" s="739"/>
      <c r="AX588" s="739"/>
      <c r="AY588" s="30"/>
      <c r="AZ588" s="30"/>
      <c r="BA588" s="30"/>
      <c r="BB588" s="30"/>
      <c r="BC588" s="30"/>
      <c r="BD588" s="30"/>
      <c r="BE588" s="30"/>
      <c r="BF588" s="30"/>
      <c r="BG588" s="30"/>
      <c r="BH588" s="30"/>
      <c r="BI588" s="30"/>
      <c r="BJ588" s="696"/>
    </row>
    <row r="589" ht="18.75" customHeight="1">
      <c r="A589" s="857"/>
      <c r="B589" s="486"/>
      <c r="C589" s="854"/>
      <c r="D589" s="852"/>
      <c r="E589" s="832"/>
      <c r="F589" s="832"/>
      <c r="G589" s="832"/>
      <c r="H589" s="832"/>
      <c r="I589" s="832"/>
      <c r="J589" s="832"/>
      <c r="K589" s="832"/>
      <c r="L589" s="832"/>
      <c r="M589" s="832"/>
      <c r="N589" s="832"/>
      <c r="O589" s="832"/>
      <c r="P589" s="858"/>
      <c r="Q589" s="841"/>
      <c r="R589" s="769"/>
      <c r="S589" s="769"/>
      <c r="T589" s="782"/>
      <c r="U589" s="706"/>
      <c r="V589" s="772"/>
      <c r="W589" s="709"/>
      <c r="X589" s="709"/>
      <c r="Y589" s="709"/>
      <c r="Z589" s="709"/>
      <c r="AA589" s="709"/>
      <c r="AB589" s="709"/>
      <c r="AC589" s="709"/>
      <c r="AD589" s="709"/>
      <c r="AE589" s="709"/>
      <c r="AF589" s="709"/>
      <c r="AG589" s="709"/>
      <c r="AH589" s="709"/>
      <c r="AI589" s="709"/>
      <c r="AJ589" s="709"/>
      <c r="AK589" s="709"/>
      <c r="AL589" s="709"/>
      <c r="AM589" s="709"/>
      <c r="AN589" s="779"/>
      <c r="AO589" s="773"/>
      <c r="AP589" s="774"/>
      <c r="AQ589" s="709"/>
      <c r="AR589" s="742"/>
      <c r="AS589" s="715"/>
      <c r="AT589" s="715"/>
      <c r="AU589" s="733"/>
      <c r="AV589" s="734"/>
      <c r="AW589" s="734"/>
      <c r="AX589" s="734"/>
      <c r="AY589" s="30"/>
      <c r="AZ589" s="30"/>
      <c r="BA589" s="30"/>
      <c r="BB589" s="30"/>
      <c r="BC589" s="30"/>
      <c r="BD589" s="30"/>
      <c r="BE589" s="30"/>
      <c r="BF589" s="30"/>
      <c r="BG589" s="30"/>
      <c r="BH589" s="30"/>
      <c r="BI589" s="30"/>
      <c r="BJ589" s="696"/>
    </row>
    <row r="590" ht="18.75" customHeight="1">
      <c r="A590" s="853"/>
      <c r="B590" s="488"/>
      <c r="C590" s="854"/>
      <c r="D590" s="855"/>
      <c r="E590" s="830"/>
      <c r="F590" s="830"/>
      <c r="G590" s="830"/>
      <c r="H590" s="830"/>
      <c r="I590" s="830"/>
      <c r="J590" s="830"/>
      <c r="K590" s="830"/>
      <c r="L590" s="830"/>
      <c r="M590" s="830"/>
      <c r="N590" s="830"/>
      <c r="O590" s="830"/>
      <c r="P590" s="859"/>
      <c r="Q590" s="842"/>
      <c r="R590" s="777"/>
      <c r="S590" s="777"/>
      <c r="T590" s="763"/>
      <c r="U590" s="646"/>
      <c r="V590" s="764"/>
      <c r="W590" s="720"/>
      <c r="X590" s="720"/>
      <c r="Y590" s="720"/>
      <c r="Z590" s="720"/>
      <c r="AA590" s="720"/>
      <c r="AB590" s="720"/>
      <c r="AC590" s="720"/>
      <c r="AD590" s="720"/>
      <c r="AE590" s="720"/>
      <c r="AF590" s="720"/>
      <c r="AG590" s="720"/>
      <c r="AH590" s="720"/>
      <c r="AI590" s="720"/>
      <c r="AJ590" s="720"/>
      <c r="AK590" s="720"/>
      <c r="AL590" s="720"/>
      <c r="AM590" s="720"/>
      <c r="AN590" s="755"/>
      <c r="AO590" s="765"/>
      <c r="AP590" s="766"/>
      <c r="AQ590" s="720"/>
      <c r="AR590" s="745"/>
      <c r="AS590" s="725"/>
      <c r="AT590" s="725"/>
      <c r="AU590" s="738"/>
      <c r="AV590" s="739"/>
      <c r="AW590" s="739"/>
      <c r="AX590" s="739"/>
      <c r="AY590" s="30"/>
      <c r="AZ590" s="30"/>
      <c r="BA590" s="30"/>
      <c r="BB590" s="30"/>
      <c r="BC590" s="30"/>
      <c r="BD590" s="30"/>
      <c r="BE590" s="30"/>
      <c r="BF590" s="30"/>
      <c r="BG590" s="30"/>
      <c r="BH590" s="30"/>
      <c r="BI590" s="30"/>
      <c r="BJ590" s="696"/>
    </row>
    <row r="591" ht="18.75" customHeight="1">
      <c r="A591" s="857"/>
      <c r="B591" s="486"/>
      <c r="C591" s="854"/>
      <c r="D591" s="852"/>
      <c r="E591" s="832"/>
      <c r="F591" s="832"/>
      <c r="G591" s="832"/>
      <c r="H591" s="832"/>
      <c r="I591" s="832"/>
      <c r="J591" s="832"/>
      <c r="K591" s="832"/>
      <c r="L591" s="832"/>
      <c r="M591" s="832"/>
      <c r="N591" s="832"/>
      <c r="O591" s="832"/>
      <c r="P591" s="858"/>
      <c r="Q591" s="841"/>
      <c r="R591" s="769"/>
      <c r="S591" s="769"/>
      <c r="T591" s="782"/>
      <c r="U591" s="706"/>
      <c r="V591" s="772"/>
      <c r="W591" s="709"/>
      <c r="X591" s="709"/>
      <c r="Y591" s="709"/>
      <c r="Z591" s="709"/>
      <c r="AA591" s="709"/>
      <c r="AB591" s="709"/>
      <c r="AC591" s="709"/>
      <c r="AD591" s="709"/>
      <c r="AE591" s="709"/>
      <c r="AF591" s="709"/>
      <c r="AG591" s="709"/>
      <c r="AH591" s="709"/>
      <c r="AI591" s="709"/>
      <c r="AJ591" s="709"/>
      <c r="AK591" s="709"/>
      <c r="AL591" s="709"/>
      <c r="AM591" s="709"/>
      <c r="AN591" s="779"/>
      <c r="AO591" s="773"/>
      <c r="AP591" s="774"/>
      <c r="AQ591" s="709"/>
      <c r="AR591" s="742"/>
      <c r="AS591" s="715"/>
      <c r="AT591" s="715"/>
      <c r="AU591" s="733"/>
      <c r="AV591" s="734"/>
      <c r="AW591" s="734"/>
      <c r="AX591" s="734"/>
      <c r="AY591" s="30"/>
      <c r="AZ591" s="30"/>
      <c r="BA591" s="30"/>
      <c r="BB591" s="30"/>
      <c r="BC591" s="30"/>
      <c r="BD591" s="30"/>
      <c r="BE591" s="30"/>
      <c r="BF591" s="30"/>
      <c r="BG591" s="30"/>
      <c r="BH591" s="30"/>
      <c r="BI591" s="30"/>
      <c r="BJ591" s="696"/>
    </row>
    <row r="592" ht="18.75" customHeight="1">
      <c r="A592" s="853"/>
      <c r="B592" s="488"/>
      <c r="C592" s="854"/>
      <c r="D592" s="855"/>
      <c r="E592" s="830"/>
      <c r="F592" s="830"/>
      <c r="G592" s="830"/>
      <c r="H592" s="830"/>
      <c r="I592" s="830"/>
      <c r="J592" s="830"/>
      <c r="K592" s="830"/>
      <c r="L592" s="830"/>
      <c r="M592" s="830"/>
      <c r="N592" s="830"/>
      <c r="O592" s="830"/>
      <c r="P592" s="859"/>
      <c r="Q592" s="842"/>
      <c r="R592" s="777"/>
      <c r="S592" s="777"/>
      <c r="T592" s="763"/>
      <c r="U592" s="646"/>
      <c r="V592" s="764"/>
      <c r="W592" s="720"/>
      <c r="X592" s="720"/>
      <c r="Y592" s="720"/>
      <c r="Z592" s="720"/>
      <c r="AA592" s="720"/>
      <c r="AB592" s="720"/>
      <c r="AC592" s="720"/>
      <c r="AD592" s="720"/>
      <c r="AE592" s="720"/>
      <c r="AF592" s="720"/>
      <c r="AG592" s="720"/>
      <c r="AH592" s="720"/>
      <c r="AI592" s="720"/>
      <c r="AJ592" s="720"/>
      <c r="AK592" s="720"/>
      <c r="AL592" s="720"/>
      <c r="AM592" s="720"/>
      <c r="AN592" s="755"/>
      <c r="AO592" s="765"/>
      <c r="AP592" s="766"/>
      <c r="AQ592" s="720"/>
      <c r="AR592" s="745"/>
      <c r="AS592" s="725"/>
      <c r="AT592" s="725"/>
      <c r="AU592" s="738"/>
      <c r="AV592" s="739"/>
      <c r="AW592" s="739"/>
      <c r="AX592" s="739"/>
      <c r="AY592" s="30"/>
      <c r="AZ592" s="30"/>
      <c r="BA592" s="30"/>
      <c r="BB592" s="30"/>
      <c r="BC592" s="30"/>
      <c r="BD592" s="30"/>
      <c r="BE592" s="30"/>
      <c r="BF592" s="30"/>
      <c r="BG592" s="30"/>
      <c r="BH592" s="30"/>
      <c r="BI592" s="30"/>
      <c r="BJ592" s="696"/>
    </row>
    <row r="593" ht="18.75" customHeight="1">
      <c r="A593" s="857"/>
      <c r="B593" s="486"/>
      <c r="C593" s="854"/>
      <c r="D593" s="852"/>
      <c r="E593" s="832"/>
      <c r="F593" s="832"/>
      <c r="G593" s="832"/>
      <c r="H593" s="832"/>
      <c r="I593" s="832"/>
      <c r="J593" s="832"/>
      <c r="K593" s="832"/>
      <c r="L593" s="832"/>
      <c r="M593" s="832"/>
      <c r="N593" s="832"/>
      <c r="O593" s="832"/>
      <c r="P593" s="858"/>
      <c r="Q593" s="841"/>
      <c r="R593" s="769"/>
      <c r="S593" s="769"/>
      <c r="T593" s="782"/>
      <c r="U593" s="706"/>
      <c r="V593" s="772"/>
      <c r="W593" s="709"/>
      <c r="X593" s="709"/>
      <c r="Y593" s="709"/>
      <c r="Z593" s="709"/>
      <c r="AA593" s="709"/>
      <c r="AB593" s="709"/>
      <c r="AC593" s="709"/>
      <c r="AD593" s="709"/>
      <c r="AE593" s="709"/>
      <c r="AF593" s="709"/>
      <c r="AG593" s="709"/>
      <c r="AH593" s="709"/>
      <c r="AI593" s="709"/>
      <c r="AJ593" s="709"/>
      <c r="AK593" s="709"/>
      <c r="AL593" s="709"/>
      <c r="AM593" s="709"/>
      <c r="AN593" s="779"/>
      <c r="AO593" s="773"/>
      <c r="AP593" s="774"/>
      <c r="AQ593" s="709"/>
      <c r="AR593" s="742"/>
      <c r="AS593" s="715"/>
      <c r="AT593" s="715"/>
      <c r="AU593" s="733"/>
      <c r="AV593" s="734"/>
      <c r="AW593" s="734"/>
      <c r="AX593" s="734"/>
      <c r="AY593" s="30"/>
      <c r="AZ593" s="30"/>
      <c r="BA593" s="30"/>
      <c r="BB593" s="30"/>
      <c r="BC593" s="30"/>
      <c r="BD593" s="30"/>
      <c r="BE593" s="30"/>
      <c r="BF593" s="30"/>
      <c r="BG593" s="30"/>
      <c r="BH593" s="30"/>
      <c r="BI593" s="30"/>
      <c r="BJ593" s="696"/>
    </row>
    <row r="594" ht="18.75" customHeight="1">
      <c r="A594" s="853"/>
      <c r="B594" s="488"/>
      <c r="C594" s="854"/>
      <c r="D594" s="855"/>
      <c r="E594" s="830"/>
      <c r="F594" s="830"/>
      <c r="G594" s="830"/>
      <c r="H594" s="830"/>
      <c r="I594" s="830"/>
      <c r="J594" s="830"/>
      <c r="K594" s="830"/>
      <c r="L594" s="830"/>
      <c r="M594" s="830"/>
      <c r="N594" s="830"/>
      <c r="O594" s="830"/>
      <c r="P594" s="859"/>
      <c r="Q594" s="842"/>
      <c r="R594" s="777"/>
      <c r="S594" s="777"/>
      <c r="T594" s="763"/>
      <c r="U594" s="646"/>
      <c r="V594" s="764"/>
      <c r="W594" s="720"/>
      <c r="X594" s="720"/>
      <c r="Y594" s="720"/>
      <c r="Z594" s="720"/>
      <c r="AA594" s="720"/>
      <c r="AB594" s="720"/>
      <c r="AC594" s="720"/>
      <c r="AD594" s="720"/>
      <c r="AE594" s="720"/>
      <c r="AF594" s="720"/>
      <c r="AG594" s="720"/>
      <c r="AH594" s="720"/>
      <c r="AI594" s="720"/>
      <c r="AJ594" s="720"/>
      <c r="AK594" s="720"/>
      <c r="AL594" s="720"/>
      <c r="AM594" s="720"/>
      <c r="AN594" s="755"/>
      <c r="AO594" s="765"/>
      <c r="AP594" s="766"/>
      <c r="AQ594" s="720"/>
      <c r="AR594" s="745"/>
      <c r="AS594" s="725"/>
      <c r="AT594" s="725"/>
      <c r="AU594" s="738"/>
      <c r="AV594" s="739"/>
      <c r="AW594" s="739"/>
      <c r="AX594" s="739"/>
      <c r="AY594" s="30"/>
      <c r="AZ594" s="30"/>
      <c r="BA594" s="30"/>
      <c r="BB594" s="30"/>
      <c r="BC594" s="30"/>
      <c r="BD594" s="30"/>
      <c r="BE594" s="30"/>
      <c r="BF594" s="30"/>
      <c r="BG594" s="30"/>
      <c r="BH594" s="30"/>
      <c r="BI594" s="30"/>
      <c r="BJ594" s="696"/>
    </row>
    <row r="595" ht="18.75" customHeight="1">
      <c r="A595" s="857"/>
      <c r="B595" s="486"/>
      <c r="C595" s="854"/>
      <c r="D595" s="852"/>
      <c r="E595" s="832"/>
      <c r="F595" s="832"/>
      <c r="G595" s="832"/>
      <c r="H595" s="832"/>
      <c r="I595" s="832"/>
      <c r="J595" s="832"/>
      <c r="K595" s="832"/>
      <c r="L595" s="832"/>
      <c r="M595" s="832"/>
      <c r="N595" s="832"/>
      <c r="O595" s="832"/>
      <c r="P595" s="858"/>
      <c r="Q595" s="841"/>
      <c r="R595" s="769"/>
      <c r="S595" s="769"/>
      <c r="T595" s="782"/>
      <c r="U595" s="706"/>
      <c r="V595" s="772"/>
      <c r="W595" s="709"/>
      <c r="X595" s="709"/>
      <c r="Y595" s="709"/>
      <c r="Z595" s="709"/>
      <c r="AA595" s="709"/>
      <c r="AB595" s="709"/>
      <c r="AC595" s="709"/>
      <c r="AD595" s="709"/>
      <c r="AE595" s="709"/>
      <c r="AF595" s="709"/>
      <c r="AG595" s="709"/>
      <c r="AH595" s="709"/>
      <c r="AI595" s="709"/>
      <c r="AJ595" s="709"/>
      <c r="AK595" s="709"/>
      <c r="AL595" s="709"/>
      <c r="AM595" s="709"/>
      <c r="AN595" s="779"/>
      <c r="AO595" s="773"/>
      <c r="AP595" s="774"/>
      <c r="AQ595" s="709"/>
      <c r="AR595" s="742"/>
      <c r="AS595" s="715"/>
      <c r="AT595" s="715"/>
      <c r="AU595" s="733"/>
      <c r="AV595" s="734"/>
      <c r="AW595" s="734"/>
      <c r="AX595" s="734"/>
      <c r="AY595" s="30"/>
      <c r="AZ595" s="30"/>
      <c r="BA595" s="30"/>
      <c r="BB595" s="30"/>
      <c r="BC595" s="30"/>
      <c r="BD595" s="30"/>
      <c r="BE595" s="30"/>
      <c r="BF595" s="30"/>
      <c r="BG595" s="30"/>
      <c r="BH595" s="30"/>
      <c r="BI595" s="30"/>
      <c r="BJ595" s="696"/>
    </row>
    <row r="596" ht="18.75" customHeight="1">
      <c r="A596" s="853"/>
      <c r="B596" s="488"/>
      <c r="C596" s="854"/>
      <c r="D596" s="855"/>
      <c r="E596" s="830"/>
      <c r="F596" s="830"/>
      <c r="G596" s="830"/>
      <c r="H596" s="830"/>
      <c r="I596" s="830"/>
      <c r="J596" s="830"/>
      <c r="K596" s="830"/>
      <c r="L596" s="830"/>
      <c r="M596" s="830"/>
      <c r="N596" s="830"/>
      <c r="O596" s="830"/>
      <c r="P596" s="859"/>
      <c r="Q596" s="842"/>
      <c r="R596" s="777"/>
      <c r="S596" s="777"/>
      <c r="T596" s="763"/>
      <c r="U596" s="646"/>
      <c r="V596" s="764"/>
      <c r="W596" s="720"/>
      <c r="X596" s="720"/>
      <c r="Y596" s="720"/>
      <c r="Z596" s="720"/>
      <c r="AA596" s="720"/>
      <c r="AB596" s="720"/>
      <c r="AC596" s="720"/>
      <c r="AD596" s="720"/>
      <c r="AE596" s="720"/>
      <c r="AF596" s="720"/>
      <c r="AG596" s="720"/>
      <c r="AH596" s="720"/>
      <c r="AI596" s="720"/>
      <c r="AJ596" s="720"/>
      <c r="AK596" s="720"/>
      <c r="AL596" s="720"/>
      <c r="AM596" s="720"/>
      <c r="AN596" s="755"/>
      <c r="AO596" s="765"/>
      <c r="AP596" s="766"/>
      <c r="AQ596" s="720"/>
      <c r="AR596" s="745"/>
      <c r="AS596" s="725"/>
      <c r="AT596" s="725"/>
      <c r="AU596" s="738"/>
      <c r="AV596" s="739"/>
      <c r="AW596" s="739"/>
      <c r="AX596" s="739"/>
      <c r="AY596" s="30"/>
      <c r="AZ596" s="30"/>
      <c r="BA596" s="30"/>
      <c r="BB596" s="30"/>
      <c r="BC596" s="30"/>
      <c r="BD596" s="30"/>
      <c r="BE596" s="30"/>
      <c r="BF596" s="30"/>
      <c r="BG596" s="30"/>
      <c r="BH596" s="30"/>
      <c r="BI596" s="30"/>
      <c r="BJ596" s="696"/>
    </row>
    <row r="597" ht="18.75" customHeight="1">
      <c r="A597" s="857"/>
      <c r="B597" s="486"/>
      <c r="C597" s="854"/>
      <c r="D597" s="852"/>
      <c r="E597" s="832"/>
      <c r="F597" s="832"/>
      <c r="G597" s="832"/>
      <c r="H597" s="832"/>
      <c r="I597" s="832"/>
      <c r="J597" s="832"/>
      <c r="K597" s="832"/>
      <c r="L597" s="832"/>
      <c r="M597" s="832"/>
      <c r="N597" s="832"/>
      <c r="O597" s="832"/>
      <c r="P597" s="858"/>
      <c r="Q597" s="841"/>
      <c r="R597" s="769"/>
      <c r="S597" s="769"/>
      <c r="T597" s="782"/>
      <c r="U597" s="706"/>
      <c r="V597" s="772"/>
      <c r="W597" s="709"/>
      <c r="X597" s="709"/>
      <c r="Y597" s="709"/>
      <c r="Z597" s="709"/>
      <c r="AA597" s="709"/>
      <c r="AB597" s="709"/>
      <c r="AC597" s="709"/>
      <c r="AD597" s="709"/>
      <c r="AE597" s="709"/>
      <c r="AF597" s="709"/>
      <c r="AG597" s="709"/>
      <c r="AH597" s="709"/>
      <c r="AI597" s="709"/>
      <c r="AJ597" s="709"/>
      <c r="AK597" s="709"/>
      <c r="AL597" s="709"/>
      <c r="AM597" s="709"/>
      <c r="AN597" s="779"/>
      <c r="AO597" s="773"/>
      <c r="AP597" s="774"/>
      <c r="AQ597" s="709"/>
      <c r="AR597" s="742"/>
      <c r="AS597" s="715"/>
      <c r="AT597" s="715"/>
      <c r="AU597" s="733"/>
      <c r="AV597" s="734"/>
      <c r="AW597" s="734"/>
      <c r="AX597" s="734"/>
      <c r="AY597" s="30"/>
      <c r="AZ597" s="30"/>
      <c r="BA597" s="30"/>
      <c r="BB597" s="30"/>
      <c r="BC597" s="30"/>
      <c r="BD597" s="30"/>
      <c r="BE597" s="30"/>
      <c r="BF597" s="30"/>
      <c r="BG597" s="30"/>
      <c r="BH597" s="30"/>
      <c r="BI597" s="30"/>
      <c r="BJ597" s="696"/>
    </row>
    <row r="598" ht="18.75" customHeight="1">
      <c r="A598" s="853"/>
      <c r="B598" s="488"/>
      <c r="C598" s="854"/>
      <c r="D598" s="855"/>
      <c r="E598" s="830"/>
      <c r="F598" s="830"/>
      <c r="G598" s="830"/>
      <c r="H598" s="830"/>
      <c r="I598" s="830"/>
      <c r="J598" s="830"/>
      <c r="K598" s="830"/>
      <c r="L598" s="830"/>
      <c r="M598" s="830"/>
      <c r="N598" s="830"/>
      <c r="O598" s="830"/>
      <c r="P598" s="859"/>
      <c r="Q598" s="842"/>
      <c r="R598" s="777"/>
      <c r="S598" s="777"/>
      <c r="T598" s="763"/>
      <c r="U598" s="646"/>
      <c r="V598" s="764"/>
      <c r="W598" s="720"/>
      <c r="X598" s="720"/>
      <c r="Y598" s="720"/>
      <c r="Z598" s="720"/>
      <c r="AA598" s="720"/>
      <c r="AB598" s="720"/>
      <c r="AC598" s="720"/>
      <c r="AD598" s="720"/>
      <c r="AE598" s="720"/>
      <c r="AF598" s="720"/>
      <c r="AG598" s="720"/>
      <c r="AH598" s="720"/>
      <c r="AI598" s="720"/>
      <c r="AJ598" s="720"/>
      <c r="AK598" s="720"/>
      <c r="AL598" s="720"/>
      <c r="AM598" s="720"/>
      <c r="AN598" s="755"/>
      <c r="AO598" s="765"/>
      <c r="AP598" s="766"/>
      <c r="AQ598" s="720"/>
      <c r="AR598" s="745"/>
      <c r="AS598" s="725"/>
      <c r="AT598" s="725"/>
      <c r="AU598" s="738"/>
      <c r="AV598" s="739"/>
      <c r="AW598" s="739"/>
      <c r="AX598" s="739"/>
      <c r="AY598" s="30"/>
      <c r="AZ598" s="30"/>
      <c r="BA598" s="30"/>
      <c r="BB598" s="30"/>
      <c r="BC598" s="30"/>
      <c r="BD598" s="30"/>
      <c r="BE598" s="30"/>
      <c r="BF598" s="30"/>
      <c r="BG598" s="30"/>
      <c r="BH598" s="30"/>
      <c r="BI598" s="30"/>
      <c r="BJ598" s="696"/>
    </row>
    <row r="599" ht="18.75" customHeight="1">
      <c r="A599" s="857"/>
      <c r="B599" s="486"/>
      <c r="C599" s="854"/>
      <c r="D599" s="852"/>
      <c r="E599" s="832"/>
      <c r="F599" s="832"/>
      <c r="G599" s="832"/>
      <c r="H599" s="832"/>
      <c r="I599" s="832"/>
      <c r="J599" s="832"/>
      <c r="K599" s="832"/>
      <c r="L599" s="832"/>
      <c r="M599" s="832"/>
      <c r="N599" s="832"/>
      <c r="O599" s="832"/>
      <c r="P599" s="858"/>
      <c r="Q599" s="841"/>
      <c r="R599" s="769"/>
      <c r="S599" s="769"/>
      <c r="T599" s="782"/>
      <c r="U599" s="706"/>
      <c r="V599" s="772"/>
      <c r="W599" s="709"/>
      <c r="X599" s="709"/>
      <c r="Y599" s="709"/>
      <c r="Z599" s="709"/>
      <c r="AA599" s="709"/>
      <c r="AB599" s="709"/>
      <c r="AC599" s="709"/>
      <c r="AD599" s="709"/>
      <c r="AE599" s="709"/>
      <c r="AF599" s="709"/>
      <c r="AG599" s="709"/>
      <c r="AH599" s="709"/>
      <c r="AI599" s="709"/>
      <c r="AJ599" s="709"/>
      <c r="AK599" s="709"/>
      <c r="AL599" s="709"/>
      <c r="AM599" s="709"/>
      <c r="AN599" s="779"/>
      <c r="AO599" s="773"/>
      <c r="AP599" s="774"/>
      <c r="AQ599" s="709"/>
      <c r="AR599" s="742"/>
      <c r="AS599" s="715"/>
      <c r="AT599" s="715"/>
      <c r="AU599" s="733"/>
      <c r="AV599" s="734"/>
      <c r="AW599" s="734"/>
      <c r="AX599" s="734"/>
      <c r="AY599" s="30"/>
      <c r="AZ599" s="30"/>
      <c r="BA599" s="30"/>
      <c r="BB599" s="30"/>
      <c r="BC599" s="30"/>
      <c r="BD599" s="30"/>
      <c r="BE599" s="30"/>
      <c r="BF599" s="30"/>
      <c r="BG599" s="30"/>
      <c r="BH599" s="30"/>
      <c r="BI599" s="30"/>
      <c r="BJ599" s="696"/>
    </row>
    <row r="600" ht="18.75" customHeight="1">
      <c r="A600" s="853"/>
      <c r="B600" s="488"/>
      <c r="C600" s="854"/>
      <c r="D600" s="855"/>
      <c r="E600" s="830"/>
      <c r="F600" s="830"/>
      <c r="G600" s="830"/>
      <c r="H600" s="830"/>
      <c r="I600" s="830"/>
      <c r="J600" s="830"/>
      <c r="K600" s="830"/>
      <c r="L600" s="830"/>
      <c r="M600" s="830"/>
      <c r="N600" s="830"/>
      <c r="O600" s="830"/>
      <c r="P600" s="859"/>
      <c r="Q600" s="842"/>
      <c r="R600" s="777"/>
      <c r="S600" s="777"/>
      <c r="T600" s="763"/>
      <c r="U600" s="646"/>
      <c r="V600" s="764"/>
      <c r="W600" s="720"/>
      <c r="X600" s="720"/>
      <c r="Y600" s="720"/>
      <c r="Z600" s="720"/>
      <c r="AA600" s="720"/>
      <c r="AB600" s="720"/>
      <c r="AC600" s="720"/>
      <c r="AD600" s="720"/>
      <c r="AE600" s="720"/>
      <c r="AF600" s="720"/>
      <c r="AG600" s="720"/>
      <c r="AH600" s="720"/>
      <c r="AI600" s="720"/>
      <c r="AJ600" s="720"/>
      <c r="AK600" s="720"/>
      <c r="AL600" s="720"/>
      <c r="AM600" s="720"/>
      <c r="AN600" s="755"/>
      <c r="AO600" s="765"/>
      <c r="AP600" s="766"/>
      <c r="AQ600" s="720"/>
      <c r="AR600" s="745"/>
      <c r="AS600" s="725"/>
      <c r="AT600" s="725"/>
      <c r="AU600" s="738"/>
      <c r="AV600" s="739"/>
      <c r="AW600" s="739"/>
      <c r="AX600" s="739"/>
      <c r="AY600" s="30"/>
      <c r="AZ600" s="30"/>
      <c r="BA600" s="30"/>
      <c r="BB600" s="30"/>
      <c r="BC600" s="30"/>
      <c r="BD600" s="30"/>
      <c r="BE600" s="30"/>
      <c r="BF600" s="30"/>
      <c r="BG600" s="30"/>
      <c r="BH600" s="30"/>
      <c r="BI600" s="30"/>
      <c r="BJ600" s="696"/>
    </row>
    <row r="601" ht="18.75" customHeight="1">
      <c r="A601" s="857"/>
      <c r="B601" s="486"/>
      <c r="C601" s="854"/>
      <c r="D601" s="852"/>
      <c r="E601" s="832"/>
      <c r="F601" s="832"/>
      <c r="G601" s="832"/>
      <c r="H601" s="832"/>
      <c r="I601" s="832"/>
      <c r="J601" s="832"/>
      <c r="K601" s="832"/>
      <c r="L601" s="832"/>
      <c r="M601" s="832"/>
      <c r="N601" s="832"/>
      <c r="O601" s="832"/>
      <c r="P601" s="858"/>
      <c r="Q601" s="841"/>
      <c r="R601" s="769"/>
      <c r="S601" s="769"/>
      <c r="T601" s="782"/>
      <c r="U601" s="706"/>
      <c r="V601" s="772"/>
      <c r="W601" s="709"/>
      <c r="X601" s="709"/>
      <c r="Y601" s="709"/>
      <c r="Z601" s="709"/>
      <c r="AA601" s="709"/>
      <c r="AB601" s="709"/>
      <c r="AC601" s="709"/>
      <c r="AD601" s="709"/>
      <c r="AE601" s="709"/>
      <c r="AF601" s="709"/>
      <c r="AG601" s="709"/>
      <c r="AH601" s="709"/>
      <c r="AI601" s="709"/>
      <c r="AJ601" s="709"/>
      <c r="AK601" s="709"/>
      <c r="AL601" s="709"/>
      <c r="AM601" s="709"/>
      <c r="AN601" s="779"/>
      <c r="AO601" s="773"/>
      <c r="AP601" s="774"/>
      <c r="AQ601" s="709"/>
      <c r="AR601" s="742"/>
      <c r="AS601" s="715"/>
      <c r="AT601" s="715"/>
      <c r="AU601" s="733"/>
      <c r="AV601" s="734"/>
      <c r="AW601" s="734"/>
      <c r="AX601" s="734"/>
      <c r="AY601" s="30"/>
      <c r="AZ601" s="30"/>
      <c r="BA601" s="30"/>
      <c r="BB601" s="30"/>
      <c r="BC601" s="30"/>
      <c r="BD601" s="30"/>
      <c r="BE601" s="30"/>
      <c r="BF601" s="30"/>
      <c r="BG601" s="30"/>
      <c r="BH601" s="30"/>
      <c r="BI601" s="30"/>
      <c r="BJ601" s="696"/>
    </row>
    <row r="602" ht="18.75" customHeight="1">
      <c r="A602" s="853"/>
      <c r="B602" s="488"/>
      <c r="C602" s="854"/>
      <c r="D602" s="855"/>
      <c r="E602" s="830"/>
      <c r="F602" s="830"/>
      <c r="G602" s="830"/>
      <c r="H602" s="830"/>
      <c r="I602" s="830"/>
      <c r="J602" s="830"/>
      <c r="K602" s="830"/>
      <c r="L602" s="830"/>
      <c r="M602" s="830"/>
      <c r="N602" s="830"/>
      <c r="O602" s="830"/>
      <c r="P602" s="859"/>
      <c r="Q602" s="842"/>
      <c r="R602" s="777"/>
      <c r="S602" s="777"/>
      <c r="T602" s="763"/>
      <c r="U602" s="646"/>
      <c r="V602" s="764"/>
      <c r="W602" s="720"/>
      <c r="X602" s="720"/>
      <c r="Y602" s="720"/>
      <c r="Z602" s="720"/>
      <c r="AA602" s="720"/>
      <c r="AB602" s="720"/>
      <c r="AC602" s="720"/>
      <c r="AD602" s="720"/>
      <c r="AE602" s="720"/>
      <c r="AF602" s="720"/>
      <c r="AG602" s="720"/>
      <c r="AH602" s="720"/>
      <c r="AI602" s="720"/>
      <c r="AJ602" s="720"/>
      <c r="AK602" s="720"/>
      <c r="AL602" s="720"/>
      <c r="AM602" s="720"/>
      <c r="AN602" s="755"/>
      <c r="AO602" s="765"/>
      <c r="AP602" s="766"/>
      <c r="AQ602" s="720"/>
      <c r="AR602" s="745"/>
      <c r="AS602" s="725"/>
      <c r="AT602" s="725"/>
      <c r="AU602" s="738"/>
      <c r="AV602" s="739"/>
      <c r="AW602" s="739"/>
      <c r="AX602" s="739"/>
      <c r="AY602" s="30"/>
      <c r="AZ602" s="30"/>
      <c r="BA602" s="30"/>
      <c r="BB602" s="30"/>
      <c r="BC602" s="30"/>
      <c r="BD602" s="30"/>
      <c r="BE602" s="30"/>
      <c r="BF602" s="30"/>
      <c r="BG602" s="30"/>
      <c r="BH602" s="30"/>
      <c r="BI602" s="30"/>
      <c r="BJ602" s="696"/>
    </row>
    <row r="603" ht="18.75" customHeight="1">
      <c r="A603" s="857"/>
      <c r="B603" s="486"/>
      <c r="C603" s="854"/>
      <c r="D603" s="852"/>
      <c r="E603" s="832"/>
      <c r="F603" s="832"/>
      <c r="G603" s="832"/>
      <c r="H603" s="832"/>
      <c r="I603" s="832"/>
      <c r="J603" s="832"/>
      <c r="K603" s="832"/>
      <c r="L603" s="832"/>
      <c r="M603" s="832"/>
      <c r="N603" s="832"/>
      <c r="O603" s="832"/>
      <c r="P603" s="858"/>
      <c r="Q603" s="841"/>
      <c r="R603" s="769"/>
      <c r="S603" s="769"/>
      <c r="T603" s="782"/>
      <c r="U603" s="706"/>
      <c r="V603" s="772"/>
      <c r="W603" s="709"/>
      <c r="X603" s="709"/>
      <c r="Y603" s="709"/>
      <c r="Z603" s="709"/>
      <c r="AA603" s="709"/>
      <c r="AB603" s="709"/>
      <c r="AC603" s="709"/>
      <c r="AD603" s="709"/>
      <c r="AE603" s="709"/>
      <c r="AF603" s="709"/>
      <c r="AG603" s="709"/>
      <c r="AH603" s="709"/>
      <c r="AI603" s="709"/>
      <c r="AJ603" s="709"/>
      <c r="AK603" s="709"/>
      <c r="AL603" s="709"/>
      <c r="AM603" s="709"/>
      <c r="AN603" s="779"/>
      <c r="AO603" s="773"/>
      <c r="AP603" s="774"/>
      <c r="AQ603" s="709"/>
      <c r="AR603" s="742"/>
      <c r="AS603" s="715"/>
      <c r="AT603" s="715"/>
      <c r="AU603" s="733"/>
      <c r="AV603" s="734"/>
      <c r="AW603" s="734"/>
      <c r="AX603" s="734"/>
      <c r="AY603" s="30"/>
      <c r="AZ603" s="30"/>
      <c r="BA603" s="30"/>
      <c r="BB603" s="30"/>
      <c r="BC603" s="30"/>
      <c r="BD603" s="30"/>
      <c r="BE603" s="30"/>
      <c r="BF603" s="30"/>
      <c r="BG603" s="30"/>
      <c r="BH603" s="30"/>
      <c r="BI603" s="30"/>
      <c r="BJ603" s="696"/>
    </row>
    <row r="604" ht="18.75" customHeight="1">
      <c r="A604" s="853"/>
      <c r="B604" s="488"/>
      <c r="C604" s="854"/>
      <c r="D604" s="855"/>
      <c r="E604" s="830"/>
      <c r="F604" s="830"/>
      <c r="G604" s="830"/>
      <c r="H604" s="830"/>
      <c r="I604" s="830"/>
      <c r="J604" s="830"/>
      <c r="K604" s="830"/>
      <c r="L604" s="830"/>
      <c r="M604" s="830"/>
      <c r="N604" s="830"/>
      <c r="O604" s="830"/>
      <c r="P604" s="859"/>
      <c r="Q604" s="842"/>
      <c r="R604" s="777"/>
      <c r="S604" s="777"/>
      <c r="T604" s="763"/>
      <c r="U604" s="646"/>
      <c r="V604" s="764"/>
      <c r="W604" s="720"/>
      <c r="X604" s="720"/>
      <c r="Y604" s="720"/>
      <c r="Z604" s="720"/>
      <c r="AA604" s="720"/>
      <c r="AB604" s="720"/>
      <c r="AC604" s="720"/>
      <c r="AD604" s="720"/>
      <c r="AE604" s="720"/>
      <c r="AF604" s="720"/>
      <c r="AG604" s="720"/>
      <c r="AH604" s="720"/>
      <c r="AI604" s="720"/>
      <c r="AJ604" s="720"/>
      <c r="AK604" s="720"/>
      <c r="AL604" s="720"/>
      <c r="AM604" s="720"/>
      <c r="AN604" s="755"/>
      <c r="AO604" s="765"/>
      <c r="AP604" s="766"/>
      <c r="AQ604" s="720"/>
      <c r="AR604" s="745"/>
      <c r="AS604" s="725"/>
      <c r="AT604" s="725"/>
      <c r="AU604" s="738"/>
      <c r="AV604" s="739"/>
      <c r="AW604" s="739"/>
      <c r="AX604" s="739"/>
      <c r="AY604" s="30"/>
      <c r="AZ604" s="30"/>
      <c r="BA604" s="30"/>
      <c r="BB604" s="30"/>
      <c r="BC604" s="30"/>
      <c r="BD604" s="30"/>
      <c r="BE604" s="30"/>
      <c r="BF604" s="30"/>
      <c r="BG604" s="30"/>
      <c r="BH604" s="30"/>
      <c r="BI604" s="30"/>
      <c r="BJ604" s="696"/>
    </row>
    <row r="605" ht="18.75" customHeight="1">
      <c r="A605" s="857"/>
      <c r="B605" s="486"/>
      <c r="C605" s="854"/>
      <c r="D605" s="852"/>
      <c r="E605" s="832"/>
      <c r="F605" s="832"/>
      <c r="G605" s="832"/>
      <c r="H605" s="832"/>
      <c r="I605" s="832"/>
      <c r="J605" s="832"/>
      <c r="K605" s="832"/>
      <c r="L605" s="832"/>
      <c r="M605" s="832"/>
      <c r="N605" s="832"/>
      <c r="O605" s="832"/>
      <c r="P605" s="858"/>
      <c r="Q605" s="841"/>
      <c r="R605" s="769"/>
      <c r="S605" s="769"/>
      <c r="T605" s="782"/>
      <c r="U605" s="706"/>
      <c r="V605" s="772"/>
      <c r="W605" s="709"/>
      <c r="X605" s="709"/>
      <c r="Y605" s="709"/>
      <c r="Z605" s="709"/>
      <c r="AA605" s="709"/>
      <c r="AB605" s="709"/>
      <c r="AC605" s="709"/>
      <c r="AD605" s="709"/>
      <c r="AE605" s="709"/>
      <c r="AF605" s="709"/>
      <c r="AG605" s="709"/>
      <c r="AH605" s="709"/>
      <c r="AI605" s="709"/>
      <c r="AJ605" s="709"/>
      <c r="AK605" s="709"/>
      <c r="AL605" s="709"/>
      <c r="AM605" s="709"/>
      <c r="AN605" s="779"/>
      <c r="AO605" s="773"/>
      <c r="AP605" s="774"/>
      <c r="AQ605" s="709"/>
      <c r="AR605" s="742"/>
      <c r="AS605" s="715"/>
      <c r="AT605" s="715"/>
      <c r="AU605" s="733"/>
      <c r="AV605" s="734"/>
      <c r="AW605" s="734"/>
      <c r="AX605" s="734"/>
      <c r="AY605" s="30"/>
      <c r="AZ605" s="30"/>
      <c r="BA605" s="30"/>
      <c r="BB605" s="30"/>
      <c r="BC605" s="30"/>
      <c r="BD605" s="30"/>
      <c r="BE605" s="30"/>
      <c r="BF605" s="30"/>
      <c r="BG605" s="30"/>
      <c r="BH605" s="30"/>
      <c r="BI605" s="30"/>
      <c r="BJ605" s="696"/>
    </row>
    <row r="606" ht="18.75" customHeight="1">
      <c r="A606" s="853"/>
      <c r="B606" s="488"/>
      <c r="C606" s="854"/>
      <c r="D606" s="855"/>
      <c r="E606" s="830"/>
      <c r="F606" s="830"/>
      <c r="G606" s="830"/>
      <c r="H606" s="830"/>
      <c r="I606" s="830"/>
      <c r="J606" s="830"/>
      <c r="K606" s="830"/>
      <c r="L606" s="830"/>
      <c r="M606" s="830"/>
      <c r="N606" s="830"/>
      <c r="O606" s="830"/>
      <c r="P606" s="859"/>
      <c r="Q606" s="842"/>
      <c r="R606" s="777"/>
      <c r="S606" s="777"/>
      <c r="T606" s="763"/>
      <c r="U606" s="646"/>
      <c r="V606" s="764"/>
      <c r="W606" s="720"/>
      <c r="X606" s="720"/>
      <c r="Y606" s="720"/>
      <c r="Z606" s="720"/>
      <c r="AA606" s="720"/>
      <c r="AB606" s="720"/>
      <c r="AC606" s="720"/>
      <c r="AD606" s="720"/>
      <c r="AE606" s="720"/>
      <c r="AF606" s="720"/>
      <c r="AG606" s="720"/>
      <c r="AH606" s="720"/>
      <c r="AI606" s="720"/>
      <c r="AJ606" s="720"/>
      <c r="AK606" s="720"/>
      <c r="AL606" s="720"/>
      <c r="AM606" s="720"/>
      <c r="AN606" s="755"/>
      <c r="AO606" s="765"/>
      <c r="AP606" s="766"/>
      <c r="AQ606" s="720"/>
      <c r="AR606" s="745"/>
      <c r="AS606" s="725"/>
      <c r="AT606" s="725"/>
      <c r="AU606" s="738"/>
      <c r="AV606" s="739"/>
      <c r="AW606" s="739"/>
      <c r="AX606" s="739"/>
      <c r="AY606" s="30"/>
      <c r="AZ606" s="30"/>
      <c r="BA606" s="30"/>
      <c r="BB606" s="30"/>
      <c r="BC606" s="30"/>
      <c r="BD606" s="30"/>
      <c r="BE606" s="30"/>
      <c r="BF606" s="30"/>
      <c r="BG606" s="30"/>
      <c r="BH606" s="30"/>
      <c r="BI606" s="30"/>
      <c r="BJ606" s="696"/>
    </row>
    <row r="607" ht="18.75" customHeight="1">
      <c r="A607" s="857"/>
      <c r="B607" s="486"/>
      <c r="C607" s="854"/>
      <c r="D607" s="852"/>
      <c r="E607" s="832"/>
      <c r="F607" s="832"/>
      <c r="G607" s="832"/>
      <c r="H607" s="832"/>
      <c r="I607" s="832"/>
      <c r="J607" s="832"/>
      <c r="K607" s="832"/>
      <c r="L607" s="832"/>
      <c r="M607" s="832"/>
      <c r="N607" s="832"/>
      <c r="O607" s="832"/>
      <c r="P607" s="858"/>
      <c r="Q607" s="841"/>
      <c r="R607" s="769"/>
      <c r="S607" s="769"/>
      <c r="T607" s="782"/>
      <c r="U607" s="706"/>
      <c r="V607" s="772"/>
      <c r="W607" s="709"/>
      <c r="X607" s="709"/>
      <c r="Y607" s="709"/>
      <c r="Z607" s="709"/>
      <c r="AA607" s="709"/>
      <c r="AB607" s="709"/>
      <c r="AC607" s="709"/>
      <c r="AD607" s="709"/>
      <c r="AE607" s="709"/>
      <c r="AF607" s="709"/>
      <c r="AG607" s="709"/>
      <c r="AH607" s="709"/>
      <c r="AI607" s="709"/>
      <c r="AJ607" s="709"/>
      <c r="AK607" s="709"/>
      <c r="AL607" s="709"/>
      <c r="AM607" s="709"/>
      <c r="AN607" s="779"/>
      <c r="AO607" s="773"/>
      <c r="AP607" s="774"/>
      <c r="AQ607" s="709"/>
      <c r="AR607" s="742"/>
      <c r="AS607" s="715"/>
      <c r="AT607" s="715"/>
      <c r="AU607" s="733"/>
      <c r="AV607" s="734"/>
      <c r="AW607" s="734"/>
      <c r="AX607" s="734"/>
      <c r="AY607" s="30"/>
      <c r="AZ607" s="30"/>
      <c r="BA607" s="30"/>
      <c r="BB607" s="30"/>
      <c r="BC607" s="30"/>
      <c r="BD607" s="30"/>
      <c r="BE607" s="30"/>
      <c r="BF607" s="30"/>
      <c r="BG607" s="30"/>
      <c r="BH607" s="30"/>
      <c r="BI607" s="30"/>
      <c r="BJ607" s="696"/>
    </row>
    <row r="608" ht="18.75" customHeight="1">
      <c r="A608" s="853"/>
      <c r="B608" s="488"/>
      <c r="C608" s="854"/>
      <c r="D608" s="855"/>
      <c r="E608" s="830"/>
      <c r="F608" s="830"/>
      <c r="G608" s="830"/>
      <c r="H608" s="830"/>
      <c r="I608" s="830"/>
      <c r="J608" s="830"/>
      <c r="K608" s="830"/>
      <c r="L608" s="830"/>
      <c r="M608" s="830"/>
      <c r="N608" s="830"/>
      <c r="O608" s="830"/>
      <c r="P608" s="859"/>
      <c r="Q608" s="842"/>
      <c r="R608" s="777"/>
      <c r="S608" s="777"/>
      <c r="T608" s="763"/>
      <c r="U608" s="646"/>
      <c r="V608" s="764"/>
      <c r="W608" s="720"/>
      <c r="X608" s="720"/>
      <c r="Y608" s="720"/>
      <c r="Z608" s="720"/>
      <c r="AA608" s="720"/>
      <c r="AB608" s="720"/>
      <c r="AC608" s="720"/>
      <c r="AD608" s="720"/>
      <c r="AE608" s="720"/>
      <c r="AF608" s="720"/>
      <c r="AG608" s="720"/>
      <c r="AH608" s="720"/>
      <c r="AI608" s="720"/>
      <c r="AJ608" s="720"/>
      <c r="AK608" s="720"/>
      <c r="AL608" s="720"/>
      <c r="AM608" s="720"/>
      <c r="AN608" s="755"/>
      <c r="AO608" s="765"/>
      <c r="AP608" s="766"/>
      <c r="AQ608" s="720"/>
      <c r="AR608" s="745"/>
      <c r="AS608" s="725"/>
      <c r="AT608" s="725"/>
      <c r="AU608" s="738"/>
      <c r="AV608" s="739"/>
      <c r="AW608" s="739"/>
      <c r="AX608" s="739"/>
      <c r="AY608" s="30"/>
      <c r="AZ608" s="30"/>
      <c r="BA608" s="30"/>
      <c r="BB608" s="30"/>
      <c r="BC608" s="30"/>
      <c r="BD608" s="30"/>
      <c r="BE608" s="30"/>
      <c r="BF608" s="30"/>
      <c r="BG608" s="30"/>
      <c r="BH608" s="30"/>
      <c r="BI608" s="30"/>
      <c r="BJ608" s="696"/>
    </row>
    <row r="609" ht="18.75" customHeight="1">
      <c r="A609" s="857"/>
      <c r="B609" s="486"/>
      <c r="C609" s="854"/>
      <c r="D609" s="852"/>
      <c r="E609" s="832"/>
      <c r="F609" s="832"/>
      <c r="G609" s="832"/>
      <c r="H609" s="832"/>
      <c r="I609" s="832"/>
      <c r="J609" s="832"/>
      <c r="K609" s="832"/>
      <c r="L609" s="832"/>
      <c r="M609" s="832"/>
      <c r="N609" s="832"/>
      <c r="O609" s="832"/>
      <c r="P609" s="858"/>
      <c r="Q609" s="841"/>
      <c r="R609" s="769"/>
      <c r="S609" s="769"/>
      <c r="T609" s="782"/>
      <c r="U609" s="706"/>
      <c r="V609" s="772"/>
      <c r="W609" s="709"/>
      <c r="X609" s="709"/>
      <c r="Y609" s="709"/>
      <c r="Z609" s="709"/>
      <c r="AA609" s="709"/>
      <c r="AB609" s="709"/>
      <c r="AC609" s="709"/>
      <c r="AD609" s="709"/>
      <c r="AE609" s="709"/>
      <c r="AF609" s="709"/>
      <c r="AG609" s="709"/>
      <c r="AH609" s="709"/>
      <c r="AI609" s="709"/>
      <c r="AJ609" s="709"/>
      <c r="AK609" s="709"/>
      <c r="AL609" s="709"/>
      <c r="AM609" s="709"/>
      <c r="AN609" s="779"/>
      <c r="AO609" s="773"/>
      <c r="AP609" s="774"/>
      <c r="AQ609" s="709"/>
      <c r="AR609" s="742"/>
      <c r="AS609" s="715"/>
      <c r="AT609" s="715"/>
      <c r="AU609" s="733"/>
      <c r="AV609" s="734"/>
      <c r="AW609" s="734"/>
      <c r="AX609" s="734"/>
      <c r="AY609" s="30"/>
      <c r="AZ609" s="30"/>
      <c r="BA609" s="30"/>
      <c r="BB609" s="30"/>
      <c r="BC609" s="30"/>
      <c r="BD609" s="30"/>
      <c r="BE609" s="30"/>
      <c r="BF609" s="30"/>
      <c r="BG609" s="30"/>
      <c r="BH609" s="30"/>
      <c r="BI609" s="30"/>
      <c r="BJ609" s="696"/>
    </row>
    <row r="610" ht="18.75" customHeight="1">
      <c r="A610" s="853"/>
      <c r="B610" s="488"/>
      <c r="C610" s="854"/>
      <c r="D610" s="855"/>
      <c r="E610" s="830"/>
      <c r="F610" s="830"/>
      <c r="G610" s="830"/>
      <c r="H610" s="830"/>
      <c r="I610" s="830"/>
      <c r="J610" s="830"/>
      <c r="K610" s="830"/>
      <c r="L610" s="830"/>
      <c r="M610" s="830"/>
      <c r="N610" s="830"/>
      <c r="O610" s="830"/>
      <c r="P610" s="859"/>
      <c r="Q610" s="842"/>
      <c r="R610" s="777"/>
      <c r="S610" s="777"/>
      <c r="T610" s="763"/>
      <c r="U610" s="646"/>
      <c r="V610" s="764"/>
      <c r="W610" s="720"/>
      <c r="X610" s="720"/>
      <c r="Y610" s="720"/>
      <c r="Z610" s="720"/>
      <c r="AA610" s="720"/>
      <c r="AB610" s="720"/>
      <c r="AC610" s="720"/>
      <c r="AD610" s="720"/>
      <c r="AE610" s="720"/>
      <c r="AF610" s="720"/>
      <c r="AG610" s="720"/>
      <c r="AH610" s="720"/>
      <c r="AI610" s="720"/>
      <c r="AJ610" s="720"/>
      <c r="AK610" s="720"/>
      <c r="AL610" s="720"/>
      <c r="AM610" s="720"/>
      <c r="AN610" s="755"/>
      <c r="AO610" s="765"/>
      <c r="AP610" s="766"/>
      <c r="AQ610" s="720"/>
      <c r="AR610" s="745"/>
      <c r="AS610" s="725"/>
      <c r="AT610" s="725"/>
      <c r="AU610" s="738"/>
      <c r="AV610" s="739"/>
      <c r="AW610" s="739"/>
      <c r="AX610" s="739"/>
      <c r="AY610" s="30"/>
      <c r="AZ610" s="30"/>
      <c r="BA610" s="30"/>
      <c r="BB610" s="30"/>
      <c r="BC610" s="30"/>
      <c r="BD610" s="30"/>
      <c r="BE610" s="30"/>
      <c r="BF610" s="30"/>
      <c r="BG610" s="30"/>
      <c r="BH610" s="30"/>
      <c r="BI610" s="30"/>
      <c r="BJ610" s="696"/>
    </row>
    <row r="611" ht="18.75" customHeight="1">
      <c r="A611" s="857"/>
      <c r="B611" s="486"/>
      <c r="C611" s="854"/>
      <c r="D611" s="852"/>
      <c r="E611" s="832"/>
      <c r="F611" s="832"/>
      <c r="G611" s="832"/>
      <c r="H611" s="832"/>
      <c r="I611" s="832"/>
      <c r="J611" s="832"/>
      <c r="K611" s="832"/>
      <c r="L611" s="832"/>
      <c r="M611" s="832"/>
      <c r="N611" s="832"/>
      <c r="O611" s="832"/>
      <c r="P611" s="858"/>
      <c r="Q611" s="841"/>
      <c r="R611" s="769"/>
      <c r="S611" s="769"/>
      <c r="T611" s="782"/>
      <c r="U611" s="706"/>
      <c r="V611" s="772"/>
      <c r="W611" s="709"/>
      <c r="X611" s="709"/>
      <c r="Y611" s="709"/>
      <c r="Z611" s="709"/>
      <c r="AA611" s="709"/>
      <c r="AB611" s="709"/>
      <c r="AC611" s="709"/>
      <c r="AD611" s="709"/>
      <c r="AE611" s="709"/>
      <c r="AF611" s="709"/>
      <c r="AG611" s="709"/>
      <c r="AH611" s="709"/>
      <c r="AI611" s="709"/>
      <c r="AJ611" s="709"/>
      <c r="AK611" s="709"/>
      <c r="AL611" s="709"/>
      <c r="AM611" s="709"/>
      <c r="AN611" s="779"/>
      <c r="AO611" s="773"/>
      <c r="AP611" s="774"/>
      <c r="AQ611" s="709"/>
      <c r="AR611" s="742"/>
      <c r="AS611" s="715"/>
      <c r="AT611" s="715"/>
      <c r="AU611" s="733"/>
      <c r="AV611" s="734"/>
      <c r="AW611" s="734"/>
      <c r="AX611" s="734"/>
      <c r="AY611" s="30"/>
      <c r="AZ611" s="30"/>
      <c r="BA611" s="30"/>
      <c r="BB611" s="30"/>
      <c r="BC611" s="30"/>
      <c r="BD611" s="30"/>
      <c r="BE611" s="30"/>
      <c r="BF611" s="30"/>
      <c r="BG611" s="30"/>
      <c r="BH611" s="30"/>
      <c r="BI611" s="30"/>
      <c r="BJ611" s="696"/>
    </row>
    <row r="612" ht="18.75" customHeight="1">
      <c r="A612" s="853"/>
      <c r="B612" s="488"/>
      <c r="C612" s="854"/>
      <c r="D612" s="855"/>
      <c r="E612" s="830"/>
      <c r="F612" s="830"/>
      <c r="G612" s="830"/>
      <c r="H612" s="830"/>
      <c r="I612" s="830"/>
      <c r="J612" s="830"/>
      <c r="K612" s="830"/>
      <c r="L612" s="830"/>
      <c r="M612" s="830"/>
      <c r="N612" s="830"/>
      <c r="O612" s="830"/>
      <c r="P612" s="859"/>
      <c r="Q612" s="842"/>
      <c r="R612" s="777"/>
      <c r="S612" s="777"/>
      <c r="T612" s="763"/>
      <c r="U612" s="646"/>
      <c r="V612" s="764"/>
      <c r="W612" s="720"/>
      <c r="X612" s="720"/>
      <c r="Y612" s="720"/>
      <c r="Z612" s="720"/>
      <c r="AA612" s="720"/>
      <c r="AB612" s="720"/>
      <c r="AC612" s="720"/>
      <c r="AD612" s="720"/>
      <c r="AE612" s="720"/>
      <c r="AF612" s="720"/>
      <c r="AG612" s="720"/>
      <c r="AH612" s="720"/>
      <c r="AI612" s="720"/>
      <c r="AJ612" s="720"/>
      <c r="AK612" s="720"/>
      <c r="AL612" s="720"/>
      <c r="AM612" s="720"/>
      <c r="AN612" s="755"/>
      <c r="AO612" s="765"/>
      <c r="AP612" s="766"/>
      <c r="AQ612" s="720"/>
      <c r="AR612" s="745"/>
      <c r="AS612" s="725"/>
      <c r="AT612" s="725"/>
      <c r="AU612" s="738"/>
      <c r="AV612" s="739"/>
      <c r="AW612" s="739"/>
      <c r="AX612" s="739"/>
      <c r="AY612" s="30"/>
      <c r="AZ612" s="30"/>
      <c r="BA612" s="30"/>
      <c r="BB612" s="30"/>
      <c r="BC612" s="30"/>
      <c r="BD612" s="30"/>
      <c r="BE612" s="30"/>
      <c r="BF612" s="30"/>
      <c r="BG612" s="30"/>
      <c r="BH612" s="30"/>
      <c r="BI612" s="30"/>
      <c r="BJ612" s="696"/>
    </row>
    <row r="613" ht="18.75" customHeight="1">
      <c r="A613" s="857"/>
      <c r="B613" s="486"/>
      <c r="C613" s="854"/>
      <c r="D613" s="852"/>
      <c r="E613" s="832"/>
      <c r="F613" s="832"/>
      <c r="G613" s="832"/>
      <c r="H613" s="832"/>
      <c r="I613" s="832"/>
      <c r="J613" s="832"/>
      <c r="K613" s="832"/>
      <c r="L613" s="832"/>
      <c r="M613" s="832"/>
      <c r="N613" s="832"/>
      <c r="O613" s="832"/>
      <c r="P613" s="858"/>
      <c r="Q613" s="841"/>
      <c r="R613" s="769"/>
      <c r="S613" s="769"/>
      <c r="T613" s="782"/>
      <c r="U613" s="706"/>
      <c r="V613" s="772"/>
      <c r="W613" s="709"/>
      <c r="X613" s="709"/>
      <c r="Y613" s="709"/>
      <c r="Z613" s="709"/>
      <c r="AA613" s="709"/>
      <c r="AB613" s="709"/>
      <c r="AC613" s="709"/>
      <c r="AD613" s="709"/>
      <c r="AE613" s="709"/>
      <c r="AF613" s="709"/>
      <c r="AG613" s="709"/>
      <c r="AH613" s="709"/>
      <c r="AI613" s="709"/>
      <c r="AJ613" s="709"/>
      <c r="AK613" s="709"/>
      <c r="AL613" s="709"/>
      <c r="AM613" s="709"/>
      <c r="AN613" s="779"/>
      <c r="AO613" s="773"/>
      <c r="AP613" s="774"/>
      <c r="AQ613" s="709"/>
      <c r="AR613" s="742"/>
      <c r="AS613" s="715"/>
      <c r="AT613" s="715"/>
      <c r="AU613" s="733"/>
      <c r="AV613" s="734"/>
      <c r="AW613" s="734"/>
      <c r="AX613" s="734"/>
      <c r="AY613" s="30"/>
      <c r="AZ613" s="30"/>
      <c r="BA613" s="30"/>
      <c r="BB613" s="30"/>
      <c r="BC613" s="30"/>
      <c r="BD613" s="30"/>
      <c r="BE613" s="30"/>
      <c r="BF613" s="30"/>
      <c r="BG613" s="30"/>
      <c r="BH613" s="30"/>
      <c r="BI613" s="30"/>
      <c r="BJ613" s="696"/>
    </row>
    <row r="614" ht="18.75" customHeight="1">
      <c r="A614" s="853"/>
      <c r="B614" s="488"/>
      <c r="C614" s="854"/>
      <c r="D614" s="855"/>
      <c r="E614" s="830"/>
      <c r="F614" s="830"/>
      <c r="G614" s="830"/>
      <c r="H614" s="830"/>
      <c r="I614" s="830"/>
      <c r="J614" s="830"/>
      <c r="K614" s="830"/>
      <c r="L614" s="830"/>
      <c r="M614" s="830"/>
      <c r="N614" s="830"/>
      <c r="O614" s="830"/>
      <c r="P614" s="859"/>
      <c r="Q614" s="842"/>
      <c r="R614" s="777"/>
      <c r="S614" s="777"/>
      <c r="T614" s="763"/>
      <c r="U614" s="646"/>
      <c r="V614" s="764"/>
      <c r="W614" s="720"/>
      <c r="X614" s="720"/>
      <c r="Y614" s="720"/>
      <c r="Z614" s="720"/>
      <c r="AA614" s="720"/>
      <c r="AB614" s="720"/>
      <c r="AC614" s="720"/>
      <c r="AD614" s="720"/>
      <c r="AE614" s="720"/>
      <c r="AF614" s="720"/>
      <c r="AG614" s="720"/>
      <c r="AH614" s="720"/>
      <c r="AI614" s="720"/>
      <c r="AJ614" s="720"/>
      <c r="AK614" s="720"/>
      <c r="AL614" s="720"/>
      <c r="AM614" s="720"/>
      <c r="AN614" s="755"/>
      <c r="AO614" s="765"/>
      <c r="AP614" s="766"/>
      <c r="AQ614" s="720"/>
      <c r="AR614" s="745"/>
      <c r="AS614" s="725"/>
      <c r="AT614" s="725"/>
      <c r="AU614" s="738"/>
      <c r="AV614" s="739"/>
      <c r="AW614" s="739"/>
      <c r="AX614" s="739"/>
      <c r="AY614" s="30"/>
      <c r="AZ614" s="30"/>
      <c r="BA614" s="30"/>
      <c r="BB614" s="30"/>
      <c r="BC614" s="30"/>
      <c r="BD614" s="30"/>
      <c r="BE614" s="30"/>
      <c r="BF614" s="30"/>
      <c r="BG614" s="30"/>
      <c r="BH614" s="30"/>
      <c r="BI614" s="30"/>
      <c r="BJ614" s="696"/>
    </row>
    <row r="615" ht="18.75" customHeight="1">
      <c r="A615" s="857"/>
      <c r="B615" s="486"/>
      <c r="C615" s="854"/>
      <c r="D615" s="852"/>
      <c r="E615" s="832"/>
      <c r="F615" s="832"/>
      <c r="G615" s="832"/>
      <c r="H615" s="832"/>
      <c r="I615" s="832"/>
      <c r="J615" s="832"/>
      <c r="K615" s="832"/>
      <c r="L615" s="832"/>
      <c r="M615" s="832"/>
      <c r="N615" s="832"/>
      <c r="O615" s="832"/>
      <c r="P615" s="858"/>
      <c r="Q615" s="841"/>
      <c r="R615" s="769"/>
      <c r="S615" s="769"/>
      <c r="T615" s="782"/>
      <c r="U615" s="706"/>
      <c r="V615" s="772"/>
      <c r="W615" s="709"/>
      <c r="X615" s="709"/>
      <c r="Y615" s="709"/>
      <c r="Z615" s="709"/>
      <c r="AA615" s="709"/>
      <c r="AB615" s="709"/>
      <c r="AC615" s="709"/>
      <c r="AD615" s="709"/>
      <c r="AE615" s="709"/>
      <c r="AF615" s="709"/>
      <c r="AG615" s="709"/>
      <c r="AH615" s="709"/>
      <c r="AI615" s="709"/>
      <c r="AJ615" s="709"/>
      <c r="AK615" s="709"/>
      <c r="AL615" s="709"/>
      <c r="AM615" s="709"/>
      <c r="AN615" s="779"/>
      <c r="AO615" s="773"/>
      <c r="AP615" s="774"/>
      <c r="AQ615" s="709"/>
      <c r="AR615" s="742"/>
      <c r="AS615" s="715"/>
      <c r="AT615" s="715"/>
      <c r="AU615" s="733"/>
      <c r="AV615" s="734"/>
      <c r="AW615" s="734"/>
      <c r="AX615" s="734"/>
      <c r="AY615" s="30"/>
      <c r="AZ615" s="30"/>
      <c r="BA615" s="30"/>
      <c r="BB615" s="30"/>
      <c r="BC615" s="30"/>
      <c r="BD615" s="30"/>
      <c r="BE615" s="30"/>
      <c r="BF615" s="30"/>
      <c r="BG615" s="30"/>
      <c r="BH615" s="30"/>
      <c r="BI615" s="30"/>
      <c r="BJ615" s="696"/>
    </row>
    <row r="616" ht="18.75" customHeight="1">
      <c r="A616" s="853"/>
      <c r="B616" s="488"/>
      <c r="C616" s="854"/>
      <c r="D616" s="855"/>
      <c r="E616" s="830"/>
      <c r="F616" s="830"/>
      <c r="G616" s="830"/>
      <c r="H616" s="830"/>
      <c r="I616" s="830"/>
      <c r="J616" s="830"/>
      <c r="K616" s="830"/>
      <c r="L616" s="830"/>
      <c r="M616" s="830"/>
      <c r="N616" s="830"/>
      <c r="O616" s="830"/>
      <c r="P616" s="859"/>
      <c r="Q616" s="842"/>
      <c r="R616" s="777"/>
      <c r="S616" s="777"/>
      <c r="T616" s="763"/>
      <c r="U616" s="646"/>
      <c r="V616" s="764"/>
      <c r="W616" s="720"/>
      <c r="X616" s="720"/>
      <c r="Y616" s="720"/>
      <c r="Z616" s="720"/>
      <c r="AA616" s="720"/>
      <c r="AB616" s="720"/>
      <c r="AC616" s="720"/>
      <c r="AD616" s="720"/>
      <c r="AE616" s="720"/>
      <c r="AF616" s="720"/>
      <c r="AG616" s="720"/>
      <c r="AH616" s="720"/>
      <c r="AI616" s="720"/>
      <c r="AJ616" s="720"/>
      <c r="AK616" s="720"/>
      <c r="AL616" s="720"/>
      <c r="AM616" s="720"/>
      <c r="AN616" s="755"/>
      <c r="AO616" s="765"/>
      <c r="AP616" s="766"/>
      <c r="AQ616" s="720"/>
      <c r="AR616" s="745"/>
      <c r="AS616" s="725"/>
      <c r="AT616" s="725"/>
      <c r="AU616" s="738"/>
      <c r="AV616" s="739"/>
      <c r="AW616" s="739"/>
      <c r="AX616" s="739"/>
      <c r="AY616" s="30"/>
      <c r="AZ616" s="30"/>
      <c r="BA616" s="30"/>
      <c r="BB616" s="30"/>
      <c r="BC616" s="30"/>
      <c r="BD616" s="30"/>
      <c r="BE616" s="30"/>
      <c r="BF616" s="30"/>
      <c r="BG616" s="30"/>
      <c r="BH616" s="30"/>
      <c r="BI616" s="30"/>
      <c r="BJ616" s="696"/>
    </row>
    <row r="617" ht="18.75" customHeight="1">
      <c r="A617" s="857"/>
      <c r="B617" s="486"/>
      <c r="C617" s="854"/>
      <c r="D617" s="852"/>
      <c r="E617" s="832"/>
      <c r="F617" s="832"/>
      <c r="G617" s="832"/>
      <c r="H617" s="832"/>
      <c r="I617" s="832"/>
      <c r="J617" s="832"/>
      <c r="K617" s="832"/>
      <c r="L617" s="832"/>
      <c r="M617" s="832"/>
      <c r="N617" s="832"/>
      <c r="O617" s="832"/>
      <c r="P617" s="858"/>
      <c r="Q617" s="841"/>
      <c r="R617" s="769"/>
      <c r="S617" s="769"/>
      <c r="T617" s="782"/>
      <c r="U617" s="706"/>
      <c r="V617" s="772"/>
      <c r="W617" s="709"/>
      <c r="X617" s="709"/>
      <c r="Y617" s="709"/>
      <c r="Z617" s="709"/>
      <c r="AA617" s="709"/>
      <c r="AB617" s="709"/>
      <c r="AC617" s="709"/>
      <c r="AD617" s="709"/>
      <c r="AE617" s="709"/>
      <c r="AF617" s="709"/>
      <c r="AG617" s="709"/>
      <c r="AH617" s="709"/>
      <c r="AI617" s="709"/>
      <c r="AJ617" s="709"/>
      <c r="AK617" s="709"/>
      <c r="AL617" s="709"/>
      <c r="AM617" s="709"/>
      <c r="AN617" s="779"/>
      <c r="AO617" s="773"/>
      <c r="AP617" s="774"/>
      <c r="AQ617" s="709"/>
      <c r="AR617" s="742"/>
      <c r="AS617" s="715"/>
      <c r="AT617" s="715"/>
      <c r="AU617" s="733"/>
      <c r="AV617" s="734"/>
      <c r="AW617" s="734"/>
      <c r="AX617" s="734"/>
      <c r="AY617" s="30"/>
      <c r="AZ617" s="30"/>
      <c r="BA617" s="30"/>
      <c r="BB617" s="30"/>
      <c r="BC617" s="30"/>
      <c r="BD617" s="30"/>
      <c r="BE617" s="30"/>
      <c r="BF617" s="30"/>
      <c r="BG617" s="30"/>
      <c r="BH617" s="30"/>
      <c r="BI617" s="30"/>
      <c r="BJ617" s="696"/>
    </row>
    <row r="618" ht="18.75" customHeight="1">
      <c r="A618" s="853"/>
      <c r="B618" s="488"/>
      <c r="C618" s="854"/>
      <c r="D618" s="855"/>
      <c r="E618" s="830"/>
      <c r="F618" s="830"/>
      <c r="G618" s="830"/>
      <c r="H618" s="830"/>
      <c r="I618" s="830"/>
      <c r="J618" s="830"/>
      <c r="K618" s="830"/>
      <c r="L618" s="830"/>
      <c r="M618" s="830"/>
      <c r="N618" s="830"/>
      <c r="O618" s="830"/>
      <c r="P618" s="859"/>
      <c r="Q618" s="842"/>
      <c r="R618" s="777"/>
      <c r="S618" s="777"/>
      <c r="T618" s="763"/>
      <c r="U618" s="646"/>
      <c r="V618" s="764"/>
      <c r="W618" s="720"/>
      <c r="X618" s="720"/>
      <c r="Y618" s="720"/>
      <c r="Z618" s="720"/>
      <c r="AA618" s="720"/>
      <c r="AB618" s="720"/>
      <c r="AC618" s="720"/>
      <c r="AD618" s="720"/>
      <c r="AE618" s="720"/>
      <c r="AF618" s="720"/>
      <c r="AG618" s="720"/>
      <c r="AH618" s="720"/>
      <c r="AI618" s="720"/>
      <c r="AJ618" s="720"/>
      <c r="AK618" s="720"/>
      <c r="AL618" s="720"/>
      <c r="AM618" s="720"/>
      <c r="AN618" s="755"/>
      <c r="AO618" s="765"/>
      <c r="AP618" s="766"/>
      <c r="AQ618" s="720"/>
      <c r="AR618" s="745"/>
      <c r="AS618" s="725"/>
      <c r="AT618" s="725"/>
      <c r="AU618" s="738"/>
      <c r="AV618" s="739"/>
      <c r="AW618" s="739"/>
      <c r="AX618" s="739"/>
      <c r="AY618" s="30"/>
      <c r="AZ618" s="30"/>
      <c r="BA618" s="30"/>
      <c r="BB618" s="30"/>
      <c r="BC618" s="30"/>
      <c r="BD618" s="30"/>
      <c r="BE618" s="30"/>
      <c r="BF618" s="30"/>
      <c r="BG618" s="30"/>
      <c r="BH618" s="30"/>
      <c r="BI618" s="30"/>
      <c r="BJ618" s="696"/>
    </row>
    <row r="619" ht="18.75" customHeight="1">
      <c r="A619" s="857"/>
      <c r="B619" s="486"/>
      <c r="C619" s="854"/>
      <c r="D619" s="852"/>
      <c r="E619" s="832"/>
      <c r="F619" s="832"/>
      <c r="G619" s="832"/>
      <c r="H619" s="832"/>
      <c r="I619" s="832"/>
      <c r="J619" s="832"/>
      <c r="K619" s="832"/>
      <c r="L619" s="832"/>
      <c r="M619" s="832"/>
      <c r="N619" s="832"/>
      <c r="O619" s="832"/>
      <c r="P619" s="858"/>
      <c r="Q619" s="841"/>
      <c r="R619" s="769"/>
      <c r="S619" s="769"/>
      <c r="T619" s="782"/>
      <c r="U619" s="706"/>
      <c r="V619" s="772"/>
      <c r="W619" s="709"/>
      <c r="X619" s="709"/>
      <c r="Y619" s="709"/>
      <c r="Z619" s="709"/>
      <c r="AA619" s="709"/>
      <c r="AB619" s="709"/>
      <c r="AC619" s="709"/>
      <c r="AD619" s="709"/>
      <c r="AE619" s="709"/>
      <c r="AF619" s="709"/>
      <c r="AG619" s="709"/>
      <c r="AH619" s="709"/>
      <c r="AI619" s="709"/>
      <c r="AJ619" s="709"/>
      <c r="AK619" s="709"/>
      <c r="AL619" s="709"/>
      <c r="AM619" s="709"/>
      <c r="AN619" s="779"/>
      <c r="AO619" s="773"/>
      <c r="AP619" s="774"/>
      <c r="AQ619" s="709"/>
      <c r="AR619" s="742"/>
      <c r="AS619" s="715"/>
      <c r="AT619" s="715"/>
      <c r="AU619" s="733"/>
      <c r="AV619" s="734"/>
      <c r="AW619" s="734"/>
      <c r="AX619" s="734"/>
      <c r="AY619" s="30"/>
      <c r="AZ619" s="30"/>
      <c r="BA619" s="30"/>
      <c r="BB619" s="30"/>
      <c r="BC619" s="30"/>
      <c r="BD619" s="30"/>
      <c r="BE619" s="30"/>
      <c r="BF619" s="30"/>
      <c r="BG619" s="30"/>
      <c r="BH619" s="30"/>
      <c r="BI619" s="30"/>
      <c r="BJ619" s="696"/>
    </row>
    <row r="620" ht="18.75" customHeight="1">
      <c r="A620" s="853"/>
      <c r="B620" s="488"/>
      <c r="C620" s="854"/>
      <c r="D620" s="855"/>
      <c r="E620" s="830"/>
      <c r="F620" s="830"/>
      <c r="G620" s="830"/>
      <c r="H620" s="830"/>
      <c r="I620" s="830"/>
      <c r="J620" s="830"/>
      <c r="K620" s="830"/>
      <c r="L620" s="830"/>
      <c r="M620" s="830"/>
      <c r="N620" s="830"/>
      <c r="O620" s="830"/>
      <c r="P620" s="859"/>
      <c r="Q620" s="842"/>
      <c r="R620" s="777"/>
      <c r="S620" s="777"/>
      <c r="T620" s="763"/>
      <c r="U620" s="646"/>
      <c r="V620" s="764"/>
      <c r="W620" s="720"/>
      <c r="X620" s="720"/>
      <c r="Y620" s="720"/>
      <c r="Z620" s="720"/>
      <c r="AA620" s="720"/>
      <c r="AB620" s="720"/>
      <c r="AC620" s="720"/>
      <c r="AD620" s="720"/>
      <c r="AE620" s="720"/>
      <c r="AF620" s="720"/>
      <c r="AG620" s="720"/>
      <c r="AH620" s="720"/>
      <c r="AI620" s="720"/>
      <c r="AJ620" s="720"/>
      <c r="AK620" s="720"/>
      <c r="AL620" s="720"/>
      <c r="AM620" s="720"/>
      <c r="AN620" s="755"/>
      <c r="AO620" s="765"/>
      <c r="AP620" s="766"/>
      <c r="AQ620" s="720"/>
      <c r="AR620" s="745"/>
      <c r="AS620" s="725"/>
      <c r="AT620" s="725"/>
      <c r="AU620" s="738"/>
      <c r="AV620" s="739"/>
      <c r="AW620" s="739"/>
      <c r="AX620" s="739"/>
      <c r="AY620" s="30"/>
      <c r="AZ620" s="30"/>
      <c r="BA620" s="30"/>
      <c r="BB620" s="30"/>
      <c r="BC620" s="30"/>
      <c r="BD620" s="30"/>
      <c r="BE620" s="30"/>
      <c r="BF620" s="30"/>
      <c r="BG620" s="30"/>
      <c r="BH620" s="30"/>
      <c r="BI620" s="30"/>
      <c r="BJ620" s="696"/>
    </row>
    <row r="621" ht="18.75" customHeight="1">
      <c r="A621" s="857"/>
      <c r="B621" s="486"/>
      <c r="C621" s="854"/>
      <c r="D621" s="852"/>
      <c r="E621" s="832"/>
      <c r="F621" s="832"/>
      <c r="G621" s="832"/>
      <c r="H621" s="832"/>
      <c r="I621" s="832"/>
      <c r="J621" s="832"/>
      <c r="K621" s="832"/>
      <c r="L621" s="832"/>
      <c r="M621" s="832"/>
      <c r="N621" s="832"/>
      <c r="O621" s="832"/>
      <c r="P621" s="858"/>
      <c r="Q621" s="841"/>
      <c r="R621" s="769"/>
      <c r="S621" s="769"/>
      <c r="T621" s="782"/>
      <c r="U621" s="706"/>
      <c r="V621" s="772"/>
      <c r="W621" s="709"/>
      <c r="X621" s="709"/>
      <c r="Y621" s="709"/>
      <c r="Z621" s="709"/>
      <c r="AA621" s="709"/>
      <c r="AB621" s="709"/>
      <c r="AC621" s="709"/>
      <c r="AD621" s="709"/>
      <c r="AE621" s="709"/>
      <c r="AF621" s="709"/>
      <c r="AG621" s="709"/>
      <c r="AH621" s="709"/>
      <c r="AI621" s="709"/>
      <c r="AJ621" s="709"/>
      <c r="AK621" s="709"/>
      <c r="AL621" s="709"/>
      <c r="AM621" s="709"/>
      <c r="AN621" s="779"/>
      <c r="AO621" s="773"/>
      <c r="AP621" s="774"/>
      <c r="AQ621" s="709"/>
      <c r="AR621" s="742"/>
      <c r="AS621" s="715"/>
      <c r="AT621" s="715"/>
      <c r="AU621" s="733"/>
      <c r="AV621" s="734"/>
      <c r="AW621" s="734"/>
      <c r="AX621" s="734"/>
      <c r="AY621" s="30"/>
      <c r="AZ621" s="30"/>
      <c r="BA621" s="30"/>
      <c r="BB621" s="30"/>
      <c r="BC621" s="30"/>
      <c r="BD621" s="30"/>
      <c r="BE621" s="30"/>
      <c r="BF621" s="30"/>
      <c r="BG621" s="30"/>
      <c r="BH621" s="30"/>
      <c r="BI621" s="30"/>
      <c r="BJ621" s="696"/>
    </row>
    <row r="622" ht="18.75" customHeight="1">
      <c r="A622" s="853"/>
      <c r="B622" s="488"/>
      <c r="C622" s="854"/>
      <c r="D622" s="855"/>
      <c r="E622" s="830"/>
      <c r="F622" s="830"/>
      <c r="G622" s="830"/>
      <c r="H622" s="830"/>
      <c r="I622" s="830"/>
      <c r="J622" s="830"/>
      <c r="K622" s="830"/>
      <c r="L622" s="830"/>
      <c r="M622" s="830"/>
      <c r="N622" s="830"/>
      <c r="O622" s="830"/>
      <c r="P622" s="859"/>
      <c r="Q622" s="842"/>
      <c r="R622" s="777"/>
      <c r="S622" s="777"/>
      <c r="T622" s="763"/>
      <c r="U622" s="646"/>
      <c r="V622" s="764"/>
      <c r="W622" s="720"/>
      <c r="X622" s="720"/>
      <c r="Y622" s="720"/>
      <c r="Z622" s="720"/>
      <c r="AA622" s="720"/>
      <c r="AB622" s="720"/>
      <c r="AC622" s="720"/>
      <c r="AD622" s="720"/>
      <c r="AE622" s="720"/>
      <c r="AF622" s="720"/>
      <c r="AG622" s="720"/>
      <c r="AH622" s="720"/>
      <c r="AI622" s="720"/>
      <c r="AJ622" s="720"/>
      <c r="AK622" s="720"/>
      <c r="AL622" s="720"/>
      <c r="AM622" s="720"/>
      <c r="AN622" s="755"/>
      <c r="AO622" s="765"/>
      <c r="AP622" s="766"/>
      <c r="AQ622" s="720"/>
      <c r="AR622" s="745"/>
      <c r="AS622" s="725"/>
      <c r="AT622" s="725"/>
      <c r="AU622" s="738"/>
      <c r="AV622" s="739"/>
      <c r="AW622" s="739"/>
      <c r="AX622" s="739"/>
      <c r="AY622" s="30"/>
      <c r="AZ622" s="30"/>
      <c r="BA622" s="30"/>
      <c r="BB622" s="30"/>
      <c r="BC622" s="30"/>
      <c r="BD622" s="30"/>
      <c r="BE622" s="30"/>
      <c r="BF622" s="30"/>
      <c r="BG622" s="30"/>
      <c r="BH622" s="30"/>
      <c r="BI622" s="30"/>
      <c r="BJ622" s="696"/>
    </row>
    <row r="623" ht="18.75" customHeight="1">
      <c r="A623" s="857"/>
      <c r="B623" s="486"/>
      <c r="C623" s="854"/>
      <c r="D623" s="852"/>
      <c r="E623" s="832"/>
      <c r="F623" s="832"/>
      <c r="G623" s="832"/>
      <c r="H623" s="832"/>
      <c r="I623" s="832"/>
      <c r="J623" s="832"/>
      <c r="K623" s="832"/>
      <c r="L623" s="832"/>
      <c r="M623" s="832"/>
      <c r="N623" s="832"/>
      <c r="O623" s="832"/>
      <c r="P623" s="858"/>
      <c r="Q623" s="841"/>
      <c r="R623" s="769"/>
      <c r="S623" s="769"/>
      <c r="T623" s="782"/>
      <c r="U623" s="706"/>
      <c r="V623" s="772"/>
      <c r="W623" s="709"/>
      <c r="X623" s="709"/>
      <c r="Y623" s="709"/>
      <c r="Z623" s="709"/>
      <c r="AA623" s="709"/>
      <c r="AB623" s="709"/>
      <c r="AC623" s="709"/>
      <c r="AD623" s="709"/>
      <c r="AE623" s="709"/>
      <c r="AF623" s="709"/>
      <c r="AG623" s="709"/>
      <c r="AH623" s="709"/>
      <c r="AI623" s="709"/>
      <c r="AJ623" s="709"/>
      <c r="AK623" s="709"/>
      <c r="AL623" s="709"/>
      <c r="AM623" s="709"/>
      <c r="AN623" s="779"/>
      <c r="AO623" s="773"/>
      <c r="AP623" s="774"/>
      <c r="AQ623" s="709"/>
      <c r="AR623" s="742"/>
      <c r="AS623" s="715"/>
      <c r="AT623" s="715"/>
      <c r="AU623" s="733"/>
      <c r="AV623" s="734"/>
      <c r="AW623" s="734"/>
      <c r="AX623" s="734"/>
      <c r="AY623" s="30"/>
      <c r="AZ623" s="30"/>
      <c r="BA623" s="30"/>
      <c r="BB623" s="30"/>
      <c r="BC623" s="30"/>
      <c r="BD623" s="30"/>
      <c r="BE623" s="30"/>
      <c r="BF623" s="30"/>
      <c r="BG623" s="30"/>
      <c r="BH623" s="30"/>
      <c r="BI623" s="30"/>
      <c r="BJ623" s="696"/>
    </row>
    <row r="624" ht="18.75" customHeight="1">
      <c r="A624" s="853"/>
      <c r="B624" s="488"/>
      <c r="C624" s="854"/>
      <c r="D624" s="855"/>
      <c r="E624" s="830"/>
      <c r="F624" s="830"/>
      <c r="G624" s="830"/>
      <c r="H624" s="830"/>
      <c r="I624" s="830"/>
      <c r="J624" s="830"/>
      <c r="K624" s="830"/>
      <c r="L624" s="830"/>
      <c r="M624" s="830"/>
      <c r="N624" s="830"/>
      <c r="O624" s="830"/>
      <c r="P624" s="859"/>
      <c r="Q624" s="842"/>
      <c r="R624" s="777"/>
      <c r="S624" s="777"/>
      <c r="T624" s="763"/>
      <c r="U624" s="646"/>
      <c r="V624" s="764"/>
      <c r="W624" s="720"/>
      <c r="X624" s="720"/>
      <c r="Y624" s="720"/>
      <c r="Z624" s="720"/>
      <c r="AA624" s="720"/>
      <c r="AB624" s="720"/>
      <c r="AC624" s="720"/>
      <c r="AD624" s="720"/>
      <c r="AE624" s="720"/>
      <c r="AF624" s="720"/>
      <c r="AG624" s="720"/>
      <c r="AH624" s="720"/>
      <c r="AI624" s="720"/>
      <c r="AJ624" s="720"/>
      <c r="AK624" s="720"/>
      <c r="AL624" s="720"/>
      <c r="AM624" s="720"/>
      <c r="AN624" s="755"/>
      <c r="AO624" s="765"/>
      <c r="AP624" s="766"/>
      <c r="AQ624" s="720"/>
      <c r="AR624" s="745"/>
      <c r="AS624" s="725"/>
      <c r="AT624" s="725"/>
      <c r="AU624" s="738"/>
      <c r="AV624" s="739"/>
      <c r="AW624" s="739"/>
      <c r="AX624" s="739"/>
      <c r="AY624" s="30"/>
      <c r="AZ624" s="30"/>
      <c r="BA624" s="30"/>
      <c r="BB624" s="30"/>
      <c r="BC624" s="30"/>
      <c r="BD624" s="30"/>
      <c r="BE624" s="30"/>
      <c r="BF624" s="30"/>
      <c r="BG624" s="30"/>
      <c r="BH624" s="30"/>
      <c r="BI624" s="30"/>
      <c r="BJ624" s="696"/>
    </row>
  </sheetData>
  <autoFilter ref="$A$1:$BJ$624"/>
  <conditionalFormatting sqref="BD1:BD624">
    <cfRule type="containsBlanks" dxfId="19" priority="1">
      <formula>LEN(TRIM(BD1))=0</formula>
    </cfRule>
  </conditionalFormatting>
  <conditionalFormatting sqref="BD1:BD624">
    <cfRule type="notContainsBlanks" dxfId="19" priority="2">
      <formula>LEN(TRIM(BD1))&gt;0</formula>
    </cfRule>
  </conditionalFormatting>
  <dataValidations>
    <dataValidation type="list" allowBlank="1" showErrorMessage="1" sqref="W2:W561">
      <formula1>"Neu,Mec,Met,Ondulata"</formula1>
    </dataValidation>
    <dataValidation type="list" allowBlank="1" showErrorMessage="1" sqref="C2:C561">
      <formula1>"Spinta Orizzontale,Spinta Verticale,Tirata Orizzontale,Tirata Verticale,Accosciata,Estensione D'Anca,Bicipiti,Tricipiti,Glutei,Core,Polpacci"</formula1>
    </dataValidation>
    <dataValidation type="list" allowBlank="1" showErrorMessage="1" sqref="A2:A13 C624">
      <formula1>"AB Roll,Circuito TRX,Core,Crunch A Terra,Crunch Al Cavo Con Corda,Crunch Su Fitball,Dragon Flag,Dragon Flag Mono,Front Lever,L-Sit,Leg Raises,Mountain Climber,Plank,Plank Al TRX,Reverse Crunch,Side Plank,Side Plank Al TRX"</formula1>
    </dataValidation>
  </dataValidations>
  <hyperlinks>
    <hyperlink r:id="rId1" ref="S2"/>
    <hyperlink r:id="rId2" ref="S3"/>
    <hyperlink r:id="rId3" ref="V3"/>
    <hyperlink r:id="rId4" ref="S4"/>
    <hyperlink r:id="rId5" ref="V4"/>
    <hyperlink r:id="rId6" ref="S5"/>
    <hyperlink r:id="rId7" ref="S6"/>
    <hyperlink r:id="rId8" ref="S7"/>
    <hyperlink r:id="rId9" ref="S8"/>
    <hyperlink r:id="rId10" ref="S9"/>
    <hyperlink r:id="rId11" ref="S10"/>
    <hyperlink r:id="rId12" ref="S11"/>
    <hyperlink r:id="rId13" ref="S12"/>
    <hyperlink r:id="rId14" ref="S13"/>
    <hyperlink r:id="rId15" ref="S14"/>
    <hyperlink r:id="rId16" ref="S15"/>
    <hyperlink r:id="rId17" ref="S16"/>
    <hyperlink r:id="rId18" ref="S17"/>
    <hyperlink r:id="rId19" ref="S18"/>
    <hyperlink r:id="rId20" ref="S19"/>
    <hyperlink r:id="rId21" ref="S20"/>
    <hyperlink r:id="rId22" ref="S21"/>
    <hyperlink r:id="rId23" ref="S22"/>
    <hyperlink r:id="rId24" ref="S23"/>
    <hyperlink r:id="rId25" ref="S24"/>
    <hyperlink r:id="rId26" ref="S25"/>
    <hyperlink r:id="rId27" ref="S26"/>
    <hyperlink r:id="rId28" ref="S27"/>
    <hyperlink r:id="rId29" ref="S28"/>
    <hyperlink r:id="rId30" ref="S53"/>
    <hyperlink r:id="rId31" ref="S54"/>
    <hyperlink r:id="rId32" ref="S55"/>
    <hyperlink r:id="rId33" ref="S56"/>
    <hyperlink r:id="rId34" ref="S57"/>
    <hyperlink r:id="rId35" ref="S58"/>
    <hyperlink r:id="rId36" ref="S59"/>
    <hyperlink r:id="rId37" ref="S60"/>
    <hyperlink r:id="rId38" ref="S61"/>
    <hyperlink r:id="rId39" ref="S62"/>
    <hyperlink r:id="rId40" ref="S63"/>
    <hyperlink r:id="rId41" ref="S64"/>
    <hyperlink r:id="rId42" ref="S65"/>
    <hyperlink r:id="rId43" ref="S66"/>
    <hyperlink r:id="rId44" ref="S67"/>
    <hyperlink r:id="rId45" ref="S68"/>
    <hyperlink r:id="rId46" ref="S69"/>
    <hyperlink r:id="rId47" ref="S70"/>
    <hyperlink r:id="rId48" ref="S71"/>
    <hyperlink r:id="rId49" ref="S72"/>
    <hyperlink r:id="rId50" ref="S73"/>
    <hyperlink r:id="rId51" ref="S74"/>
    <hyperlink r:id="rId52" ref="S75"/>
    <hyperlink r:id="rId53" ref="S76"/>
    <hyperlink r:id="rId54" ref="S83"/>
    <hyperlink r:id="rId55" ref="S84"/>
    <hyperlink r:id="rId56" ref="S104"/>
    <hyperlink r:id="rId57" ref="S105"/>
    <hyperlink r:id="rId58" ref="S107"/>
    <hyperlink r:id="rId59" ref="S108"/>
    <hyperlink r:id="rId60" ref="S109"/>
    <hyperlink r:id="rId61" ref="S110"/>
    <hyperlink r:id="rId62" ref="S111"/>
    <hyperlink r:id="rId63" ref="S112"/>
    <hyperlink r:id="rId64" ref="S113"/>
    <hyperlink r:id="rId65" ref="S114"/>
    <hyperlink r:id="rId66" ref="S115"/>
    <hyperlink r:id="rId67" ref="S116"/>
    <hyperlink r:id="rId68" ref="S117"/>
    <hyperlink r:id="rId69" ref="S118"/>
    <hyperlink r:id="rId70" ref="S119"/>
    <hyperlink r:id="rId71" ref="S120"/>
    <hyperlink r:id="rId72" ref="S121"/>
    <hyperlink r:id="rId73" ref="S122"/>
    <hyperlink r:id="rId74" ref="S123"/>
    <hyperlink r:id="rId75" ref="S124"/>
    <hyperlink r:id="rId76" ref="S155"/>
    <hyperlink r:id="rId77" ref="S156"/>
    <hyperlink r:id="rId78" ref="S157"/>
    <hyperlink r:id="rId79" ref="S158"/>
    <hyperlink r:id="rId80" ref="S159"/>
    <hyperlink r:id="rId81" ref="S160"/>
    <hyperlink r:id="rId82" ref="S161"/>
    <hyperlink r:id="rId83" ref="S162"/>
    <hyperlink r:id="rId84" ref="S163"/>
    <hyperlink r:id="rId85" ref="S164"/>
    <hyperlink r:id="rId86" ref="S165"/>
    <hyperlink r:id="rId87" ref="S166"/>
    <hyperlink r:id="rId88" ref="S167"/>
    <hyperlink r:id="rId89" ref="S168"/>
    <hyperlink r:id="rId90" ref="S169"/>
    <hyperlink r:id="rId91" ref="S170"/>
    <hyperlink r:id="rId92" ref="S171"/>
    <hyperlink r:id="rId93" ref="S172"/>
    <hyperlink r:id="rId94" ref="S173"/>
    <hyperlink r:id="rId95" ref="S206"/>
    <hyperlink r:id="rId96" ref="S207"/>
    <hyperlink r:id="rId97" ref="S208"/>
    <hyperlink r:id="rId98" ref="S209"/>
    <hyperlink r:id="rId99" ref="S210"/>
    <hyperlink r:id="rId100" ref="S211"/>
    <hyperlink r:id="rId101" ref="S212"/>
    <hyperlink r:id="rId102" ref="S213"/>
    <hyperlink r:id="rId103" ref="S214"/>
    <hyperlink r:id="rId104" ref="S215"/>
    <hyperlink r:id="rId105" ref="S216"/>
    <hyperlink r:id="rId106" ref="S217"/>
    <hyperlink r:id="rId107" ref="S218"/>
    <hyperlink r:id="rId108" ref="S219"/>
    <hyperlink r:id="rId109" ref="S220"/>
    <hyperlink r:id="rId110" ref="S221"/>
    <hyperlink r:id="rId111" ref="S222"/>
    <hyperlink r:id="rId112" ref="S223"/>
    <hyperlink r:id="rId113" ref="S224"/>
    <hyperlink r:id="rId114" ref="S225"/>
    <hyperlink r:id="rId115" ref="S226"/>
    <hyperlink r:id="rId116" ref="S227"/>
    <hyperlink r:id="rId117" ref="S228"/>
    <hyperlink r:id="rId118" ref="S229"/>
    <hyperlink r:id="rId119" ref="S230"/>
    <hyperlink r:id="rId120" ref="S231"/>
    <hyperlink r:id="rId121" ref="S232"/>
    <hyperlink r:id="rId122" ref="S233"/>
    <hyperlink r:id="rId123" ref="S234"/>
    <hyperlink r:id="rId124" ref="S235"/>
    <hyperlink r:id="rId125" ref="S236"/>
    <hyperlink r:id="rId126" ref="S237"/>
    <hyperlink r:id="rId127" ref="S238"/>
    <hyperlink r:id="rId128" ref="S257"/>
    <hyperlink r:id="rId129" ref="S258"/>
    <hyperlink r:id="rId130" ref="S259"/>
    <hyperlink r:id="rId131" ref="S260"/>
    <hyperlink r:id="rId132" ref="S261"/>
    <hyperlink r:id="rId133" ref="S262"/>
    <hyperlink r:id="rId134" ref="S263"/>
    <hyperlink r:id="rId135" ref="S264"/>
    <hyperlink r:id="rId136" ref="S265"/>
    <hyperlink r:id="rId137" ref="S266"/>
    <hyperlink r:id="rId138" ref="S267"/>
    <hyperlink r:id="rId139" ref="S268"/>
    <hyperlink r:id="rId140" ref="S269"/>
    <hyperlink r:id="rId141" ref="S270"/>
    <hyperlink r:id="rId142" ref="S271"/>
    <hyperlink r:id="rId143" ref="S272"/>
    <hyperlink r:id="rId144" ref="S273"/>
    <hyperlink r:id="rId145" ref="S308"/>
    <hyperlink r:id="rId146" ref="S309"/>
    <hyperlink r:id="rId147" ref="S310"/>
    <hyperlink r:id="rId148" ref="S311"/>
    <hyperlink r:id="rId149" ref="S312"/>
    <hyperlink r:id="rId150" ref="S313"/>
    <hyperlink r:id="rId151" ref="S314"/>
    <hyperlink r:id="rId152" ref="S315"/>
    <hyperlink r:id="rId153" ref="S316"/>
    <hyperlink r:id="rId154" ref="S317"/>
    <hyperlink r:id="rId155" ref="S318"/>
    <hyperlink r:id="rId156" ref="S319"/>
    <hyperlink r:id="rId157" ref="S320"/>
    <hyperlink r:id="rId158" ref="S321"/>
    <hyperlink r:id="rId159" ref="S322"/>
    <hyperlink r:id="rId160" ref="S323"/>
    <hyperlink r:id="rId161" ref="S324"/>
    <hyperlink r:id="rId162" ref="S327"/>
    <hyperlink r:id="rId163" ref="S359"/>
    <hyperlink r:id="rId164" ref="S360"/>
    <hyperlink r:id="rId165" ref="S361"/>
    <hyperlink r:id="rId166" ref="S362"/>
    <hyperlink r:id="rId167" ref="S363"/>
    <hyperlink r:id="rId168" ref="S364"/>
    <hyperlink r:id="rId169" ref="S365"/>
    <hyperlink r:id="rId170" ref="S366"/>
    <hyperlink r:id="rId171" ref="S367"/>
    <hyperlink r:id="rId172" ref="S368"/>
    <hyperlink r:id="rId173" ref="S369"/>
    <hyperlink r:id="rId174" ref="S370"/>
    <hyperlink r:id="rId175" ref="S371"/>
    <hyperlink r:id="rId176" ref="S372"/>
    <hyperlink r:id="rId177" ref="S373"/>
    <hyperlink r:id="rId178" ref="S374"/>
    <hyperlink r:id="rId179" ref="S375"/>
    <hyperlink r:id="rId180" ref="S376"/>
    <hyperlink r:id="rId181" ref="S377"/>
    <hyperlink r:id="rId182" ref="S378"/>
    <hyperlink r:id="rId183" ref="S410"/>
    <hyperlink r:id="rId184" ref="S411"/>
    <hyperlink r:id="rId185" ref="S412"/>
    <hyperlink r:id="rId186" ref="S413"/>
    <hyperlink r:id="rId187" ref="S414"/>
    <hyperlink r:id="rId188" ref="S415"/>
    <hyperlink r:id="rId189" ref="S416"/>
    <hyperlink r:id="rId190" ref="S417"/>
    <hyperlink r:id="rId191" ref="S418"/>
    <hyperlink r:id="rId192" ref="S419"/>
    <hyperlink r:id="rId193" ref="S420"/>
    <hyperlink r:id="rId194" ref="S421"/>
    <hyperlink r:id="rId195" ref="S422"/>
    <hyperlink r:id="rId196" ref="S423"/>
    <hyperlink r:id="rId197" ref="S424"/>
    <hyperlink r:id="rId198" ref="S425"/>
    <hyperlink r:id="rId199" ref="S426"/>
    <hyperlink r:id="rId200" ref="S427"/>
    <hyperlink r:id="rId201" ref="S428"/>
    <hyperlink r:id="rId202" ref="S429"/>
    <hyperlink r:id="rId203" ref="S430"/>
    <hyperlink r:id="rId204" ref="S431"/>
    <hyperlink r:id="rId205" ref="S432"/>
    <hyperlink r:id="rId206" ref="S433"/>
    <hyperlink r:id="rId207" ref="S434"/>
    <hyperlink r:id="rId208" ref="S435"/>
    <hyperlink r:id="rId209" ref="S436"/>
    <hyperlink r:id="rId210" ref="S437"/>
    <hyperlink r:id="rId211" ref="S438"/>
    <hyperlink r:id="rId212" ref="S439"/>
    <hyperlink r:id="rId213" ref="S461"/>
    <hyperlink r:id="rId214" ref="S462"/>
    <hyperlink r:id="rId215" ref="S463"/>
    <hyperlink r:id="rId216" ref="S464"/>
    <hyperlink r:id="rId217" ref="S465"/>
    <hyperlink r:id="rId218" ref="S466"/>
    <hyperlink r:id="rId219" ref="S467"/>
    <hyperlink r:id="rId220" ref="S468"/>
    <hyperlink r:id="rId221" ref="S469"/>
    <hyperlink r:id="rId222" ref="S471"/>
    <hyperlink r:id="rId223" ref="S473"/>
    <hyperlink r:id="rId224" ref="S474"/>
    <hyperlink r:id="rId225" ref="S475"/>
    <hyperlink r:id="rId226" ref="S476"/>
  </hyperlinks>
  <printOptions/>
  <pageMargins bottom="0.75" footer="0.0" header="0.0" left="0.7" right="0.7" top="0.75"/>
  <pageSetup paperSize="9" orientation="portrait"/>
  <drawing r:id="rId2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sheetViews>
  <sheetFormatPr customHeight="1" defaultColWidth="14.43" defaultRowHeight="15.0" outlineLevelRow="1"/>
  <cols>
    <col customWidth="1" min="1" max="1" width="28.71"/>
    <col customWidth="1" min="2" max="6" width="14.43"/>
  </cols>
  <sheetData>
    <row r="1" ht="37.5" customHeight="1" collapsed="1">
      <c r="A1" s="860" t="s">
        <v>2537</v>
      </c>
      <c r="B1" s="861"/>
      <c r="C1" s="861"/>
      <c r="D1" s="861"/>
      <c r="E1" s="861"/>
      <c r="F1" s="861"/>
      <c r="G1" s="861"/>
      <c r="H1" s="861"/>
      <c r="I1" s="861"/>
      <c r="J1" s="861"/>
      <c r="K1" s="861"/>
      <c r="L1" s="861"/>
      <c r="M1" s="861"/>
      <c r="N1" s="861"/>
      <c r="O1" s="861"/>
      <c r="P1" s="861"/>
      <c r="Q1" s="861"/>
      <c r="R1" s="861"/>
      <c r="S1" s="861"/>
      <c r="T1" s="861"/>
      <c r="U1" s="861"/>
      <c r="V1" s="861"/>
      <c r="W1" s="861"/>
      <c r="X1" s="861"/>
      <c r="Y1" s="861"/>
      <c r="Z1" s="861"/>
      <c r="AA1" s="861"/>
      <c r="AB1" s="861"/>
      <c r="AC1" s="861"/>
      <c r="AD1" s="861"/>
      <c r="AE1" s="861"/>
      <c r="AF1" s="861"/>
      <c r="AG1" s="861"/>
      <c r="AH1" s="861"/>
      <c r="AI1" s="861"/>
      <c r="AJ1" s="861"/>
      <c r="AK1" s="861"/>
      <c r="AL1" s="861"/>
      <c r="AM1" s="861"/>
      <c r="AN1" s="861"/>
      <c r="AO1" s="861"/>
      <c r="AP1" s="861"/>
    </row>
    <row r="2" hidden="1" outlineLevel="1">
      <c r="A2" s="862" t="str">
        <f>IFERROR(__xludf.DUMMYFUNCTION("TRANSPOSE(FILTER(Esercizi!$AY$2:$BI50,Esercizi!$AY$1:$BI$1=Split!L7))"),"Trazioni")</f>
        <v>Trazioni</v>
      </c>
      <c r="B2" s="862" t="str">
        <f>IFERROR(__xludf.DUMMYFUNCTION("""COMPUTED_VALUE"""),"Trazioni assistite")</f>
        <v>Trazioni assistite</v>
      </c>
      <c r="C2" s="862" t="str">
        <f>IFERROR(__xludf.DUMMYFUNCTION("""COMPUTED_VALUE"""),"Trazioni supine")</f>
        <v>Trazioni supine</v>
      </c>
      <c r="D2" s="862" t="str">
        <f>IFERROR(__xludf.DUMMYFUNCTION("""COMPUTED_VALUE"""),"Trazioni Alla Sbarra Presa Neutra")</f>
        <v>Trazioni Alla Sbarra Presa Neutra</v>
      </c>
      <c r="E2" s="862" t="str">
        <f>IFERROR(__xludf.DUMMYFUNCTION("""COMPUTED_VALUE"""),"Lat machine presa neutra")</f>
        <v>Lat machine presa neutra</v>
      </c>
      <c r="F2" s="862" t="str">
        <f>IFERROR(__xludf.DUMMYFUNCTION("""COMPUTED_VALUE"""),"Lat machine supina")</f>
        <v>Lat machine supina</v>
      </c>
      <c r="G2" s="862" t="str">
        <f>IFERROR(__xludf.DUMMYFUNCTION("""COMPUTED_VALUE"""),"Vertical traction")</f>
        <v>Vertical traction</v>
      </c>
      <c r="H2" s="862" t="str">
        <f>IFERROR(__xludf.DUMMYFUNCTION("""COMPUTED_VALUE"""),"Lat triangolo")</f>
        <v>Lat triangolo</v>
      </c>
      <c r="I2" s="862" t="str">
        <f>IFERROR(__xludf.DUMMYFUNCTION("""COMPUTED_VALUE"""),"Lat mono braccio")</f>
        <v>Lat mono braccio</v>
      </c>
      <c r="J2" s="862" t="str">
        <f>IFERROR(__xludf.DUMMYFUNCTION("""COMPUTED_VALUE"""),"Pull down corda")</f>
        <v>Pull down corda</v>
      </c>
      <c r="K2" s="862" t="str">
        <f>IFERROR(__xludf.DUMMYFUNCTION("""COMPUTED_VALUE"""),"Pull down sbarra")</f>
        <v>Pull down sbarra</v>
      </c>
      <c r="L2" s="862" t="str">
        <f>IFERROR(__xludf.DUMMYFUNCTION("""COMPUTED_VALUE"""),"Pullower manubrio ")</f>
        <v>Pullower manubrio </v>
      </c>
      <c r="M2" s="862" t="str">
        <f>IFERROR(__xludf.DUMMYFUNCTION("""COMPUTED_VALUE"""),"Pullover bilanciere")</f>
        <v>Pullover bilanciere</v>
      </c>
      <c r="N2" s="862" t="str">
        <f>IFERROR(__xludf.DUMMYFUNCTION("""COMPUTED_VALUE"""),"Stretchers")</f>
        <v>Stretchers</v>
      </c>
      <c r="O2" s="862" t="str">
        <f>IFERROR(__xludf.DUMMYFUNCTION("""COMPUTED_VALUE"""),"Lat machine prona")</f>
        <v>Lat machine prona</v>
      </c>
      <c r="P2" s="862" t="str">
        <f>IFERROR(__xludf.DUMMYFUNCTION("""COMPUTED_VALUE"""),"Lat mono")</f>
        <v>Lat mono</v>
      </c>
      <c r="Q2" s="862" t="str">
        <f>IFERROR(__xludf.DUMMYFUNCTION("""COMPUTED_VALUE"""),"Combo dorso ai cavi")</f>
        <v>Combo dorso ai cavi</v>
      </c>
      <c r="R2" s="862" t="str">
        <f>IFERROR(__xludf.DUMMYFUNCTION("""COMPUTED_VALUE"""),"Pullover dorso ")</f>
        <v>Pullover dorso </v>
      </c>
      <c r="S2" s="862" t="str">
        <f>IFERROR(__xludf.DUMMYFUNCTION("""COMPUTED_VALUE"""),"Trazioni gironda")</f>
        <v>Trazioni gironda</v>
      </c>
      <c r="T2" s="862" t="str">
        <f>IFERROR(__xludf.DUMMYFUNCTION("""COMPUTED_VALUE"""),"Trazioni statica")</f>
        <v>Trazioni statica</v>
      </c>
      <c r="U2" s="862" t="str">
        <f>IFERROR(__xludf.DUMMYFUNCTION("""COMPUTED_VALUE"""),"Lat Machine Con Trazy Bar")</f>
        <v>Lat Machine Con Trazy Bar</v>
      </c>
      <c r="V2" s="862" t="str">
        <f>IFERROR(__xludf.DUMMYFUNCTION("""COMPUTED_VALUE"""),"Pullover Con Manubrio Ed Elastico Dal Cavo Basso")</f>
        <v>Pullover Con Manubrio Ed Elastico Dal Cavo Basso</v>
      </c>
      <c r="W2" s="862" t="str">
        <f>IFERROR(__xludf.DUMMYFUNCTION("""COMPUTED_VALUE"""),"Scapular Lat Machine Presa Prona")</f>
        <v>Scapular Lat Machine Presa Prona</v>
      </c>
      <c r="X2" s="862" t="str">
        <f>IFERROR(__xludf.DUMMYFUNCTION("""COMPUTED_VALUE"""),"Lat Machine Presa Prona In Contrazione Statica")</f>
        <v>Lat Machine Presa Prona In Contrazione Statica</v>
      </c>
      <c r="Y2" s="862"/>
      <c r="Z2" s="862"/>
      <c r="AA2" s="862"/>
      <c r="AB2" s="862"/>
      <c r="AC2" s="862"/>
      <c r="AD2" s="862"/>
      <c r="AE2" s="862"/>
      <c r="AF2" s="862"/>
      <c r="AG2" s="862"/>
      <c r="AH2" s="862"/>
      <c r="AI2" s="862"/>
      <c r="AJ2" s="862"/>
      <c r="AK2" s="862"/>
      <c r="AL2" s="862"/>
      <c r="AM2" s="862"/>
      <c r="AN2" s="862"/>
      <c r="AO2" s="862"/>
      <c r="AP2" s="862"/>
    </row>
    <row r="3" hidden="1" outlineLevel="1">
      <c r="A3" s="862" t="str">
        <f>IFERROR(__xludf.DUMMYFUNCTION("TRANSPOSE(FILTER(Esercizi!$AY$2:$BI51,Esercizi!$AY$1:$BI$1=Split!L8))"),"Rematore Con Bilanciere")</f>
        <v>Rematore Con Bilanciere</v>
      </c>
      <c r="B3" s="862" t="str">
        <f>IFERROR(__xludf.DUMMYFUNCTION("""COMPUTED_VALUE"""),"Rematore Con Manubrio Deadstop")</f>
        <v>Rematore Con Manubrio Deadstop</v>
      </c>
      <c r="C3" s="862" t="str">
        <f>IFERROR(__xludf.DUMMYFUNCTION("""COMPUTED_VALUE"""),"Pendlay Row Con Bilanciere")</f>
        <v>Pendlay Row Con Bilanciere</v>
      </c>
      <c r="D3" s="862" t="str">
        <f>IFERROR(__xludf.DUMMYFUNCTION("""COMPUTED_VALUE"""),"Seal Row Con Bilanciere")</f>
        <v>Seal Row Con Bilanciere</v>
      </c>
      <c r="E3" s="862" t="str">
        <f>IFERROR(__xludf.DUMMYFUNCTION("""COMPUTED_VALUE"""),"Rematore Con Manubrio")</f>
        <v>Rematore Con Manubrio</v>
      </c>
      <c r="F3" s="862" t="str">
        <f>IFERROR(__xludf.DUMMYFUNCTION("""COMPUTED_VALUE"""),"Rematore Con Manubri Su Panca 30°")</f>
        <v>Rematore Con Manubri Su Panca 30°</v>
      </c>
      <c r="G3" s="862" t="str">
        <f>IFERROR(__xludf.DUMMYFUNCTION("""COMPUTED_VALUE"""),"Rematore Al Cavo Basso Mono Braccio")</f>
        <v>Rematore Al Cavo Basso Mono Braccio</v>
      </c>
      <c r="H3" s="862" t="str">
        <f>IFERROR(__xludf.DUMMYFUNCTION("""COMPUTED_VALUE"""),"Pulley Con Triangolo")</f>
        <v>Pulley Con Triangolo</v>
      </c>
      <c r="I3" s="862" t="str">
        <f>IFERROR(__xludf.DUMMYFUNCTION("""COMPUTED_VALUE"""),"Pulley Con Barra Lat Machine Presa Prona")</f>
        <v>Pulley Con Barra Lat Machine Presa Prona</v>
      </c>
      <c r="J3" s="862" t="str">
        <f>IFERROR(__xludf.DUMMYFUNCTION("""COMPUTED_VALUE"""),"Pulley Con Barra Lat Machine Presa Supina")</f>
        <v>Pulley Con Barra Lat Machine Presa Supina</v>
      </c>
      <c r="K3" s="862" t="str">
        <f>IFERROR(__xludf.DUMMYFUNCTION("""COMPUTED_VALUE"""),"T-Bar")</f>
        <v>T-Bar</v>
      </c>
      <c r="L3" s="862" t="str">
        <f>IFERROR(__xludf.DUMMYFUNCTION("""COMPUTED_VALUE"""),"Rematore Con kettlebell")</f>
        <v>Rematore Con kettlebell</v>
      </c>
      <c r="M3" s="862" t="str">
        <f>IFERROR(__xludf.DUMMYFUNCTION("""COMPUTED_VALUE"""),"Australian Pull-Up Al Multipower")</f>
        <v>Australian Pull-Up Al Multipower</v>
      </c>
      <c r="N3" s="862" t="str">
        <f>IFERROR(__xludf.DUMMYFUNCTION("""COMPUTED_VALUE"""),"Pulley Unilaterale Con Maniglia")</f>
        <v>Pulley Unilaterale Con Maniglia</v>
      </c>
      <c r="O3" s="862" t="str">
        <f>IFERROR(__xludf.DUMMYFUNCTION("""COMPUTED_VALUE"""),"T-Bar Presa Larga")</f>
        <v>T-Bar Presa Larga</v>
      </c>
      <c r="P3" s="862" t="str">
        <f>IFERROR(__xludf.DUMMYFUNCTION("""COMPUTED_VALUE"""),"Rematore con kett alternato")</f>
        <v>Rematore con kett alternato</v>
      </c>
      <c r="Q3" s="862" t="str">
        <f>IFERROR(__xludf.DUMMYFUNCTION("""COMPUTED_VALUE"""),"Pulley mono al cavo")</f>
        <v>Pulley mono al cavo</v>
      </c>
      <c r="R3" s="862" t="str">
        <f>IFERROR(__xludf.DUMMYFUNCTION("""COMPUTED_VALUE"""),"Pulley upper back")</f>
        <v>Pulley upper back</v>
      </c>
      <c r="S3" s="862" t="str">
        <f>IFERROR(__xludf.DUMMYFUNCTION("""COMPUTED_VALUE"""),"Seal Row Con Manubri")</f>
        <v>Seal Row Con Manubri</v>
      </c>
      <c r="T3" s="862" t="str">
        <f>IFERROR(__xludf.DUMMYFUNCTION("""COMPUTED_VALUE"""),"Pulley Con Doppia Maniglia")</f>
        <v>Pulley Con Doppia Maniglia</v>
      </c>
      <c r="U3" s="862" t="str">
        <f>IFERROR(__xludf.DUMMYFUNCTION("""COMPUTED_VALUE"""),"Rematore cavo basso sbarra")</f>
        <v>Rematore cavo basso sbarra</v>
      </c>
      <c r="V3" s="862"/>
      <c r="W3" s="862"/>
      <c r="X3" s="862"/>
      <c r="Y3" s="862"/>
      <c r="Z3" s="862"/>
      <c r="AA3" s="862"/>
      <c r="AB3" s="862"/>
      <c r="AC3" s="862"/>
      <c r="AD3" s="862"/>
      <c r="AE3" s="862"/>
      <c r="AF3" s="862"/>
      <c r="AG3" s="862"/>
      <c r="AH3" s="862"/>
      <c r="AI3" s="862"/>
      <c r="AJ3" s="862"/>
      <c r="AK3" s="862"/>
      <c r="AL3" s="862"/>
      <c r="AM3" s="862"/>
      <c r="AN3" s="862"/>
      <c r="AO3" s="862"/>
      <c r="AP3" s="862"/>
    </row>
    <row r="4" hidden="1" outlineLevel="1">
      <c r="A4" s="862" t="str">
        <f>IFERROR(__xludf.DUMMYFUNCTION("TRANSPOSE(FILTER(Esercizi!$AY$2:$BI52,Esercizi!$AY$1:$BI$1=Split!L9))"),"Rematore Con Bilanciere")</f>
        <v>Rematore Con Bilanciere</v>
      </c>
      <c r="B4" s="862" t="str">
        <f>IFERROR(__xludf.DUMMYFUNCTION("""COMPUTED_VALUE"""),"Rematore Con Manubrio Deadstop")</f>
        <v>Rematore Con Manubrio Deadstop</v>
      </c>
      <c r="C4" s="862" t="str">
        <f>IFERROR(__xludf.DUMMYFUNCTION("""COMPUTED_VALUE"""),"Pendlay Row Con Bilanciere")</f>
        <v>Pendlay Row Con Bilanciere</v>
      </c>
      <c r="D4" s="862" t="str">
        <f>IFERROR(__xludf.DUMMYFUNCTION("""COMPUTED_VALUE"""),"Seal Row Con Bilanciere")</f>
        <v>Seal Row Con Bilanciere</v>
      </c>
      <c r="E4" s="862" t="str">
        <f>IFERROR(__xludf.DUMMYFUNCTION("""COMPUTED_VALUE"""),"Rematore Con Manubrio")</f>
        <v>Rematore Con Manubrio</v>
      </c>
      <c r="F4" s="862" t="str">
        <f>IFERROR(__xludf.DUMMYFUNCTION("""COMPUTED_VALUE"""),"Rematore Con Manubri Su Panca 30°")</f>
        <v>Rematore Con Manubri Su Panca 30°</v>
      </c>
      <c r="G4" s="862" t="str">
        <f>IFERROR(__xludf.DUMMYFUNCTION("""COMPUTED_VALUE"""),"Rematore Al Cavo Basso Mono Braccio")</f>
        <v>Rematore Al Cavo Basso Mono Braccio</v>
      </c>
      <c r="H4" s="862" t="str">
        <f>IFERROR(__xludf.DUMMYFUNCTION("""COMPUTED_VALUE"""),"Pulley Con Triangolo")</f>
        <v>Pulley Con Triangolo</v>
      </c>
      <c r="I4" s="862" t="str">
        <f>IFERROR(__xludf.DUMMYFUNCTION("""COMPUTED_VALUE"""),"Pulley Con Barra Lat Machine Presa Prona")</f>
        <v>Pulley Con Barra Lat Machine Presa Prona</v>
      </c>
      <c r="J4" s="862" t="str">
        <f>IFERROR(__xludf.DUMMYFUNCTION("""COMPUTED_VALUE"""),"Pulley Con Barra Lat Machine Presa Supina")</f>
        <v>Pulley Con Barra Lat Machine Presa Supina</v>
      </c>
      <c r="K4" s="862" t="str">
        <f>IFERROR(__xludf.DUMMYFUNCTION("""COMPUTED_VALUE"""),"T-Bar")</f>
        <v>T-Bar</v>
      </c>
      <c r="L4" s="862" t="str">
        <f>IFERROR(__xludf.DUMMYFUNCTION("""COMPUTED_VALUE"""),"Rematore Con kettlebell")</f>
        <v>Rematore Con kettlebell</v>
      </c>
      <c r="M4" s="862" t="str">
        <f>IFERROR(__xludf.DUMMYFUNCTION("""COMPUTED_VALUE"""),"Australian Pull-Up Al Multipower")</f>
        <v>Australian Pull-Up Al Multipower</v>
      </c>
      <c r="N4" s="862" t="str">
        <f>IFERROR(__xludf.DUMMYFUNCTION("""COMPUTED_VALUE"""),"Pulley Unilaterale Con Maniglia")</f>
        <v>Pulley Unilaterale Con Maniglia</v>
      </c>
      <c r="O4" s="862" t="str">
        <f>IFERROR(__xludf.DUMMYFUNCTION("""COMPUTED_VALUE"""),"T-Bar Presa Larga")</f>
        <v>T-Bar Presa Larga</v>
      </c>
      <c r="P4" s="862" t="str">
        <f>IFERROR(__xludf.DUMMYFUNCTION("""COMPUTED_VALUE"""),"Rematore con kett alternato")</f>
        <v>Rematore con kett alternato</v>
      </c>
      <c r="Q4" s="862" t="str">
        <f>IFERROR(__xludf.DUMMYFUNCTION("""COMPUTED_VALUE"""),"Pulley mono al cavo")</f>
        <v>Pulley mono al cavo</v>
      </c>
      <c r="R4" s="862" t="str">
        <f>IFERROR(__xludf.DUMMYFUNCTION("""COMPUTED_VALUE"""),"Pulley upper back")</f>
        <v>Pulley upper back</v>
      </c>
      <c r="S4" s="862" t="str">
        <f>IFERROR(__xludf.DUMMYFUNCTION("""COMPUTED_VALUE"""),"Seal Row Con Manubri")</f>
        <v>Seal Row Con Manubri</v>
      </c>
      <c r="T4" s="862" t="str">
        <f>IFERROR(__xludf.DUMMYFUNCTION("""COMPUTED_VALUE"""),"Pulley Con Doppia Maniglia")</f>
        <v>Pulley Con Doppia Maniglia</v>
      </c>
      <c r="U4" s="862" t="str">
        <f>IFERROR(__xludf.DUMMYFUNCTION("""COMPUTED_VALUE"""),"Rematore cavo basso sbarra")</f>
        <v>Rematore cavo basso sbarra</v>
      </c>
      <c r="V4" s="862"/>
      <c r="W4" s="862"/>
      <c r="X4" s="862"/>
      <c r="Y4" s="862"/>
      <c r="Z4" s="862"/>
      <c r="AA4" s="862"/>
      <c r="AB4" s="862"/>
      <c r="AC4" s="862"/>
      <c r="AD4" s="862"/>
      <c r="AE4" s="862"/>
      <c r="AF4" s="862"/>
      <c r="AG4" s="862"/>
      <c r="AH4" s="862"/>
      <c r="AI4" s="862"/>
      <c r="AJ4" s="862"/>
      <c r="AK4" s="862"/>
      <c r="AL4" s="862"/>
      <c r="AM4" s="862"/>
      <c r="AN4" s="862"/>
      <c r="AO4" s="862"/>
      <c r="AP4" s="862"/>
    </row>
    <row r="5" hidden="1" outlineLevel="1">
      <c r="A5" s="862" t="str">
        <f>IFERROR(__xludf.DUMMYFUNCTION("TRANSPOSE(FILTER(Esercizi!$AY$2:$BI53,Esercizi!$AY$1:$BI$1=Split!L10))"),"Military")</f>
        <v>Military</v>
      </c>
      <c r="B5" s="862" t="str">
        <f>IFERROR(__xludf.DUMMYFUNCTION("""COMPUTED_VALUE"""),"Lento_avanti_manubri")</f>
        <v>Lento_avanti_manubri</v>
      </c>
      <c r="C5" s="862" t="str">
        <f>IFERROR(__xludf.DUMMYFUNCTION("""COMPUTED_VALUE"""),"alzate laterali")</f>
        <v>alzate laterali</v>
      </c>
      <c r="D5" s="862" t="str">
        <f>IFERROR(__xludf.DUMMYFUNCTION("""COMPUTED_VALUE"""),"Alzate_laterali seduto")</f>
        <v>Alzate_laterali seduto</v>
      </c>
      <c r="E5" s="862" t="str">
        <f>IFERROR(__xludf.DUMMYFUNCTION("""COMPUTED_VALUE"""),"Alzate_frontali")</f>
        <v>Alzate_frontali</v>
      </c>
      <c r="F5" s="862" t="str">
        <f>IFERROR(__xludf.DUMMYFUNCTION("""COMPUTED_VALUE"""),"Alzate laterali_su_panca_inclinata_45°")</f>
        <v>Alzate laterali_su_panca_inclinata_45°</v>
      </c>
      <c r="G5" s="862" t="str">
        <f>IFERROR(__xludf.DUMMYFUNCTION("""COMPUTED_VALUE"""),"Tirate_al_petto")</f>
        <v>Tirate_al_petto</v>
      </c>
      <c r="H5" s="862" t="str">
        <f>IFERROR(__xludf.DUMMYFUNCTION("""COMPUTED_VALUE"""),"W_press manubri")</f>
        <v>W_press manubri</v>
      </c>
      <c r="I5" s="862" t="str">
        <f>IFERROR(__xludf.DUMMYFUNCTION("""COMPUTED_VALUE"""),"Military_al_multypower")</f>
        <v>Military_al_multypower</v>
      </c>
      <c r="J5" s="862" t="str">
        <f>IFERROR(__xludf.DUMMYFUNCTION("""COMPUTED_VALUE"""),"alzate laterali cavi basso")</f>
        <v>alzate laterali cavi basso</v>
      </c>
      <c r="K5" s="862" t="str">
        <f>IFERROR(__xludf.DUMMYFUNCTION("""COMPUTED_VALUE"""),"alzate laterali cavi bassi incrociati su panca")</f>
        <v>alzate laterali cavi bassi incrociati su panca</v>
      </c>
      <c r="L5" s="862" t="str">
        <f>IFERROR(__xludf.DUMMYFUNCTION("""COMPUTED_VALUE"""),"combo spalle ai cavi bassi")</f>
        <v>combo spalle ai cavi bassi</v>
      </c>
      <c r="M5" s="862" t="str">
        <f>IFERROR(__xludf.DUMMYFUNCTION("""COMPUTED_VALUE"""),"Alzate laterali singolo cavo basso")</f>
        <v>Alzate laterali singolo cavo basso</v>
      </c>
      <c r="N5" s="862" t="str">
        <f>IFERROR(__xludf.DUMMYFUNCTION("""COMPUTED_VALUE"""),"Croci_inverse_manubri")</f>
        <v>Croci_inverse_manubri</v>
      </c>
      <c r="O5" s="862" t="str">
        <f>IFERROR(__xludf.DUMMYFUNCTION("""COMPUTED_VALUE"""),"Face_Pull")</f>
        <v>Face_Pull</v>
      </c>
      <c r="P5" s="862" t="str">
        <f>IFERROR(__xludf.DUMMYFUNCTION("""COMPUTED_VALUE"""),"Push_Press_Ktb")</f>
        <v>Push_Press_Ktb</v>
      </c>
      <c r="Q5" s="862" t="str">
        <f>IFERROR(__xludf.DUMMYFUNCTION("""COMPUTED_VALUE"""),"Arnold_Press")</f>
        <v>Arnold_Press</v>
      </c>
      <c r="R5" s="862" t="str">
        <f>IFERROR(__xludf.DUMMYFUNCTION("""COMPUTED_VALUE"""),"Band_Pull")</f>
        <v>Band_Pull</v>
      </c>
      <c r="S5" s="862" t="str">
        <f>IFERROR(__xludf.DUMMYFUNCTION("""COMPUTED_VALUE"""),"Alzate_alla_Nubret_gomito_flesso")</f>
        <v>Alzate_alla_Nubret_gomito_flesso</v>
      </c>
      <c r="T5" s="862" t="str">
        <f>IFERROR(__xludf.DUMMYFUNCTION("""COMPUTED_VALUE"""),"Six_Way")</f>
        <v>Six_Way</v>
      </c>
      <c r="U5" s="862" t="str">
        <f>IFERROR(__xludf.DUMMYFUNCTION("""COMPUTED_VALUE"""),"shoulder press")</f>
        <v>shoulder press</v>
      </c>
      <c r="V5" s="862" t="str">
        <f>IFERROR(__xludf.DUMMYFUNCTION("""COMPUTED_VALUE"""),"Landmine_Press")</f>
        <v>Landmine_Press</v>
      </c>
      <c r="W5" s="862" t="str">
        <f>IFERROR(__xludf.DUMMYFUNCTION("""COMPUTED_VALUE"""),"Military Press Dai Pin In Piedi")</f>
        <v>Military Press Dai Pin In Piedi</v>
      </c>
      <c r="X5" s="862" t="str">
        <f>IFERROR(__xludf.DUMMYFUNCTION("""COMPUTED_VALUE"""),"Civa Press")</f>
        <v>Civa Press</v>
      </c>
      <c r="Y5" s="862" t="str">
        <f>IFERROR(__xludf.DUMMYFUNCTION("""COMPUTED_VALUE"""),"Alzate Posteriori In Statica")</f>
        <v>Alzate Posteriori In Statica</v>
      </c>
      <c r="Z5" s="862" t="str">
        <f>IFERROR(__xludf.DUMMYFUNCTION("""COMPUTED_VALUE"""),"Alzate Laterali Da Terra Con Deadstop")</f>
        <v>Alzate Laterali Da Terra Con Deadstop</v>
      </c>
      <c r="AA5" s="862" t="str">
        <f>IFERROR(__xludf.DUMMYFUNCTION("""COMPUTED_VALUE"""),"Alzate Laterali In Statica 10cm Da Terra")</f>
        <v>Alzate Laterali In Statica 10cm Da Terra</v>
      </c>
      <c r="AB5" s="862" t="str">
        <f>IFERROR(__xludf.DUMMYFUNCTION("""COMPUTED_VALUE"""),"Military Press Al Multipower In Isometria")</f>
        <v>Military Press Al Multipower In Isometria</v>
      </c>
      <c r="AC5" s="862" t="str">
        <f>IFERROR(__xludf.DUMMYFUNCTION("""COMPUTED_VALUE"""),"Military Press Su Panca 75° In Contrazione Statica")</f>
        <v>Military Press Su Panca 75° In Contrazione Statica</v>
      </c>
      <c r="AD5" s="862" t="str">
        <f>IFERROR(__xludf.DUMMYFUNCTION("""COMPUTED_VALUE"""),"Circuiti YTWL")</f>
        <v>Circuiti YTWL</v>
      </c>
      <c r="AE5" s="862" t="str">
        <f>IFERROR(__xludf.DUMMYFUNCTION("""COMPUTED_VALUE"""),"Alzate posteriori cavo basso")</f>
        <v>Alzate posteriori cavo basso</v>
      </c>
      <c r="AF5" s="862" t="str">
        <f>IFERROR(__xludf.DUMMYFUNCTION("""COMPUTED_VALUE"""),"Y Raises")</f>
        <v>Y Raises</v>
      </c>
      <c r="AG5" s="862"/>
      <c r="AH5" s="862"/>
      <c r="AI5" s="862"/>
      <c r="AJ5" s="862"/>
      <c r="AK5" s="862"/>
      <c r="AL5" s="862"/>
      <c r="AM5" s="862"/>
      <c r="AN5" s="862"/>
      <c r="AO5" s="862"/>
      <c r="AP5" s="862"/>
    </row>
    <row r="6" hidden="1" outlineLevel="1">
      <c r="A6" s="862" t="str">
        <f>IFERROR(__xludf.DUMMYFUNCTION("TRANSPOSE(FILTER(Esercizi!$AY$2:$BI54,Esercizi!$AY$1:$BI$1=Split!L11))"),"Military")</f>
        <v>Military</v>
      </c>
      <c r="B6" s="862" t="str">
        <f>IFERROR(__xludf.DUMMYFUNCTION("""COMPUTED_VALUE"""),"Lento_avanti_manubri")</f>
        <v>Lento_avanti_manubri</v>
      </c>
      <c r="C6" s="862" t="str">
        <f>IFERROR(__xludf.DUMMYFUNCTION("""COMPUTED_VALUE"""),"alzate laterali")</f>
        <v>alzate laterali</v>
      </c>
      <c r="D6" s="862" t="str">
        <f>IFERROR(__xludf.DUMMYFUNCTION("""COMPUTED_VALUE"""),"Alzate_laterali seduto")</f>
        <v>Alzate_laterali seduto</v>
      </c>
      <c r="E6" s="862" t="str">
        <f>IFERROR(__xludf.DUMMYFUNCTION("""COMPUTED_VALUE"""),"Alzate_frontali")</f>
        <v>Alzate_frontali</v>
      </c>
      <c r="F6" s="862" t="str">
        <f>IFERROR(__xludf.DUMMYFUNCTION("""COMPUTED_VALUE"""),"Alzate laterali_su_panca_inclinata_45°")</f>
        <v>Alzate laterali_su_panca_inclinata_45°</v>
      </c>
      <c r="G6" s="862" t="str">
        <f>IFERROR(__xludf.DUMMYFUNCTION("""COMPUTED_VALUE"""),"Tirate_al_petto")</f>
        <v>Tirate_al_petto</v>
      </c>
      <c r="H6" s="862" t="str">
        <f>IFERROR(__xludf.DUMMYFUNCTION("""COMPUTED_VALUE"""),"W_press manubri")</f>
        <v>W_press manubri</v>
      </c>
      <c r="I6" s="862" t="str">
        <f>IFERROR(__xludf.DUMMYFUNCTION("""COMPUTED_VALUE"""),"Military_al_multypower")</f>
        <v>Military_al_multypower</v>
      </c>
      <c r="J6" s="862" t="str">
        <f>IFERROR(__xludf.DUMMYFUNCTION("""COMPUTED_VALUE"""),"alzate laterali cavi basso")</f>
        <v>alzate laterali cavi basso</v>
      </c>
      <c r="K6" s="862" t="str">
        <f>IFERROR(__xludf.DUMMYFUNCTION("""COMPUTED_VALUE"""),"alzate laterali cavi bassi incrociati su panca")</f>
        <v>alzate laterali cavi bassi incrociati su panca</v>
      </c>
      <c r="L6" s="862" t="str">
        <f>IFERROR(__xludf.DUMMYFUNCTION("""COMPUTED_VALUE"""),"combo spalle ai cavi bassi")</f>
        <v>combo spalle ai cavi bassi</v>
      </c>
      <c r="M6" s="862" t="str">
        <f>IFERROR(__xludf.DUMMYFUNCTION("""COMPUTED_VALUE"""),"Alzate laterali singolo cavo basso")</f>
        <v>Alzate laterali singolo cavo basso</v>
      </c>
      <c r="N6" s="862" t="str">
        <f>IFERROR(__xludf.DUMMYFUNCTION("""COMPUTED_VALUE"""),"Croci_inverse_manubri")</f>
        <v>Croci_inverse_manubri</v>
      </c>
      <c r="O6" s="862" t="str">
        <f>IFERROR(__xludf.DUMMYFUNCTION("""COMPUTED_VALUE"""),"Face_Pull")</f>
        <v>Face_Pull</v>
      </c>
      <c r="P6" s="862" t="str">
        <f>IFERROR(__xludf.DUMMYFUNCTION("""COMPUTED_VALUE"""),"Push_Press_Ktb")</f>
        <v>Push_Press_Ktb</v>
      </c>
      <c r="Q6" s="862" t="str">
        <f>IFERROR(__xludf.DUMMYFUNCTION("""COMPUTED_VALUE"""),"Arnold_Press")</f>
        <v>Arnold_Press</v>
      </c>
      <c r="R6" s="862" t="str">
        <f>IFERROR(__xludf.DUMMYFUNCTION("""COMPUTED_VALUE"""),"Band_Pull")</f>
        <v>Band_Pull</v>
      </c>
      <c r="S6" s="862" t="str">
        <f>IFERROR(__xludf.DUMMYFUNCTION("""COMPUTED_VALUE"""),"Alzate_alla_Nubret_gomito_flesso")</f>
        <v>Alzate_alla_Nubret_gomito_flesso</v>
      </c>
      <c r="T6" s="862" t="str">
        <f>IFERROR(__xludf.DUMMYFUNCTION("""COMPUTED_VALUE"""),"Six_Way")</f>
        <v>Six_Way</v>
      </c>
      <c r="U6" s="862" t="str">
        <f>IFERROR(__xludf.DUMMYFUNCTION("""COMPUTED_VALUE"""),"shoulder press")</f>
        <v>shoulder press</v>
      </c>
      <c r="V6" s="862" t="str">
        <f>IFERROR(__xludf.DUMMYFUNCTION("""COMPUTED_VALUE"""),"Landmine_Press")</f>
        <v>Landmine_Press</v>
      </c>
      <c r="W6" s="862" t="str">
        <f>IFERROR(__xludf.DUMMYFUNCTION("""COMPUTED_VALUE"""),"Military Press Dai Pin In Piedi")</f>
        <v>Military Press Dai Pin In Piedi</v>
      </c>
      <c r="X6" s="862" t="str">
        <f>IFERROR(__xludf.DUMMYFUNCTION("""COMPUTED_VALUE"""),"Civa Press")</f>
        <v>Civa Press</v>
      </c>
      <c r="Y6" s="862" t="str">
        <f>IFERROR(__xludf.DUMMYFUNCTION("""COMPUTED_VALUE"""),"Alzate Posteriori In Statica")</f>
        <v>Alzate Posteriori In Statica</v>
      </c>
      <c r="Z6" s="862" t="str">
        <f>IFERROR(__xludf.DUMMYFUNCTION("""COMPUTED_VALUE"""),"Alzate Laterali Da Terra Con Deadstop")</f>
        <v>Alzate Laterali Da Terra Con Deadstop</v>
      </c>
      <c r="AA6" s="862" t="str">
        <f>IFERROR(__xludf.DUMMYFUNCTION("""COMPUTED_VALUE"""),"Alzate Laterali In Statica 10cm Da Terra")</f>
        <v>Alzate Laterali In Statica 10cm Da Terra</v>
      </c>
      <c r="AB6" s="862" t="str">
        <f>IFERROR(__xludf.DUMMYFUNCTION("""COMPUTED_VALUE"""),"Military Press Al Multipower In Isometria")</f>
        <v>Military Press Al Multipower In Isometria</v>
      </c>
      <c r="AC6" s="862" t="str">
        <f>IFERROR(__xludf.DUMMYFUNCTION("""COMPUTED_VALUE"""),"Military Press Su Panca 75° In Contrazione Statica")</f>
        <v>Military Press Su Panca 75° In Contrazione Statica</v>
      </c>
      <c r="AD6" s="862" t="str">
        <f>IFERROR(__xludf.DUMMYFUNCTION("""COMPUTED_VALUE"""),"Circuiti YTWL")</f>
        <v>Circuiti YTWL</v>
      </c>
      <c r="AE6" s="862" t="str">
        <f>IFERROR(__xludf.DUMMYFUNCTION("""COMPUTED_VALUE"""),"Alzate posteriori cavo basso")</f>
        <v>Alzate posteriori cavo basso</v>
      </c>
      <c r="AF6" s="862" t="str">
        <f>IFERROR(__xludf.DUMMYFUNCTION("""COMPUTED_VALUE"""),"Y Raises")</f>
        <v>Y Raises</v>
      </c>
      <c r="AG6" s="862"/>
      <c r="AH6" s="862"/>
      <c r="AI6" s="862"/>
      <c r="AJ6" s="862"/>
      <c r="AK6" s="862"/>
      <c r="AL6" s="862"/>
      <c r="AM6" s="862"/>
      <c r="AN6" s="862"/>
      <c r="AO6" s="862"/>
      <c r="AP6" s="862"/>
    </row>
    <row r="7" hidden="1" outlineLevel="1">
      <c r="A7" s="862" t="str">
        <f>IFERROR(__xludf.DUMMYFUNCTION("TRANSPOSE(FILTER(Esercizi!$AY$2:$BI55,Esercizi!$AY$1:$BI$1=Split!L12))"),"French press manubri")</f>
        <v>French press manubri</v>
      </c>
      <c r="B7" s="862" t="str">
        <f>IFERROR(__xludf.DUMMYFUNCTION("""COMPUTED_VALUE"""),"French press bilanciere_Z")</f>
        <v>French press bilanciere_Z</v>
      </c>
      <c r="C7" s="862" t="str">
        <f>IFERROR(__xludf.DUMMYFUNCTION("""COMPUTED_VALUE"""),"French press panca_40°")</f>
        <v>French press panca_40°</v>
      </c>
      <c r="D7" s="862" t="str">
        <f>IFERROR(__xludf.DUMMYFUNCTION("""COMPUTED_VALUE"""),"Push down corda")</f>
        <v>Push down corda</v>
      </c>
      <c r="E7" s="862" t="str">
        <f>IFERROR(__xludf.DUMMYFUNCTION("""COMPUTED_VALUE"""),"Tricipiti cavo basso dietro la testa")</f>
        <v>Tricipiti cavo basso dietro la testa</v>
      </c>
      <c r="F7" s="862" t="str">
        <f>IFERROR(__xludf.DUMMYFUNCTION("""COMPUTED_VALUE"""),"Tricipiti_Pullover")</f>
        <v>Tricipiti_Pullover</v>
      </c>
      <c r="G7" s="862" t="str">
        <f>IFERROR(__xludf.DUMMYFUNCTION("""COMPUTED_VALUE"""),"Dips_stretti")</f>
        <v>Dips_stretti</v>
      </c>
      <c r="H7" s="862" t="str">
        <f>IFERROR(__xludf.DUMMYFUNCTION("""COMPUTED_VALUE"""),"Tricipiti_mono_braccio_cavo_alto")</f>
        <v>Tricipiti_mono_braccio_cavo_alto</v>
      </c>
      <c r="I7" s="862" t="str">
        <f>IFERROR(__xludf.DUMMYFUNCTION("""COMPUTED_VALUE"""),"California_Press")</f>
        <v>California_Press</v>
      </c>
      <c r="J7" s="862" t="str">
        <f>IFERROR(__xludf.DUMMYFUNCTION("""COMPUTED_VALUE"""),"Tata_press")</f>
        <v>Tata_press</v>
      </c>
      <c r="K7" s="862" t="str">
        <f>IFERROR(__xludf.DUMMYFUNCTION("""COMPUTED_VALUE"""),"French press 1manubrio")</f>
        <v>French press 1manubrio</v>
      </c>
      <c r="L7" s="862" t="str">
        <f>IFERROR(__xludf.DUMMYFUNCTION("""COMPUTED_VALUE"""),"Kick_back corda al cavo")</f>
        <v>Kick_back corda al cavo</v>
      </c>
      <c r="M7" s="862" t="str">
        <f>IFERROR(__xludf.DUMMYFUNCTION("""COMPUTED_VALUE"""),"Kick Back Con Manubrio")</f>
        <v>Kick Back Con Manubrio</v>
      </c>
      <c r="N7" s="862" t="str">
        <f>IFERROR(__xludf.DUMMYFUNCTION("""COMPUTED_VALUE"""),"Push down su panca")</f>
        <v>Push down su panca</v>
      </c>
      <c r="O7" s="862" t="str">
        <f>IFERROR(__xludf.DUMMYFUNCTION("""COMPUTED_VALUE"""),"Diamond Push Up")</f>
        <v>Diamond Push Up</v>
      </c>
      <c r="P7" s="862" t="str">
        <f>IFERROR(__xludf.DUMMYFUNCTION("""COMPUTED_VALUE"""),"Panca Piana Presa Stretta")</f>
        <v>Panca Piana Presa Stretta</v>
      </c>
      <c r="Q7" s="862" t="str">
        <f>IFERROR(__xludf.DUMMYFUNCTION("""COMPUTED_VALUE"""),"French Press Con Manubri Insieme Su Panca 30°")</f>
        <v>French Press Con Manubri Insieme Su Panca 30°</v>
      </c>
      <c r="R7" s="862" t="str">
        <f>IFERROR(__xludf.DUMMYFUNCTION("""COMPUTED_VALUE"""),"Crossover Ai Cavi Incrociati")</f>
        <v>Crossover Ai Cavi Incrociati</v>
      </c>
      <c r="S7" s="862" t="str">
        <f>IFERROR(__xludf.DUMMYFUNCTION("""COMPUTED_VALUE"""),"Pushdown Con Cavo Singolo")</f>
        <v>Pushdown Con Cavo Singolo</v>
      </c>
      <c r="T7" s="862" t="str">
        <f>IFERROR(__xludf.DUMMYFUNCTION("""COMPUTED_VALUE"""),"French Press Con Bilanciere EZ Su Panca 30°")</f>
        <v>French Press Con Bilanciere EZ Su Panca 30°</v>
      </c>
      <c r="U7" s="862"/>
      <c r="V7" s="862"/>
      <c r="W7" s="862"/>
      <c r="X7" s="862"/>
      <c r="Y7" s="862"/>
      <c r="Z7" s="862"/>
      <c r="AA7" s="862"/>
      <c r="AB7" s="862"/>
      <c r="AC7" s="862"/>
      <c r="AD7" s="862"/>
      <c r="AE7" s="862"/>
      <c r="AF7" s="862"/>
      <c r="AG7" s="862"/>
      <c r="AH7" s="862"/>
      <c r="AI7" s="862"/>
      <c r="AJ7" s="862"/>
      <c r="AK7" s="862"/>
      <c r="AL7" s="862"/>
      <c r="AM7" s="862"/>
      <c r="AN7" s="862"/>
      <c r="AO7" s="862"/>
      <c r="AP7" s="862"/>
    </row>
    <row r="8" hidden="1" outlineLevel="1">
      <c r="A8" s="862" t="str">
        <f>IFERROR(__xludf.DUMMYFUNCTION("TRANSPOSE(FILTER(Esercizi!$AY$2:$BI56,Esercizi!$AY$1:$BI$1=Split!L13))"),"French press manubri")</f>
        <v>French press manubri</v>
      </c>
      <c r="B8" s="862" t="str">
        <f>IFERROR(__xludf.DUMMYFUNCTION("""COMPUTED_VALUE"""),"French press bilanciere_Z")</f>
        <v>French press bilanciere_Z</v>
      </c>
      <c r="C8" s="862" t="str">
        <f>IFERROR(__xludf.DUMMYFUNCTION("""COMPUTED_VALUE"""),"French press panca_40°")</f>
        <v>French press panca_40°</v>
      </c>
      <c r="D8" s="862" t="str">
        <f>IFERROR(__xludf.DUMMYFUNCTION("""COMPUTED_VALUE"""),"Push down corda")</f>
        <v>Push down corda</v>
      </c>
      <c r="E8" s="862" t="str">
        <f>IFERROR(__xludf.DUMMYFUNCTION("""COMPUTED_VALUE"""),"Tricipiti cavo basso dietro la testa")</f>
        <v>Tricipiti cavo basso dietro la testa</v>
      </c>
      <c r="F8" s="862" t="str">
        <f>IFERROR(__xludf.DUMMYFUNCTION("""COMPUTED_VALUE"""),"Tricipiti_Pullover")</f>
        <v>Tricipiti_Pullover</v>
      </c>
      <c r="G8" s="862" t="str">
        <f>IFERROR(__xludf.DUMMYFUNCTION("""COMPUTED_VALUE"""),"Dips_stretti")</f>
        <v>Dips_stretti</v>
      </c>
      <c r="H8" s="862" t="str">
        <f>IFERROR(__xludf.DUMMYFUNCTION("""COMPUTED_VALUE"""),"Tricipiti_mono_braccio_cavo_alto")</f>
        <v>Tricipiti_mono_braccio_cavo_alto</v>
      </c>
      <c r="I8" s="862" t="str">
        <f>IFERROR(__xludf.DUMMYFUNCTION("""COMPUTED_VALUE"""),"California_Press")</f>
        <v>California_Press</v>
      </c>
      <c r="J8" s="862" t="str">
        <f>IFERROR(__xludf.DUMMYFUNCTION("""COMPUTED_VALUE"""),"Tata_press")</f>
        <v>Tata_press</v>
      </c>
      <c r="K8" s="862" t="str">
        <f>IFERROR(__xludf.DUMMYFUNCTION("""COMPUTED_VALUE"""),"French press 1manubrio")</f>
        <v>French press 1manubrio</v>
      </c>
      <c r="L8" s="862" t="str">
        <f>IFERROR(__xludf.DUMMYFUNCTION("""COMPUTED_VALUE"""),"Kick_back corda al cavo")</f>
        <v>Kick_back corda al cavo</v>
      </c>
      <c r="M8" s="862" t="str">
        <f>IFERROR(__xludf.DUMMYFUNCTION("""COMPUTED_VALUE"""),"Kick Back Con Manubrio")</f>
        <v>Kick Back Con Manubrio</v>
      </c>
      <c r="N8" s="862" t="str">
        <f>IFERROR(__xludf.DUMMYFUNCTION("""COMPUTED_VALUE"""),"Push down su panca")</f>
        <v>Push down su panca</v>
      </c>
      <c r="O8" s="862" t="str">
        <f>IFERROR(__xludf.DUMMYFUNCTION("""COMPUTED_VALUE"""),"Diamond Push Up")</f>
        <v>Diamond Push Up</v>
      </c>
      <c r="P8" s="862" t="str">
        <f>IFERROR(__xludf.DUMMYFUNCTION("""COMPUTED_VALUE"""),"Panca Piana Presa Stretta")</f>
        <v>Panca Piana Presa Stretta</v>
      </c>
      <c r="Q8" s="862" t="str">
        <f>IFERROR(__xludf.DUMMYFUNCTION("""COMPUTED_VALUE"""),"French Press Con Manubri Insieme Su Panca 30°")</f>
        <v>French Press Con Manubri Insieme Su Panca 30°</v>
      </c>
      <c r="R8" s="862" t="str">
        <f>IFERROR(__xludf.DUMMYFUNCTION("""COMPUTED_VALUE"""),"Crossover Ai Cavi Incrociati")</f>
        <v>Crossover Ai Cavi Incrociati</v>
      </c>
      <c r="S8" s="862" t="str">
        <f>IFERROR(__xludf.DUMMYFUNCTION("""COMPUTED_VALUE"""),"Pushdown Con Cavo Singolo")</f>
        <v>Pushdown Con Cavo Singolo</v>
      </c>
      <c r="T8" s="862" t="str">
        <f>IFERROR(__xludf.DUMMYFUNCTION("""COMPUTED_VALUE"""),"French Press Con Bilanciere EZ Su Panca 30°")</f>
        <v>French Press Con Bilanciere EZ Su Panca 30°</v>
      </c>
      <c r="U8" s="862"/>
      <c r="V8" s="862"/>
      <c r="W8" s="862"/>
      <c r="X8" s="862"/>
      <c r="Y8" s="862"/>
      <c r="Z8" s="862"/>
      <c r="AA8" s="862"/>
      <c r="AB8" s="862"/>
      <c r="AC8" s="862"/>
      <c r="AD8" s="862"/>
      <c r="AE8" s="862"/>
      <c r="AF8" s="862"/>
      <c r="AG8" s="862"/>
      <c r="AH8" s="862"/>
      <c r="AI8" s="862"/>
      <c r="AJ8" s="862"/>
      <c r="AK8" s="862"/>
      <c r="AL8" s="862"/>
      <c r="AM8" s="862"/>
      <c r="AN8" s="862"/>
      <c r="AO8" s="862"/>
      <c r="AP8" s="862"/>
    </row>
    <row r="9" hidden="1" outlineLevel="1">
      <c r="A9" s="862" t="str">
        <f>IFERROR(__xludf.DUMMYFUNCTION("TRANSPOSE(FILTER(Esercizi!$AY$2:$BI57,Esercizi!$AY$1:$BI$1=Split!L14))"),"#N/A")</f>
        <v>#N/A</v>
      </c>
      <c r="B9" s="863"/>
      <c r="C9" s="863"/>
      <c r="D9" s="863"/>
      <c r="E9" s="863"/>
      <c r="F9" s="863"/>
      <c r="G9" s="863"/>
      <c r="H9" s="863"/>
      <c r="I9" s="863"/>
      <c r="J9" s="863"/>
      <c r="K9" s="863"/>
      <c r="L9" s="863"/>
      <c r="M9" s="863"/>
      <c r="N9" s="863"/>
      <c r="O9" s="863"/>
      <c r="P9" s="863"/>
      <c r="Q9" s="863"/>
      <c r="R9" s="863"/>
      <c r="S9" s="863"/>
      <c r="T9" s="863"/>
      <c r="U9" s="863"/>
      <c r="V9" s="863"/>
      <c r="W9" s="863"/>
      <c r="X9" s="863"/>
      <c r="Y9" s="863"/>
      <c r="Z9" s="863"/>
      <c r="AA9" s="863"/>
      <c r="AB9" s="863"/>
      <c r="AC9" s="863"/>
      <c r="AD9" s="863"/>
      <c r="AE9" s="863"/>
      <c r="AF9" s="863"/>
      <c r="AG9" s="863"/>
      <c r="AH9" s="863"/>
      <c r="AI9" s="863"/>
      <c r="AJ9" s="863"/>
      <c r="AK9" s="863"/>
      <c r="AL9" s="863"/>
      <c r="AM9" s="863"/>
      <c r="AN9" s="863"/>
      <c r="AO9" s="863"/>
      <c r="AP9" s="863"/>
    </row>
    <row r="10" hidden="1" outlineLevel="1">
      <c r="A10" s="862" t="str">
        <f>IFERROR(__xludf.DUMMYFUNCTION("TRANSPOSE(FILTER(Esercizi!$AY$2:$BI58,Esercizi!$AY$1:$BI$1=Split!L15))"),"#N/A")</f>
        <v>#N/A</v>
      </c>
      <c r="B10" s="863"/>
      <c r="C10" s="863"/>
      <c r="D10" s="863"/>
      <c r="E10" s="863"/>
      <c r="F10" s="863"/>
      <c r="G10" s="863"/>
      <c r="H10" s="863"/>
      <c r="I10" s="863"/>
      <c r="J10" s="863"/>
      <c r="K10" s="863"/>
      <c r="L10" s="863"/>
      <c r="M10" s="863"/>
      <c r="N10" s="863"/>
      <c r="O10" s="863"/>
      <c r="P10" s="863"/>
      <c r="Q10" s="863"/>
      <c r="R10" s="863"/>
      <c r="S10" s="863"/>
      <c r="T10" s="863"/>
      <c r="U10" s="863"/>
      <c r="V10" s="863"/>
      <c r="W10" s="863"/>
      <c r="X10" s="863"/>
      <c r="Y10" s="863"/>
      <c r="Z10" s="863"/>
      <c r="AA10" s="863"/>
      <c r="AB10" s="863"/>
      <c r="AC10" s="863"/>
      <c r="AD10" s="863"/>
      <c r="AE10" s="863"/>
      <c r="AF10" s="863"/>
      <c r="AG10" s="863"/>
      <c r="AH10" s="863"/>
      <c r="AI10" s="863"/>
      <c r="AJ10" s="863"/>
      <c r="AK10" s="863"/>
      <c r="AL10" s="863"/>
      <c r="AM10" s="863"/>
      <c r="AN10" s="863"/>
      <c r="AO10" s="863"/>
      <c r="AP10" s="863"/>
    </row>
    <row r="11" hidden="1" outlineLevel="1">
      <c r="A11" s="862" t="str">
        <f>IFERROR(__xludf.DUMMYFUNCTION("TRANSPOSE(FILTER(Esercizi!$AY$2:$BI59,Esercizi!$AY$1:$BI$1=Split!L16))"),"#N/A")</f>
        <v>#N/A</v>
      </c>
      <c r="B11" s="863"/>
      <c r="C11" s="863"/>
      <c r="D11" s="863"/>
      <c r="E11" s="863"/>
      <c r="F11" s="863"/>
      <c r="G11" s="863"/>
      <c r="H11" s="863"/>
      <c r="I11" s="863"/>
      <c r="J11" s="863"/>
      <c r="K11" s="863"/>
      <c r="L11" s="863"/>
      <c r="M11" s="863"/>
      <c r="N11" s="863"/>
      <c r="O11" s="863"/>
      <c r="P11" s="863"/>
      <c r="Q11" s="863"/>
      <c r="R11" s="863"/>
      <c r="S11" s="863"/>
      <c r="T11" s="863"/>
      <c r="U11" s="863"/>
      <c r="V11" s="863"/>
      <c r="W11" s="863"/>
      <c r="X11" s="863"/>
      <c r="Y11" s="863"/>
      <c r="Z11" s="863"/>
      <c r="AA11" s="863"/>
      <c r="AB11" s="863"/>
      <c r="AC11" s="863"/>
      <c r="AD11" s="863"/>
      <c r="AE11" s="863"/>
      <c r="AF11" s="863"/>
      <c r="AG11" s="863"/>
      <c r="AH11" s="863"/>
      <c r="AI11" s="863"/>
      <c r="AJ11" s="863"/>
      <c r="AK11" s="863"/>
      <c r="AL11" s="863"/>
      <c r="AM11" s="863"/>
      <c r="AN11" s="863"/>
      <c r="AO11" s="863"/>
      <c r="AP11" s="863"/>
    </row>
    <row r="12" hidden="1" outlineLevel="1">
      <c r="A12" s="862" t="str">
        <f>IFERROR(__xludf.DUMMYFUNCTION("TRANSPOSE(FILTER(Esercizi!$AY$2:$BI60,Esercizi!$AY$1:$BI$1=Split!L17))"),"#N/A")</f>
        <v>#N/A</v>
      </c>
      <c r="B12" s="863"/>
      <c r="C12" s="863"/>
      <c r="D12" s="863"/>
      <c r="E12" s="863"/>
      <c r="F12" s="863"/>
      <c r="G12" s="863"/>
      <c r="H12" s="863"/>
      <c r="I12" s="863"/>
      <c r="J12" s="863"/>
      <c r="K12" s="863"/>
      <c r="L12" s="863"/>
      <c r="M12" s="863"/>
      <c r="N12" s="863"/>
      <c r="O12" s="863"/>
      <c r="P12" s="863"/>
      <c r="Q12" s="863"/>
      <c r="R12" s="863"/>
      <c r="S12" s="863"/>
      <c r="T12" s="863"/>
      <c r="U12" s="863"/>
      <c r="V12" s="863"/>
      <c r="W12" s="863"/>
      <c r="X12" s="863"/>
      <c r="Y12" s="863"/>
      <c r="Z12" s="863"/>
      <c r="AA12" s="863"/>
      <c r="AB12" s="863"/>
      <c r="AC12" s="863"/>
      <c r="AD12" s="863"/>
      <c r="AE12" s="863"/>
      <c r="AF12" s="863"/>
      <c r="AG12" s="863"/>
      <c r="AH12" s="863"/>
      <c r="AI12" s="863"/>
      <c r="AJ12" s="863"/>
      <c r="AK12" s="863"/>
      <c r="AL12" s="863"/>
      <c r="AM12" s="863"/>
      <c r="AN12" s="863"/>
      <c r="AO12" s="863"/>
      <c r="AP12" s="863"/>
    </row>
    <row r="13" hidden="1" outlineLevel="1">
      <c r="A13" s="862" t="str">
        <f>IFERROR(__xludf.DUMMYFUNCTION("TRANSPOSE(FILTER(Esercizi!$AY$2:$BI61,Esercizi!$AY$1:$BI$1=Split!L18))"),"#N/A")</f>
        <v>#N/A</v>
      </c>
      <c r="B13" s="863"/>
      <c r="C13" s="863"/>
      <c r="D13" s="863"/>
      <c r="E13" s="863"/>
      <c r="F13" s="863"/>
      <c r="G13" s="863"/>
      <c r="H13" s="863"/>
      <c r="I13" s="863"/>
      <c r="J13" s="863"/>
      <c r="K13" s="863"/>
      <c r="L13" s="863"/>
      <c r="M13" s="863"/>
      <c r="N13" s="863"/>
      <c r="O13" s="863"/>
      <c r="P13" s="863"/>
      <c r="Q13" s="863"/>
      <c r="R13" s="863"/>
      <c r="S13" s="863"/>
      <c r="T13" s="863"/>
      <c r="U13" s="863"/>
      <c r="V13" s="863"/>
      <c r="W13" s="863"/>
      <c r="X13" s="863"/>
      <c r="Y13" s="863"/>
      <c r="Z13" s="863"/>
      <c r="AA13" s="863"/>
      <c r="AB13" s="863"/>
      <c r="AC13" s="863"/>
      <c r="AD13" s="863"/>
      <c r="AE13" s="863"/>
      <c r="AF13" s="863"/>
      <c r="AG13" s="863"/>
      <c r="AH13" s="863"/>
      <c r="AI13" s="863"/>
      <c r="AJ13" s="863"/>
      <c r="AK13" s="863"/>
      <c r="AL13" s="863"/>
      <c r="AM13" s="863"/>
      <c r="AN13" s="863"/>
      <c r="AO13" s="863"/>
      <c r="AP13" s="863"/>
    </row>
    <row r="14" hidden="1" outlineLevel="1">
      <c r="A14" s="862"/>
      <c r="B14" s="863"/>
      <c r="C14" s="863"/>
      <c r="D14" s="863"/>
      <c r="E14" s="863"/>
      <c r="F14" s="863"/>
      <c r="G14" s="863"/>
      <c r="H14" s="863"/>
      <c r="I14" s="863"/>
      <c r="J14" s="863"/>
      <c r="K14" s="863"/>
      <c r="L14" s="863"/>
      <c r="M14" s="863"/>
      <c r="N14" s="863"/>
      <c r="O14" s="863"/>
      <c r="P14" s="863"/>
      <c r="Q14" s="863"/>
      <c r="R14" s="863"/>
      <c r="S14" s="863"/>
      <c r="T14" s="863"/>
      <c r="U14" s="863"/>
      <c r="V14" s="863"/>
      <c r="W14" s="863"/>
      <c r="X14" s="863"/>
      <c r="Y14" s="863"/>
      <c r="Z14" s="863"/>
      <c r="AA14" s="863"/>
      <c r="AB14" s="863"/>
      <c r="AC14" s="863"/>
      <c r="AD14" s="863"/>
      <c r="AE14" s="863"/>
      <c r="AF14" s="863"/>
      <c r="AG14" s="863"/>
      <c r="AH14" s="863"/>
      <c r="AI14" s="863"/>
      <c r="AJ14" s="863"/>
      <c r="AK14" s="863"/>
      <c r="AL14" s="863"/>
      <c r="AM14" s="863"/>
      <c r="AN14" s="863"/>
      <c r="AO14" s="863"/>
      <c r="AP14" s="863"/>
    </row>
    <row r="15" hidden="1" outlineLevel="1">
      <c r="A15" s="862" t="str">
        <f>IFERROR(__xludf.DUMMYFUNCTION("TRANSPOSE(FILTER(Esercizi!$AY$2:$BI50,Esercizi!$AY$1:$BI$1=Split!M7))"),"Squat")</f>
        <v>Squat</v>
      </c>
      <c r="B15" s="862" t="str">
        <f>IFERROR(__xludf.DUMMYFUNCTION("""COMPUTED_VALUE"""),"Front Squat")</f>
        <v>Front Squat</v>
      </c>
      <c r="C15" s="862" t="str">
        <f>IFERROR(__xludf.DUMMYFUNCTION("""COMPUTED_VALUE"""),"Leg Press orizzontale ")</f>
        <v>Leg Press orizzontale </v>
      </c>
      <c r="D15" s="862" t="str">
        <f>IFERROR(__xludf.DUMMYFUNCTION("""COMPUTED_VALUE"""),"Leg Press 45° Piedi Bassi ")</f>
        <v>Leg Press 45° Piedi Bassi </v>
      </c>
      <c r="E15" s="862" t="str">
        <f>IFERROR(__xludf.DUMMYFUNCTION("""COMPUTED_VALUE"""),"Hack Squat Machine")</f>
        <v>Hack Squat Machine</v>
      </c>
      <c r="F15" s="862" t="str">
        <f>IFERROR(__xludf.DUMMYFUNCTION("""COMPUTED_VALUE"""),"Squat Al Multipower")</f>
        <v>Squat Al Multipower</v>
      </c>
      <c r="G15" s="862" t="str">
        <f>IFERROR(__xludf.DUMMYFUNCTION("""COMPUTED_VALUE"""),"Squat al multi focus quadricipite ")</f>
        <v>Squat al multi focus quadricipite </v>
      </c>
      <c r="H15" s="862" t="str">
        <f>IFERROR(__xludf.DUMMYFUNCTION("""COMPUTED_VALUE"""),"Affondi Sul Posto ")</f>
        <v>Affondi Sul Posto </v>
      </c>
      <c r="I15" s="862" t="str">
        <f>IFERROR(__xludf.DUMMYFUNCTION("""COMPUTED_VALUE"""),"Affondi al multi")</f>
        <v>Affondi al multi</v>
      </c>
      <c r="J15" s="862" t="str">
        <f>IFERROR(__xludf.DUMMYFUNCTION("""COMPUTED_VALUE"""),"Squat Bulgaro")</f>
        <v>Squat Bulgaro</v>
      </c>
      <c r="K15" s="862" t="str">
        <f>IFERROR(__xludf.DUMMYFUNCTION("""COMPUTED_VALUE"""),"Leg Extension")</f>
        <v>Leg Extension</v>
      </c>
      <c r="L15" s="862" t="str">
        <f>IFERROR(__xludf.DUMMYFUNCTION("""COMPUTED_VALUE"""),"Sissy Squat In Ginocchio")</f>
        <v>Sissy Squat In Ginocchio</v>
      </c>
      <c r="M15" s="862" t="str">
        <f>IFERROR(__xludf.DUMMYFUNCTION("""COMPUTED_VALUE"""),"Sissy Squat In Piedi Mano In Appoggio")</f>
        <v>Sissy Squat In Piedi Mano In Appoggio</v>
      </c>
      <c r="N15" s="862" t="str">
        <f>IFERROR(__xludf.DUMMYFUNCTION("""COMPUTED_VALUE"""),"Goblet Squat")</f>
        <v>Goblet Squat</v>
      </c>
      <c r="O15" s="862" t="str">
        <f>IFERROR(__xludf.DUMMYFUNCTION("""COMPUTED_VALUE"""),"Air squat")</f>
        <v>Air squat</v>
      </c>
      <c r="P15" s="862" t="str">
        <f>IFERROR(__xludf.DUMMYFUNCTION("""COMPUTED_VALUE"""),"Squat jump esplosivo")</f>
        <v>Squat jump esplosivo</v>
      </c>
      <c r="Q15" s="862" t="str">
        <f>IFERROR(__xludf.DUMMYFUNCTION("""COMPUTED_VALUE"""),"Squat bulgaro con elastico")</f>
        <v>Squat bulgaro con elastico</v>
      </c>
      <c r="R15" s="862" t="str">
        <f>IFERROR(__xludf.DUMMYFUNCTION("""COMPUTED_VALUE"""),"Belt squat")</f>
        <v>Belt squat</v>
      </c>
      <c r="S15" s="862" t="str">
        <f>IFERROR(__xludf.DUMMYFUNCTION("""COMPUTED_VALUE"""),"Affondi in avanzamento ")</f>
        <v>Affondi in avanzamento </v>
      </c>
      <c r="T15" s="862" t="str">
        <f>IFERROR(__xludf.DUMMYFUNCTION("""COMPUTED_VALUE"""),"Affondi indietro")</f>
        <v>Affondi indietro</v>
      </c>
      <c r="U15" s="862" t="str">
        <f>IFERROR(__xludf.DUMMYFUNCTION("""COMPUTED_VALUE"""),"Box Squat")</f>
        <v>Box Squat</v>
      </c>
      <c r="V15" s="862" t="str">
        <f>IFERROR(__xludf.DUMMYFUNCTION("""COMPUTED_VALUE"""),"Step Up Focus Quadricipite")</f>
        <v>Step Up Focus Quadricipite</v>
      </c>
      <c r="W15" s="862" t="str">
        <f>IFERROR(__xludf.DUMMYFUNCTION("""COMPUTED_VALUE"""),"Leg Press 45° Piedi Metà Pedana")</f>
        <v>Leg Press 45° Piedi Metà Pedana</v>
      </c>
      <c r="X15" s="862" t="str">
        <f>IFERROR(__xludf.DUMMYFUNCTION("""COMPUTED_VALUE"""),"Leg Press Piana Piedi Metà Pedana")</f>
        <v>Leg Press Piana Piedi Metà Pedana</v>
      </c>
      <c r="Y15" s="862" t="str">
        <f>IFERROR(__xludf.DUMMYFUNCTION("""COMPUTED_VALUE"""),"Leg Press 45° Piede Basso Monopodalico")</f>
        <v>Leg Press 45° Piede Basso Monopodalico</v>
      </c>
      <c r="Z15" s="862" t="str">
        <f>IFERROR(__xludf.DUMMYFUNCTION("""COMPUTED_VALUE"""),"Affondi con elastico")</f>
        <v>Affondi con elastico</v>
      </c>
      <c r="AA15" s="862" t="str">
        <f>IFERROR(__xludf.DUMMYFUNCTION("""COMPUTED_VALUE"""),"Bulgarian Split Squat Al Multipower")</f>
        <v>Bulgarian Split Squat Al Multipower</v>
      </c>
      <c r="AB15" s="862" t="str">
        <f>IFERROR(__xludf.DUMMYFUNCTION("""COMPUTED_VALUE"""),"Hack Squat Al Multipower")</f>
        <v>Hack Squat Al Multipower</v>
      </c>
      <c r="AC15" s="862" t="str">
        <f>IFERROR(__xludf.DUMMYFUNCTION("""COMPUTED_VALUE"""),"Leg press mono piede alto")</f>
        <v>Leg press mono piede alto</v>
      </c>
      <c r="AD15" s="862" t="str">
        <f>IFERROR(__xludf.DUMMYFUNCTION("""COMPUTED_VALUE"""),"Squat bulgaro 1manubrio")</f>
        <v>Squat bulgaro 1manubrio</v>
      </c>
      <c r="AE15" s="862" t="str">
        <f>IFERROR(__xludf.DUMMYFUNCTION("""COMPUTED_VALUE"""),"Affondi su rialzo")</f>
        <v>Affondi su rialzo</v>
      </c>
      <c r="AF15" s="862" t="str">
        <f>IFERROR(__xludf.DUMMYFUNCTION("""COMPUTED_VALUE"""),"Squat con manubri")</f>
        <v>Squat con manubri</v>
      </c>
      <c r="AG15" s="862" t="str">
        <f>IFERROR(__xludf.DUMMYFUNCTION("""COMPUTED_VALUE"""),"Wall ball")</f>
        <v>Wall ball</v>
      </c>
      <c r="AH15" s="862"/>
      <c r="AI15" s="862"/>
      <c r="AJ15" s="862"/>
      <c r="AK15" s="862"/>
      <c r="AL15" s="862"/>
      <c r="AM15" s="862"/>
      <c r="AN15" s="862"/>
      <c r="AO15" s="862"/>
      <c r="AP15" s="862"/>
    </row>
    <row r="16" hidden="1" outlineLevel="1">
      <c r="A16" s="862" t="str">
        <f>IFERROR(__xludf.DUMMYFUNCTION("TRANSPOSE(FILTER(Esercizi!$AY$2:$BI51,Esercizi!$AY$1:$BI$1=Split!M8))"),"Squat")</f>
        <v>Squat</v>
      </c>
      <c r="B16" s="862" t="str">
        <f>IFERROR(__xludf.DUMMYFUNCTION("""COMPUTED_VALUE"""),"Front Squat")</f>
        <v>Front Squat</v>
      </c>
      <c r="C16" s="862" t="str">
        <f>IFERROR(__xludf.DUMMYFUNCTION("""COMPUTED_VALUE"""),"Leg Press orizzontale ")</f>
        <v>Leg Press orizzontale </v>
      </c>
      <c r="D16" s="862" t="str">
        <f>IFERROR(__xludf.DUMMYFUNCTION("""COMPUTED_VALUE"""),"Leg Press 45° Piedi Bassi ")</f>
        <v>Leg Press 45° Piedi Bassi </v>
      </c>
      <c r="E16" s="862" t="str">
        <f>IFERROR(__xludf.DUMMYFUNCTION("""COMPUTED_VALUE"""),"Hack Squat Machine")</f>
        <v>Hack Squat Machine</v>
      </c>
      <c r="F16" s="862" t="str">
        <f>IFERROR(__xludf.DUMMYFUNCTION("""COMPUTED_VALUE"""),"Squat Al Multipower")</f>
        <v>Squat Al Multipower</v>
      </c>
      <c r="G16" s="862" t="str">
        <f>IFERROR(__xludf.DUMMYFUNCTION("""COMPUTED_VALUE"""),"Squat al multi focus quadricipite ")</f>
        <v>Squat al multi focus quadricipite </v>
      </c>
      <c r="H16" s="862" t="str">
        <f>IFERROR(__xludf.DUMMYFUNCTION("""COMPUTED_VALUE"""),"Affondi Sul Posto ")</f>
        <v>Affondi Sul Posto </v>
      </c>
      <c r="I16" s="862" t="str">
        <f>IFERROR(__xludf.DUMMYFUNCTION("""COMPUTED_VALUE"""),"Affondi al multi")</f>
        <v>Affondi al multi</v>
      </c>
      <c r="J16" s="862" t="str">
        <f>IFERROR(__xludf.DUMMYFUNCTION("""COMPUTED_VALUE"""),"Squat Bulgaro")</f>
        <v>Squat Bulgaro</v>
      </c>
      <c r="K16" s="862" t="str">
        <f>IFERROR(__xludf.DUMMYFUNCTION("""COMPUTED_VALUE"""),"Leg Extension")</f>
        <v>Leg Extension</v>
      </c>
      <c r="L16" s="862" t="str">
        <f>IFERROR(__xludf.DUMMYFUNCTION("""COMPUTED_VALUE"""),"Sissy Squat In Ginocchio")</f>
        <v>Sissy Squat In Ginocchio</v>
      </c>
      <c r="M16" s="862" t="str">
        <f>IFERROR(__xludf.DUMMYFUNCTION("""COMPUTED_VALUE"""),"Sissy Squat In Piedi Mano In Appoggio")</f>
        <v>Sissy Squat In Piedi Mano In Appoggio</v>
      </c>
      <c r="N16" s="862" t="str">
        <f>IFERROR(__xludf.DUMMYFUNCTION("""COMPUTED_VALUE"""),"Goblet Squat")</f>
        <v>Goblet Squat</v>
      </c>
      <c r="O16" s="862" t="str">
        <f>IFERROR(__xludf.DUMMYFUNCTION("""COMPUTED_VALUE"""),"Air squat")</f>
        <v>Air squat</v>
      </c>
      <c r="P16" s="862" t="str">
        <f>IFERROR(__xludf.DUMMYFUNCTION("""COMPUTED_VALUE"""),"Squat jump esplosivo")</f>
        <v>Squat jump esplosivo</v>
      </c>
      <c r="Q16" s="862" t="str">
        <f>IFERROR(__xludf.DUMMYFUNCTION("""COMPUTED_VALUE"""),"Squat bulgaro con elastico")</f>
        <v>Squat bulgaro con elastico</v>
      </c>
      <c r="R16" s="862" t="str">
        <f>IFERROR(__xludf.DUMMYFUNCTION("""COMPUTED_VALUE"""),"Belt squat")</f>
        <v>Belt squat</v>
      </c>
      <c r="S16" s="862" t="str">
        <f>IFERROR(__xludf.DUMMYFUNCTION("""COMPUTED_VALUE"""),"Affondi in avanzamento ")</f>
        <v>Affondi in avanzamento </v>
      </c>
      <c r="T16" s="862" t="str">
        <f>IFERROR(__xludf.DUMMYFUNCTION("""COMPUTED_VALUE"""),"Affondi indietro")</f>
        <v>Affondi indietro</v>
      </c>
      <c r="U16" s="862" t="str">
        <f>IFERROR(__xludf.DUMMYFUNCTION("""COMPUTED_VALUE"""),"Box Squat")</f>
        <v>Box Squat</v>
      </c>
      <c r="V16" s="862" t="str">
        <f>IFERROR(__xludf.DUMMYFUNCTION("""COMPUTED_VALUE"""),"Step Up Focus Quadricipite")</f>
        <v>Step Up Focus Quadricipite</v>
      </c>
      <c r="W16" s="862" t="str">
        <f>IFERROR(__xludf.DUMMYFUNCTION("""COMPUTED_VALUE"""),"Leg Press 45° Piedi Metà Pedana")</f>
        <v>Leg Press 45° Piedi Metà Pedana</v>
      </c>
      <c r="X16" s="862" t="str">
        <f>IFERROR(__xludf.DUMMYFUNCTION("""COMPUTED_VALUE"""),"Leg Press Piana Piedi Metà Pedana")</f>
        <v>Leg Press Piana Piedi Metà Pedana</v>
      </c>
      <c r="Y16" s="862" t="str">
        <f>IFERROR(__xludf.DUMMYFUNCTION("""COMPUTED_VALUE"""),"Leg Press 45° Piede Basso Monopodalico")</f>
        <v>Leg Press 45° Piede Basso Monopodalico</v>
      </c>
      <c r="Z16" s="862" t="str">
        <f>IFERROR(__xludf.DUMMYFUNCTION("""COMPUTED_VALUE"""),"Affondi con elastico")</f>
        <v>Affondi con elastico</v>
      </c>
      <c r="AA16" s="862" t="str">
        <f>IFERROR(__xludf.DUMMYFUNCTION("""COMPUTED_VALUE"""),"Bulgarian Split Squat Al Multipower")</f>
        <v>Bulgarian Split Squat Al Multipower</v>
      </c>
      <c r="AB16" s="862" t="str">
        <f>IFERROR(__xludf.DUMMYFUNCTION("""COMPUTED_VALUE"""),"Hack Squat Al Multipower")</f>
        <v>Hack Squat Al Multipower</v>
      </c>
      <c r="AC16" s="862" t="str">
        <f>IFERROR(__xludf.DUMMYFUNCTION("""COMPUTED_VALUE"""),"Leg press mono piede alto")</f>
        <v>Leg press mono piede alto</v>
      </c>
      <c r="AD16" s="862" t="str">
        <f>IFERROR(__xludf.DUMMYFUNCTION("""COMPUTED_VALUE"""),"Squat bulgaro 1manubrio")</f>
        <v>Squat bulgaro 1manubrio</v>
      </c>
      <c r="AE16" s="862" t="str">
        <f>IFERROR(__xludf.DUMMYFUNCTION("""COMPUTED_VALUE"""),"Affondi su rialzo")</f>
        <v>Affondi su rialzo</v>
      </c>
      <c r="AF16" s="862" t="str">
        <f>IFERROR(__xludf.DUMMYFUNCTION("""COMPUTED_VALUE"""),"Squat con manubri")</f>
        <v>Squat con manubri</v>
      </c>
      <c r="AG16" s="862" t="str">
        <f>IFERROR(__xludf.DUMMYFUNCTION("""COMPUTED_VALUE"""),"Wall ball")</f>
        <v>Wall ball</v>
      </c>
      <c r="AH16" s="862"/>
      <c r="AI16" s="862"/>
      <c r="AJ16" s="862"/>
      <c r="AK16" s="862"/>
      <c r="AL16" s="862"/>
      <c r="AM16" s="862"/>
      <c r="AN16" s="862"/>
      <c r="AO16" s="862"/>
      <c r="AP16" s="862"/>
    </row>
    <row r="17" hidden="1" outlineLevel="1">
      <c r="A17" s="862" t="str">
        <f>IFERROR(__xludf.DUMMYFUNCTION("TRANSPOSE(FILTER(Esercizi!$AY$2:$BI52,Esercizi!$AY$1:$BI$1=Split!M9))"),"Squat")</f>
        <v>Squat</v>
      </c>
      <c r="B17" s="862" t="str">
        <f>IFERROR(__xludf.DUMMYFUNCTION("""COMPUTED_VALUE"""),"Front Squat")</f>
        <v>Front Squat</v>
      </c>
      <c r="C17" s="862" t="str">
        <f>IFERROR(__xludf.DUMMYFUNCTION("""COMPUTED_VALUE"""),"Leg Press orizzontale ")</f>
        <v>Leg Press orizzontale </v>
      </c>
      <c r="D17" s="862" t="str">
        <f>IFERROR(__xludf.DUMMYFUNCTION("""COMPUTED_VALUE"""),"Leg Press 45° Piedi Bassi ")</f>
        <v>Leg Press 45° Piedi Bassi </v>
      </c>
      <c r="E17" s="862" t="str">
        <f>IFERROR(__xludf.DUMMYFUNCTION("""COMPUTED_VALUE"""),"Hack Squat Machine")</f>
        <v>Hack Squat Machine</v>
      </c>
      <c r="F17" s="862" t="str">
        <f>IFERROR(__xludf.DUMMYFUNCTION("""COMPUTED_VALUE"""),"Squat Al Multipower")</f>
        <v>Squat Al Multipower</v>
      </c>
      <c r="G17" s="862" t="str">
        <f>IFERROR(__xludf.DUMMYFUNCTION("""COMPUTED_VALUE"""),"Squat al multi focus quadricipite ")</f>
        <v>Squat al multi focus quadricipite </v>
      </c>
      <c r="H17" s="862" t="str">
        <f>IFERROR(__xludf.DUMMYFUNCTION("""COMPUTED_VALUE"""),"Affondi Sul Posto ")</f>
        <v>Affondi Sul Posto </v>
      </c>
      <c r="I17" s="862" t="str">
        <f>IFERROR(__xludf.DUMMYFUNCTION("""COMPUTED_VALUE"""),"Affondi al multi")</f>
        <v>Affondi al multi</v>
      </c>
      <c r="J17" s="862" t="str">
        <f>IFERROR(__xludf.DUMMYFUNCTION("""COMPUTED_VALUE"""),"Squat Bulgaro")</f>
        <v>Squat Bulgaro</v>
      </c>
      <c r="K17" s="862" t="str">
        <f>IFERROR(__xludf.DUMMYFUNCTION("""COMPUTED_VALUE"""),"Leg Extension")</f>
        <v>Leg Extension</v>
      </c>
      <c r="L17" s="862" t="str">
        <f>IFERROR(__xludf.DUMMYFUNCTION("""COMPUTED_VALUE"""),"Sissy Squat In Ginocchio")</f>
        <v>Sissy Squat In Ginocchio</v>
      </c>
      <c r="M17" s="862" t="str">
        <f>IFERROR(__xludf.DUMMYFUNCTION("""COMPUTED_VALUE"""),"Sissy Squat In Piedi Mano In Appoggio")</f>
        <v>Sissy Squat In Piedi Mano In Appoggio</v>
      </c>
      <c r="N17" s="862" t="str">
        <f>IFERROR(__xludf.DUMMYFUNCTION("""COMPUTED_VALUE"""),"Goblet Squat")</f>
        <v>Goblet Squat</v>
      </c>
      <c r="O17" s="862" t="str">
        <f>IFERROR(__xludf.DUMMYFUNCTION("""COMPUTED_VALUE"""),"Air squat")</f>
        <v>Air squat</v>
      </c>
      <c r="P17" s="862" t="str">
        <f>IFERROR(__xludf.DUMMYFUNCTION("""COMPUTED_VALUE"""),"Squat jump esplosivo")</f>
        <v>Squat jump esplosivo</v>
      </c>
      <c r="Q17" s="862" t="str">
        <f>IFERROR(__xludf.DUMMYFUNCTION("""COMPUTED_VALUE"""),"Squat bulgaro con elastico")</f>
        <v>Squat bulgaro con elastico</v>
      </c>
      <c r="R17" s="862" t="str">
        <f>IFERROR(__xludf.DUMMYFUNCTION("""COMPUTED_VALUE"""),"Belt squat")</f>
        <v>Belt squat</v>
      </c>
      <c r="S17" s="862" t="str">
        <f>IFERROR(__xludf.DUMMYFUNCTION("""COMPUTED_VALUE"""),"Affondi in avanzamento ")</f>
        <v>Affondi in avanzamento </v>
      </c>
      <c r="T17" s="862" t="str">
        <f>IFERROR(__xludf.DUMMYFUNCTION("""COMPUTED_VALUE"""),"Affondi indietro")</f>
        <v>Affondi indietro</v>
      </c>
      <c r="U17" s="862" t="str">
        <f>IFERROR(__xludf.DUMMYFUNCTION("""COMPUTED_VALUE"""),"Box Squat")</f>
        <v>Box Squat</v>
      </c>
      <c r="V17" s="862" t="str">
        <f>IFERROR(__xludf.DUMMYFUNCTION("""COMPUTED_VALUE"""),"Step Up Focus Quadricipite")</f>
        <v>Step Up Focus Quadricipite</v>
      </c>
      <c r="W17" s="862" t="str">
        <f>IFERROR(__xludf.DUMMYFUNCTION("""COMPUTED_VALUE"""),"Leg Press 45° Piedi Metà Pedana")</f>
        <v>Leg Press 45° Piedi Metà Pedana</v>
      </c>
      <c r="X17" s="862" t="str">
        <f>IFERROR(__xludf.DUMMYFUNCTION("""COMPUTED_VALUE"""),"Leg Press Piana Piedi Metà Pedana")</f>
        <v>Leg Press Piana Piedi Metà Pedana</v>
      </c>
      <c r="Y17" s="862" t="str">
        <f>IFERROR(__xludf.DUMMYFUNCTION("""COMPUTED_VALUE"""),"Leg Press 45° Piede Basso Monopodalico")</f>
        <v>Leg Press 45° Piede Basso Monopodalico</v>
      </c>
      <c r="Z17" s="862" t="str">
        <f>IFERROR(__xludf.DUMMYFUNCTION("""COMPUTED_VALUE"""),"Affondi con elastico")</f>
        <v>Affondi con elastico</v>
      </c>
      <c r="AA17" s="862" t="str">
        <f>IFERROR(__xludf.DUMMYFUNCTION("""COMPUTED_VALUE"""),"Bulgarian Split Squat Al Multipower")</f>
        <v>Bulgarian Split Squat Al Multipower</v>
      </c>
      <c r="AB17" s="862" t="str">
        <f>IFERROR(__xludf.DUMMYFUNCTION("""COMPUTED_VALUE"""),"Hack Squat Al Multipower")</f>
        <v>Hack Squat Al Multipower</v>
      </c>
      <c r="AC17" s="862" t="str">
        <f>IFERROR(__xludf.DUMMYFUNCTION("""COMPUTED_VALUE"""),"Leg press mono piede alto")</f>
        <v>Leg press mono piede alto</v>
      </c>
      <c r="AD17" s="862" t="str">
        <f>IFERROR(__xludf.DUMMYFUNCTION("""COMPUTED_VALUE"""),"Squat bulgaro 1manubrio")</f>
        <v>Squat bulgaro 1manubrio</v>
      </c>
      <c r="AE17" s="862" t="str">
        <f>IFERROR(__xludf.DUMMYFUNCTION("""COMPUTED_VALUE"""),"Affondi su rialzo")</f>
        <v>Affondi su rialzo</v>
      </c>
      <c r="AF17" s="862" t="str">
        <f>IFERROR(__xludf.DUMMYFUNCTION("""COMPUTED_VALUE"""),"Squat con manubri")</f>
        <v>Squat con manubri</v>
      </c>
      <c r="AG17" s="862" t="str">
        <f>IFERROR(__xludf.DUMMYFUNCTION("""COMPUTED_VALUE"""),"Wall ball")</f>
        <v>Wall ball</v>
      </c>
      <c r="AH17" s="862"/>
      <c r="AI17" s="862"/>
      <c r="AJ17" s="862"/>
      <c r="AK17" s="862"/>
      <c r="AL17" s="862"/>
      <c r="AM17" s="862"/>
      <c r="AN17" s="862"/>
      <c r="AO17" s="862"/>
      <c r="AP17" s="862"/>
    </row>
    <row r="18" hidden="1" outlineLevel="1">
      <c r="A18" s="862" t="str">
        <f>IFERROR(__xludf.DUMMYFUNCTION("TRANSPOSE(FILTER(Esercizi!$AY$2:$BI53,Esercizi!$AY$1:$BI$1=Split!M10))"),"Panca piana")</f>
        <v>Panca piana</v>
      </c>
      <c r="B18" s="862" t="str">
        <f>IFERROR(__xludf.DUMMYFUNCTION("""COMPUTED_VALUE"""),"Panca inclinata")</f>
        <v>Panca inclinata</v>
      </c>
      <c r="C18" s="862" t="str">
        <f>IFERROR(__xludf.DUMMYFUNCTION("""COMPUTED_VALUE"""),"Floor press bilanciere")</f>
        <v>Floor press bilanciere</v>
      </c>
      <c r="D18" s="862" t="str">
        <f>IFERROR(__xludf.DUMMYFUNCTION("""COMPUTED_VALUE"""),"Floor_press_manubri")</f>
        <v>Floor_press_manubri</v>
      </c>
      <c r="E18" s="862" t="str">
        <f>IFERROR(__xludf.DUMMYFUNCTION("""COMPUTED_VALUE"""),"Distensioni manubri su_piana")</f>
        <v>Distensioni manubri su_piana</v>
      </c>
      <c r="F18" s="862" t="str">
        <f>IFERROR(__xludf.DUMMYFUNCTION("""COMPUTED_VALUE"""),"Distensione_manubri_su_inclinata")</f>
        <v>Distensione_manubri_su_inclinata</v>
      </c>
      <c r="G18" s="862" t="str">
        <f>IFERROR(__xludf.DUMMYFUNCTION("""COMPUTED_VALUE"""),"Croci_manubri_sdraiato_a_terra")</f>
        <v>Croci_manubri_sdraiato_a_terra</v>
      </c>
      <c r="H18" s="862" t="str">
        <f>IFERROR(__xludf.DUMMYFUNCTION("""COMPUTED_VALUE"""),"Croci_manubri_su_panca_inclinata")</f>
        <v>Croci_manubri_su_panca_inclinata</v>
      </c>
      <c r="I18" s="862" t="str">
        <f>IFERROR(__xludf.DUMMYFUNCTION("""COMPUTED_VALUE"""),"croci ai cavi su panca")</f>
        <v>croci ai cavi su panca</v>
      </c>
      <c r="J18" s="862" t="str">
        <f>IFERROR(__xludf.DUMMYFUNCTION("""COMPUTED_VALUE"""),"Croci_manubri panca piana")</f>
        <v>Croci_manubri panca piana</v>
      </c>
      <c r="K18" s="862" t="str">
        <f>IFERROR(__xludf.DUMMYFUNCTION("""COMPUTED_VALUE"""),"Croci ai cavi")</f>
        <v>Croci ai cavi</v>
      </c>
      <c r="L18" s="862" t="str">
        <f>IFERROR(__xludf.DUMMYFUNCTION("""COMPUTED_VALUE"""),"croci ai cavi bassi")</f>
        <v>croci ai cavi bassi</v>
      </c>
      <c r="M18" s="862" t="str">
        <f>IFERROR(__xludf.DUMMYFUNCTION("""COMPUTED_VALUE"""),"Cross_over_ai_cavi")</f>
        <v>Cross_over_ai_cavi</v>
      </c>
      <c r="N18" s="862" t="str">
        <f>IFERROR(__xludf.DUMMYFUNCTION("""COMPUTED_VALUE"""),"Dips_inclinato_in_avanti")</f>
        <v>Dips_inclinato_in_avanti</v>
      </c>
      <c r="O18" s="862" t="str">
        <f>IFERROR(__xludf.DUMMYFUNCTION("""COMPUTED_VALUE"""),"Squez_Press")</f>
        <v>Squez_Press</v>
      </c>
      <c r="P18" s="862" t="str">
        <f>IFERROR(__xludf.DUMMYFUNCTION("""COMPUTED_VALUE"""),"Push_Up")</f>
        <v>Push_Up</v>
      </c>
      <c r="Q18" s="862" t="str">
        <f>IFERROR(__xludf.DUMMYFUNCTION("""COMPUTED_VALUE"""),"Chest Press")</f>
        <v>Chest Press</v>
      </c>
      <c r="R18" s="862" t="str">
        <f>IFERROR(__xludf.DUMMYFUNCTION("""COMPUTED_VALUE"""),"Chest Press inclinata")</f>
        <v>Chest Press inclinata</v>
      </c>
      <c r="S18" s="862" t="str">
        <f>IFERROR(__xludf.DUMMYFUNCTION("""COMPUTED_VALUE"""),"Spinte Al Multipower Panca Piona")</f>
        <v>Spinte Al Multipower Panca Piona</v>
      </c>
      <c r="T18" s="862" t="str">
        <f>IFERROR(__xludf.DUMMYFUNCTION("""COMPUTED_VALUE"""),"Spinte Al Multipower panca inclinata")</f>
        <v>Spinte Al Multipower panca inclinata</v>
      </c>
      <c r="U18" s="862" t="str">
        <f>IFERROR(__xludf.DUMMYFUNCTION("""COMPUTED_VALUE"""),"Croci Con Manubri A Terra")</f>
        <v>Croci Con Manubri A Terra</v>
      </c>
      <c r="V18" s="862" t="str">
        <f>IFERROR(__xludf.DUMMYFUNCTION("""COMPUTED_VALUE"""),"Pec Fly Machine")</f>
        <v>Pec Fly Machine</v>
      </c>
      <c r="W18" s="862" t="str">
        <f>IFERROR(__xludf.DUMMYFUNCTION("""COMPUTED_VALUE"""),"Spinte Al Multipower Panca Declinata")</f>
        <v>Spinte Al Multipower Panca Declinata</v>
      </c>
      <c r="X18" s="862" t="str">
        <f>IFERROR(__xludf.DUMMYFUNCTION("""COMPUTED_VALUE"""),"Push-Up Al Multipower")</f>
        <v>Push-Up Al Multipower</v>
      </c>
      <c r="Y18" s="862" t="str">
        <f>IFERROR(__xludf.DUMMYFUNCTION("""COMPUTED_VALUE"""),"Floor press kettbell")</f>
        <v>Floor press kettbell</v>
      </c>
      <c r="Z18" s="862" t="str">
        <f>IFERROR(__xludf.DUMMYFUNCTION("""COMPUTED_VALUE"""),"Croci Dai Cavi Bassi")</f>
        <v>Croci Dai Cavi Bassi</v>
      </c>
      <c r="AA18" s="862" t="str">
        <f>IFERROR(__xludf.DUMMYFUNCTION("""COMPUTED_VALUE"""),"Croci Dai Cavi Bassi Seduto Su Panca 75°")</f>
        <v>Croci Dai Cavi Bassi Seduto Su Panca 75°</v>
      </c>
      <c r="AB18" s="862" t="str">
        <f>IFERROR(__xludf.DUMMYFUNCTION("""COMPUTED_VALUE"""),"Croci Dai Cavi Altezza Spalla")</f>
        <v>Croci Dai Cavi Altezza Spalla</v>
      </c>
      <c r="AC18" s="862" t="str">
        <f>IFERROR(__xludf.DUMMYFUNCTION("""COMPUTED_VALUE"""),"Croci Dai Cavi Bassi")</f>
        <v>Croci Dai Cavi Bassi</v>
      </c>
      <c r="AD18" s="862" t="str">
        <f>IFERROR(__xludf.DUMMYFUNCTION("""COMPUTED_VALUE"""),"Croci Dai Cavi Bassi Seduto Su Panca 75°")</f>
        <v>Croci Dai Cavi Bassi Seduto Su Panca 75°</v>
      </c>
      <c r="AE18" s="862" t="str">
        <f>IFERROR(__xludf.DUMMYFUNCTION("""COMPUTED_VALUE"""),"Croci Dai Cavi Altezza Spalla Seduto Su Panca 75°")</f>
        <v>Croci Dai Cavi Altezza Spalla Seduto Su Panca 75°</v>
      </c>
      <c r="AF18" s="862" t="str">
        <f>IFERROR(__xludf.DUMMYFUNCTION("""COMPUTED_VALUE"""),"Pec Fly Machine")</f>
        <v>Pec Fly Machine</v>
      </c>
      <c r="AG18" s="862"/>
      <c r="AH18" s="862"/>
      <c r="AI18" s="862"/>
      <c r="AJ18" s="862"/>
      <c r="AK18" s="862"/>
      <c r="AL18" s="862"/>
      <c r="AM18" s="862"/>
      <c r="AN18" s="862"/>
      <c r="AO18" s="862"/>
      <c r="AP18" s="862"/>
    </row>
    <row r="19" hidden="1" outlineLevel="1">
      <c r="A19" s="862" t="str">
        <f>IFERROR(__xludf.DUMMYFUNCTION("TRANSPOSE(FILTER(Esercizi!$AY$2:$BI54,Esercizi!$AY$1:$BI$1=Split!M11))"),"Panca piana")</f>
        <v>Panca piana</v>
      </c>
      <c r="B19" s="862" t="str">
        <f>IFERROR(__xludf.DUMMYFUNCTION("""COMPUTED_VALUE"""),"Panca inclinata")</f>
        <v>Panca inclinata</v>
      </c>
      <c r="C19" s="862" t="str">
        <f>IFERROR(__xludf.DUMMYFUNCTION("""COMPUTED_VALUE"""),"Floor press bilanciere")</f>
        <v>Floor press bilanciere</v>
      </c>
      <c r="D19" s="862" t="str">
        <f>IFERROR(__xludf.DUMMYFUNCTION("""COMPUTED_VALUE"""),"Floor_press_manubri")</f>
        <v>Floor_press_manubri</v>
      </c>
      <c r="E19" s="862" t="str">
        <f>IFERROR(__xludf.DUMMYFUNCTION("""COMPUTED_VALUE"""),"Distensioni manubri su_piana")</f>
        <v>Distensioni manubri su_piana</v>
      </c>
      <c r="F19" s="862" t="str">
        <f>IFERROR(__xludf.DUMMYFUNCTION("""COMPUTED_VALUE"""),"Distensione_manubri_su_inclinata")</f>
        <v>Distensione_manubri_su_inclinata</v>
      </c>
      <c r="G19" s="862" t="str">
        <f>IFERROR(__xludf.DUMMYFUNCTION("""COMPUTED_VALUE"""),"Croci_manubri_sdraiato_a_terra")</f>
        <v>Croci_manubri_sdraiato_a_terra</v>
      </c>
      <c r="H19" s="862" t="str">
        <f>IFERROR(__xludf.DUMMYFUNCTION("""COMPUTED_VALUE"""),"Croci_manubri_su_panca_inclinata")</f>
        <v>Croci_manubri_su_panca_inclinata</v>
      </c>
      <c r="I19" s="862" t="str">
        <f>IFERROR(__xludf.DUMMYFUNCTION("""COMPUTED_VALUE"""),"croci ai cavi su panca")</f>
        <v>croci ai cavi su panca</v>
      </c>
      <c r="J19" s="862" t="str">
        <f>IFERROR(__xludf.DUMMYFUNCTION("""COMPUTED_VALUE"""),"Croci_manubri panca piana")</f>
        <v>Croci_manubri panca piana</v>
      </c>
      <c r="K19" s="862" t="str">
        <f>IFERROR(__xludf.DUMMYFUNCTION("""COMPUTED_VALUE"""),"Croci ai cavi")</f>
        <v>Croci ai cavi</v>
      </c>
      <c r="L19" s="862" t="str">
        <f>IFERROR(__xludf.DUMMYFUNCTION("""COMPUTED_VALUE"""),"croci ai cavi bassi")</f>
        <v>croci ai cavi bassi</v>
      </c>
      <c r="M19" s="862" t="str">
        <f>IFERROR(__xludf.DUMMYFUNCTION("""COMPUTED_VALUE"""),"Cross_over_ai_cavi")</f>
        <v>Cross_over_ai_cavi</v>
      </c>
      <c r="N19" s="862" t="str">
        <f>IFERROR(__xludf.DUMMYFUNCTION("""COMPUTED_VALUE"""),"Dips_inclinato_in_avanti")</f>
        <v>Dips_inclinato_in_avanti</v>
      </c>
      <c r="O19" s="862" t="str">
        <f>IFERROR(__xludf.DUMMYFUNCTION("""COMPUTED_VALUE"""),"Squez_Press")</f>
        <v>Squez_Press</v>
      </c>
      <c r="P19" s="862" t="str">
        <f>IFERROR(__xludf.DUMMYFUNCTION("""COMPUTED_VALUE"""),"Push_Up")</f>
        <v>Push_Up</v>
      </c>
      <c r="Q19" s="862" t="str">
        <f>IFERROR(__xludf.DUMMYFUNCTION("""COMPUTED_VALUE"""),"Chest Press")</f>
        <v>Chest Press</v>
      </c>
      <c r="R19" s="862" t="str">
        <f>IFERROR(__xludf.DUMMYFUNCTION("""COMPUTED_VALUE"""),"Chest Press inclinata")</f>
        <v>Chest Press inclinata</v>
      </c>
      <c r="S19" s="862" t="str">
        <f>IFERROR(__xludf.DUMMYFUNCTION("""COMPUTED_VALUE"""),"Spinte Al Multipower Panca Piona")</f>
        <v>Spinte Al Multipower Panca Piona</v>
      </c>
      <c r="T19" s="862" t="str">
        <f>IFERROR(__xludf.DUMMYFUNCTION("""COMPUTED_VALUE"""),"Spinte Al Multipower panca inclinata")</f>
        <v>Spinte Al Multipower panca inclinata</v>
      </c>
      <c r="U19" s="862" t="str">
        <f>IFERROR(__xludf.DUMMYFUNCTION("""COMPUTED_VALUE"""),"Croci Con Manubri A Terra")</f>
        <v>Croci Con Manubri A Terra</v>
      </c>
      <c r="V19" s="862" t="str">
        <f>IFERROR(__xludf.DUMMYFUNCTION("""COMPUTED_VALUE"""),"Pec Fly Machine")</f>
        <v>Pec Fly Machine</v>
      </c>
      <c r="W19" s="862" t="str">
        <f>IFERROR(__xludf.DUMMYFUNCTION("""COMPUTED_VALUE"""),"Spinte Al Multipower Panca Declinata")</f>
        <v>Spinte Al Multipower Panca Declinata</v>
      </c>
      <c r="X19" s="862" t="str">
        <f>IFERROR(__xludf.DUMMYFUNCTION("""COMPUTED_VALUE"""),"Push-Up Al Multipower")</f>
        <v>Push-Up Al Multipower</v>
      </c>
      <c r="Y19" s="862" t="str">
        <f>IFERROR(__xludf.DUMMYFUNCTION("""COMPUTED_VALUE"""),"Floor press kettbell")</f>
        <v>Floor press kettbell</v>
      </c>
      <c r="Z19" s="862" t="str">
        <f>IFERROR(__xludf.DUMMYFUNCTION("""COMPUTED_VALUE"""),"Croci Dai Cavi Bassi")</f>
        <v>Croci Dai Cavi Bassi</v>
      </c>
      <c r="AA19" s="862" t="str">
        <f>IFERROR(__xludf.DUMMYFUNCTION("""COMPUTED_VALUE"""),"Croci Dai Cavi Bassi Seduto Su Panca 75°")</f>
        <v>Croci Dai Cavi Bassi Seduto Su Panca 75°</v>
      </c>
      <c r="AB19" s="862" t="str">
        <f>IFERROR(__xludf.DUMMYFUNCTION("""COMPUTED_VALUE"""),"Croci Dai Cavi Altezza Spalla")</f>
        <v>Croci Dai Cavi Altezza Spalla</v>
      </c>
      <c r="AC19" s="862" t="str">
        <f>IFERROR(__xludf.DUMMYFUNCTION("""COMPUTED_VALUE"""),"Croci Dai Cavi Bassi")</f>
        <v>Croci Dai Cavi Bassi</v>
      </c>
      <c r="AD19" s="862" t="str">
        <f>IFERROR(__xludf.DUMMYFUNCTION("""COMPUTED_VALUE"""),"Croci Dai Cavi Bassi Seduto Su Panca 75°")</f>
        <v>Croci Dai Cavi Bassi Seduto Su Panca 75°</v>
      </c>
      <c r="AE19" s="862" t="str">
        <f>IFERROR(__xludf.DUMMYFUNCTION("""COMPUTED_VALUE"""),"Croci Dai Cavi Altezza Spalla Seduto Su Panca 75°")</f>
        <v>Croci Dai Cavi Altezza Spalla Seduto Su Panca 75°</v>
      </c>
      <c r="AF19" s="862" t="str">
        <f>IFERROR(__xludf.DUMMYFUNCTION("""COMPUTED_VALUE"""),"Pec Fly Machine")</f>
        <v>Pec Fly Machine</v>
      </c>
      <c r="AG19" s="862"/>
      <c r="AH19" s="862"/>
      <c r="AI19" s="862"/>
      <c r="AJ19" s="862"/>
      <c r="AK19" s="862"/>
      <c r="AL19" s="862"/>
      <c r="AM19" s="862"/>
      <c r="AN19" s="862"/>
      <c r="AO19" s="862"/>
      <c r="AP19" s="862"/>
    </row>
    <row r="20" hidden="1" outlineLevel="1">
      <c r="A20" s="862" t="str">
        <f>IFERROR(__xludf.DUMMYFUNCTION("TRANSPOSE(FILTER(Esercizi!$AY$2:$BI55,Esercizi!$AY$1:$BI$1=Split!M12))"),"Panca piana")</f>
        <v>Panca piana</v>
      </c>
      <c r="B20" s="862" t="str">
        <f>IFERROR(__xludf.DUMMYFUNCTION("""COMPUTED_VALUE"""),"Panca inclinata")</f>
        <v>Panca inclinata</v>
      </c>
      <c r="C20" s="862" t="str">
        <f>IFERROR(__xludf.DUMMYFUNCTION("""COMPUTED_VALUE"""),"Floor press bilanciere")</f>
        <v>Floor press bilanciere</v>
      </c>
      <c r="D20" s="862" t="str">
        <f>IFERROR(__xludf.DUMMYFUNCTION("""COMPUTED_VALUE"""),"Floor_press_manubri")</f>
        <v>Floor_press_manubri</v>
      </c>
      <c r="E20" s="862" t="str">
        <f>IFERROR(__xludf.DUMMYFUNCTION("""COMPUTED_VALUE"""),"Distensioni manubri su_piana")</f>
        <v>Distensioni manubri su_piana</v>
      </c>
      <c r="F20" s="862" t="str">
        <f>IFERROR(__xludf.DUMMYFUNCTION("""COMPUTED_VALUE"""),"Distensione_manubri_su_inclinata")</f>
        <v>Distensione_manubri_su_inclinata</v>
      </c>
      <c r="G20" s="862" t="str">
        <f>IFERROR(__xludf.DUMMYFUNCTION("""COMPUTED_VALUE"""),"Croci_manubri_sdraiato_a_terra")</f>
        <v>Croci_manubri_sdraiato_a_terra</v>
      </c>
      <c r="H20" s="862" t="str">
        <f>IFERROR(__xludf.DUMMYFUNCTION("""COMPUTED_VALUE"""),"Croci_manubri_su_panca_inclinata")</f>
        <v>Croci_manubri_su_panca_inclinata</v>
      </c>
      <c r="I20" s="862" t="str">
        <f>IFERROR(__xludf.DUMMYFUNCTION("""COMPUTED_VALUE"""),"croci ai cavi su panca")</f>
        <v>croci ai cavi su panca</v>
      </c>
      <c r="J20" s="862" t="str">
        <f>IFERROR(__xludf.DUMMYFUNCTION("""COMPUTED_VALUE"""),"Croci_manubri panca piana")</f>
        <v>Croci_manubri panca piana</v>
      </c>
      <c r="K20" s="862" t="str">
        <f>IFERROR(__xludf.DUMMYFUNCTION("""COMPUTED_VALUE"""),"Croci ai cavi")</f>
        <v>Croci ai cavi</v>
      </c>
      <c r="L20" s="862" t="str">
        <f>IFERROR(__xludf.DUMMYFUNCTION("""COMPUTED_VALUE"""),"croci ai cavi bassi")</f>
        <v>croci ai cavi bassi</v>
      </c>
      <c r="M20" s="862" t="str">
        <f>IFERROR(__xludf.DUMMYFUNCTION("""COMPUTED_VALUE"""),"Cross_over_ai_cavi")</f>
        <v>Cross_over_ai_cavi</v>
      </c>
      <c r="N20" s="862" t="str">
        <f>IFERROR(__xludf.DUMMYFUNCTION("""COMPUTED_VALUE"""),"Dips_inclinato_in_avanti")</f>
        <v>Dips_inclinato_in_avanti</v>
      </c>
      <c r="O20" s="862" t="str">
        <f>IFERROR(__xludf.DUMMYFUNCTION("""COMPUTED_VALUE"""),"Squez_Press")</f>
        <v>Squez_Press</v>
      </c>
      <c r="P20" s="862" t="str">
        <f>IFERROR(__xludf.DUMMYFUNCTION("""COMPUTED_VALUE"""),"Push_Up")</f>
        <v>Push_Up</v>
      </c>
      <c r="Q20" s="862" t="str">
        <f>IFERROR(__xludf.DUMMYFUNCTION("""COMPUTED_VALUE"""),"Chest Press")</f>
        <v>Chest Press</v>
      </c>
      <c r="R20" s="862" t="str">
        <f>IFERROR(__xludf.DUMMYFUNCTION("""COMPUTED_VALUE"""),"Chest Press inclinata")</f>
        <v>Chest Press inclinata</v>
      </c>
      <c r="S20" s="862" t="str">
        <f>IFERROR(__xludf.DUMMYFUNCTION("""COMPUTED_VALUE"""),"Spinte Al Multipower Panca Piona")</f>
        <v>Spinte Al Multipower Panca Piona</v>
      </c>
      <c r="T20" s="862" t="str">
        <f>IFERROR(__xludf.DUMMYFUNCTION("""COMPUTED_VALUE"""),"Spinte Al Multipower panca inclinata")</f>
        <v>Spinte Al Multipower panca inclinata</v>
      </c>
      <c r="U20" s="862" t="str">
        <f>IFERROR(__xludf.DUMMYFUNCTION("""COMPUTED_VALUE"""),"Croci Con Manubri A Terra")</f>
        <v>Croci Con Manubri A Terra</v>
      </c>
      <c r="V20" s="862" t="str">
        <f>IFERROR(__xludf.DUMMYFUNCTION("""COMPUTED_VALUE"""),"Pec Fly Machine")</f>
        <v>Pec Fly Machine</v>
      </c>
      <c r="W20" s="862" t="str">
        <f>IFERROR(__xludf.DUMMYFUNCTION("""COMPUTED_VALUE"""),"Spinte Al Multipower Panca Declinata")</f>
        <v>Spinte Al Multipower Panca Declinata</v>
      </c>
      <c r="X20" s="862" t="str">
        <f>IFERROR(__xludf.DUMMYFUNCTION("""COMPUTED_VALUE"""),"Push-Up Al Multipower")</f>
        <v>Push-Up Al Multipower</v>
      </c>
      <c r="Y20" s="862" t="str">
        <f>IFERROR(__xludf.DUMMYFUNCTION("""COMPUTED_VALUE"""),"Floor press kettbell")</f>
        <v>Floor press kettbell</v>
      </c>
      <c r="Z20" s="862" t="str">
        <f>IFERROR(__xludf.DUMMYFUNCTION("""COMPUTED_VALUE"""),"Croci Dai Cavi Bassi")</f>
        <v>Croci Dai Cavi Bassi</v>
      </c>
      <c r="AA20" s="862" t="str">
        <f>IFERROR(__xludf.DUMMYFUNCTION("""COMPUTED_VALUE"""),"Croci Dai Cavi Bassi Seduto Su Panca 75°")</f>
        <v>Croci Dai Cavi Bassi Seduto Su Panca 75°</v>
      </c>
      <c r="AB20" s="862" t="str">
        <f>IFERROR(__xludf.DUMMYFUNCTION("""COMPUTED_VALUE"""),"Croci Dai Cavi Altezza Spalla")</f>
        <v>Croci Dai Cavi Altezza Spalla</v>
      </c>
      <c r="AC20" s="862" t="str">
        <f>IFERROR(__xludf.DUMMYFUNCTION("""COMPUTED_VALUE"""),"Croci Dai Cavi Bassi")</f>
        <v>Croci Dai Cavi Bassi</v>
      </c>
      <c r="AD20" s="862" t="str">
        <f>IFERROR(__xludf.DUMMYFUNCTION("""COMPUTED_VALUE"""),"Croci Dai Cavi Bassi Seduto Su Panca 75°")</f>
        <v>Croci Dai Cavi Bassi Seduto Su Panca 75°</v>
      </c>
      <c r="AE20" s="862" t="str">
        <f>IFERROR(__xludf.DUMMYFUNCTION("""COMPUTED_VALUE"""),"Croci Dai Cavi Altezza Spalla Seduto Su Panca 75°")</f>
        <v>Croci Dai Cavi Altezza Spalla Seduto Su Panca 75°</v>
      </c>
      <c r="AF20" s="862" t="str">
        <f>IFERROR(__xludf.DUMMYFUNCTION("""COMPUTED_VALUE"""),"Pec Fly Machine")</f>
        <v>Pec Fly Machine</v>
      </c>
      <c r="AG20" s="862"/>
      <c r="AH20" s="862"/>
      <c r="AI20" s="862"/>
      <c r="AJ20" s="862"/>
      <c r="AK20" s="862"/>
      <c r="AL20" s="862"/>
      <c r="AM20" s="862"/>
      <c r="AN20" s="862"/>
      <c r="AO20" s="862"/>
      <c r="AP20" s="862"/>
    </row>
    <row r="21" ht="15.75" hidden="1" customHeight="1" outlineLevel="1">
      <c r="A21" s="862" t="str">
        <f>IFERROR(__xludf.DUMMYFUNCTION("TRANSPOSE(FILTER(Esercizi!$AY$2:$BI56,Esercizi!$AY$1:$BI$1=Split!M13))"),"Plank")</f>
        <v>Plank</v>
      </c>
      <c r="B21" s="862" t="str">
        <f>IFERROR(__xludf.DUMMYFUNCTION("""COMPUTED_VALUE"""),"Crunch A Terra")</f>
        <v>Crunch A Terra</v>
      </c>
      <c r="C21" s="862" t="str">
        <f>IFERROR(__xludf.DUMMYFUNCTION("""COMPUTED_VALUE"""),"Dragon Flag")</f>
        <v>Dragon Flag</v>
      </c>
      <c r="D21" s="862" t="str">
        <f>IFERROR(__xludf.DUMMYFUNCTION("""COMPUTED_VALUE"""),"Dragon Flag Mono")</f>
        <v>Dragon Flag Mono</v>
      </c>
      <c r="E21" s="862" t="str">
        <f>IFERROR(__xludf.DUMMYFUNCTION("""COMPUTED_VALUE"""),"Side Plank")</f>
        <v>Side Plank</v>
      </c>
      <c r="F21" s="862" t="str">
        <f>IFERROR(__xludf.DUMMYFUNCTION("""COMPUTED_VALUE"""),"Leg Raises")</f>
        <v>Leg Raises</v>
      </c>
      <c r="G21" s="862" t="str">
        <f>IFERROR(__xludf.DUMMYFUNCTION("""COMPUTED_VALUE"""),"Crunch Su Fitball")</f>
        <v>Crunch Su Fitball</v>
      </c>
      <c r="H21" s="862" t="str">
        <f>IFERROR(__xludf.DUMMYFUNCTION("""COMPUTED_VALUE"""),"AB Roll")</f>
        <v>AB Roll</v>
      </c>
      <c r="I21" s="862" t="str">
        <f>IFERROR(__xludf.DUMMYFUNCTION("""COMPUTED_VALUE"""),"Reverse Crunch")</f>
        <v>Reverse Crunch</v>
      </c>
      <c r="J21" s="862" t="str">
        <f>IFERROR(__xludf.DUMMYFUNCTION("""COMPUTED_VALUE"""),"Circuito TRX")</f>
        <v>Circuito TRX</v>
      </c>
      <c r="K21" s="862" t="str">
        <f>IFERROR(__xludf.DUMMYFUNCTION("""COMPUTED_VALUE"""),"Mountain Climber")</f>
        <v>Mountain Climber</v>
      </c>
      <c r="L21" s="862" t="str">
        <f>IFERROR(__xludf.DUMMYFUNCTION("""COMPUTED_VALUE"""),"L-Sit")</f>
        <v>L-Sit</v>
      </c>
      <c r="M21" s="862" t="str">
        <f>IFERROR(__xludf.DUMMYFUNCTION("""COMPUTED_VALUE"""),"Plank Al TRX")</f>
        <v>Plank Al TRX</v>
      </c>
      <c r="N21" s="862" t="str">
        <f>IFERROR(__xludf.DUMMYFUNCTION("""COMPUTED_VALUE"""),"Side Plank Al TRX")</f>
        <v>Side Plank Al TRX</v>
      </c>
      <c r="O21" s="862" t="str">
        <f>IFERROR(__xludf.DUMMYFUNCTION("""COMPUTED_VALUE"""),"Crunch Al Cavo Con Corda")</f>
        <v>Crunch Al Cavo Con Corda</v>
      </c>
      <c r="P21" s="862" t="str">
        <f>IFERROR(__xludf.DUMMYFUNCTION("""COMPUTED_VALUE"""),"Front Lever")</f>
        <v>Front Lever</v>
      </c>
      <c r="Q21" s="862"/>
      <c r="R21" s="862"/>
      <c r="S21" s="862"/>
      <c r="T21" s="862"/>
      <c r="U21" s="862"/>
      <c r="V21" s="862"/>
      <c r="W21" s="862"/>
      <c r="X21" s="862"/>
      <c r="Y21" s="862"/>
      <c r="Z21" s="862"/>
      <c r="AA21" s="862"/>
      <c r="AB21" s="862"/>
      <c r="AC21" s="862"/>
      <c r="AD21" s="862"/>
      <c r="AE21" s="862"/>
      <c r="AF21" s="862"/>
      <c r="AG21" s="862"/>
      <c r="AH21" s="862"/>
      <c r="AI21" s="862"/>
      <c r="AJ21" s="862"/>
      <c r="AK21" s="862"/>
      <c r="AL21" s="862"/>
      <c r="AM21" s="862"/>
      <c r="AN21" s="862"/>
      <c r="AO21" s="862"/>
      <c r="AP21" s="862"/>
    </row>
    <row r="22" ht="15.75" hidden="1" customHeight="1" outlineLevel="1">
      <c r="A22" s="862" t="str">
        <f>IFERROR(__xludf.DUMMYFUNCTION("TRANSPOSE(FILTER(Esercizi!$AY$2:$BI57,Esercizi!$AY$1:$BI$1=Split!M14))"),"#N/A")</f>
        <v>#N/A</v>
      </c>
      <c r="B22" s="863"/>
      <c r="C22" s="863"/>
      <c r="D22" s="863"/>
      <c r="E22" s="863"/>
      <c r="F22" s="863"/>
      <c r="G22" s="863"/>
      <c r="H22" s="863"/>
      <c r="I22" s="863"/>
      <c r="J22" s="863"/>
      <c r="K22" s="863"/>
      <c r="L22" s="863"/>
      <c r="M22" s="863"/>
      <c r="N22" s="863"/>
      <c r="O22" s="863"/>
      <c r="P22" s="863"/>
      <c r="Q22" s="863"/>
      <c r="R22" s="863"/>
      <c r="S22" s="863"/>
      <c r="T22" s="863"/>
      <c r="U22" s="863"/>
      <c r="V22" s="863"/>
      <c r="W22" s="863"/>
      <c r="X22" s="863"/>
      <c r="Y22" s="863"/>
      <c r="Z22" s="863"/>
      <c r="AA22" s="863"/>
      <c r="AB22" s="863"/>
      <c r="AC22" s="863"/>
      <c r="AD22" s="863"/>
      <c r="AE22" s="863"/>
      <c r="AF22" s="863"/>
      <c r="AG22" s="863"/>
      <c r="AH22" s="863"/>
      <c r="AI22" s="863"/>
      <c r="AJ22" s="863"/>
      <c r="AK22" s="863"/>
      <c r="AL22" s="863"/>
      <c r="AM22" s="863"/>
      <c r="AN22" s="863"/>
      <c r="AO22" s="863"/>
      <c r="AP22" s="863"/>
    </row>
    <row r="23" ht="15.75" hidden="1" customHeight="1" outlineLevel="1">
      <c r="A23" s="862" t="str">
        <f>IFERROR(__xludf.DUMMYFUNCTION("TRANSPOSE(FILTER(Esercizi!$AY$2:$BI58,Esercizi!$AY$1:$BI$1=Split!M15))"),"#N/A")</f>
        <v>#N/A</v>
      </c>
      <c r="B23" s="863"/>
      <c r="C23" s="863"/>
      <c r="D23" s="863"/>
      <c r="E23" s="863"/>
      <c r="F23" s="863"/>
      <c r="G23" s="863"/>
      <c r="H23" s="863"/>
      <c r="I23" s="863"/>
      <c r="J23" s="863"/>
      <c r="K23" s="863"/>
      <c r="L23" s="863"/>
      <c r="M23" s="863"/>
      <c r="N23" s="863"/>
      <c r="O23" s="863"/>
      <c r="P23" s="863"/>
      <c r="Q23" s="863"/>
      <c r="R23" s="863"/>
      <c r="S23" s="863"/>
      <c r="T23" s="863"/>
      <c r="U23" s="863"/>
      <c r="V23" s="863"/>
      <c r="W23" s="863"/>
      <c r="X23" s="863"/>
      <c r="Y23" s="863"/>
      <c r="Z23" s="863"/>
      <c r="AA23" s="863"/>
      <c r="AB23" s="863"/>
      <c r="AC23" s="863"/>
      <c r="AD23" s="863"/>
      <c r="AE23" s="863"/>
      <c r="AF23" s="863"/>
      <c r="AG23" s="863"/>
      <c r="AH23" s="863"/>
      <c r="AI23" s="863"/>
      <c r="AJ23" s="863"/>
      <c r="AK23" s="863"/>
      <c r="AL23" s="863"/>
      <c r="AM23" s="863"/>
      <c r="AN23" s="863"/>
      <c r="AO23" s="863"/>
      <c r="AP23" s="863"/>
    </row>
    <row r="24" ht="15.75" hidden="1" customHeight="1" outlineLevel="1">
      <c r="A24" s="862" t="str">
        <f>IFERROR(__xludf.DUMMYFUNCTION("TRANSPOSE(FILTER(Esercizi!$AY$2:$BI59,Esercizi!$AY$1:$BI$1=Split!M16))"),"#N/A")</f>
        <v>#N/A</v>
      </c>
      <c r="B24" s="863"/>
      <c r="C24" s="863"/>
      <c r="D24" s="863"/>
      <c r="E24" s="863"/>
      <c r="F24" s="863"/>
      <c r="G24" s="863"/>
      <c r="H24" s="863"/>
      <c r="I24" s="863"/>
      <c r="J24" s="863"/>
      <c r="K24" s="863"/>
      <c r="L24" s="863"/>
      <c r="M24" s="863"/>
      <c r="N24" s="863"/>
      <c r="O24" s="863"/>
      <c r="P24" s="863"/>
      <c r="Q24" s="863"/>
      <c r="R24" s="863"/>
      <c r="S24" s="863"/>
      <c r="T24" s="863"/>
      <c r="U24" s="863"/>
      <c r="V24" s="863"/>
      <c r="W24" s="863"/>
      <c r="X24" s="863"/>
      <c r="Y24" s="863"/>
      <c r="Z24" s="863"/>
      <c r="AA24" s="863"/>
      <c r="AB24" s="863"/>
      <c r="AC24" s="863"/>
      <c r="AD24" s="863"/>
      <c r="AE24" s="863"/>
      <c r="AF24" s="863"/>
      <c r="AG24" s="863"/>
      <c r="AH24" s="863"/>
      <c r="AI24" s="863"/>
      <c r="AJ24" s="863"/>
      <c r="AK24" s="863"/>
      <c r="AL24" s="863"/>
      <c r="AM24" s="863"/>
      <c r="AN24" s="863"/>
      <c r="AO24" s="863"/>
      <c r="AP24" s="863"/>
    </row>
    <row r="25" ht="15.75" hidden="1" customHeight="1" outlineLevel="1">
      <c r="A25" s="862" t="str">
        <f>IFERROR(__xludf.DUMMYFUNCTION("TRANSPOSE(FILTER(Esercizi!$AY$2:$BI60,Esercizi!$AY$1:$BI$1=Split!M17))"),"#N/A")</f>
        <v>#N/A</v>
      </c>
      <c r="B25" s="863"/>
      <c r="C25" s="863"/>
      <c r="D25" s="863"/>
      <c r="E25" s="863"/>
      <c r="F25" s="863"/>
      <c r="G25" s="863"/>
      <c r="H25" s="863"/>
      <c r="I25" s="863"/>
      <c r="J25" s="863"/>
      <c r="K25" s="863"/>
      <c r="L25" s="863"/>
      <c r="M25" s="863"/>
      <c r="N25" s="863"/>
      <c r="O25" s="863"/>
      <c r="P25" s="863"/>
      <c r="Q25" s="863"/>
      <c r="R25" s="863"/>
      <c r="S25" s="863"/>
      <c r="T25" s="863"/>
      <c r="U25" s="863"/>
      <c r="V25" s="863"/>
      <c r="W25" s="863"/>
      <c r="X25" s="863"/>
      <c r="Y25" s="863"/>
      <c r="Z25" s="863"/>
      <c r="AA25" s="863"/>
      <c r="AB25" s="863"/>
      <c r="AC25" s="863"/>
      <c r="AD25" s="863"/>
      <c r="AE25" s="863"/>
      <c r="AF25" s="863"/>
      <c r="AG25" s="863"/>
      <c r="AH25" s="863"/>
      <c r="AI25" s="863"/>
      <c r="AJ25" s="863"/>
      <c r="AK25" s="863"/>
      <c r="AL25" s="863"/>
      <c r="AM25" s="863"/>
      <c r="AN25" s="863"/>
      <c r="AO25" s="863"/>
      <c r="AP25" s="863"/>
    </row>
    <row r="26" ht="15.75" hidden="1" customHeight="1" outlineLevel="1">
      <c r="A26" s="862" t="str">
        <f>IFERROR(__xludf.DUMMYFUNCTION("TRANSPOSE(FILTER(Esercizi!$AY$2:$BI61,Esercizi!$AY$1:$BI$1=Split!M18))"),"#N/A")</f>
        <v>#N/A</v>
      </c>
      <c r="B26" s="863"/>
      <c r="C26" s="863"/>
      <c r="D26" s="863"/>
      <c r="E26" s="863"/>
      <c r="F26" s="863"/>
      <c r="G26" s="863"/>
      <c r="H26" s="863"/>
      <c r="I26" s="863"/>
      <c r="J26" s="863"/>
      <c r="K26" s="863"/>
      <c r="L26" s="863"/>
      <c r="M26" s="863"/>
      <c r="N26" s="863"/>
      <c r="O26" s="863"/>
      <c r="P26" s="863"/>
      <c r="Q26" s="863"/>
      <c r="R26" s="863"/>
      <c r="S26" s="863"/>
      <c r="T26" s="863"/>
      <c r="U26" s="863"/>
      <c r="V26" s="863"/>
      <c r="W26" s="863"/>
      <c r="X26" s="863"/>
      <c r="Y26" s="863"/>
      <c r="Z26" s="863"/>
      <c r="AA26" s="863"/>
      <c r="AB26" s="863"/>
      <c r="AC26" s="863"/>
      <c r="AD26" s="863"/>
      <c r="AE26" s="863"/>
      <c r="AF26" s="863"/>
      <c r="AG26" s="863"/>
      <c r="AH26" s="863"/>
      <c r="AI26" s="863"/>
      <c r="AJ26" s="863"/>
      <c r="AK26" s="863"/>
      <c r="AL26" s="863"/>
      <c r="AM26" s="863"/>
      <c r="AN26" s="863"/>
      <c r="AO26" s="863"/>
      <c r="AP26" s="863"/>
    </row>
    <row r="27" ht="15.75" hidden="1" customHeight="1" outlineLevel="1">
      <c r="A27" s="862"/>
      <c r="B27" s="863"/>
      <c r="C27" s="863"/>
      <c r="D27" s="863"/>
      <c r="E27" s="863"/>
      <c r="F27" s="863"/>
      <c r="G27" s="863"/>
      <c r="H27" s="863"/>
      <c r="I27" s="863"/>
      <c r="J27" s="863"/>
      <c r="K27" s="863"/>
      <c r="L27" s="863"/>
      <c r="M27" s="863"/>
      <c r="N27" s="863"/>
      <c r="O27" s="863"/>
      <c r="P27" s="863"/>
      <c r="Q27" s="863"/>
      <c r="R27" s="863"/>
      <c r="S27" s="863"/>
      <c r="T27" s="863"/>
      <c r="U27" s="863"/>
      <c r="V27" s="863"/>
      <c r="W27" s="863"/>
      <c r="X27" s="863"/>
      <c r="Y27" s="863"/>
      <c r="Z27" s="863"/>
      <c r="AA27" s="863"/>
      <c r="AB27" s="863"/>
      <c r="AC27" s="863"/>
      <c r="AD27" s="863"/>
      <c r="AE27" s="863"/>
      <c r="AF27" s="863"/>
      <c r="AG27" s="863"/>
      <c r="AH27" s="863"/>
      <c r="AI27" s="863"/>
      <c r="AJ27" s="863"/>
      <c r="AK27" s="863"/>
      <c r="AL27" s="863"/>
      <c r="AM27" s="863"/>
      <c r="AN27" s="863"/>
      <c r="AO27" s="863"/>
      <c r="AP27" s="863"/>
    </row>
    <row r="28" ht="15.75" hidden="1" customHeight="1" outlineLevel="1">
      <c r="A28" s="862" t="str">
        <f>IFERROR(__xludf.DUMMYFUNCTION("TRANSPOSE(FILTER(Esercizi!$AY$2:$BI50,Esercizi!$AY$1:$BI$1=Split!N7))"),"Military")</f>
        <v>Military</v>
      </c>
      <c r="B28" s="862" t="str">
        <f>IFERROR(__xludf.DUMMYFUNCTION("""COMPUTED_VALUE"""),"Lento_avanti_manubri")</f>
        <v>Lento_avanti_manubri</v>
      </c>
      <c r="C28" s="862" t="str">
        <f>IFERROR(__xludf.DUMMYFUNCTION("""COMPUTED_VALUE"""),"alzate laterali")</f>
        <v>alzate laterali</v>
      </c>
      <c r="D28" s="862" t="str">
        <f>IFERROR(__xludf.DUMMYFUNCTION("""COMPUTED_VALUE"""),"Alzate_laterali seduto")</f>
        <v>Alzate_laterali seduto</v>
      </c>
      <c r="E28" s="862" t="str">
        <f>IFERROR(__xludf.DUMMYFUNCTION("""COMPUTED_VALUE"""),"Alzate_frontali")</f>
        <v>Alzate_frontali</v>
      </c>
      <c r="F28" s="862" t="str">
        <f>IFERROR(__xludf.DUMMYFUNCTION("""COMPUTED_VALUE"""),"Alzate laterali_su_panca_inclinata_45°")</f>
        <v>Alzate laterali_su_panca_inclinata_45°</v>
      </c>
      <c r="G28" s="862" t="str">
        <f>IFERROR(__xludf.DUMMYFUNCTION("""COMPUTED_VALUE"""),"Tirate_al_petto")</f>
        <v>Tirate_al_petto</v>
      </c>
      <c r="H28" s="862" t="str">
        <f>IFERROR(__xludf.DUMMYFUNCTION("""COMPUTED_VALUE"""),"W_press manubri")</f>
        <v>W_press manubri</v>
      </c>
      <c r="I28" s="862" t="str">
        <f>IFERROR(__xludf.DUMMYFUNCTION("""COMPUTED_VALUE"""),"Military_al_multypower")</f>
        <v>Military_al_multypower</v>
      </c>
      <c r="J28" s="862" t="str">
        <f>IFERROR(__xludf.DUMMYFUNCTION("""COMPUTED_VALUE"""),"alzate laterali cavi basso")</f>
        <v>alzate laterali cavi basso</v>
      </c>
      <c r="K28" s="862" t="str">
        <f>IFERROR(__xludf.DUMMYFUNCTION("""COMPUTED_VALUE"""),"alzate laterali cavi bassi incrociati su panca")</f>
        <v>alzate laterali cavi bassi incrociati su panca</v>
      </c>
      <c r="L28" s="862" t="str">
        <f>IFERROR(__xludf.DUMMYFUNCTION("""COMPUTED_VALUE"""),"combo spalle ai cavi bassi")</f>
        <v>combo spalle ai cavi bassi</v>
      </c>
      <c r="M28" s="862" t="str">
        <f>IFERROR(__xludf.DUMMYFUNCTION("""COMPUTED_VALUE"""),"Alzate laterali singolo cavo basso")</f>
        <v>Alzate laterali singolo cavo basso</v>
      </c>
      <c r="N28" s="862" t="str">
        <f>IFERROR(__xludf.DUMMYFUNCTION("""COMPUTED_VALUE"""),"Croci_inverse_manubri")</f>
        <v>Croci_inverse_manubri</v>
      </c>
      <c r="O28" s="862" t="str">
        <f>IFERROR(__xludf.DUMMYFUNCTION("""COMPUTED_VALUE"""),"Face_Pull")</f>
        <v>Face_Pull</v>
      </c>
      <c r="P28" s="862" t="str">
        <f>IFERROR(__xludf.DUMMYFUNCTION("""COMPUTED_VALUE"""),"Push_Press_Ktb")</f>
        <v>Push_Press_Ktb</v>
      </c>
      <c r="Q28" s="862" t="str">
        <f>IFERROR(__xludf.DUMMYFUNCTION("""COMPUTED_VALUE"""),"Arnold_Press")</f>
        <v>Arnold_Press</v>
      </c>
      <c r="R28" s="862" t="str">
        <f>IFERROR(__xludf.DUMMYFUNCTION("""COMPUTED_VALUE"""),"Band_Pull")</f>
        <v>Band_Pull</v>
      </c>
      <c r="S28" s="862" t="str">
        <f>IFERROR(__xludf.DUMMYFUNCTION("""COMPUTED_VALUE"""),"Alzate_alla_Nubret_gomito_flesso")</f>
        <v>Alzate_alla_Nubret_gomito_flesso</v>
      </c>
      <c r="T28" s="862" t="str">
        <f>IFERROR(__xludf.DUMMYFUNCTION("""COMPUTED_VALUE"""),"Six_Way")</f>
        <v>Six_Way</v>
      </c>
      <c r="U28" s="862" t="str">
        <f>IFERROR(__xludf.DUMMYFUNCTION("""COMPUTED_VALUE"""),"shoulder press")</f>
        <v>shoulder press</v>
      </c>
      <c r="V28" s="862" t="str">
        <f>IFERROR(__xludf.DUMMYFUNCTION("""COMPUTED_VALUE"""),"Landmine_Press")</f>
        <v>Landmine_Press</v>
      </c>
      <c r="W28" s="862" t="str">
        <f>IFERROR(__xludf.DUMMYFUNCTION("""COMPUTED_VALUE"""),"Military Press Dai Pin In Piedi")</f>
        <v>Military Press Dai Pin In Piedi</v>
      </c>
      <c r="X28" s="862" t="str">
        <f>IFERROR(__xludf.DUMMYFUNCTION("""COMPUTED_VALUE"""),"Civa Press")</f>
        <v>Civa Press</v>
      </c>
      <c r="Y28" s="862" t="str">
        <f>IFERROR(__xludf.DUMMYFUNCTION("""COMPUTED_VALUE"""),"Alzate Posteriori In Statica")</f>
        <v>Alzate Posteriori In Statica</v>
      </c>
      <c r="Z28" s="862" t="str">
        <f>IFERROR(__xludf.DUMMYFUNCTION("""COMPUTED_VALUE"""),"Alzate Laterali Da Terra Con Deadstop")</f>
        <v>Alzate Laterali Da Terra Con Deadstop</v>
      </c>
      <c r="AA28" s="862" t="str">
        <f>IFERROR(__xludf.DUMMYFUNCTION("""COMPUTED_VALUE"""),"Alzate Laterali In Statica 10cm Da Terra")</f>
        <v>Alzate Laterali In Statica 10cm Da Terra</v>
      </c>
      <c r="AB28" s="862" t="str">
        <f>IFERROR(__xludf.DUMMYFUNCTION("""COMPUTED_VALUE"""),"Military Press Al Multipower In Isometria")</f>
        <v>Military Press Al Multipower In Isometria</v>
      </c>
      <c r="AC28" s="862" t="str">
        <f>IFERROR(__xludf.DUMMYFUNCTION("""COMPUTED_VALUE"""),"Military Press Su Panca 75° In Contrazione Statica")</f>
        <v>Military Press Su Panca 75° In Contrazione Statica</v>
      </c>
      <c r="AD28" s="862" t="str">
        <f>IFERROR(__xludf.DUMMYFUNCTION("""COMPUTED_VALUE"""),"Circuiti YTWL")</f>
        <v>Circuiti YTWL</v>
      </c>
      <c r="AE28" s="862" t="str">
        <f>IFERROR(__xludf.DUMMYFUNCTION("""COMPUTED_VALUE"""),"Alzate posteriori cavo basso")</f>
        <v>Alzate posteriori cavo basso</v>
      </c>
      <c r="AF28" s="862" t="str">
        <f>IFERROR(__xludf.DUMMYFUNCTION("""COMPUTED_VALUE"""),"Y Raises")</f>
        <v>Y Raises</v>
      </c>
      <c r="AG28" s="862"/>
      <c r="AH28" s="862"/>
      <c r="AI28" s="862"/>
      <c r="AJ28" s="862"/>
      <c r="AK28" s="862"/>
      <c r="AL28" s="862"/>
      <c r="AM28" s="862"/>
      <c r="AN28" s="862"/>
      <c r="AO28" s="862"/>
      <c r="AP28" s="862"/>
    </row>
    <row r="29" ht="15.75" hidden="1" customHeight="1" outlineLevel="1">
      <c r="A29" s="862" t="str">
        <f>IFERROR(__xludf.DUMMYFUNCTION("TRANSPOSE(FILTER(Esercizi!$AY$2:$BI51,Esercizi!$AY$1:$BI$1=Split!N8))"),"Military")</f>
        <v>Military</v>
      </c>
      <c r="B29" s="862" t="str">
        <f>IFERROR(__xludf.DUMMYFUNCTION("""COMPUTED_VALUE"""),"Lento_avanti_manubri")</f>
        <v>Lento_avanti_manubri</v>
      </c>
      <c r="C29" s="862" t="str">
        <f>IFERROR(__xludf.DUMMYFUNCTION("""COMPUTED_VALUE"""),"alzate laterali")</f>
        <v>alzate laterali</v>
      </c>
      <c r="D29" s="862" t="str">
        <f>IFERROR(__xludf.DUMMYFUNCTION("""COMPUTED_VALUE"""),"Alzate_laterali seduto")</f>
        <v>Alzate_laterali seduto</v>
      </c>
      <c r="E29" s="862" t="str">
        <f>IFERROR(__xludf.DUMMYFUNCTION("""COMPUTED_VALUE"""),"Alzate_frontali")</f>
        <v>Alzate_frontali</v>
      </c>
      <c r="F29" s="862" t="str">
        <f>IFERROR(__xludf.DUMMYFUNCTION("""COMPUTED_VALUE"""),"Alzate laterali_su_panca_inclinata_45°")</f>
        <v>Alzate laterali_su_panca_inclinata_45°</v>
      </c>
      <c r="G29" s="862" t="str">
        <f>IFERROR(__xludf.DUMMYFUNCTION("""COMPUTED_VALUE"""),"Tirate_al_petto")</f>
        <v>Tirate_al_petto</v>
      </c>
      <c r="H29" s="862" t="str">
        <f>IFERROR(__xludf.DUMMYFUNCTION("""COMPUTED_VALUE"""),"W_press manubri")</f>
        <v>W_press manubri</v>
      </c>
      <c r="I29" s="862" t="str">
        <f>IFERROR(__xludf.DUMMYFUNCTION("""COMPUTED_VALUE"""),"Military_al_multypower")</f>
        <v>Military_al_multypower</v>
      </c>
      <c r="J29" s="862" t="str">
        <f>IFERROR(__xludf.DUMMYFUNCTION("""COMPUTED_VALUE"""),"alzate laterali cavi basso")</f>
        <v>alzate laterali cavi basso</v>
      </c>
      <c r="K29" s="862" t="str">
        <f>IFERROR(__xludf.DUMMYFUNCTION("""COMPUTED_VALUE"""),"alzate laterali cavi bassi incrociati su panca")</f>
        <v>alzate laterali cavi bassi incrociati su panca</v>
      </c>
      <c r="L29" s="862" t="str">
        <f>IFERROR(__xludf.DUMMYFUNCTION("""COMPUTED_VALUE"""),"combo spalle ai cavi bassi")</f>
        <v>combo spalle ai cavi bassi</v>
      </c>
      <c r="M29" s="862" t="str">
        <f>IFERROR(__xludf.DUMMYFUNCTION("""COMPUTED_VALUE"""),"Alzate laterali singolo cavo basso")</f>
        <v>Alzate laterali singolo cavo basso</v>
      </c>
      <c r="N29" s="862" t="str">
        <f>IFERROR(__xludf.DUMMYFUNCTION("""COMPUTED_VALUE"""),"Croci_inverse_manubri")</f>
        <v>Croci_inverse_manubri</v>
      </c>
      <c r="O29" s="862" t="str">
        <f>IFERROR(__xludf.DUMMYFUNCTION("""COMPUTED_VALUE"""),"Face_Pull")</f>
        <v>Face_Pull</v>
      </c>
      <c r="P29" s="862" t="str">
        <f>IFERROR(__xludf.DUMMYFUNCTION("""COMPUTED_VALUE"""),"Push_Press_Ktb")</f>
        <v>Push_Press_Ktb</v>
      </c>
      <c r="Q29" s="862" t="str">
        <f>IFERROR(__xludf.DUMMYFUNCTION("""COMPUTED_VALUE"""),"Arnold_Press")</f>
        <v>Arnold_Press</v>
      </c>
      <c r="R29" s="862" t="str">
        <f>IFERROR(__xludf.DUMMYFUNCTION("""COMPUTED_VALUE"""),"Band_Pull")</f>
        <v>Band_Pull</v>
      </c>
      <c r="S29" s="862" t="str">
        <f>IFERROR(__xludf.DUMMYFUNCTION("""COMPUTED_VALUE"""),"Alzate_alla_Nubret_gomito_flesso")</f>
        <v>Alzate_alla_Nubret_gomito_flesso</v>
      </c>
      <c r="T29" s="862" t="str">
        <f>IFERROR(__xludf.DUMMYFUNCTION("""COMPUTED_VALUE"""),"Six_Way")</f>
        <v>Six_Way</v>
      </c>
      <c r="U29" s="862" t="str">
        <f>IFERROR(__xludf.DUMMYFUNCTION("""COMPUTED_VALUE"""),"shoulder press")</f>
        <v>shoulder press</v>
      </c>
      <c r="V29" s="862" t="str">
        <f>IFERROR(__xludf.DUMMYFUNCTION("""COMPUTED_VALUE"""),"Landmine_Press")</f>
        <v>Landmine_Press</v>
      </c>
      <c r="W29" s="862" t="str">
        <f>IFERROR(__xludf.DUMMYFUNCTION("""COMPUTED_VALUE"""),"Military Press Dai Pin In Piedi")</f>
        <v>Military Press Dai Pin In Piedi</v>
      </c>
      <c r="X29" s="862" t="str">
        <f>IFERROR(__xludf.DUMMYFUNCTION("""COMPUTED_VALUE"""),"Civa Press")</f>
        <v>Civa Press</v>
      </c>
      <c r="Y29" s="862" t="str">
        <f>IFERROR(__xludf.DUMMYFUNCTION("""COMPUTED_VALUE"""),"Alzate Posteriori In Statica")</f>
        <v>Alzate Posteriori In Statica</v>
      </c>
      <c r="Z29" s="862" t="str">
        <f>IFERROR(__xludf.DUMMYFUNCTION("""COMPUTED_VALUE"""),"Alzate Laterali Da Terra Con Deadstop")</f>
        <v>Alzate Laterali Da Terra Con Deadstop</v>
      </c>
      <c r="AA29" s="862" t="str">
        <f>IFERROR(__xludf.DUMMYFUNCTION("""COMPUTED_VALUE"""),"Alzate Laterali In Statica 10cm Da Terra")</f>
        <v>Alzate Laterali In Statica 10cm Da Terra</v>
      </c>
      <c r="AB29" s="862" t="str">
        <f>IFERROR(__xludf.DUMMYFUNCTION("""COMPUTED_VALUE"""),"Military Press Al Multipower In Isometria")</f>
        <v>Military Press Al Multipower In Isometria</v>
      </c>
      <c r="AC29" s="862" t="str">
        <f>IFERROR(__xludf.DUMMYFUNCTION("""COMPUTED_VALUE"""),"Military Press Su Panca 75° In Contrazione Statica")</f>
        <v>Military Press Su Panca 75° In Contrazione Statica</v>
      </c>
      <c r="AD29" s="862" t="str">
        <f>IFERROR(__xludf.DUMMYFUNCTION("""COMPUTED_VALUE"""),"Circuiti YTWL")</f>
        <v>Circuiti YTWL</v>
      </c>
      <c r="AE29" s="862" t="str">
        <f>IFERROR(__xludf.DUMMYFUNCTION("""COMPUTED_VALUE"""),"Alzate posteriori cavo basso")</f>
        <v>Alzate posteriori cavo basso</v>
      </c>
      <c r="AF29" s="862" t="str">
        <f>IFERROR(__xludf.DUMMYFUNCTION("""COMPUTED_VALUE"""),"Y Raises")</f>
        <v>Y Raises</v>
      </c>
      <c r="AG29" s="862"/>
      <c r="AH29" s="862"/>
      <c r="AI29" s="862"/>
      <c r="AJ29" s="862"/>
      <c r="AK29" s="862"/>
      <c r="AL29" s="862"/>
      <c r="AM29" s="862"/>
      <c r="AN29" s="862"/>
      <c r="AO29" s="862"/>
      <c r="AP29" s="862"/>
    </row>
    <row r="30" ht="15.75" hidden="1" customHeight="1" outlineLevel="1">
      <c r="A30" s="862" t="str">
        <f>IFERROR(__xludf.DUMMYFUNCTION("TRANSPOSE(FILTER(Esercizi!$AY$2:$BI52,Esercizi!$AY$1:$BI$1=Split!N9))"),"Trazioni")</f>
        <v>Trazioni</v>
      </c>
      <c r="B30" s="862" t="str">
        <f>IFERROR(__xludf.DUMMYFUNCTION("""COMPUTED_VALUE"""),"Trazioni assistite")</f>
        <v>Trazioni assistite</v>
      </c>
      <c r="C30" s="862" t="str">
        <f>IFERROR(__xludf.DUMMYFUNCTION("""COMPUTED_VALUE"""),"Trazioni supine")</f>
        <v>Trazioni supine</v>
      </c>
      <c r="D30" s="862" t="str">
        <f>IFERROR(__xludf.DUMMYFUNCTION("""COMPUTED_VALUE"""),"Trazioni Alla Sbarra Presa Neutra")</f>
        <v>Trazioni Alla Sbarra Presa Neutra</v>
      </c>
      <c r="E30" s="862" t="str">
        <f>IFERROR(__xludf.DUMMYFUNCTION("""COMPUTED_VALUE"""),"Lat machine presa neutra")</f>
        <v>Lat machine presa neutra</v>
      </c>
      <c r="F30" s="862" t="str">
        <f>IFERROR(__xludf.DUMMYFUNCTION("""COMPUTED_VALUE"""),"Lat machine supina")</f>
        <v>Lat machine supina</v>
      </c>
      <c r="G30" s="862" t="str">
        <f>IFERROR(__xludf.DUMMYFUNCTION("""COMPUTED_VALUE"""),"Vertical traction")</f>
        <v>Vertical traction</v>
      </c>
      <c r="H30" s="862" t="str">
        <f>IFERROR(__xludf.DUMMYFUNCTION("""COMPUTED_VALUE"""),"Lat triangolo")</f>
        <v>Lat triangolo</v>
      </c>
      <c r="I30" s="862" t="str">
        <f>IFERROR(__xludf.DUMMYFUNCTION("""COMPUTED_VALUE"""),"Lat mono braccio")</f>
        <v>Lat mono braccio</v>
      </c>
      <c r="J30" s="862" t="str">
        <f>IFERROR(__xludf.DUMMYFUNCTION("""COMPUTED_VALUE"""),"Pull down corda")</f>
        <v>Pull down corda</v>
      </c>
      <c r="K30" s="862" t="str">
        <f>IFERROR(__xludf.DUMMYFUNCTION("""COMPUTED_VALUE"""),"Pull down sbarra")</f>
        <v>Pull down sbarra</v>
      </c>
      <c r="L30" s="862" t="str">
        <f>IFERROR(__xludf.DUMMYFUNCTION("""COMPUTED_VALUE"""),"Pullower manubrio ")</f>
        <v>Pullower manubrio </v>
      </c>
      <c r="M30" s="862" t="str">
        <f>IFERROR(__xludf.DUMMYFUNCTION("""COMPUTED_VALUE"""),"Pullover bilanciere")</f>
        <v>Pullover bilanciere</v>
      </c>
      <c r="N30" s="862" t="str">
        <f>IFERROR(__xludf.DUMMYFUNCTION("""COMPUTED_VALUE"""),"Stretchers")</f>
        <v>Stretchers</v>
      </c>
      <c r="O30" s="862" t="str">
        <f>IFERROR(__xludf.DUMMYFUNCTION("""COMPUTED_VALUE"""),"Lat machine prona")</f>
        <v>Lat machine prona</v>
      </c>
      <c r="P30" s="862" t="str">
        <f>IFERROR(__xludf.DUMMYFUNCTION("""COMPUTED_VALUE"""),"Lat mono")</f>
        <v>Lat mono</v>
      </c>
      <c r="Q30" s="862" t="str">
        <f>IFERROR(__xludf.DUMMYFUNCTION("""COMPUTED_VALUE"""),"Combo dorso ai cavi")</f>
        <v>Combo dorso ai cavi</v>
      </c>
      <c r="R30" s="862" t="str">
        <f>IFERROR(__xludf.DUMMYFUNCTION("""COMPUTED_VALUE"""),"Pullover dorso ")</f>
        <v>Pullover dorso </v>
      </c>
      <c r="S30" s="862" t="str">
        <f>IFERROR(__xludf.DUMMYFUNCTION("""COMPUTED_VALUE"""),"Trazioni gironda")</f>
        <v>Trazioni gironda</v>
      </c>
      <c r="T30" s="862" t="str">
        <f>IFERROR(__xludf.DUMMYFUNCTION("""COMPUTED_VALUE"""),"Trazioni statica")</f>
        <v>Trazioni statica</v>
      </c>
      <c r="U30" s="862" t="str">
        <f>IFERROR(__xludf.DUMMYFUNCTION("""COMPUTED_VALUE"""),"Lat Machine Con Trazy Bar")</f>
        <v>Lat Machine Con Trazy Bar</v>
      </c>
      <c r="V30" s="862" t="str">
        <f>IFERROR(__xludf.DUMMYFUNCTION("""COMPUTED_VALUE"""),"Pullover Con Manubrio Ed Elastico Dal Cavo Basso")</f>
        <v>Pullover Con Manubrio Ed Elastico Dal Cavo Basso</v>
      </c>
      <c r="W30" s="862" t="str">
        <f>IFERROR(__xludf.DUMMYFUNCTION("""COMPUTED_VALUE"""),"Scapular Lat Machine Presa Prona")</f>
        <v>Scapular Lat Machine Presa Prona</v>
      </c>
      <c r="X30" s="862" t="str">
        <f>IFERROR(__xludf.DUMMYFUNCTION("""COMPUTED_VALUE"""),"Lat Machine Presa Prona In Contrazione Statica")</f>
        <v>Lat Machine Presa Prona In Contrazione Statica</v>
      </c>
      <c r="Y30" s="862"/>
      <c r="Z30" s="862"/>
      <c r="AA30" s="862"/>
      <c r="AB30" s="862"/>
      <c r="AC30" s="862"/>
      <c r="AD30" s="862"/>
      <c r="AE30" s="862"/>
      <c r="AF30" s="862"/>
      <c r="AG30" s="862"/>
      <c r="AH30" s="862"/>
      <c r="AI30" s="862"/>
      <c r="AJ30" s="862"/>
      <c r="AK30" s="862"/>
      <c r="AL30" s="862"/>
      <c r="AM30" s="862"/>
      <c r="AN30" s="862"/>
      <c r="AO30" s="862"/>
      <c r="AP30" s="862"/>
    </row>
    <row r="31" ht="15.75" hidden="1" customHeight="1" outlineLevel="1">
      <c r="A31" s="862" t="str">
        <f>IFERROR(__xludf.DUMMYFUNCTION("TRANSPOSE(FILTER(Esercizi!$AY$2:$BI53,Esercizi!$AY$1:$BI$1=Split!N10))"),"Stacco_Regular")</f>
        <v>Stacco_Regular</v>
      </c>
      <c r="B31" s="862" t="str">
        <f>IFERROR(__xludf.DUMMYFUNCTION("""COMPUTED_VALUE"""),"Stacco_Sumo")</f>
        <v>Stacco_Sumo</v>
      </c>
      <c r="C31" s="862" t="str">
        <f>IFERROR(__xludf.DUMMYFUNCTION("""COMPUTED_VALUE"""),"Stacco_RDL bilanciere")</f>
        <v>Stacco_RDL bilanciere</v>
      </c>
      <c r="D31" s="862" t="str">
        <f>IFERROR(__xludf.DUMMYFUNCTION("""COMPUTED_VALUE"""),"Stacchi_gambe_semi_tese bilanciere")</f>
        <v>Stacchi_gambe_semi_tese bilanciere</v>
      </c>
      <c r="E31" s="862" t="str">
        <f>IFERROR(__xludf.DUMMYFUNCTION("""COMPUTED_VALUE"""),"Leg_curls")</f>
        <v>Leg_curls</v>
      </c>
      <c r="F31" s="862" t="str">
        <f>IFERROR(__xludf.DUMMYFUNCTION("""COMPUTED_VALUE"""),"Leg_curls_talloni_incastrati")</f>
        <v>Leg_curls_talloni_incastrati</v>
      </c>
      <c r="G31" s="862" t="str">
        <f>IFERROR(__xludf.DUMMYFUNCTION("""COMPUTED_VALUE"""),"Leg_curls_trx")</f>
        <v>Leg_curls_trx</v>
      </c>
      <c r="H31" s="862" t="str">
        <f>IFERROR(__xludf.DUMMYFUNCTION("""COMPUTED_VALUE"""),"Stacco_mono_gamba")</f>
        <v>Stacco_mono_gamba</v>
      </c>
      <c r="I31" s="862" t="str">
        <f>IFERROR(__xludf.DUMMYFUNCTION("""COMPUTED_VALUE"""),"Stacco_americano")</f>
        <v>Stacco_americano</v>
      </c>
      <c r="J31" s="862" t="str">
        <f>IFERROR(__xludf.DUMMYFUNCTION("""COMPUTED_VALUE"""),"Stacco_da_rialzi")</f>
        <v>Stacco_da_rialzi</v>
      </c>
      <c r="K31" s="862" t="str">
        <f>IFERROR(__xludf.DUMMYFUNCTION("""COMPUTED_VALUE"""),"Jefferson_Culs")</f>
        <v>Jefferson_Culs</v>
      </c>
      <c r="L31" s="862" t="str">
        <f>IFERROR(__xludf.DUMMYFUNCTION("""COMPUTED_VALUE"""),"Ghd")</f>
        <v>Ghd</v>
      </c>
      <c r="M31" s="862" t="str">
        <f>IFERROR(__xludf.DUMMYFUNCTION("""COMPUTED_VALUE"""),"Hamstring_Destroyers")</f>
        <v>Hamstring_Destroyers</v>
      </c>
      <c r="N31" s="862" t="str">
        <f>IFERROR(__xludf.DUMMYFUNCTION("""COMPUTED_VALUE"""),"Leg_Curs_Fitbal")</f>
        <v>Leg_Curs_Fitbal</v>
      </c>
      <c r="O31" s="862" t="str">
        <f>IFERROR(__xludf.DUMMYFUNCTION("""COMPUTED_VALUE"""),"Hyperstension")</f>
        <v>Hyperstension</v>
      </c>
      <c r="P31" s="862" t="str">
        <f>IFERROR(__xludf.DUMMYFUNCTION("""COMPUTED_VALUE"""),"stacchi rumeni manubri")</f>
        <v>stacchi rumeni manubri</v>
      </c>
      <c r="Q31" s="862" t="str">
        <f>IFERROR(__xludf.DUMMYFUNCTION("""COMPUTED_VALUE"""),"stacco b stance per femorali")</f>
        <v>stacco b stance per femorali</v>
      </c>
      <c r="R31" s="862" t="str">
        <f>IFERROR(__xludf.DUMMYFUNCTION("""COMPUTED_VALUE"""),"Stacco da terra cin kettlebell")</f>
        <v>Stacco da terra cin kettlebell</v>
      </c>
      <c r="S31" s="862" t="str">
        <f>IFERROR(__xludf.DUMMYFUNCTION("""COMPUTED_VALUE"""),"Stacco Da Terra Con Kettlebell")</f>
        <v>Stacco Da Terra Con Kettlebell</v>
      </c>
      <c r="T31" s="862" t="str">
        <f>IFERROR(__xludf.DUMMYFUNCTION("""COMPUTED_VALUE"""),"Stacco Con manubrio con banda elastica")</f>
        <v>Stacco Con manubrio con banda elastica</v>
      </c>
      <c r="U31" s="862"/>
      <c r="V31" s="862"/>
      <c r="W31" s="862"/>
      <c r="X31" s="862"/>
      <c r="Y31" s="862"/>
      <c r="Z31" s="862"/>
      <c r="AA31" s="862"/>
      <c r="AB31" s="862"/>
      <c r="AC31" s="862"/>
      <c r="AD31" s="862"/>
      <c r="AE31" s="862"/>
      <c r="AF31" s="862"/>
      <c r="AG31" s="862"/>
      <c r="AH31" s="862"/>
      <c r="AI31" s="862"/>
      <c r="AJ31" s="862"/>
      <c r="AK31" s="862"/>
      <c r="AL31" s="862"/>
      <c r="AM31" s="862"/>
      <c r="AN31" s="862"/>
      <c r="AO31" s="862"/>
      <c r="AP31" s="862"/>
    </row>
    <row r="32" ht="15.75" hidden="1" customHeight="1" outlineLevel="1">
      <c r="A32" s="862" t="str">
        <f>IFERROR(__xludf.DUMMYFUNCTION("TRANSPOSE(FILTER(Esercizi!$AY$2:$BI54,Esercizi!$AY$1:$BI$1=Split!N11))"),"Curl_manubri")</f>
        <v>Curl_manubri</v>
      </c>
      <c r="B32" s="862" t="str">
        <f>IFERROR(__xludf.DUMMYFUNCTION("""COMPUTED_VALUE"""),"Curls_panca_scoot")</f>
        <v>Curls_panca_scoot</v>
      </c>
      <c r="C32" s="862" t="str">
        <f>IFERROR(__xludf.DUMMYFUNCTION("""COMPUTED_VALUE"""),"Curls_panca_45°")</f>
        <v>Curls_panca_45°</v>
      </c>
      <c r="D32" s="862" t="str">
        <f>IFERROR(__xludf.DUMMYFUNCTION("""COMPUTED_VALUE"""),"Dead_Curls")</f>
        <v>Dead_Curls</v>
      </c>
      <c r="E32" s="862" t="str">
        <f>IFERROR(__xludf.DUMMYFUNCTION("""COMPUTED_VALUE"""),"Curls_Bilaciere_Z")</f>
        <v>Curls_Bilaciere_Z</v>
      </c>
      <c r="F32" s="862" t="str">
        <f>IFERROR(__xludf.DUMMYFUNCTION("""COMPUTED_VALUE"""),"Curls_manubri_schiena_al_muro")</f>
        <v>Curls_manubri_schiena_al_muro</v>
      </c>
      <c r="G32" s="862" t="str">
        <f>IFERROR(__xludf.DUMMYFUNCTION("""COMPUTED_VALUE"""),"Curls_martello_in_piedi")</f>
        <v>Curls_martello_in_piedi</v>
      </c>
      <c r="H32" s="862" t="str">
        <f>IFERROR(__xludf.DUMMYFUNCTION("""COMPUTED_VALUE"""),"Curls_martello_panca")</f>
        <v>Curls_martello_panca</v>
      </c>
      <c r="I32" s="862" t="str">
        <f>IFERROR(__xludf.DUMMYFUNCTION("""COMPUTED_VALUE"""),"Curls_martello_panca_inlinata_45°")</f>
        <v>Curls_martello_panca_inlinata_45°</v>
      </c>
      <c r="J32" s="862" t="str">
        <f>IFERROR(__xludf.DUMMYFUNCTION("""COMPUTED_VALUE"""),"Spider_curls")</f>
        <v>Spider_curls</v>
      </c>
      <c r="K32" s="862" t="str">
        <f>IFERROR(__xludf.DUMMYFUNCTION("""COMPUTED_VALUE"""),"curl cavo basso")</f>
        <v>curl cavo basso</v>
      </c>
      <c r="L32" s="862" t="str">
        <f>IFERROR(__xludf.DUMMYFUNCTION("""COMPUTED_VALUE"""),"curl doppio bicipite ")</f>
        <v>curl doppio bicipite </v>
      </c>
      <c r="M32" s="862" t="str">
        <f>IFERROR(__xludf.DUMMYFUNCTION("""COMPUTED_VALUE"""),"combo bicipiti ai cavi")</f>
        <v>combo bicipiti ai cavi</v>
      </c>
      <c r="N32" s="862" t="str">
        <f>IFERROR(__xludf.DUMMYFUNCTION("""COMPUTED_VALUE"""),"Bicipiti sdraiati al cavo alto")</f>
        <v>Bicipiti sdraiati al cavo alto</v>
      </c>
      <c r="O32" s="862" t="str">
        <f>IFERROR(__xludf.DUMMYFUNCTION("""COMPUTED_VALUE"""),"curl cavo basso con appoggio su panca")</f>
        <v>curl cavo basso con appoggio su panca</v>
      </c>
      <c r="P32" s="862" t="str">
        <f>IFERROR(__xludf.DUMMYFUNCTION("""COMPUTED_VALUE"""),"curl ai cavi bassi su panca")</f>
        <v>curl ai cavi bassi su panca</v>
      </c>
      <c r="Q32" s="862" t="str">
        <f>IFERROR(__xludf.DUMMYFUNCTION("""COMPUTED_VALUE"""),"Curls_trx")</f>
        <v>Curls_trx</v>
      </c>
      <c r="R32" s="862" t="str">
        <f>IFERROR(__xludf.DUMMYFUNCTION("""COMPUTED_VALUE"""),"Curl Con Manubri Seduto A Terra Con Deadstop")</f>
        <v>Curl Con Manubri Seduto A Terra Con Deadstop</v>
      </c>
      <c r="S32" s="862" t="str">
        <f>IFERROR(__xludf.DUMMYFUNCTION("""COMPUTED_VALUE"""),"Curl Con Manubri Seduto Su Step Con Deadstop")</f>
        <v>Curl Con Manubri Seduto Su Step Con Deadstop</v>
      </c>
      <c r="T32" s="862" t="str">
        <f>IFERROR(__xludf.DUMMYFUNCTION("""COMPUTED_VALUE"""),"Curl Con Bilanciere Con Deadstop")</f>
        <v>Curl Con Bilanciere Con Deadstop</v>
      </c>
      <c r="U32" s="862"/>
      <c r="V32" s="862"/>
      <c r="W32" s="862"/>
      <c r="X32" s="862"/>
      <c r="Y32" s="862"/>
      <c r="Z32" s="862"/>
      <c r="AA32" s="862"/>
      <c r="AB32" s="862"/>
      <c r="AC32" s="862"/>
      <c r="AD32" s="862"/>
      <c r="AE32" s="862"/>
      <c r="AF32" s="862"/>
      <c r="AG32" s="862"/>
      <c r="AH32" s="862"/>
      <c r="AI32" s="862"/>
      <c r="AJ32" s="862"/>
      <c r="AK32" s="862"/>
      <c r="AL32" s="862"/>
      <c r="AM32" s="862"/>
      <c r="AN32" s="862"/>
      <c r="AO32" s="862"/>
      <c r="AP32" s="862"/>
    </row>
    <row r="33" ht="15.75" hidden="1" customHeight="1" outlineLevel="1">
      <c r="A33" s="862" t="str">
        <f>IFERROR(__xludf.DUMMYFUNCTION("TRANSPOSE(FILTER(Esercizi!$AY$2:$BI55,Esercizi!$AY$1:$BI$1=Split!N12))"),"French press manubri")</f>
        <v>French press manubri</v>
      </c>
      <c r="B33" s="862" t="str">
        <f>IFERROR(__xludf.DUMMYFUNCTION("""COMPUTED_VALUE"""),"French press bilanciere_Z")</f>
        <v>French press bilanciere_Z</v>
      </c>
      <c r="C33" s="862" t="str">
        <f>IFERROR(__xludf.DUMMYFUNCTION("""COMPUTED_VALUE"""),"French press panca_40°")</f>
        <v>French press panca_40°</v>
      </c>
      <c r="D33" s="862" t="str">
        <f>IFERROR(__xludf.DUMMYFUNCTION("""COMPUTED_VALUE"""),"Push down corda")</f>
        <v>Push down corda</v>
      </c>
      <c r="E33" s="862" t="str">
        <f>IFERROR(__xludf.DUMMYFUNCTION("""COMPUTED_VALUE"""),"Tricipiti cavo basso dietro la testa")</f>
        <v>Tricipiti cavo basso dietro la testa</v>
      </c>
      <c r="F33" s="862" t="str">
        <f>IFERROR(__xludf.DUMMYFUNCTION("""COMPUTED_VALUE"""),"Tricipiti_Pullover")</f>
        <v>Tricipiti_Pullover</v>
      </c>
      <c r="G33" s="862" t="str">
        <f>IFERROR(__xludf.DUMMYFUNCTION("""COMPUTED_VALUE"""),"Dips_stretti")</f>
        <v>Dips_stretti</v>
      </c>
      <c r="H33" s="862" t="str">
        <f>IFERROR(__xludf.DUMMYFUNCTION("""COMPUTED_VALUE"""),"Tricipiti_mono_braccio_cavo_alto")</f>
        <v>Tricipiti_mono_braccio_cavo_alto</v>
      </c>
      <c r="I33" s="862" t="str">
        <f>IFERROR(__xludf.DUMMYFUNCTION("""COMPUTED_VALUE"""),"California_Press")</f>
        <v>California_Press</v>
      </c>
      <c r="J33" s="862" t="str">
        <f>IFERROR(__xludf.DUMMYFUNCTION("""COMPUTED_VALUE"""),"Tata_press")</f>
        <v>Tata_press</v>
      </c>
      <c r="K33" s="862" t="str">
        <f>IFERROR(__xludf.DUMMYFUNCTION("""COMPUTED_VALUE"""),"French press 1manubrio")</f>
        <v>French press 1manubrio</v>
      </c>
      <c r="L33" s="862" t="str">
        <f>IFERROR(__xludf.DUMMYFUNCTION("""COMPUTED_VALUE"""),"Kick_back corda al cavo")</f>
        <v>Kick_back corda al cavo</v>
      </c>
      <c r="M33" s="862" t="str">
        <f>IFERROR(__xludf.DUMMYFUNCTION("""COMPUTED_VALUE"""),"Kick Back Con Manubrio")</f>
        <v>Kick Back Con Manubrio</v>
      </c>
      <c r="N33" s="862" t="str">
        <f>IFERROR(__xludf.DUMMYFUNCTION("""COMPUTED_VALUE"""),"Push down su panca")</f>
        <v>Push down su panca</v>
      </c>
      <c r="O33" s="862" t="str">
        <f>IFERROR(__xludf.DUMMYFUNCTION("""COMPUTED_VALUE"""),"Diamond Push Up")</f>
        <v>Diamond Push Up</v>
      </c>
      <c r="P33" s="862" t="str">
        <f>IFERROR(__xludf.DUMMYFUNCTION("""COMPUTED_VALUE"""),"Panca Piana Presa Stretta")</f>
        <v>Panca Piana Presa Stretta</v>
      </c>
      <c r="Q33" s="862" t="str">
        <f>IFERROR(__xludf.DUMMYFUNCTION("""COMPUTED_VALUE"""),"French Press Con Manubri Insieme Su Panca 30°")</f>
        <v>French Press Con Manubri Insieme Su Panca 30°</v>
      </c>
      <c r="R33" s="862" t="str">
        <f>IFERROR(__xludf.DUMMYFUNCTION("""COMPUTED_VALUE"""),"Crossover Ai Cavi Incrociati")</f>
        <v>Crossover Ai Cavi Incrociati</v>
      </c>
      <c r="S33" s="862" t="str">
        <f>IFERROR(__xludf.DUMMYFUNCTION("""COMPUTED_VALUE"""),"Pushdown Con Cavo Singolo")</f>
        <v>Pushdown Con Cavo Singolo</v>
      </c>
      <c r="T33" s="862" t="str">
        <f>IFERROR(__xludf.DUMMYFUNCTION("""COMPUTED_VALUE"""),"French Press Con Bilanciere EZ Su Panca 30°")</f>
        <v>French Press Con Bilanciere EZ Su Panca 30°</v>
      </c>
      <c r="U33" s="862"/>
      <c r="V33" s="862"/>
      <c r="W33" s="862"/>
      <c r="X33" s="862"/>
      <c r="Y33" s="862"/>
      <c r="Z33" s="862"/>
      <c r="AA33" s="862"/>
      <c r="AB33" s="862"/>
      <c r="AC33" s="862"/>
      <c r="AD33" s="862"/>
      <c r="AE33" s="862"/>
      <c r="AF33" s="862"/>
      <c r="AG33" s="862"/>
      <c r="AH33" s="862"/>
      <c r="AI33" s="862"/>
      <c r="AJ33" s="862"/>
      <c r="AK33" s="862"/>
      <c r="AL33" s="862"/>
      <c r="AM33" s="862"/>
      <c r="AN33" s="862"/>
      <c r="AO33" s="862"/>
      <c r="AP33" s="862"/>
    </row>
    <row r="34" ht="15.75" hidden="1" customHeight="1" outlineLevel="1">
      <c r="A34" s="862" t="str">
        <f>IFERROR(__xludf.DUMMYFUNCTION("TRANSPOSE(FILTER(Esercizi!$AY$2:$BI56,Esercizi!$AY$1:$BI$1=Split!N13))"),"Plank")</f>
        <v>Plank</v>
      </c>
      <c r="B34" s="862" t="str">
        <f>IFERROR(__xludf.DUMMYFUNCTION("""COMPUTED_VALUE"""),"Crunch A Terra")</f>
        <v>Crunch A Terra</v>
      </c>
      <c r="C34" s="862" t="str">
        <f>IFERROR(__xludf.DUMMYFUNCTION("""COMPUTED_VALUE"""),"Dragon Flag")</f>
        <v>Dragon Flag</v>
      </c>
      <c r="D34" s="862" t="str">
        <f>IFERROR(__xludf.DUMMYFUNCTION("""COMPUTED_VALUE"""),"Dragon Flag Mono")</f>
        <v>Dragon Flag Mono</v>
      </c>
      <c r="E34" s="862" t="str">
        <f>IFERROR(__xludf.DUMMYFUNCTION("""COMPUTED_VALUE"""),"Side Plank")</f>
        <v>Side Plank</v>
      </c>
      <c r="F34" s="862" t="str">
        <f>IFERROR(__xludf.DUMMYFUNCTION("""COMPUTED_VALUE"""),"Leg Raises")</f>
        <v>Leg Raises</v>
      </c>
      <c r="G34" s="862" t="str">
        <f>IFERROR(__xludf.DUMMYFUNCTION("""COMPUTED_VALUE"""),"Crunch Su Fitball")</f>
        <v>Crunch Su Fitball</v>
      </c>
      <c r="H34" s="862" t="str">
        <f>IFERROR(__xludf.DUMMYFUNCTION("""COMPUTED_VALUE"""),"AB Roll")</f>
        <v>AB Roll</v>
      </c>
      <c r="I34" s="862" t="str">
        <f>IFERROR(__xludf.DUMMYFUNCTION("""COMPUTED_VALUE"""),"Reverse Crunch")</f>
        <v>Reverse Crunch</v>
      </c>
      <c r="J34" s="862" t="str">
        <f>IFERROR(__xludf.DUMMYFUNCTION("""COMPUTED_VALUE"""),"Circuito TRX")</f>
        <v>Circuito TRX</v>
      </c>
      <c r="K34" s="862" t="str">
        <f>IFERROR(__xludf.DUMMYFUNCTION("""COMPUTED_VALUE"""),"Mountain Climber")</f>
        <v>Mountain Climber</v>
      </c>
      <c r="L34" s="862" t="str">
        <f>IFERROR(__xludf.DUMMYFUNCTION("""COMPUTED_VALUE"""),"L-Sit")</f>
        <v>L-Sit</v>
      </c>
      <c r="M34" s="862" t="str">
        <f>IFERROR(__xludf.DUMMYFUNCTION("""COMPUTED_VALUE"""),"Plank Al TRX")</f>
        <v>Plank Al TRX</v>
      </c>
      <c r="N34" s="862" t="str">
        <f>IFERROR(__xludf.DUMMYFUNCTION("""COMPUTED_VALUE"""),"Side Plank Al TRX")</f>
        <v>Side Plank Al TRX</v>
      </c>
      <c r="O34" s="862" t="str">
        <f>IFERROR(__xludf.DUMMYFUNCTION("""COMPUTED_VALUE"""),"Crunch Al Cavo Con Corda")</f>
        <v>Crunch Al Cavo Con Corda</v>
      </c>
      <c r="P34" s="862" t="str">
        <f>IFERROR(__xludf.DUMMYFUNCTION("""COMPUTED_VALUE"""),"Front Lever")</f>
        <v>Front Lever</v>
      </c>
      <c r="Q34" s="862"/>
      <c r="R34" s="862"/>
      <c r="S34" s="862"/>
      <c r="T34" s="862"/>
      <c r="U34" s="862"/>
      <c r="V34" s="862"/>
      <c r="W34" s="862"/>
      <c r="X34" s="862"/>
      <c r="Y34" s="862"/>
      <c r="Z34" s="862"/>
      <c r="AA34" s="862"/>
      <c r="AB34" s="862"/>
      <c r="AC34" s="862"/>
      <c r="AD34" s="862"/>
      <c r="AE34" s="862"/>
      <c r="AF34" s="862"/>
      <c r="AG34" s="862"/>
      <c r="AH34" s="862"/>
      <c r="AI34" s="862"/>
      <c r="AJ34" s="862"/>
      <c r="AK34" s="862"/>
      <c r="AL34" s="862"/>
      <c r="AM34" s="862"/>
      <c r="AN34" s="862"/>
      <c r="AO34" s="862"/>
      <c r="AP34" s="862"/>
    </row>
    <row r="35" ht="15.75" hidden="1" customHeight="1" outlineLevel="1">
      <c r="A35" s="862" t="str">
        <f>IFERROR(__xludf.DUMMYFUNCTION("TRANSPOSE(FILTER(Esercizi!$AY$2:$BI57,Esercizi!$AY$1:$BI$1=Split!N14))"),"#N/A")</f>
        <v>#N/A</v>
      </c>
      <c r="B35" s="863"/>
      <c r="C35" s="863"/>
      <c r="D35" s="863"/>
      <c r="E35" s="863"/>
      <c r="F35" s="863"/>
      <c r="G35" s="863"/>
      <c r="H35" s="863"/>
      <c r="I35" s="863"/>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3"/>
    </row>
    <row r="36" ht="15.75" hidden="1" customHeight="1" outlineLevel="1">
      <c r="A36" s="862" t="str">
        <f>IFERROR(__xludf.DUMMYFUNCTION("TRANSPOSE(FILTER(Esercizi!$AY$2:$BI58,Esercizi!$AY$1:$BI$1=Split!N15))"),"#N/A")</f>
        <v>#N/A</v>
      </c>
      <c r="B36" s="863"/>
      <c r="C36" s="863"/>
      <c r="D36" s="863"/>
      <c r="E36" s="863"/>
      <c r="F36" s="863"/>
      <c r="G36" s="863"/>
      <c r="H36" s="863"/>
      <c r="I36" s="863"/>
      <c r="J36" s="863"/>
      <c r="K36" s="863"/>
      <c r="L36" s="863"/>
      <c r="M36" s="863"/>
      <c r="N36" s="863"/>
      <c r="O36" s="863"/>
      <c r="P36" s="863"/>
      <c r="Q36" s="863"/>
      <c r="R36" s="863"/>
      <c r="S36" s="863"/>
      <c r="T36" s="863"/>
      <c r="U36" s="863"/>
      <c r="V36" s="863"/>
      <c r="W36" s="863"/>
      <c r="X36" s="863"/>
      <c r="Y36" s="863"/>
      <c r="Z36" s="863"/>
      <c r="AA36" s="863"/>
      <c r="AB36" s="863"/>
      <c r="AC36" s="863"/>
      <c r="AD36" s="863"/>
      <c r="AE36" s="863"/>
      <c r="AF36" s="863"/>
      <c r="AG36" s="863"/>
      <c r="AH36" s="863"/>
      <c r="AI36" s="863"/>
      <c r="AJ36" s="863"/>
      <c r="AK36" s="863"/>
      <c r="AL36" s="863"/>
      <c r="AM36" s="863"/>
      <c r="AN36" s="863"/>
      <c r="AO36" s="863"/>
      <c r="AP36" s="863"/>
    </row>
    <row r="37" ht="15.75" hidden="1" customHeight="1" outlineLevel="1">
      <c r="A37" s="862" t="str">
        <f>IFERROR(__xludf.DUMMYFUNCTION("TRANSPOSE(FILTER(Esercizi!$AY$2:$BI59,Esercizi!$AY$1:$BI$1=Split!N16))"),"#N/A")</f>
        <v>#N/A</v>
      </c>
      <c r="B37" s="863"/>
      <c r="C37" s="863"/>
      <c r="D37" s="863"/>
      <c r="E37" s="863"/>
      <c r="F37" s="863"/>
      <c r="G37" s="863"/>
      <c r="H37" s="863"/>
      <c r="I37" s="863"/>
      <c r="J37" s="863"/>
      <c r="K37" s="863"/>
      <c r="L37" s="863"/>
      <c r="M37" s="863"/>
      <c r="N37" s="863"/>
      <c r="O37" s="863"/>
      <c r="P37" s="863"/>
      <c r="Q37" s="863"/>
      <c r="R37" s="863"/>
      <c r="S37" s="863"/>
      <c r="T37" s="863"/>
      <c r="U37" s="863"/>
      <c r="V37" s="863"/>
      <c r="W37" s="863"/>
      <c r="X37" s="863"/>
      <c r="Y37" s="863"/>
      <c r="Z37" s="863"/>
      <c r="AA37" s="863"/>
      <c r="AB37" s="863"/>
      <c r="AC37" s="863"/>
      <c r="AD37" s="863"/>
      <c r="AE37" s="863"/>
      <c r="AF37" s="863"/>
      <c r="AG37" s="863"/>
      <c r="AH37" s="863"/>
      <c r="AI37" s="863"/>
      <c r="AJ37" s="863"/>
      <c r="AK37" s="863"/>
      <c r="AL37" s="863"/>
      <c r="AM37" s="863"/>
      <c r="AN37" s="863"/>
      <c r="AO37" s="863"/>
      <c r="AP37" s="863"/>
    </row>
    <row r="38" ht="15.75" hidden="1" customHeight="1" outlineLevel="1">
      <c r="A38" s="862" t="str">
        <f>IFERROR(__xludf.DUMMYFUNCTION("TRANSPOSE(FILTER(Esercizi!$AY$2:$BI60,Esercizi!$AY$1:$BI$1=Split!N17))"),"#N/A")</f>
        <v>#N/A</v>
      </c>
      <c r="B38" s="863"/>
      <c r="C38" s="863"/>
      <c r="D38" s="863"/>
      <c r="E38" s="863"/>
      <c r="F38" s="863"/>
      <c r="G38" s="863"/>
      <c r="H38" s="863"/>
      <c r="I38" s="863"/>
      <c r="J38" s="863"/>
      <c r="K38" s="863"/>
      <c r="L38" s="863"/>
      <c r="M38" s="863"/>
      <c r="N38" s="863"/>
      <c r="O38" s="863"/>
      <c r="P38" s="863"/>
      <c r="Q38" s="863"/>
      <c r="R38" s="863"/>
      <c r="S38" s="863"/>
      <c r="T38" s="863"/>
      <c r="U38" s="863"/>
      <c r="V38" s="863"/>
      <c r="W38" s="863"/>
      <c r="X38" s="863"/>
      <c r="Y38" s="863"/>
      <c r="Z38" s="863"/>
      <c r="AA38" s="863"/>
      <c r="AB38" s="863"/>
      <c r="AC38" s="863"/>
      <c r="AD38" s="863"/>
      <c r="AE38" s="863"/>
      <c r="AF38" s="863"/>
      <c r="AG38" s="863"/>
      <c r="AH38" s="863"/>
      <c r="AI38" s="863"/>
      <c r="AJ38" s="863"/>
      <c r="AK38" s="863"/>
      <c r="AL38" s="863"/>
      <c r="AM38" s="863"/>
      <c r="AN38" s="863"/>
      <c r="AO38" s="863"/>
      <c r="AP38" s="863"/>
    </row>
    <row r="39" ht="15.75" hidden="1" customHeight="1" outlineLevel="1">
      <c r="A39" s="862" t="str">
        <f>IFERROR(__xludf.DUMMYFUNCTION("TRANSPOSE(FILTER(Esercizi!$AY$2:$BI61,Esercizi!$AY$1:$BI$1=Split!N18))"),"#N/A")</f>
        <v>#N/A</v>
      </c>
      <c r="B39" s="863"/>
      <c r="C39" s="863"/>
      <c r="D39" s="863"/>
      <c r="E39" s="863"/>
      <c r="F39" s="863"/>
      <c r="G39" s="863"/>
      <c r="H39" s="863"/>
      <c r="I39" s="863"/>
      <c r="J39" s="863"/>
      <c r="K39" s="863"/>
      <c r="L39" s="863"/>
      <c r="M39" s="863"/>
      <c r="N39" s="863"/>
      <c r="O39" s="863"/>
      <c r="P39" s="863"/>
      <c r="Q39" s="863"/>
      <c r="R39" s="863"/>
      <c r="S39" s="863"/>
      <c r="T39" s="863"/>
      <c r="U39" s="863"/>
      <c r="V39" s="863"/>
      <c r="W39" s="863"/>
      <c r="X39" s="863"/>
      <c r="Y39" s="863"/>
      <c r="Z39" s="863"/>
      <c r="AA39" s="863"/>
      <c r="AB39" s="863"/>
      <c r="AC39" s="863"/>
      <c r="AD39" s="863"/>
      <c r="AE39" s="863"/>
      <c r="AF39" s="863"/>
      <c r="AG39" s="863"/>
      <c r="AH39" s="863"/>
      <c r="AI39" s="863"/>
      <c r="AJ39" s="863"/>
      <c r="AK39" s="863"/>
      <c r="AL39" s="863"/>
      <c r="AM39" s="863"/>
      <c r="AN39" s="863"/>
      <c r="AO39" s="863"/>
      <c r="AP39" s="863"/>
    </row>
    <row r="40" ht="15.75" hidden="1" customHeight="1" outlineLevel="1">
      <c r="A40" s="862"/>
      <c r="B40" s="863"/>
      <c r="C40" s="863"/>
      <c r="D40" s="863"/>
      <c r="E40" s="863"/>
      <c r="F40" s="863"/>
      <c r="G40" s="863"/>
      <c r="H40" s="863"/>
      <c r="I40" s="863"/>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3"/>
      <c r="AL40" s="863"/>
      <c r="AM40" s="863"/>
      <c r="AN40" s="863"/>
      <c r="AO40" s="863"/>
      <c r="AP40" s="863"/>
    </row>
    <row r="41" ht="15.75" hidden="1" customHeight="1" outlineLevel="1">
      <c r="A41" s="862" t="str">
        <f>IFERROR(__xludf.DUMMYFUNCTION("TRANSPOSE(FILTER(Esercizi!$AY$2:$BI50,Esercizi!$AY$1:$BI$1=Split!O7))"),"#N/A")</f>
        <v>#N/A</v>
      </c>
      <c r="B41" s="863"/>
      <c r="C41" s="863"/>
      <c r="D41" s="863"/>
      <c r="E41" s="863"/>
      <c r="F41" s="863"/>
      <c r="G41" s="863"/>
      <c r="H41" s="863"/>
      <c r="I41" s="863"/>
      <c r="J41" s="863"/>
      <c r="K41" s="863"/>
      <c r="L41" s="863"/>
      <c r="M41" s="863"/>
      <c r="N41" s="863"/>
      <c r="O41" s="863"/>
      <c r="P41" s="863"/>
      <c r="Q41" s="863"/>
      <c r="R41" s="863"/>
      <c r="S41" s="863"/>
      <c r="T41" s="863"/>
      <c r="U41" s="863"/>
      <c r="V41" s="863"/>
      <c r="W41" s="863"/>
      <c r="X41" s="863"/>
      <c r="Y41" s="863"/>
      <c r="Z41" s="863"/>
      <c r="AA41" s="863"/>
      <c r="AB41" s="863"/>
      <c r="AC41" s="863"/>
      <c r="AD41" s="863"/>
      <c r="AE41" s="863"/>
      <c r="AF41" s="863"/>
      <c r="AG41" s="863"/>
      <c r="AH41" s="863"/>
      <c r="AI41" s="863"/>
      <c r="AJ41" s="863"/>
      <c r="AK41" s="863"/>
      <c r="AL41" s="863"/>
      <c r="AM41" s="863"/>
      <c r="AN41" s="863"/>
      <c r="AO41" s="863"/>
      <c r="AP41" s="863"/>
    </row>
    <row r="42" ht="15.75" hidden="1" customHeight="1" outlineLevel="1">
      <c r="A42" s="862" t="str">
        <f>IFERROR(__xludf.DUMMYFUNCTION("TRANSPOSE(FILTER(Esercizi!$AY$2:$BI51,Esercizi!$AY$1:$BI$1=Split!O8))"),"#N/A")</f>
        <v>#N/A</v>
      </c>
      <c r="B42" s="863"/>
      <c r="C42" s="863"/>
      <c r="D42" s="863"/>
      <c r="E42" s="863"/>
      <c r="F42" s="863"/>
      <c r="G42" s="863"/>
      <c r="H42" s="863"/>
      <c r="I42" s="863"/>
      <c r="J42" s="863"/>
      <c r="K42" s="863"/>
      <c r="L42" s="863"/>
      <c r="M42" s="863"/>
      <c r="N42" s="863"/>
      <c r="O42" s="863"/>
      <c r="P42" s="863"/>
      <c r="Q42" s="863"/>
      <c r="R42" s="863"/>
      <c r="S42" s="863"/>
      <c r="T42" s="863"/>
      <c r="U42" s="863"/>
      <c r="V42" s="863"/>
      <c r="W42" s="863"/>
      <c r="X42" s="863"/>
      <c r="Y42" s="863"/>
      <c r="Z42" s="863"/>
      <c r="AA42" s="863"/>
      <c r="AB42" s="863"/>
      <c r="AC42" s="863"/>
      <c r="AD42" s="863"/>
      <c r="AE42" s="863"/>
      <c r="AF42" s="863"/>
      <c r="AG42" s="863"/>
      <c r="AH42" s="863"/>
      <c r="AI42" s="863"/>
      <c r="AJ42" s="863"/>
      <c r="AK42" s="863"/>
      <c r="AL42" s="863"/>
      <c r="AM42" s="863"/>
      <c r="AN42" s="863"/>
      <c r="AO42" s="863"/>
      <c r="AP42" s="863"/>
    </row>
    <row r="43" ht="15.75" hidden="1" customHeight="1" outlineLevel="1">
      <c r="A43" s="862" t="str">
        <f>IFERROR(__xludf.DUMMYFUNCTION("TRANSPOSE(FILTER(Esercizi!$AY$2:$BI52,Esercizi!$AY$1:$BI$1=Split!O9))"),"#N/A")</f>
        <v>#N/A</v>
      </c>
      <c r="B43" s="863"/>
      <c r="C43" s="863"/>
      <c r="D43" s="863"/>
      <c r="E43" s="863"/>
      <c r="F43" s="863"/>
      <c r="G43" s="863"/>
      <c r="H43" s="863"/>
      <c r="I43" s="863"/>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row>
    <row r="44" ht="15.75" hidden="1" customHeight="1" outlineLevel="1">
      <c r="A44" s="862" t="str">
        <f>IFERROR(__xludf.DUMMYFUNCTION("TRANSPOSE(FILTER(Esercizi!$AY$2:$BI53,Esercizi!$AY$1:$BI$1=Split!O10))"),"#N/A")</f>
        <v>#N/A</v>
      </c>
      <c r="B44" s="863"/>
      <c r="C44" s="863"/>
      <c r="D44" s="863"/>
      <c r="E44" s="863"/>
      <c r="F44" s="863"/>
      <c r="G44" s="863"/>
      <c r="H44" s="863"/>
      <c r="I44" s="863"/>
      <c r="J44" s="863"/>
      <c r="K44" s="863"/>
      <c r="L44" s="863"/>
      <c r="M44" s="863"/>
      <c r="N44" s="863"/>
      <c r="O44" s="863"/>
      <c r="P44" s="863"/>
      <c r="Q44" s="863"/>
      <c r="R44" s="863"/>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row>
    <row r="45" ht="15.75" hidden="1" customHeight="1" outlineLevel="1">
      <c r="A45" s="862" t="str">
        <f>IFERROR(__xludf.DUMMYFUNCTION("TRANSPOSE(FILTER(Esercizi!$AY$2:$BI54,Esercizi!$AY$1:$BI$1=Split!O11))"),"#N/A")</f>
        <v>#N/A</v>
      </c>
      <c r="B45" s="863"/>
      <c r="C45" s="863"/>
      <c r="D45" s="863"/>
      <c r="E45" s="863"/>
      <c r="F45" s="863"/>
      <c r="G45" s="863"/>
      <c r="H45" s="863"/>
      <c r="I45" s="863"/>
      <c r="J45" s="863"/>
      <c r="K45" s="863"/>
      <c r="L45" s="863"/>
      <c r="M45" s="863"/>
      <c r="N45" s="863"/>
      <c r="O45" s="863"/>
      <c r="P45" s="863"/>
      <c r="Q45" s="863"/>
      <c r="R45" s="863"/>
      <c r="S45" s="863"/>
      <c r="T45" s="863"/>
      <c r="U45" s="863"/>
      <c r="V45" s="863"/>
      <c r="W45" s="863"/>
      <c r="X45" s="863"/>
      <c r="Y45" s="863"/>
      <c r="Z45" s="863"/>
      <c r="AA45" s="863"/>
      <c r="AB45" s="863"/>
      <c r="AC45" s="863"/>
      <c r="AD45" s="863"/>
      <c r="AE45" s="863"/>
      <c r="AF45" s="863"/>
      <c r="AG45" s="863"/>
      <c r="AH45" s="863"/>
      <c r="AI45" s="863"/>
      <c r="AJ45" s="863"/>
      <c r="AK45" s="863"/>
      <c r="AL45" s="863"/>
      <c r="AM45" s="863"/>
      <c r="AN45" s="863"/>
      <c r="AO45" s="863"/>
      <c r="AP45" s="863"/>
    </row>
    <row r="46" ht="15.75" hidden="1" customHeight="1" outlineLevel="1">
      <c r="A46" s="862" t="str">
        <f>IFERROR(__xludf.DUMMYFUNCTION("TRANSPOSE(FILTER(Esercizi!$AY$2:$BI55,Esercizi!$AY$1:$BI$1=Split!O12))"),"#N/A")</f>
        <v>#N/A</v>
      </c>
      <c r="B46" s="863"/>
      <c r="C46" s="863"/>
      <c r="D46" s="863"/>
      <c r="E46" s="863"/>
      <c r="F46" s="863"/>
      <c r="G46" s="863"/>
      <c r="H46" s="863"/>
      <c r="I46" s="863"/>
      <c r="J46" s="863"/>
      <c r="K46" s="863"/>
      <c r="L46" s="863"/>
      <c r="M46" s="863"/>
      <c r="N46" s="863"/>
      <c r="O46" s="863"/>
      <c r="P46" s="863"/>
      <c r="Q46" s="863"/>
      <c r="R46" s="863"/>
      <c r="S46" s="863"/>
      <c r="T46" s="863"/>
      <c r="U46" s="863"/>
      <c r="V46" s="863"/>
      <c r="W46" s="863"/>
      <c r="X46" s="863"/>
      <c r="Y46" s="863"/>
      <c r="Z46" s="863"/>
      <c r="AA46" s="863"/>
      <c r="AB46" s="863"/>
      <c r="AC46" s="863"/>
      <c r="AD46" s="863"/>
      <c r="AE46" s="863"/>
      <c r="AF46" s="863"/>
      <c r="AG46" s="863"/>
      <c r="AH46" s="863"/>
      <c r="AI46" s="863"/>
      <c r="AJ46" s="863"/>
      <c r="AK46" s="863"/>
      <c r="AL46" s="863"/>
      <c r="AM46" s="863"/>
      <c r="AN46" s="863"/>
      <c r="AO46" s="863"/>
      <c r="AP46" s="863"/>
    </row>
    <row r="47" ht="15.75" hidden="1" customHeight="1" outlineLevel="1">
      <c r="A47" s="862" t="str">
        <f>IFERROR(__xludf.DUMMYFUNCTION("TRANSPOSE(FILTER(Esercizi!$AY$2:$BI56,Esercizi!$AY$1:$BI$1=Split!O13))"),"#N/A")</f>
        <v>#N/A</v>
      </c>
      <c r="B47" s="863"/>
      <c r="C47" s="863"/>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row>
    <row r="48" ht="15.75" hidden="1" customHeight="1" outlineLevel="1">
      <c r="A48" s="862" t="str">
        <f>IFERROR(__xludf.DUMMYFUNCTION("TRANSPOSE(FILTER(Esercizi!$AY$2:$BI57,Esercizi!$AY$1:$BI$1=Split!O14))"),"#N/A")</f>
        <v>#N/A</v>
      </c>
      <c r="B48" s="863"/>
      <c r="C48" s="863"/>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3"/>
      <c r="AM48" s="863"/>
      <c r="AN48" s="863"/>
      <c r="AO48" s="863"/>
      <c r="AP48" s="863"/>
    </row>
    <row r="49" ht="15.75" hidden="1" customHeight="1" outlineLevel="1">
      <c r="A49" s="862" t="str">
        <f>IFERROR(__xludf.DUMMYFUNCTION("TRANSPOSE(FILTER(Esercizi!$AY$2:$BI58,Esercizi!$AY$1:$BI$1=Split!O15))"),"#N/A")</f>
        <v>#N/A</v>
      </c>
      <c r="B49" s="863"/>
      <c r="C49" s="863"/>
      <c r="D49" s="863"/>
      <c r="E49" s="863"/>
      <c r="F49" s="863"/>
      <c r="G49" s="863"/>
      <c r="H49" s="863"/>
      <c r="I49" s="863"/>
      <c r="J49" s="863"/>
      <c r="K49" s="863"/>
      <c r="L49" s="863"/>
      <c r="M49" s="863"/>
      <c r="N49" s="863"/>
      <c r="O49" s="863"/>
      <c r="P49" s="863"/>
      <c r="Q49" s="863"/>
      <c r="R49" s="863"/>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row>
    <row r="50" ht="15.75" hidden="1" customHeight="1" outlineLevel="1">
      <c r="A50" s="862" t="str">
        <f>IFERROR(__xludf.DUMMYFUNCTION("TRANSPOSE(FILTER(Esercizi!$AY$2:$BI59,Esercizi!$AY$1:$BI$1=Split!O16))"),"#N/A")</f>
        <v>#N/A</v>
      </c>
      <c r="B50" s="863"/>
      <c r="C50" s="863"/>
      <c r="D50" s="863"/>
      <c r="E50" s="863"/>
      <c r="F50" s="863"/>
      <c r="G50" s="863"/>
      <c r="H50" s="863"/>
      <c r="I50" s="863"/>
      <c r="J50" s="863"/>
      <c r="K50" s="863"/>
      <c r="L50" s="863"/>
      <c r="M50" s="863"/>
      <c r="N50" s="863"/>
      <c r="O50" s="863"/>
      <c r="P50" s="863"/>
      <c r="Q50" s="863"/>
      <c r="R50" s="863"/>
      <c r="S50" s="863"/>
      <c r="T50" s="863"/>
      <c r="U50" s="863"/>
      <c r="V50" s="863"/>
      <c r="W50" s="863"/>
      <c r="X50" s="863"/>
      <c r="Y50" s="863"/>
      <c r="Z50" s="863"/>
      <c r="AA50" s="863"/>
      <c r="AB50" s="863"/>
      <c r="AC50" s="863"/>
      <c r="AD50" s="863"/>
      <c r="AE50" s="863"/>
      <c r="AF50" s="863"/>
      <c r="AG50" s="863"/>
      <c r="AH50" s="863"/>
      <c r="AI50" s="863"/>
      <c r="AJ50" s="863"/>
      <c r="AK50" s="863"/>
      <c r="AL50" s="863"/>
      <c r="AM50" s="863"/>
      <c r="AN50" s="863"/>
      <c r="AO50" s="863"/>
      <c r="AP50" s="863"/>
    </row>
    <row r="51" ht="15.75" hidden="1" customHeight="1" outlineLevel="1">
      <c r="A51" s="862" t="str">
        <f>IFERROR(__xludf.DUMMYFUNCTION("TRANSPOSE(FILTER(Esercizi!$AY$2:$BI60,Esercizi!$AY$1:$BI$1=Split!O17))"),"#N/A")</f>
        <v>#N/A</v>
      </c>
      <c r="B51" s="863"/>
      <c r="C51" s="863"/>
      <c r="D51" s="863"/>
      <c r="E51" s="863"/>
      <c r="F51" s="863"/>
      <c r="G51" s="863"/>
      <c r="H51" s="863"/>
      <c r="I51" s="863"/>
      <c r="J51" s="863"/>
      <c r="K51" s="863"/>
      <c r="L51" s="863"/>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3"/>
      <c r="AN51" s="863"/>
      <c r="AO51" s="863"/>
      <c r="AP51" s="863"/>
    </row>
    <row r="52" ht="15.75" hidden="1" customHeight="1" outlineLevel="1">
      <c r="A52" s="862" t="str">
        <f>IFERROR(__xludf.DUMMYFUNCTION("TRANSPOSE(FILTER(Esercizi!$AY$2:$BI61,Esercizi!$AY$1:$BI$1=Split!O18))"),"#N/A")</f>
        <v>#N/A</v>
      </c>
      <c r="B52" s="863"/>
      <c r="C52" s="863"/>
      <c r="D52" s="863"/>
      <c r="E52" s="863"/>
      <c r="F52" s="863"/>
      <c r="G52" s="863"/>
      <c r="H52" s="863"/>
      <c r="I52" s="863"/>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row>
    <row r="53" ht="15.75" hidden="1" customHeight="1" outlineLevel="1">
      <c r="A53" s="862"/>
      <c r="B53" s="863"/>
      <c r="C53" s="863"/>
      <c r="D53" s="863"/>
      <c r="E53" s="863"/>
      <c r="F53" s="863"/>
      <c r="G53" s="863"/>
      <c r="H53" s="863"/>
      <c r="I53" s="863"/>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row>
    <row r="54" ht="15.75" hidden="1" customHeight="1" outlineLevel="1">
      <c r="A54" s="862" t="str">
        <f>IFERROR(__xludf.DUMMYFUNCTION("TRANSPOSE(FILTER(Esercizi!$AY$2:$BI50,Esercizi!$AY$1:$BI$1=Split!P7))"),"#N/A")</f>
        <v>#N/A</v>
      </c>
      <c r="B54" s="863"/>
      <c r="C54" s="863"/>
      <c r="D54" s="863"/>
      <c r="E54" s="863"/>
      <c r="F54" s="863"/>
      <c r="G54" s="863"/>
      <c r="H54" s="863"/>
      <c r="I54" s="863"/>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row>
    <row r="55" ht="15.75" hidden="1" customHeight="1" outlineLevel="1">
      <c r="A55" s="862" t="str">
        <f>IFERROR(__xludf.DUMMYFUNCTION("TRANSPOSE(FILTER(Esercizi!$AY$2:$BI51,Esercizi!$AY$1:$BI$1=Split!P8))"),"#N/A")</f>
        <v>#N/A</v>
      </c>
      <c r="B55" s="863"/>
      <c r="C55" s="863"/>
      <c r="D55" s="863"/>
      <c r="E55" s="863"/>
      <c r="F55" s="863"/>
      <c r="G55" s="863"/>
      <c r="H55" s="863"/>
      <c r="I55" s="863"/>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row>
    <row r="56" ht="15.75" hidden="1" customHeight="1" outlineLevel="1">
      <c r="A56" s="862" t="str">
        <f>IFERROR(__xludf.DUMMYFUNCTION("TRANSPOSE(FILTER(Esercizi!$AY$2:$BI52,Esercizi!$AY$1:$BI$1=Split!P9))"),"#N/A")</f>
        <v>#N/A</v>
      </c>
      <c r="B56" s="863"/>
      <c r="C56" s="863"/>
      <c r="D56" s="863"/>
      <c r="E56" s="863"/>
      <c r="F56" s="863"/>
      <c r="G56" s="863"/>
      <c r="H56" s="863"/>
      <c r="I56" s="863"/>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row>
    <row r="57" ht="15.75" hidden="1" customHeight="1" outlineLevel="1">
      <c r="A57" s="862" t="str">
        <f>IFERROR(__xludf.DUMMYFUNCTION("TRANSPOSE(FILTER(Esercizi!$AY$2:$BI53,Esercizi!$AY$1:$BI$1=Split!P10))"),"#N/A")</f>
        <v>#N/A</v>
      </c>
      <c r="B57" s="863"/>
      <c r="C57" s="863"/>
      <c r="D57" s="863"/>
      <c r="E57" s="863"/>
      <c r="F57" s="863"/>
      <c r="G57" s="863"/>
      <c r="H57" s="863"/>
      <c r="I57" s="863"/>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row>
    <row r="58" ht="15.75" hidden="1" customHeight="1" outlineLevel="1">
      <c r="A58" s="862" t="str">
        <f>IFERROR(__xludf.DUMMYFUNCTION("TRANSPOSE(FILTER(Esercizi!$AY$2:$BI54,Esercizi!$AY$1:$BI$1=Split!P11))"),"#N/A")</f>
        <v>#N/A</v>
      </c>
      <c r="B58" s="863"/>
      <c r="C58" s="863"/>
      <c r="D58" s="863"/>
      <c r="E58" s="863"/>
      <c r="F58" s="863"/>
      <c r="G58" s="863"/>
      <c r="H58" s="863"/>
      <c r="I58" s="863"/>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row>
    <row r="59" ht="15.75" hidden="1" customHeight="1" outlineLevel="1">
      <c r="A59" s="862" t="str">
        <f>IFERROR(__xludf.DUMMYFUNCTION("TRANSPOSE(FILTER(Esercizi!$AY$2:$BI55,Esercizi!$AY$1:$BI$1=Split!P12))"),"#N/A")</f>
        <v>#N/A</v>
      </c>
      <c r="B59" s="863"/>
      <c r="C59" s="863"/>
      <c r="D59" s="863"/>
      <c r="E59" s="863"/>
      <c r="F59" s="863"/>
      <c r="G59" s="863"/>
      <c r="H59" s="863"/>
      <c r="I59" s="863"/>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row>
    <row r="60" ht="15.75" hidden="1" customHeight="1" outlineLevel="1">
      <c r="A60" s="862" t="str">
        <f>IFERROR(__xludf.DUMMYFUNCTION("TRANSPOSE(FILTER(Esercizi!$AY$2:$BI56,Esercizi!$AY$1:$BI$1=Split!P13))"),"#N/A")</f>
        <v>#N/A</v>
      </c>
      <c r="B60" s="863"/>
      <c r="C60" s="863"/>
      <c r="D60" s="863"/>
      <c r="E60" s="863"/>
      <c r="F60" s="863"/>
      <c r="G60" s="863"/>
      <c r="H60" s="863"/>
      <c r="I60" s="863"/>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row>
    <row r="61" ht="15.75" hidden="1" customHeight="1" outlineLevel="1">
      <c r="A61" s="862" t="str">
        <f>IFERROR(__xludf.DUMMYFUNCTION("TRANSPOSE(FILTER(Esercizi!$AY$2:$BI57,Esercizi!$AY$1:$BI$1=Split!P14))"),"#N/A")</f>
        <v>#N/A</v>
      </c>
      <c r="B61" s="863"/>
      <c r="C61" s="863"/>
      <c r="D61" s="863"/>
      <c r="E61" s="863"/>
      <c r="F61" s="863"/>
      <c r="G61" s="863"/>
      <c r="H61" s="863"/>
      <c r="I61" s="863"/>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row>
    <row r="62" ht="15.75" hidden="1" customHeight="1" outlineLevel="1">
      <c r="A62" s="862" t="str">
        <f>IFERROR(__xludf.DUMMYFUNCTION("TRANSPOSE(FILTER(Esercizi!$AY$2:$BI58,Esercizi!$AY$1:$BI$1=Split!P15))"),"#N/A")</f>
        <v>#N/A</v>
      </c>
      <c r="B62" s="863"/>
      <c r="C62" s="863"/>
      <c r="D62" s="863"/>
      <c r="E62" s="863"/>
      <c r="F62" s="863"/>
      <c r="G62" s="863"/>
      <c r="H62" s="863"/>
      <c r="I62" s="863"/>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row>
    <row r="63" ht="15.75" hidden="1" customHeight="1" outlineLevel="1">
      <c r="A63" s="862" t="str">
        <f>IFERROR(__xludf.DUMMYFUNCTION("TRANSPOSE(FILTER(Esercizi!$AY$2:$BI59,Esercizi!$AY$1:$BI$1=Split!P16))"),"#N/A")</f>
        <v>#N/A</v>
      </c>
      <c r="B63" s="863"/>
      <c r="C63" s="863"/>
      <c r="D63" s="863"/>
      <c r="E63" s="863"/>
      <c r="F63" s="863"/>
      <c r="G63" s="863"/>
      <c r="H63" s="863"/>
      <c r="I63" s="863"/>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row>
    <row r="64" ht="15.75" hidden="1" customHeight="1" outlineLevel="1">
      <c r="A64" s="862" t="str">
        <f>IFERROR(__xludf.DUMMYFUNCTION("TRANSPOSE(FILTER(Esercizi!$AY$2:$BI60,Esercizi!$AY$1:$BI$1=Split!P17))"),"#N/A")</f>
        <v>#N/A</v>
      </c>
      <c r="B64" s="863"/>
      <c r="C64" s="863"/>
      <c r="D64" s="863"/>
      <c r="E64" s="863"/>
      <c r="F64" s="863"/>
      <c r="G64" s="863"/>
      <c r="H64" s="863"/>
      <c r="I64" s="863"/>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row>
    <row r="65" ht="15.75" hidden="1" customHeight="1" outlineLevel="1">
      <c r="A65" s="862" t="str">
        <f>IFERROR(__xludf.DUMMYFUNCTION("TRANSPOSE(FILTER(Esercizi!$AY$2:$BI61,Esercizi!$AY$1:$BI$1=Split!P18))"),"#N/A")</f>
        <v>#N/A</v>
      </c>
      <c r="B65" s="863"/>
      <c r="C65" s="863"/>
      <c r="D65" s="863"/>
      <c r="E65" s="863"/>
      <c r="F65" s="863"/>
      <c r="G65" s="863"/>
      <c r="H65" s="863"/>
      <c r="I65" s="863"/>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row>
    <row r="66" ht="15.75" hidden="1" customHeight="1" outlineLevel="1">
      <c r="A66" s="862"/>
      <c r="B66" s="863"/>
      <c r="C66" s="863"/>
      <c r="D66" s="863"/>
      <c r="E66" s="863"/>
      <c r="F66" s="863"/>
      <c r="G66" s="863"/>
      <c r="H66" s="863"/>
      <c r="I66" s="863"/>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row>
    <row r="67" ht="15.75" hidden="1" customHeight="1" outlineLevel="1">
      <c r="A67" s="862" t="str">
        <f>IFERROR(__xludf.DUMMYFUNCTION("TRANSPOSE(FILTER(Esercizi!$AY$2:$BI50,Esercizi!$AY$1:$BI$1=Split!Q7))"),"#N/A")</f>
        <v>#N/A</v>
      </c>
      <c r="B67" s="863"/>
      <c r="C67" s="863"/>
      <c r="D67" s="863"/>
      <c r="E67" s="863"/>
      <c r="F67" s="863"/>
      <c r="G67" s="863"/>
      <c r="H67" s="863"/>
      <c r="I67" s="863"/>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row>
    <row r="68" ht="15.75" hidden="1" customHeight="1" outlineLevel="1">
      <c r="A68" s="862" t="str">
        <f>IFERROR(__xludf.DUMMYFUNCTION("TRANSPOSE(FILTER(Esercizi!$AY$2:$BI51,Esercizi!$AY$1:$BI$1=Split!Q8))"),"#N/A")</f>
        <v>#N/A</v>
      </c>
      <c r="B68" s="863"/>
      <c r="C68" s="863"/>
      <c r="D68" s="863"/>
      <c r="E68" s="863"/>
      <c r="F68" s="863"/>
      <c r="G68" s="863"/>
      <c r="H68" s="863"/>
      <c r="I68" s="863"/>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row>
    <row r="69" ht="15.75" hidden="1" customHeight="1" outlineLevel="1">
      <c r="A69" s="862" t="str">
        <f>IFERROR(__xludf.DUMMYFUNCTION("TRANSPOSE(FILTER(Esercizi!$AY$2:$BI52,Esercizi!$AY$1:$BI$1=Split!Q9))"),"#N/A")</f>
        <v>#N/A</v>
      </c>
      <c r="B69" s="863"/>
      <c r="C69" s="863"/>
      <c r="D69" s="863"/>
      <c r="E69" s="863"/>
      <c r="F69" s="863"/>
      <c r="G69" s="863"/>
      <c r="H69" s="863"/>
      <c r="I69" s="863"/>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row>
    <row r="70" ht="15.75" hidden="1" customHeight="1" outlineLevel="1">
      <c r="A70" s="862" t="str">
        <f>IFERROR(__xludf.DUMMYFUNCTION("TRANSPOSE(FILTER(Esercizi!$AY$2:$BI53,Esercizi!$AY$1:$BI$1=Split!Q10))"),"#N/A")</f>
        <v>#N/A</v>
      </c>
      <c r="B70" s="863"/>
      <c r="C70" s="863"/>
      <c r="D70" s="863"/>
      <c r="E70" s="863"/>
      <c r="F70" s="863"/>
      <c r="G70" s="863"/>
      <c r="H70" s="863"/>
      <c r="I70" s="863"/>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row>
    <row r="71" ht="15.75" hidden="1" customHeight="1" outlineLevel="1">
      <c r="A71" s="862" t="str">
        <f>IFERROR(__xludf.DUMMYFUNCTION("TRANSPOSE(FILTER(Esercizi!$AY$2:$BI54,Esercizi!$AY$1:$BI$1=Split!Q11))"),"#N/A")</f>
        <v>#N/A</v>
      </c>
      <c r="B71" s="863"/>
      <c r="C71" s="863"/>
      <c r="D71" s="863"/>
      <c r="E71" s="863"/>
      <c r="F71" s="863"/>
      <c r="G71" s="863"/>
      <c r="H71" s="863"/>
      <c r="I71" s="863"/>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row>
    <row r="72" ht="15.75" hidden="1" customHeight="1" outlineLevel="1">
      <c r="A72" s="862" t="str">
        <f>IFERROR(__xludf.DUMMYFUNCTION("TRANSPOSE(FILTER(Esercizi!$AY$2:$BI55,Esercizi!$AY$1:$BI$1=Split!Q12))"),"#N/A")</f>
        <v>#N/A</v>
      </c>
      <c r="B72" s="863"/>
      <c r="C72" s="863"/>
      <c r="D72" s="863"/>
      <c r="E72" s="863"/>
      <c r="F72" s="863"/>
      <c r="G72" s="863"/>
      <c r="H72" s="863"/>
      <c r="I72" s="863"/>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row>
    <row r="73" ht="15.75" hidden="1" customHeight="1" outlineLevel="1">
      <c r="A73" s="862" t="str">
        <f>IFERROR(__xludf.DUMMYFUNCTION("TRANSPOSE(FILTER(Esercizi!$AY$2:$BI56,Esercizi!$AY$1:$BI$1=Split!Q13))"),"#N/A")</f>
        <v>#N/A</v>
      </c>
      <c r="B73" s="863"/>
      <c r="C73" s="863"/>
      <c r="D73" s="863"/>
      <c r="E73" s="863"/>
      <c r="F73" s="863"/>
      <c r="G73" s="863"/>
      <c r="H73" s="863"/>
      <c r="I73" s="863"/>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row>
    <row r="74" ht="15.75" hidden="1" customHeight="1" outlineLevel="1">
      <c r="A74" s="862" t="str">
        <f>IFERROR(__xludf.DUMMYFUNCTION("TRANSPOSE(FILTER(Esercizi!$AY$2:$BI57,Esercizi!$AY$1:$BI$1=Split!Q14))"),"#N/A")</f>
        <v>#N/A</v>
      </c>
      <c r="B74" s="863"/>
      <c r="C74" s="863"/>
      <c r="D74" s="863"/>
      <c r="E74" s="863"/>
      <c r="F74" s="863"/>
      <c r="G74" s="863"/>
      <c r="H74" s="863"/>
      <c r="I74" s="863"/>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row>
    <row r="75" ht="15.75" hidden="1" customHeight="1" outlineLevel="1">
      <c r="A75" s="862" t="str">
        <f>IFERROR(__xludf.DUMMYFUNCTION("TRANSPOSE(FILTER(Esercizi!$AY$2:$BI58,Esercizi!$AY$1:$BI$1=Split!Q15))"),"#N/A")</f>
        <v>#N/A</v>
      </c>
      <c r="B75" s="863"/>
      <c r="C75" s="863"/>
      <c r="D75" s="863"/>
      <c r="E75" s="863"/>
      <c r="F75" s="863"/>
      <c r="G75" s="863"/>
      <c r="H75" s="863"/>
      <c r="I75" s="863"/>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row>
    <row r="76" ht="15.75" hidden="1" customHeight="1" outlineLevel="1">
      <c r="A76" s="862" t="str">
        <f>IFERROR(__xludf.DUMMYFUNCTION("TRANSPOSE(FILTER(Esercizi!$AY$2:$BI59,Esercizi!$AY$1:$BI$1=Split!Q16))"),"#N/A")</f>
        <v>#N/A</v>
      </c>
      <c r="B76" s="863"/>
      <c r="C76" s="863"/>
      <c r="D76" s="863"/>
      <c r="E76" s="863"/>
      <c r="F76" s="863"/>
      <c r="G76" s="863"/>
      <c r="H76" s="863"/>
      <c r="I76" s="863"/>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row>
    <row r="77" ht="15.75" hidden="1" customHeight="1" outlineLevel="1">
      <c r="A77" s="862" t="str">
        <f>IFERROR(__xludf.DUMMYFUNCTION("TRANSPOSE(FILTER(Esercizi!$AY$2:$BI60,Esercizi!$AY$1:$BI$1=Split!Q17))"),"#N/A")</f>
        <v>#N/A</v>
      </c>
      <c r="B77" s="863"/>
      <c r="C77" s="863"/>
      <c r="D77" s="863"/>
      <c r="E77" s="863"/>
      <c r="F77" s="863"/>
      <c r="G77" s="863"/>
      <c r="H77" s="863"/>
      <c r="I77" s="863"/>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row>
    <row r="78" ht="15.75" hidden="1" customHeight="1" outlineLevel="1">
      <c r="A78" s="862" t="str">
        <f>IFERROR(__xludf.DUMMYFUNCTION("TRANSPOSE(FILTER(Esercizi!$AY$2:$BI61,Esercizi!$AY$1:$BI$1=Split!Q18))"),"#N/A")</f>
        <v>#N/A</v>
      </c>
      <c r="B78" s="863"/>
      <c r="C78" s="863"/>
      <c r="D78" s="863"/>
      <c r="E78" s="863"/>
      <c r="F78" s="863"/>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row>
    <row r="79" ht="15.75" customHeight="1">
      <c r="A79" s="862"/>
      <c r="B79" s="863"/>
      <c r="C79" s="863"/>
      <c r="D79" s="863"/>
      <c r="E79" s="863"/>
      <c r="F79" s="863"/>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row>
    <row r="80" ht="37.5" customHeight="1" collapsed="1">
      <c r="A80" s="864">
        <v>2.0</v>
      </c>
      <c r="B80" s="865"/>
      <c r="C80" s="865"/>
      <c r="D80" s="865"/>
      <c r="E80" s="865"/>
      <c r="F80" s="865"/>
      <c r="G80" s="865"/>
      <c r="H80" s="865"/>
      <c r="I80" s="865"/>
      <c r="J80" s="865"/>
      <c r="K80" s="865"/>
      <c r="L80" s="865"/>
      <c r="M80" s="865"/>
      <c r="N80" s="865"/>
      <c r="O80" s="865"/>
      <c r="P80" s="865"/>
      <c r="Q80" s="865"/>
      <c r="R80" s="865"/>
      <c r="S80" s="865"/>
      <c r="T80" s="865"/>
      <c r="U80" s="865"/>
      <c r="V80" s="865"/>
      <c r="W80" s="865"/>
      <c r="X80" s="865"/>
      <c r="Y80" s="865"/>
      <c r="Z80" s="865"/>
      <c r="AA80" s="865"/>
      <c r="AB80" s="865"/>
      <c r="AC80" s="865"/>
      <c r="AD80" s="865"/>
      <c r="AE80" s="865"/>
      <c r="AF80" s="865"/>
      <c r="AG80" s="865"/>
      <c r="AH80" s="865"/>
      <c r="AI80" s="865"/>
      <c r="AJ80" s="865"/>
      <c r="AK80" s="865"/>
      <c r="AL80" s="865"/>
      <c r="AM80" s="865"/>
      <c r="AN80" s="865"/>
      <c r="AO80" s="865"/>
      <c r="AP80" s="865"/>
    </row>
    <row r="81" ht="15.75" hidden="1" customHeight="1" outlineLevel="1">
      <c r="A81" s="862" t="str">
        <f>IFERROR(__xludf.DUMMYFUNCTION("TRANSPOSE(FILTER(Esercizi!$AY$2:$BI129,Esercizi!$AY$1:$BI$1=#REF!))"),"#N/A")</f>
        <v>#N/A</v>
      </c>
      <c r="B81" s="863"/>
      <c r="C81" s="863"/>
      <c r="D81" s="863"/>
      <c r="E81" s="863"/>
      <c r="F81" s="863"/>
      <c r="G81" s="863"/>
      <c r="H81" s="863"/>
      <c r="I81" s="863"/>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row>
    <row r="82" ht="15.75" hidden="1" customHeight="1" outlineLevel="1">
      <c r="A82" s="862" t="str">
        <f>IFERROR(__xludf.DUMMYFUNCTION("TRANSPOSE(FILTER(Esercizi!$AY$2:$BI130,Esercizi!$AY$1:$BI$1=#REF!))"),"#N/A")</f>
        <v>#N/A</v>
      </c>
      <c r="B82" s="863"/>
      <c r="C82" s="863"/>
      <c r="D82" s="863"/>
      <c r="E82" s="863"/>
      <c r="F82" s="863"/>
      <c r="G82" s="863"/>
      <c r="H82" s="863"/>
      <c r="I82" s="863"/>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row>
    <row r="83" ht="15.75" hidden="1" customHeight="1" outlineLevel="1">
      <c r="A83" s="862" t="str">
        <f>IFERROR(__xludf.DUMMYFUNCTION("TRANSPOSE(FILTER(Esercizi!$AY$2:$BI131,Esercizi!$AY$1:$BI$1=#REF!))"),"#N/A")</f>
        <v>#N/A</v>
      </c>
      <c r="B83" s="863"/>
      <c r="C83" s="863"/>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row>
    <row r="84" ht="15.75" hidden="1" customHeight="1" outlineLevel="1">
      <c r="A84" s="862" t="str">
        <f>IFERROR(__xludf.DUMMYFUNCTION("TRANSPOSE(FILTER(Esercizi!$AY$2:$BI132,Esercizi!$AY$1:$BI$1=#REF!))"),"#N/A")</f>
        <v>#N/A</v>
      </c>
      <c r="B84" s="863"/>
      <c r="C84" s="863"/>
      <c r="D84" s="863"/>
      <c r="E84" s="863"/>
      <c r="F84" s="863"/>
      <c r="G84" s="863"/>
      <c r="H84" s="863"/>
      <c r="I84" s="863"/>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row>
    <row r="85" ht="15.75" hidden="1" customHeight="1" outlineLevel="1">
      <c r="A85" s="862" t="str">
        <f>IFERROR(__xludf.DUMMYFUNCTION("TRANSPOSE(FILTER(Esercizi!$AY$2:$BI133,Esercizi!$AY$1:$BI$1=#REF!))"),"#N/A")</f>
        <v>#N/A</v>
      </c>
      <c r="B85" s="863"/>
      <c r="C85" s="863"/>
      <c r="D85" s="863"/>
      <c r="E85" s="863"/>
      <c r="F85" s="863"/>
      <c r="G85" s="863"/>
      <c r="H85" s="863"/>
      <c r="I85" s="863"/>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row>
    <row r="86" ht="15.75" hidden="1" customHeight="1" outlineLevel="1">
      <c r="A86" s="862" t="str">
        <f>IFERROR(__xludf.DUMMYFUNCTION("TRANSPOSE(FILTER(Esercizi!$AY$2:$BI134,Esercizi!$AY$1:$BI$1=#REF!))"),"#N/A")</f>
        <v>#N/A</v>
      </c>
      <c r="B86" s="863"/>
      <c r="C86" s="863"/>
      <c r="D86" s="863"/>
      <c r="E86" s="863"/>
      <c r="F86" s="863"/>
      <c r="G86" s="863"/>
      <c r="H86" s="863"/>
      <c r="I86" s="863"/>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row>
    <row r="87" ht="15.75" hidden="1" customHeight="1" outlineLevel="1">
      <c r="A87" s="862" t="str">
        <f>IFERROR(__xludf.DUMMYFUNCTION("TRANSPOSE(FILTER(Esercizi!$AY$2:$BI135,Esercizi!$AY$1:$BI$1=#REF!))"),"#N/A")</f>
        <v>#N/A</v>
      </c>
      <c r="B87" s="863"/>
      <c r="C87" s="863"/>
      <c r="D87" s="863"/>
      <c r="E87" s="863"/>
      <c r="F87" s="863"/>
      <c r="G87" s="863"/>
      <c r="H87" s="863"/>
      <c r="I87" s="863"/>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row>
    <row r="88" ht="15.75" hidden="1" customHeight="1" outlineLevel="1">
      <c r="A88" s="862" t="str">
        <f>IFERROR(__xludf.DUMMYFUNCTION("TRANSPOSE(FILTER(Esercizi!$AY$2:$BI136,Esercizi!$AY$1:$BI$1=#REF!))"),"#N/A")</f>
        <v>#N/A</v>
      </c>
      <c r="B88" s="863"/>
      <c r="C88" s="863"/>
      <c r="D88" s="863"/>
      <c r="E88" s="863"/>
      <c r="F88" s="863"/>
      <c r="G88" s="863"/>
      <c r="H88" s="863"/>
      <c r="I88" s="863"/>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row>
    <row r="89" ht="15.75" hidden="1" customHeight="1" outlineLevel="1">
      <c r="A89" s="862" t="str">
        <f>IFERROR(__xludf.DUMMYFUNCTION("TRANSPOSE(FILTER(Esercizi!$AY$2:$BI137,Esercizi!$AY$1:$BI$1=#REF!))"),"#N/A")</f>
        <v>#N/A</v>
      </c>
      <c r="B89" s="863"/>
      <c r="C89" s="863"/>
      <c r="D89" s="863"/>
      <c r="E89" s="863"/>
      <c r="F89" s="863"/>
      <c r="G89" s="863"/>
      <c r="H89" s="863"/>
      <c r="I89" s="863"/>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row>
    <row r="90" ht="15.75" hidden="1" customHeight="1" outlineLevel="1">
      <c r="A90" s="862" t="str">
        <f>IFERROR(__xludf.DUMMYFUNCTION("TRANSPOSE(FILTER(Esercizi!$AY$2:$BI138,Esercizi!$AY$1:$BI$1=#REF!))"),"#N/A")</f>
        <v>#N/A</v>
      </c>
      <c r="B90" s="863"/>
      <c r="C90" s="863"/>
      <c r="D90" s="863"/>
      <c r="E90" s="863"/>
      <c r="F90" s="863"/>
      <c r="G90" s="863"/>
      <c r="H90" s="863"/>
      <c r="I90" s="863"/>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row>
    <row r="91" ht="15.75" hidden="1" customHeight="1" outlineLevel="1">
      <c r="A91" s="862" t="str">
        <f>IFERROR(__xludf.DUMMYFUNCTION("TRANSPOSE(FILTER(Esercizi!$AY$2:$BI139,Esercizi!$AY$1:$BI$1=#REF!))"),"#N/A")</f>
        <v>#N/A</v>
      </c>
      <c r="B91" s="863"/>
      <c r="C91" s="863"/>
      <c r="D91" s="863"/>
      <c r="E91" s="863"/>
      <c r="F91" s="863"/>
      <c r="G91" s="863"/>
      <c r="H91" s="863"/>
      <c r="I91" s="863"/>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row>
    <row r="92" ht="15.75" hidden="1" customHeight="1" outlineLevel="1">
      <c r="A92" s="862" t="str">
        <f>IFERROR(__xludf.DUMMYFUNCTION("TRANSPOSE(FILTER(Esercizi!$AY$2:$BI140,Esercizi!$AY$1:$BI$1=#REF!))"),"#N/A")</f>
        <v>#N/A</v>
      </c>
      <c r="B92" s="863"/>
      <c r="C92" s="863"/>
      <c r="D92" s="863"/>
      <c r="E92" s="863"/>
      <c r="F92" s="863"/>
      <c r="G92" s="863"/>
      <c r="H92" s="863"/>
      <c r="I92" s="863"/>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row>
    <row r="93" ht="15.75" hidden="1" customHeight="1" outlineLevel="1">
      <c r="A93" s="862"/>
      <c r="B93" s="863"/>
      <c r="C93" s="863"/>
      <c r="D93" s="863"/>
      <c r="E93" s="863"/>
      <c r="F93" s="863"/>
      <c r="G93" s="863"/>
      <c r="H93" s="863"/>
      <c r="I93" s="863"/>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row>
    <row r="94" ht="15.75" hidden="1" customHeight="1" outlineLevel="1">
      <c r="A94" s="862" t="str">
        <f>IFERROR(__xludf.DUMMYFUNCTION("TRANSPOSE(FILTER(Esercizi!$AY$2:$BI129,Esercizi!$AY$1:$BI$1=#REF!))"),"#N/A")</f>
        <v>#N/A</v>
      </c>
      <c r="B94" s="863"/>
      <c r="C94" s="863"/>
      <c r="D94" s="863"/>
      <c r="E94" s="863"/>
      <c r="F94" s="863"/>
      <c r="G94" s="863"/>
      <c r="H94" s="863"/>
      <c r="I94" s="863"/>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row>
    <row r="95" ht="15.75" hidden="1" customHeight="1" outlineLevel="1">
      <c r="A95" s="862" t="str">
        <f>IFERROR(__xludf.DUMMYFUNCTION("TRANSPOSE(FILTER(Esercizi!$AY$2:$BI130,Esercizi!$AY$1:$BI$1=#REF!))"),"#N/A")</f>
        <v>#N/A</v>
      </c>
      <c r="B95" s="863"/>
      <c r="C95" s="863"/>
      <c r="D95" s="863"/>
      <c r="E95" s="863"/>
      <c r="F95" s="863"/>
      <c r="G95" s="863"/>
      <c r="H95" s="863"/>
      <c r="I95" s="863"/>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row>
    <row r="96" ht="15.75" hidden="1" customHeight="1" outlineLevel="1">
      <c r="A96" s="862" t="str">
        <f>IFERROR(__xludf.DUMMYFUNCTION("TRANSPOSE(FILTER(Esercizi!$AY$2:$BI131,Esercizi!$AY$1:$BI$1=#REF!))"),"#N/A")</f>
        <v>#N/A</v>
      </c>
      <c r="B96" s="863"/>
      <c r="C96" s="863"/>
      <c r="D96" s="863"/>
      <c r="E96" s="863"/>
      <c r="F96" s="863"/>
      <c r="G96" s="863"/>
      <c r="H96" s="863"/>
      <c r="I96" s="863"/>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row>
    <row r="97" ht="15.75" hidden="1" customHeight="1" outlineLevel="1">
      <c r="A97" s="862" t="str">
        <f>IFERROR(__xludf.DUMMYFUNCTION("TRANSPOSE(FILTER(Esercizi!$AY$2:$BI132,Esercizi!$AY$1:$BI$1=#REF!))"),"#N/A")</f>
        <v>#N/A</v>
      </c>
      <c r="B97" s="863"/>
      <c r="C97" s="863"/>
      <c r="D97" s="863"/>
      <c r="E97" s="863"/>
      <c r="F97" s="863"/>
      <c r="G97" s="863"/>
      <c r="H97" s="863"/>
      <c r="I97" s="863"/>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row>
    <row r="98" ht="15.75" hidden="1" customHeight="1" outlineLevel="1">
      <c r="A98" s="862" t="str">
        <f>IFERROR(__xludf.DUMMYFUNCTION("TRANSPOSE(FILTER(Esercizi!$AY$2:$BI133,Esercizi!$AY$1:$BI$1=#REF!))"),"#N/A")</f>
        <v>#N/A</v>
      </c>
      <c r="B98" s="863"/>
      <c r="C98" s="863"/>
      <c r="D98" s="863"/>
      <c r="E98" s="863"/>
      <c r="F98" s="863"/>
      <c r="G98" s="863"/>
      <c r="H98" s="863"/>
      <c r="I98" s="863"/>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row>
    <row r="99" ht="15.75" hidden="1" customHeight="1" outlineLevel="1">
      <c r="A99" s="862" t="str">
        <f>IFERROR(__xludf.DUMMYFUNCTION("TRANSPOSE(FILTER(Esercizi!$AY$2:$BI134,Esercizi!$AY$1:$BI$1=#REF!))"),"#N/A")</f>
        <v>#N/A</v>
      </c>
      <c r="B99" s="863"/>
      <c r="C99" s="863"/>
      <c r="D99" s="863"/>
      <c r="E99" s="863"/>
      <c r="F99" s="863"/>
      <c r="G99" s="863"/>
      <c r="H99" s="863"/>
      <c r="I99" s="863"/>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row>
    <row r="100" ht="15.75" hidden="1" customHeight="1" outlineLevel="1">
      <c r="A100" s="862" t="str">
        <f>IFERROR(__xludf.DUMMYFUNCTION("TRANSPOSE(FILTER(Esercizi!$AY$2:$BI135,Esercizi!$AY$1:$BI$1=#REF!))"),"#N/A")</f>
        <v>#N/A</v>
      </c>
      <c r="B100" s="863"/>
      <c r="C100" s="863"/>
      <c r="D100" s="863"/>
      <c r="E100" s="863"/>
      <c r="F100" s="863"/>
      <c r="G100" s="863"/>
      <c r="H100" s="863"/>
      <c r="I100" s="863"/>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row>
    <row r="101" ht="15.75" hidden="1" customHeight="1" outlineLevel="1">
      <c r="A101" s="862" t="str">
        <f>IFERROR(__xludf.DUMMYFUNCTION("TRANSPOSE(FILTER(Esercizi!$AY$2:$BI136,Esercizi!$AY$1:$BI$1=#REF!))"),"#N/A")</f>
        <v>#N/A</v>
      </c>
      <c r="B101" s="863"/>
      <c r="C101" s="863"/>
      <c r="D101" s="863"/>
      <c r="E101" s="863"/>
      <c r="F101" s="863"/>
      <c r="G101" s="863"/>
      <c r="H101" s="863"/>
      <c r="I101" s="863"/>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row>
    <row r="102" ht="15.75" hidden="1" customHeight="1" outlineLevel="1">
      <c r="A102" s="862" t="str">
        <f>IFERROR(__xludf.DUMMYFUNCTION("TRANSPOSE(FILTER(Esercizi!$AY$2:$BI137,Esercizi!$AY$1:$BI$1=#REF!))"),"#N/A")</f>
        <v>#N/A</v>
      </c>
      <c r="B102" s="863"/>
      <c r="C102" s="863"/>
      <c r="D102" s="863"/>
      <c r="E102" s="863"/>
      <c r="F102" s="863"/>
      <c r="G102" s="863"/>
      <c r="H102" s="863"/>
      <c r="I102" s="863"/>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row>
    <row r="103" ht="15.75" hidden="1" customHeight="1" outlineLevel="1">
      <c r="A103" s="862" t="str">
        <f>IFERROR(__xludf.DUMMYFUNCTION("TRANSPOSE(FILTER(Esercizi!$AY$2:$BI138,Esercizi!$AY$1:$BI$1=#REF!))"),"#N/A")</f>
        <v>#N/A</v>
      </c>
      <c r="B103" s="863"/>
      <c r="C103" s="863"/>
      <c r="D103" s="863"/>
      <c r="E103" s="863"/>
      <c r="F103" s="863"/>
      <c r="G103" s="863"/>
      <c r="H103" s="863"/>
      <c r="I103" s="863"/>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row>
    <row r="104" ht="15.75" hidden="1" customHeight="1" outlineLevel="1">
      <c r="A104" s="862" t="str">
        <f>IFERROR(__xludf.DUMMYFUNCTION("TRANSPOSE(FILTER(Esercizi!$AY$2:$BI139,Esercizi!$AY$1:$BI$1=#REF!))"),"#N/A")</f>
        <v>#N/A</v>
      </c>
      <c r="B104" s="863"/>
      <c r="C104" s="863"/>
      <c r="D104" s="863"/>
      <c r="E104" s="863"/>
      <c r="F104" s="863"/>
      <c r="G104" s="863"/>
      <c r="H104" s="863"/>
      <c r="I104" s="863"/>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row>
    <row r="105" ht="15.75" hidden="1" customHeight="1" outlineLevel="1">
      <c r="A105" s="862" t="str">
        <f>IFERROR(__xludf.DUMMYFUNCTION("TRANSPOSE(FILTER(Esercizi!$AY$2:$BI140,Esercizi!$AY$1:$BI$1=#REF!))"),"#N/A")</f>
        <v>#N/A</v>
      </c>
      <c r="B105" s="863"/>
      <c r="C105" s="863"/>
      <c r="D105" s="863"/>
      <c r="E105" s="863"/>
      <c r="F105" s="863"/>
      <c r="G105" s="863"/>
      <c r="H105" s="863"/>
      <c r="I105" s="863"/>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row>
    <row r="106" ht="15.75" hidden="1" customHeight="1" outlineLevel="1">
      <c r="A106" s="862"/>
      <c r="B106" s="863"/>
      <c r="C106" s="863"/>
      <c r="D106" s="863"/>
      <c r="E106" s="863"/>
      <c r="F106" s="863"/>
      <c r="G106" s="863"/>
      <c r="H106" s="863"/>
      <c r="I106" s="863"/>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row>
    <row r="107" ht="15.75" hidden="1" customHeight="1" outlineLevel="1">
      <c r="A107" s="862" t="str">
        <f>IFERROR(__xludf.DUMMYFUNCTION("TRANSPOSE(FILTER(Esercizi!$AY$2:$BI129,Esercizi!$AY$1:$BI$1=#REF!))"),"#N/A")</f>
        <v>#N/A</v>
      </c>
      <c r="B107" s="863"/>
      <c r="C107" s="863"/>
      <c r="D107" s="863"/>
      <c r="E107" s="863"/>
      <c r="F107" s="863"/>
      <c r="G107" s="863"/>
      <c r="H107" s="863"/>
      <c r="I107" s="863"/>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row>
    <row r="108" ht="15.75" hidden="1" customHeight="1" outlineLevel="1">
      <c r="A108" s="862" t="str">
        <f>IFERROR(__xludf.DUMMYFUNCTION("TRANSPOSE(FILTER(Esercizi!$AY$2:$BI130,Esercizi!$AY$1:$BI$1=#REF!))"),"#N/A")</f>
        <v>#N/A</v>
      </c>
      <c r="B108" s="863"/>
      <c r="C108" s="863"/>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row>
    <row r="109" ht="15.75" hidden="1" customHeight="1" outlineLevel="1">
      <c r="A109" s="862" t="str">
        <f>IFERROR(__xludf.DUMMYFUNCTION("TRANSPOSE(FILTER(Esercizi!$AY$2:$BI131,Esercizi!$AY$1:$BI$1=#REF!))"),"#N/A")</f>
        <v>#N/A</v>
      </c>
      <c r="B109" s="863"/>
      <c r="C109" s="863"/>
      <c r="D109" s="863"/>
      <c r="E109" s="863"/>
      <c r="F109" s="863"/>
      <c r="G109" s="863"/>
      <c r="H109" s="863"/>
      <c r="I109" s="863"/>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row>
    <row r="110" ht="15.75" hidden="1" customHeight="1" outlineLevel="1">
      <c r="A110" s="862" t="str">
        <f>IFERROR(__xludf.DUMMYFUNCTION("TRANSPOSE(FILTER(Esercizi!$AY$2:$BI132,Esercizi!$AY$1:$BI$1=#REF!))"),"#N/A")</f>
        <v>#N/A</v>
      </c>
      <c r="B110" s="863"/>
      <c r="C110" s="863"/>
      <c r="D110" s="863"/>
      <c r="E110" s="863"/>
      <c r="F110" s="863"/>
      <c r="G110" s="863"/>
      <c r="H110" s="863"/>
      <c r="I110" s="863"/>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row>
    <row r="111" ht="15.75" hidden="1" customHeight="1" outlineLevel="1">
      <c r="A111" s="862" t="str">
        <f>IFERROR(__xludf.DUMMYFUNCTION("TRANSPOSE(FILTER(Esercizi!$AY$2:$BI133,Esercizi!$AY$1:$BI$1=#REF!))"),"#N/A")</f>
        <v>#N/A</v>
      </c>
      <c r="B111" s="863"/>
      <c r="C111" s="863"/>
      <c r="D111" s="863"/>
      <c r="E111" s="863"/>
      <c r="F111" s="863"/>
      <c r="G111" s="863"/>
      <c r="H111" s="863"/>
      <c r="I111" s="863"/>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row>
    <row r="112" ht="15.75" hidden="1" customHeight="1" outlineLevel="1">
      <c r="A112" s="862" t="str">
        <f>IFERROR(__xludf.DUMMYFUNCTION("TRANSPOSE(FILTER(Esercizi!$AY$2:$BI134,Esercizi!$AY$1:$BI$1=#REF!))"),"#N/A")</f>
        <v>#N/A</v>
      </c>
      <c r="B112" s="863"/>
      <c r="C112" s="863"/>
      <c r="D112" s="863"/>
      <c r="E112" s="863"/>
      <c r="F112" s="863"/>
      <c r="G112" s="863"/>
      <c r="H112" s="863"/>
      <c r="I112" s="863"/>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row>
    <row r="113" ht="15.75" hidden="1" customHeight="1" outlineLevel="1">
      <c r="A113" s="862" t="str">
        <f>IFERROR(__xludf.DUMMYFUNCTION("TRANSPOSE(FILTER(Esercizi!$AY$2:$BI135,Esercizi!$AY$1:$BI$1=#REF!))"),"#N/A")</f>
        <v>#N/A</v>
      </c>
      <c r="B113" s="863"/>
      <c r="C113" s="863"/>
      <c r="D113" s="863"/>
      <c r="E113" s="863"/>
      <c r="F113" s="863"/>
      <c r="G113" s="863"/>
      <c r="H113" s="863"/>
      <c r="I113" s="863"/>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row>
    <row r="114" ht="15.75" hidden="1" customHeight="1" outlineLevel="1">
      <c r="A114" s="862" t="str">
        <f>IFERROR(__xludf.DUMMYFUNCTION("TRANSPOSE(FILTER(Esercizi!$AY$2:$BI136,Esercizi!$AY$1:$BI$1=#REF!))"),"#N/A")</f>
        <v>#N/A</v>
      </c>
      <c r="B114" s="863"/>
      <c r="C114" s="863"/>
      <c r="D114" s="863"/>
      <c r="E114" s="863"/>
      <c r="F114" s="863"/>
      <c r="G114" s="863"/>
      <c r="H114" s="863"/>
      <c r="I114" s="863"/>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row>
    <row r="115" ht="15.75" hidden="1" customHeight="1" outlineLevel="1">
      <c r="A115" s="862" t="str">
        <f>IFERROR(__xludf.DUMMYFUNCTION("TRANSPOSE(FILTER(Esercizi!$AY$2:$BI137,Esercizi!$AY$1:$BI$1=#REF!))"),"#N/A")</f>
        <v>#N/A</v>
      </c>
      <c r="B115" s="863"/>
      <c r="C115" s="863"/>
      <c r="D115" s="863"/>
      <c r="E115" s="863"/>
      <c r="F115" s="863"/>
      <c r="G115" s="863"/>
      <c r="H115" s="863"/>
      <c r="I115" s="863"/>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row>
    <row r="116" ht="15.75" hidden="1" customHeight="1" outlineLevel="1">
      <c r="A116" s="862" t="str">
        <f>IFERROR(__xludf.DUMMYFUNCTION("TRANSPOSE(FILTER(Esercizi!$AY$2:$BI138,Esercizi!$AY$1:$BI$1=#REF!))"),"#N/A")</f>
        <v>#N/A</v>
      </c>
      <c r="B116" s="863"/>
      <c r="C116" s="863"/>
      <c r="D116" s="863"/>
      <c r="E116" s="863"/>
      <c r="F116" s="863"/>
      <c r="G116" s="863"/>
      <c r="H116" s="863"/>
      <c r="I116" s="863"/>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row>
    <row r="117" ht="15.75" hidden="1" customHeight="1" outlineLevel="1">
      <c r="A117" s="862" t="str">
        <f>IFERROR(__xludf.DUMMYFUNCTION("TRANSPOSE(FILTER(Esercizi!$AY$2:$BI139,Esercizi!$AY$1:$BI$1=#REF!))"),"#N/A")</f>
        <v>#N/A</v>
      </c>
      <c r="B117" s="863"/>
      <c r="C117" s="863"/>
      <c r="D117" s="863"/>
      <c r="E117" s="863"/>
      <c r="F117" s="863"/>
      <c r="G117" s="863"/>
      <c r="H117" s="863"/>
      <c r="I117" s="863"/>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row>
    <row r="118" ht="15.75" hidden="1" customHeight="1" outlineLevel="1">
      <c r="A118" s="862" t="str">
        <f>IFERROR(__xludf.DUMMYFUNCTION("TRANSPOSE(FILTER(Esercizi!$AY$2:$BI140,Esercizi!$AY$1:$BI$1=#REF!))"),"#N/A")</f>
        <v>#N/A</v>
      </c>
      <c r="B118" s="863"/>
      <c r="C118" s="863"/>
      <c r="D118" s="863"/>
      <c r="E118" s="863"/>
      <c r="F118" s="863"/>
      <c r="G118" s="863"/>
      <c r="H118" s="863"/>
      <c r="I118" s="863"/>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row>
    <row r="119" ht="15.75" hidden="1" customHeight="1" outlineLevel="1">
      <c r="A119" s="862"/>
      <c r="B119" s="863"/>
      <c r="C119" s="863"/>
      <c r="D119" s="863"/>
      <c r="E119" s="863"/>
      <c r="F119" s="863"/>
      <c r="G119" s="863"/>
      <c r="H119" s="863"/>
      <c r="I119" s="863"/>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row>
    <row r="120" ht="15.75" hidden="1" customHeight="1" outlineLevel="1">
      <c r="A120" s="862" t="str">
        <f>IFERROR(__xludf.DUMMYFUNCTION("TRANSPOSE(FILTER(Esercizi!$AY$2:$BI129,Esercizi!$AY$1:$BI$1=#REF!))"),"#N/A")</f>
        <v>#N/A</v>
      </c>
      <c r="B120" s="863"/>
      <c r="C120" s="863"/>
      <c r="D120" s="863"/>
      <c r="E120" s="863"/>
      <c r="F120" s="863"/>
      <c r="G120" s="863"/>
      <c r="H120" s="863"/>
      <c r="I120" s="863"/>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row>
    <row r="121" ht="15.75" hidden="1" customHeight="1" outlineLevel="1">
      <c r="A121" s="862" t="str">
        <f>IFERROR(__xludf.DUMMYFUNCTION("TRANSPOSE(FILTER(Esercizi!$AY$2:$BI130,Esercizi!$AY$1:$BI$1=#REF!))"),"#N/A")</f>
        <v>#N/A</v>
      </c>
      <c r="B121" s="863"/>
      <c r="C121" s="863"/>
      <c r="D121" s="863"/>
      <c r="E121" s="863"/>
      <c r="F121" s="863"/>
      <c r="G121" s="863"/>
      <c r="H121" s="863"/>
      <c r="I121" s="863"/>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row>
    <row r="122" ht="15.75" hidden="1" customHeight="1" outlineLevel="1">
      <c r="A122" s="862" t="str">
        <f>IFERROR(__xludf.DUMMYFUNCTION("TRANSPOSE(FILTER(Esercizi!$AY$2:$BI131,Esercizi!$AY$1:$BI$1=#REF!))"),"#N/A")</f>
        <v>#N/A</v>
      </c>
      <c r="B122" s="863"/>
      <c r="C122" s="863"/>
      <c r="D122" s="863"/>
      <c r="E122" s="863"/>
      <c r="F122" s="863"/>
      <c r="G122" s="863"/>
      <c r="H122" s="863"/>
      <c r="I122" s="863"/>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row>
    <row r="123" ht="15.75" hidden="1" customHeight="1" outlineLevel="1">
      <c r="A123" s="862" t="str">
        <f>IFERROR(__xludf.DUMMYFUNCTION("TRANSPOSE(FILTER(Esercizi!$AY$2:$BI132,Esercizi!$AY$1:$BI$1=#REF!))"),"#N/A")</f>
        <v>#N/A</v>
      </c>
      <c r="B123" s="863"/>
      <c r="C123" s="863"/>
      <c r="D123" s="863"/>
      <c r="E123" s="863"/>
      <c r="F123" s="863"/>
      <c r="G123" s="863"/>
      <c r="H123" s="863"/>
      <c r="I123" s="863"/>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row>
    <row r="124" ht="15.75" hidden="1" customHeight="1" outlineLevel="1">
      <c r="A124" s="862" t="str">
        <f>IFERROR(__xludf.DUMMYFUNCTION("TRANSPOSE(FILTER(Esercizi!$AY$2:$BI133,Esercizi!$AY$1:$BI$1=#REF!))"),"#N/A")</f>
        <v>#N/A</v>
      </c>
      <c r="B124" s="863"/>
      <c r="C124" s="863"/>
      <c r="D124" s="863"/>
      <c r="E124" s="863"/>
      <c r="F124" s="863"/>
      <c r="G124" s="863"/>
      <c r="H124" s="863"/>
      <c r="I124" s="863"/>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row>
    <row r="125" ht="15.75" hidden="1" customHeight="1" outlineLevel="1">
      <c r="A125" s="862" t="str">
        <f>IFERROR(__xludf.DUMMYFUNCTION("TRANSPOSE(FILTER(Esercizi!$AY$2:$BI134,Esercizi!$AY$1:$BI$1=#REF!))"),"#N/A")</f>
        <v>#N/A</v>
      </c>
      <c r="B125" s="863"/>
      <c r="C125" s="863"/>
      <c r="D125" s="863"/>
      <c r="E125" s="863"/>
      <c r="F125" s="863"/>
      <c r="G125" s="863"/>
      <c r="H125" s="863"/>
      <c r="I125" s="863"/>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row>
    <row r="126" ht="15.75" hidden="1" customHeight="1" outlineLevel="1">
      <c r="A126" s="862" t="str">
        <f>IFERROR(__xludf.DUMMYFUNCTION("TRANSPOSE(FILTER(Esercizi!$AY$2:$BI135,Esercizi!$AY$1:$BI$1=#REF!))"),"#N/A")</f>
        <v>#N/A</v>
      </c>
      <c r="B126" s="863"/>
      <c r="C126" s="863"/>
      <c r="D126" s="863"/>
      <c r="E126" s="863"/>
      <c r="F126" s="863"/>
      <c r="G126" s="863"/>
      <c r="H126" s="863"/>
      <c r="I126" s="863"/>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row>
    <row r="127" ht="15.75" hidden="1" customHeight="1" outlineLevel="1">
      <c r="A127" s="862" t="str">
        <f>IFERROR(__xludf.DUMMYFUNCTION("TRANSPOSE(FILTER(Esercizi!$AY$2:$BI136,Esercizi!$AY$1:$BI$1=#REF!))"),"#N/A")</f>
        <v>#N/A</v>
      </c>
      <c r="B127" s="863"/>
      <c r="C127" s="863"/>
      <c r="D127" s="863"/>
      <c r="E127" s="863"/>
      <c r="F127" s="863"/>
      <c r="G127" s="863"/>
      <c r="H127" s="863"/>
      <c r="I127" s="863"/>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row>
    <row r="128" ht="15.75" hidden="1" customHeight="1" outlineLevel="1">
      <c r="A128" s="862" t="str">
        <f>IFERROR(__xludf.DUMMYFUNCTION("TRANSPOSE(FILTER(Esercizi!$AY$2:$BI137,Esercizi!$AY$1:$BI$1=#REF!))"),"#N/A")</f>
        <v>#N/A</v>
      </c>
      <c r="B128" s="863"/>
      <c r="C128" s="863"/>
      <c r="D128" s="863"/>
      <c r="E128" s="863"/>
      <c r="F128" s="863"/>
      <c r="G128" s="863"/>
      <c r="H128" s="863"/>
      <c r="I128" s="863"/>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row>
    <row r="129" ht="15.75" hidden="1" customHeight="1" outlineLevel="1">
      <c r="A129" s="862" t="str">
        <f>IFERROR(__xludf.DUMMYFUNCTION("TRANSPOSE(FILTER(Esercizi!$AY$2:$BI138,Esercizi!$AY$1:$BI$1=#REF!))"),"#N/A")</f>
        <v>#N/A</v>
      </c>
      <c r="B129" s="863"/>
      <c r="C129" s="863"/>
      <c r="D129" s="863"/>
      <c r="E129" s="863"/>
      <c r="F129" s="863"/>
      <c r="G129" s="863"/>
      <c r="H129" s="863"/>
      <c r="I129" s="863"/>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row>
    <row r="130" ht="15.75" hidden="1" customHeight="1" outlineLevel="1">
      <c r="A130" s="862" t="str">
        <f>IFERROR(__xludf.DUMMYFUNCTION("TRANSPOSE(FILTER(Esercizi!$AY$2:$BI139,Esercizi!$AY$1:$BI$1=#REF!))"),"#N/A")</f>
        <v>#N/A</v>
      </c>
      <c r="B130" s="863"/>
      <c r="C130" s="863"/>
      <c r="D130" s="863"/>
      <c r="E130" s="863"/>
      <c r="F130" s="863"/>
      <c r="G130" s="863"/>
      <c r="H130" s="863"/>
      <c r="I130" s="863"/>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row>
    <row r="131" ht="15.75" hidden="1" customHeight="1" outlineLevel="1">
      <c r="A131" s="862" t="str">
        <f>IFERROR(__xludf.DUMMYFUNCTION("TRANSPOSE(FILTER(Esercizi!$AY$2:$BI140,Esercizi!$AY$1:$BI$1=#REF!))"),"#N/A")</f>
        <v>#N/A</v>
      </c>
      <c r="B131" s="863"/>
      <c r="C131" s="863"/>
      <c r="D131" s="863"/>
      <c r="E131" s="863"/>
      <c r="F131" s="863"/>
      <c r="G131" s="863"/>
      <c r="H131" s="863"/>
      <c r="I131" s="863"/>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row>
    <row r="132" ht="15.75" hidden="1" customHeight="1" outlineLevel="1">
      <c r="A132" s="862"/>
      <c r="B132" s="863"/>
      <c r="C132" s="863"/>
      <c r="D132" s="863"/>
      <c r="E132" s="863"/>
      <c r="F132" s="863"/>
      <c r="G132" s="863"/>
      <c r="H132" s="863"/>
      <c r="I132" s="863"/>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row>
    <row r="133" ht="15.75" hidden="1" customHeight="1" outlineLevel="1">
      <c r="A133" s="862" t="str">
        <f>IFERROR(__xludf.DUMMYFUNCTION("TRANSPOSE(FILTER(Esercizi!$AY$2:$BI129,Esercizi!$AY$1:$BI$1=#REF!))"),"#N/A")</f>
        <v>#N/A</v>
      </c>
      <c r="B133" s="863"/>
      <c r="C133" s="863"/>
      <c r="D133" s="863"/>
      <c r="E133" s="863"/>
      <c r="F133" s="863"/>
      <c r="G133" s="863"/>
      <c r="H133" s="863"/>
      <c r="I133" s="863"/>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row>
    <row r="134" ht="15.75" hidden="1" customHeight="1" outlineLevel="1">
      <c r="A134" s="862" t="str">
        <f>IFERROR(__xludf.DUMMYFUNCTION("TRANSPOSE(FILTER(Esercizi!$AY$2:$BI130,Esercizi!$AY$1:$BI$1=#REF!))"),"#N/A")</f>
        <v>#N/A</v>
      </c>
      <c r="B134" s="863"/>
      <c r="C134" s="863"/>
      <c r="D134" s="863"/>
      <c r="E134" s="863"/>
      <c r="F134" s="863"/>
      <c r="G134" s="863"/>
      <c r="H134" s="863"/>
      <c r="I134" s="863"/>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row>
    <row r="135" ht="15.75" hidden="1" customHeight="1" outlineLevel="1">
      <c r="A135" s="862" t="str">
        <f>IFERROR(__xludf.DUMMYFUNCTION("TRANSPOSE(FILTER(Esercizi!$AY$2:$BI131,Esercizi!$AY$1:$BI$1=#REF!))"),"#N/A")</f>
        <v>#N/A</v>
      </c>
      <c r="B135" s="863"/>
      <c r="C135" s="863"/>
      <c r="D135" s="863"/>
      <c r="E135" s="863"/>
      <c r="F135" s="863"/>
      <c r="G135" s="863"/>
      <c r="H135" s="863"/>
      <c r="I135" s="863"/>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row>
    <row r="136" ht="15.75" hidden="1" customHeight="1" outlineLevel="1">
      <c r="A136" s="862" t="str">
        <f>IFERROR(__xludf.DUMMYFUNCTION("TRANSPOSE(FILTER(Esercizi!$AY$2:$BI132,Esercizi!$AY$1:$BI$1=#REF!))"),"#N/A")</f>
        <v>#N/A</v>
      </c>
      <c r="B136" s="863"/>
      <c r="C136" s="863"/>
      <c r="D136" s="863"/>
      <c r="E136" s="863"/>
      <c r="F136" s="863"/>
      <c r="G136" s="863"/>
      <c r="H136" s="863"/>
      <c r="I136" s="863"/>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row>
    <row r="137" ht="15.75" hidden="1" customHeight="1" outlineLevel="1">
      <c r="A137" s="862" t="str">
        <f>IFERROR(__xludf.DUMMYFUNCTION("TRANSPOSE(FILTER(Esercizi!$AY$2:$BI133,Esercizi!$AY$1:$BI$1=#REF!))"),"#N/A")</f>
        <v>#N/A</v>
      </c>
      <c r="B137" s="863"/>
      <c r="C137" s="863"/>
      <c r="D137" s="863"/>
      <c r="E137" s="863"/>
      <c r="F137" s="863"/>
      <c r="G137" s="863"/>
      <c r="H137" s="863"/>
      <c r="I137" s="863"/>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row>
    <row r="138" ht="15.75" hidden="1" customHeight="1" outlineLevel="1">
      <c r="A138" s="862" t="str">
        <f>IFERROR(__xludf.DUMMYFUNCTION("TRANSPOSE(FILTER(Esercizi!$AY$2:$BI134,Esercizi!$AY$1:$BI$1=#REF!))"),"#N/A")</f>
        <v>#N/A</v>
      </c>
      <c r="B138" s="863"/>
      <c r="C138" s="863"/>
      <c r="D138" s="863"/>
      <c r="E138" s="863"/>
      <c r="F138" s="863"/>
      <c r="G138" s="863"/>
      <c r="H138" s="863"/>
      <c r="I138" s="863"/>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row>
    <row r="139" ht="15.75" hidden="1" customHeight="1" outlineLevel="1">
      <c r="A139" s="862" t="str">
        <f>IFERROR(__xludf.DUMMYFUNCTION("TRANSPOSE(FILTER(Esercizi!$AY$2:$BI135,Esercizi!$AY$1:$BI$1=#REF!))"),"#N/A")</f>
        <v>#N/A</v>
      </c>
      <c r="B139" s="863"/>
      <c r="C139" s="863"/>
      <c r="D139" s="863"/>
      <c r="E139" s="863"/>
      <c r="F139" s="863"/>
      <c r="G139" s="863"/>
      <c r="H139" s="863"/>
      <c r="I139" s="863"/>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row>
    <row r="140" ht="15.75" hidden="1" customHeight="1" outlineLevel="1">
      <c r="A140" s="862" t="str">
        <f>IFERROR(__xludf.DUMMYFUNCTION("TRANSPOSE(FILTER(Esercizi!$AY$2:$BI136,Esercizi!$AY$1:$BI$1=#REF!))"),"#N/A")</f>
        <v>#N/A</v>
      </c>
      <c r="B140" s="863"/>
      <c r="C140" s="863"/>
      <c r="D140" s="863"/>
      <c r="E140" s="863"/>
      <c r="F140" s="863"/>
      <c r="G140" s="863"/>
      <c r="H140" s="863"/>
      <c r="I140" s="863"/>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row>
    <row r="141" ht="15.75" hidden="1" customHeight="1" outlineLevel="1">
      <c r="A141" s="862" t="str">
        <f>IFERROR(__xludf.DUMMYFUNCTION("TRANSPOSE(FILTER(Esercizi!$AY$2:$BI137,Esercizi!$AY$1:$BI$1=#REF!))"),"#N/A")</f>
        <v>#N/A</v>
      </c>
      <c r="B141" s="863"/>
      <c r="C141" s="863"/>
      <c r="D141" s="863"/>
      <c r="E141" s="863"/>
      <c r="F141" s="863"/>
      <c r="G141" s="863"/>
      <c r="H141" s="863"/>
      <c r="I141" s="863"/>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row>
    <row r="142" ht="15.75" hidden="1" customHeight="1" outlineLevel="1">
      <c r="A142" s="862" t="str">
        <f>IFERROR(__xludf.DUMMYFUNCTION("TRANSPOSE(FILTER(Esercizi!$AY$2:$BI138,Esercizi!$AY$1:$BI$1=#REF!))"),"#N/A")</f>
        <v>#N/A</v>
      </c>
      <c r="B142" s="863"/>
      <c r="C142" s="863"/>
      <c r="D142" s="863"/>
      <c r="E142" s="863"/>
      <c r="F142" s="863"/>
      <c r="G142" s="863"/>
      <c r="H142" s="863"/>
      <c r="I142" s="863"/>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row>
    <row r="143" ht="15.75" hidden="1" customHeight="1" outlineLevel="1">
      <c r="A143" s="862" t="str">
        <f>IFERROR(__xludf.DUMMYFUNCTION("TRANSPOSE(FILTER(Esercizi!$AY$2:$BI139,Esercizi!$AY$1:$BI$1=#REF!))"),"#N/A")</f>
        <v>#N/A</v>
      </c>
      <c r="B143" s="863"/>
      <c r="C143" s="863"/>
      <c r="D143" s="863"/>
      <c r="E143" s="863"/>
      <c r="F143" s="863"/>
      <c r="G143" s="863"/>
      <c r="H143" s="863"/>
      <c r="I143" s="863"/>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row>
    <row r="144" ht="15.75" hidden="1" customHeight="1" outlineLevel="1">
      <c r="A144" s="862" t="str">
        <f>IFERROR(__xludf.DUMMYFUNCTION("TRANSPOSE(FILTER(Esercizi!$AY$2:$BI140,Esercizi!$AY$1:$BI$1=#REF!))"),"#N/A")</f>
        <v>#N/A</v>
      </c>
      <c r="B144" s="863"/>
      <c r="C144" s="863"/>
      <c r="D144" s="863"/>
      <c r="E144" s="863"/>
      <c r="F144" s="863"/>
      <c r="G144" s="863"/>
      <c r="H144" s="863"/>
      <c r="I144" s="863"/>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row>
    <row r="145" ht="15.75" hidden="1" customHeight="1" outlineLevel="1">
      <c r="A145" s="862"/>
      <c r="B145" s="863"/>
      <c r="C145" s="863"/>
      <c r="D145" s="863"/>
      <c r="E145" s="863"/>
      <c r="F145" s="863"/>
      <c r="G145" s="863"/>
      <c r="H145" s="863"/>
      <c r="I145" s="863"/>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row>
    <row r="146" ht="15.75" hidden="1" customHeight="1" outlineLevel="1">
      <c r="A146" s="862" t="str">
        <f>IFERROR(__xludf.DUMMYFUNCTION("TRANSPOSE(FILTER(Esercizi!$AY$2:$BI129,Esercizi!$AY$1:$BI$1=#REF!))"),"#N/A")</f>
        <v>#N/A</v>
      </c>
      <c r="B146" s="863"/>
      <c r="C146" s="863"/>
      <c r="D146" s="863"/>
      <c r="E146" s="863"/>
      <c r="F146" s="863"/>
      <c r="G146" s="863"/>
      <c r="H146" s="863"/>
      <c r="I146" s="863"/>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row>
    <row r="147" ht="15.75" hidden="1" customHeight="1" outlineLevel="1">
      <c r="A147" s="862" t="str">
        <f>IFERROR(__xludf.DUMMYFUNCTION("TRANSPOSE(FILTER(Esercizi!$AY$2:$BI130,Esercizi!$AY$1:$BI$1=#REF!))"),"#N/A")</f>
        <v>#N/A</v>
      </c>
      <c r="B147" s="863"/>
      <c r="C147" s="863"/>
      <c r="D147" s="863"/>
      <c r="E147" s="863"/>
      <c r="F147" s="863"/>
      <c r="G147" s="863"/>
      <c r="H147" s="863"/>
      <c r="I147" s="863"/>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row>
    <row r="148" ht="15.75" hidden="1" customHeight="1" outlineLevel="1">
      <c r="A148" s="862" t="str">
        <f>IFERROR(__xludf.DUMMYFUNCTION("TRANSPOSE(FILTER(Esercizi!$AY$2:$BI131,Esercizi!$AY$1:$BI$1=#REF!))"),"#N/A")</f>
        <v>#N/A</v>
      </c>
      <c r="B148" s="863"/>
      <c r="C148" s="863"/>
      <c r="D148" s="863"/>
      <c r="E148" s="863"/>
      <c r="F148" s="863"/>
      <c r="G148" s="863"/>
      <c r="H148" s="863"/>
      <c r="I148" s="863"/>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row>
    <row r="149" ht="15.75" hidden="1" customHeight="1" outlineLevel="1">
      <c r="A149" s="862" t="str">
        <f>IFERROR(__xludf.DUMMYFUNCTION("TRANSPOSE(FILTER(Esercizi!$AY$2:$BI132,Esercizi!$AY$1:$BI$1=#REF!))"),"#N/A")</f>
        <v>#N/A</v>
      </c>
      <c r="B149" s="863"/>
      <c r="C149" s="863"/>
      <c r="D149" s="863"/>
      <c r="E149" s="863"/>
      <c r="F149" s="863"/>
      <c r="G149" s="863"/>
      <c r="H149" s="863"/>
      <c r="I149" s="863"/>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row>
    <row r="150" ht="15.75" hidden="1" customHeight="1" outlineLevel="1">
      <c r="A150" s="862" t="str">
        <f>IFERROR(__xludf.DUMMYFUNCTION("TRANSPOSE(FILTER(Esercizi!$AY$2:$BI133,Esercizi!$AY$1:$BI$1=#REF!))"),"#N/A")</f>
        <v>#N/A</v>
      </c>
      <c r="B150" s="863"/>
      <c r="C150" s="863"/>
      <c r="D150" s="863"/>
      <c r="E150" s="863"/>
      <c r="F150" s="863"/>
      <c r="G150" s="863"/>
      <c r="H150" s="863"/>
      <c r="I150" s="863"/>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row>
    <row r="151" ht="15.75" hidden="1" customHeight="1" outlineLevel="1">
      <c r="A151" s="862" t="str">
        <f>IFERROR(__xludf.DUMMYFUNCTION("TRANSPOSE(FILTER(Esercizi!$AY$2:$BI134,Esercizi!$AY$1:$BI$1=#REF!))"),"#N/A")</f>
        <v>#N/A</v>
      </c>
      <c r="B151" s="863"/>
      <c r="C151" s="863"/>
      <c r="D151" s="863"/>
      <c r="E151" s="863"/>
      <c r="F151" s="863"/>
      <c r="G151" s="863"/>
      <c r="H151" s="863"/>
      <c r="I151" s="863"/>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row>
    <row r="152" ht="15.75" hidden="1" customHeight="1" outlineLevel="1">
      <c r="A152" s="862" t="str">
        <f>IFERROR(__xludf.DUMMYFUNCTION("TRANSPOSE(FILTER(Esercizi!$AY$2:$BI135,Esercizi!$AY$1:$BI$1=#REF!))"),"#N/A")</f>
        <v>#N/A</v>
      </c>
      <c r="B152" s="863"/>
      <c r="C152" s="863"/>
      <c r="D152" s="863"/>
      <c r="E152" s="863"/>
      <c r="F152" s="863"/>
      <c r="G152" s="863"/>
      <c r="H152" s="863"/>
      <c r="I152" s="863"/>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row>
    <row r="153" ht="15.75" hidden="1" customHeight="1" outlineLevel="1">
      <c r="A153" s="862" t="str">
        <f>IFERROR(__xludf.DUMMYFUNCTION("TRANSPOSE(FILTER(Esercizi!$AY$2:$BI136,Esercizi!$AY$1:$BI$1=#REF!))"),"#N/A")</f>
        <v>#N/A</v>
      </c>
      <c r="B153" s="863"/>
      <c r="C153" s="863"/>
      <c r="D153" s="863"/>
      <c r="E153" s="863"/>
      <c r="F153" s="863"/>
      <c r="G153" s="863"/>
      <c r="H153" s="863"/>
      <c r="I153" s="863"/>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row>
    <row r="154" ht="15.75" hidden="1" customHeight="1" outlineLevel="1">
      <c r="A154" s="862" t="str">
        <f>IFERROR(__xludf.DUMMYFUNCTION("TRANSPOSE(FILTER(Esercizi!$AY$2:$BI137,Esercizi!$AY$1:$BI$1=#REF!))"),"#N/A")</f>
        <v>#N/A</v>
      </c>
      <c r="B154" s="863"/>
      <c r="C154" s="863"/>
      <c r="D154" s="863"/>
      <c r="E154" s="863"/>
      <c r="F154" s="863"/>
      <c r="G154" s="863"/>
      <c r="H154" s="863"/>
      <c r="I154" s="863"/>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row>
    <row r="155" ht="15.75" hidden="1" customHeight="1" outlineLevel="1">
      <c r="A155" s="862" t="str">
        <f>IFERROR(__xludf.DUMMYFUNCTION("TRANSPOSE(FILTER(Esercizi!$AY$2:$BI138,Esercizi!$AY$1:$BI$1=#REF!))"),"#N/A")</f>
        <v>#N/A</v>
      </c>
      <c r="B155" s="863"/>
      <c r="C155" s="863"/>
      <c r="D155" s="863"/>
      <c r="E155" s="863"/>
      <c r="F155" s="863"/>
      <c r="G155" s="863"/>
      <c r="H155" s="863"/>
      <c r="I155" s="863"/>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row>
    <row r="156" ht="15.75" hidden="1" customHeight="1" outlineLevel="1">
      <c r="A156" s="862" t="str">
        <f>IFERROR(__xludf.DUMMYFUNCTION("TRANSPOSE(FILTER(Esercizi!$AY$2:$BI139,Esercizi!$AY$1:$BI$1=#REF!))"),"#N/A")</f>
        <v>#N/A</v>
      </c>
      <c r="B156" s="863"/>
      <c r="C156" s="863"/>
      <c r="D156" s="863"/>
      <c r="E156" s="863"/>
      <c r="F156" s="863"/>
      <c r="G156" s="863"/>
      <c r="H156" s="863"/>
      <c r="I156" s="863"/>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row>
    <row r="157" ht="15.75" hidden="1" customHeight="1" outlineLevel="1">
      <c r="A157" s="862" t="str">
        <f>IFERROR(__xludf.DUMMYFUNCTION("TRANSPOSE(FILTER(Esercizi!$AY$2:$BI140,Esercizi!$AY$1:$BI$1=#REF!))"),"#N/A")</f>
        <v>#N/A</v>
      </c>
      <c r="B157" s="863"/>
      <c r="C157" s="863"/>
      <c r="D157" s="863"/>
      <c r="E157" s="863"/>
      <c r="F157" s="863"/>
      <c r="G157" s="863"/>
      <c r="H157" s="863"/>
      <c r="I157" s="863"/>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row>
    <row r="158" ht="15.75" customHeight="1">
      <c r="A158" s="866"/>
    </row>
    <row r="159" ht="37.5" customHeight="1" collapsed="1">
      <c r="A159" s="860">
        <f>A80+1</f>
        <v>3</v>
      </c>
      <c r="B159" s="861"/>
      <c r="C159" s="861"/>
      <c r="D159" s="861"/>
      <c r="E159" s="861"/>
      <c r="F159" s="861"/>
      <c r="G159" s="861"/>
      <c r="H159" s="861"/>
      <c r="I159" s="861"/>
      <c r="J159" s="861"/>
      <c r="K159" s="861"/>
      <c r="L159" s="861"/>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1"/>
      <c r="AM159" s="861"/>
      <c r="AN159" s="861"/>
      <c r="AO159" s="861"/>
      <c r="AP159" s="861"/>
    </row>
    <row r="160" ht="15.75" hidden="1" customHeight="1" outlineLevel="1">
      <c r="A160" s="862" t="str">
        <f>IFERROR(__xludf.DUMMYFUNCTION("TRANSPOSE(FILTER(Esercizi!$AY$2:$BI208,Esercizi!$AY$1:$BI$1=#REF!))"),"#N/A")</f>
        <v>#N/A</v>
      </c>
      <c r="B160" s="863"/>
      <c r="C160" s="863"/>
      <c r="D160" s="863"/>
      <c r="E160" s="863"/>
      <c r="F160" s="863"/>
      <c r="G160" s="863"/>
      <c r="H160" s="863"/>
      <c r="I160" s="863"/>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row>
    <row r="161" ht="15.75" hidden="1" customHeight="1" outlineLevel="1">
      <c r="A161" s="862" t="str">
        <f>IFERROR(__xludf.DUMMYFUNCTION("TRANSPOSE(FILTER(Esercizi!$AY$2:$BI209,Esercizi!$AY$1:$BI$1=#REF!))"),"#N/A")</f>
        <v>#N/A</v>
      </c>
      <c r="B161" s="863"/>
      <c r="C161" s="863"/>
      <c r="D161" s="863"/>
      <c r="E161" s="863"/>
      <c r="F161" s="863"/>
      <c r="G161" s="863"/>
      <c r="H161" s="863"/>
      <c r="I161" s="863"/>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row>
    <row r="162" ht="15.75" hidden="1" customHeight="1" outlineLevel="1">
      <c r="A162" s="862" t="str">
        <f>IFERROR(__xludf.DUMMYFUNCTION("TRANSPOSE(FILTER(Esercizi!$AY$2:$BI210,Esercizi!$AY$1:$BI$1=#REF!))"),"#N/A")</f>
        <v>#N/A</v>
      </c>
      <c r="B162" s="863"/>
      <c r="C162" s="863"/>
      <c r="D162" s="863"/>
      <c r="E162" s="863"/>
      <c r="F162" s="863"/>
      <c r="G162" s="863"/>
      <c r="H162" s="863"/>
      <c r="I162" s="863"/>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row>
    <row r="163" ht="15.75" hidden="1" customHeight="1" outlineLevel="1">
      <c r="A163" s="862" t="str">
        <f>IFERROR(__xludf.DUMMYFUNCTION("TRANSPOSE(FILTER(Esercizi!$AY$2:$BI211,Esercizi!$AY$1:$BI$1=#REF!))"),"#N/A")</f>
        <v>#N/A</v>
      </c>
      <c r="B163" s="863"/>
      <c r="C163" s="863"/>
      <c r="D163" s="863"/>
      <c r="E163" s="863"/>
      <c r="F163" s="863"/>
      <c r="G163" s="863"/>
      <c r="H163" s="863"/>
      <c r="I163" s="863"/>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row>
    <row r="164" ht="15.75" hidden="1" customHeight="1" outlineLevel="1">
      <c r="A164" s="862" t="str">
        <f>IFERROR(__xludf.DUMMYFUNCTION("TRANSPOSE(FILTER(Esercizi!$AY$2:$BI212,Esercizi!$AY$1:$BI$1=#REF!))"),"#N/A")</f>
        <v>#N/A</v>
      </c>
      <c r="B164" s="863"/>
      <c r="C164" s="863"/>
      <c r="D164" s="863"/>
      <c r="E164" s="863"/>
      <c r="F164" s="863"/>
      <c r="G164" s="863"/>
      <c r="H164" s="863"/>
      <c r="I164" s="863"/>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row>
    <row r="165" ht="15.75" hidden="1" customHeight="1" outlineLevel="1">
      <c r="A165" s="862" t="str">
        <f>IFERROR(__xludf.DUMMYFUNCTION("TRANSPOSE(FILTER(Esercizi!$AY$2:$BI213,Esercizi!$AY$1:$BI$1=#REF!))"),"#N/A")</f>
        <v>#N/A</v>
      </c>
      <c r="B165" s="863"/>
      <c r="C165" s="863"/>
      <c r="D165" s="863"/>
      <c r="E165" s="863"/>
      <c r="F165" s="863"/>
      <c r="G165" s="863"/>
      <c r="H165" s="863"/>
      <c r="I165" s="863"/>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row>
    <row r="166" ht="15.75" hidden="1" customHeight="1" outlineLevel="1">
      <c r="A166" s="862" t="str">
        <f>IFERROR(__xludf.DUMMYFUNCTION("TRANSPOSE(FILTER(Esercizi!$AY$2:$BI214,Esercizi!$AY$1:$BI$1=#REF!))"),"#N/A")</f>
        <v>#N/A</v>
      </c>
      <c r="B166" s="863"/>
      <c r="C166" s="863"/>
      <c r="D166" s="863"/>
      <c r="E166" s="863"/>
      <c r="F166" s="863"/>
      <c r="G166" s="863"/>
      <c r="H166" s="863"/>
      <c r="I166" s="863"/>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row>
    <row r="167" ht="15.75" hidden="1" customHeight="1" outlineLevel="1">
      <c r="A167" s="862" t="str">
        <f>IFERROR(__xludf.DUMMYFUNCTION("TRANSPOSE(FILTER(Esercizi!$AY$2:$BI215,Esercizi!$AY$1:$BI$1=#REF!))"),"#N/A")</f>
        <v>#N/A</v>
      </c>
      <c r="B167" s="863"/>
      <c r="C167" s="863"/>
      <c r="D167" s="863"/>
      <c r="E167" s="863"/>
      <c r="F167" s="863"/>
      <c r="G167" s="863"/>
      <c r="H167" s="863"/>
      <c r="I167" s="863"/>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row>
    <row r="168" ht="15.75" hidden="1" customHeight="1" outlineLevel="1">
      <c r="A168" s="862" t="str">
        <f>IFERROR(__xludf.DUMMYFUNCTION("TRANSPOSE(FILTER(Esercizi!$AY$2:$BI216,Esercizi!$AY$1:$BI$1=#REF!))"),"#N/A")</f>
        <v>#N/A</v>
      </c>
      <c r="B168" s="863"/>
      <c r="C168" s="863"/>
      <c r="D168" s="863"/>
      <c r="E168" s="863"/>
      <c r="F168" s="863"/>
      <c r="G168" s="863"/>
      <c r="H168" s="863"/>
      <c r="I168" s="863"/>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row>
    <row r="169" ht="15.75" hidden="1" customHeight="1" outlineLevel="1">
      <c r="A169" s="862" t="str">
        <f>IFERROR(__xludf.DUMMYFUNCTION("TRANSPOSE(FILTER(Esercizi!$AY$2:$BI217,Esercizi!$AY$1:$BI$1=#REF!))"),"#N/A")</f>
        <v>#N/A</v>
      </c>
      <c r="B169" s="863"/>
      <c r="C169" s="863"/>
      <c r="D169" s="863"/>
      <c r="E169" s="863"/>
      <c r="F169" s="863"/>
      <c r="G169" s="863"/>
      <c r="H169" s="863"/>
      <c r="I169" s="863"/>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row>
    <row r="170" ht="15.75" hidden="1" customHeight="1" outlineLevel="1">
      <c r="A170" s="862" t="str">
        <f>IFERROR(__xludf.DUMMYFUNCTION("TRANSPOSE(FILTER(Esercizi!$AY$2:$BI218,Esercizi!$AY$1:$BI$1=#REF!))"),"#N/A")</f>
        <v>#N/A</v>
      </c>
      <c r="B170" s="863"/>
      <c r="C170" s="863"/>
      <c r="D170" s="863"/>
      <c r="E170" s="863"/>
      <c r="F170" s="863"/>
      <c r="G170" s="863"/>
      <c r="H170" s="863"/>
      <c r="I170" s="863"/>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row>
    <row r="171" ht="15.75" hidden="1" customHeight="1" outlineLevel="1">
      <c r="A171" s="862" t="str">
        <f>IFERROR(__xludf.DUMMYFUNCTION("TRANSPOSE(FILTER(Esercizi!$AY$2:$BI219,Esercizi!$AY$1:$BI$1=#REF!))"),"#N/A")</f>
        <v>#N/A</v>
      </c>
      <c r="B171" s="863"/>
      <c r="C171" s="863"/>
      <c r="D171" s="863"/>
      <c r="E171" s="863"/>
      <c r="F171" s="863"/>
      <c r="G171" s="863"/>
      <c r="H171" s="863"/>
      <c r="I171" s="863"/>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row>
    <row r="172" ht="15.75" hidden="1" customHeight="1" outlineLevel="1">
      <c r="A172" s="862"/>
      <c r="B172" s="863"/>
      <c r="C172" s="863"/>
      <c r="D172" s="863"/>
      <c r="E172" s="863"/>
      <c r="F172" s="863"/>
      <c r="G172" s="863"/>
      <c r="H172" s="863"/>
      <c r="I172" s="863"/>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row>
    <row r="173" ht="15.75" hidden="1" customHeight="1" outlineLevel="1">
      <c r="A173" s="862" t="str">
        <f>IFERROR(__xludf.DUMMYFUNCTION("TRANSPOSE(FILTER(Esercizi!$AY$2:$BI208,Esercizi!$AY$1:$BI$1=#REF!))"),"#N/A")</f>
        <v>#N/A</v>
      </c>
      <c r="B173" s="863"/>
      <c r="C173" s="863"/>
      <c r="D173" s="863"/>
      <c r="E173" s="863"/>
      <c r="F173" s="863"/>
      <c r="G173" s="863"/>
      <c r="H173" s="863"/>
      <c r="I173" s="863"/>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row>
    <row r="174" ht="15.75" hidden="1" customHeight="1" outlineLevel="1">
      <c r="A174" s="862" t="str">
        <f>IFERROR(__xludf.DUMMYFUNCTION("TRANSPOSE(FILTER(Esercizi!$AY$2:$BI209,Esercizi!$AY$1:$BI$1=#REF!))"),"#N/A")</f>
        <v>#N/A</v>
      </c>
      <c r="B174" s="863"/>
      <c r="C174" s="863"/>
      <c r="D174" s="863"/>
      <c r="E174" s="863"/>
      <c r="F174" s="863"/>
      <c r="G174" s="863"/>
      <c r="H174" s="863"/>
      <c r="I174" s="863"/>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row>
    <row r="175" ht="15.75" hidden="1" customHeight="1" outlineLevel="1">
      <c r="A175" s="862" t="str">
        <f>IFERROR(__xludf.DUMMYFUNCTION("TRANSPOSE(FILTER(Esercizi!$AY$2:$BI210,Esercizi!$AY$1:$BI$1=#REF!))"),"#N/A")</f>
        <v>#N/A</v>
      </c>
      <c r="B175" s="863"/>
      <c r="C175" s="863"/>
      <c r="D175" s="863"/>
      <c r="E175" s="863"/>
      <c r="F175" s="863"/>
      <c r="G175" s="863"/>
      <c r="H175" s="863"/>
      <c r="I175" s="863"/>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row>
    <row r="176" ht="15.75" hidden="1" customHeight="1" outlineLevel="1">
      <c r="A176" s="862" t="str">
        <f>IFERROR(__xludf.DUMMYFUNCTION("TRANSPOSE(FILTER(Esercizi!$AY$2:$BI211,Esercizi!$AY$1:$BI$1=#REF!))"),"#N/A")</f>
        <v>#N/A</v>
      </c>
      <c r="B176" s="863"/>
      <c r="C176" s="863"/>
      <c r="D176" s="863"/>
      <c r="E176" s="863"/>
      <c r="F176" s="863"/>
      <c r="G176" s="863"/>
      <c r="H176" s="863"/>
      <c r="I176" s="863"/>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row>
    <row r="177" ht="15.75" hidden="1" customHeight="1" outlineLevel="1">
      <c r="A177" s="862" t="str">
        <f>IFERROR(__xludf.DUMMYFUNCTION("TRANSPOSE(FILTER(Esercizi!$AY$2:$BI212,Esercizi!$AY$1:$BI$1=#REF!))"),"#N/A")</f>
        <v>#N/A</v>
      </c>
      <c r="B177" s="863"/>
      <c r="C177" s="863"/>
      <c r="D177" s="863"/>
      <c r="E177" s="863"/>
      <c r="F177" s="863"/>
      <c r="G177" s="863"/>
      <c r="H177" s="863"/>
      <c r="I177" s="863"/>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row>
    <row r="178" ht="15.75" hidden="1" customHeight="1" outlineLevel="1">
      <c r="A178" s="862" t="str">
        <f>IFERROR(__xludf.DUMMYFUNCTION("TRANSPOSE(FILTER(Esercizi!$AY$2:$BI213,Esercizi!$AY$1:$BI$1=#REF!))"),"#N/A")</f>
        <v>#N/A</v>
      </c>
      <c r="B178" s="863"/>
      <c r="C178" s="863"/>
      <c r="D178" s="863"/>
      <c r="E178" s="863"/>
      <c r="F178" s="863"/>
      <c r="G178" s="863"/>
      <c r="H178" s="863"/>
      <c r="I178" s="863"/>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row>
    <row r="179" ht="15.75" hidden="1" customHeight="1" outlineLevel="1">
      <c r="A179" s="862" t="str">
        <f>IFERROR(__xludf.DUMMYFUNCTION("TRANSPOSE(FILTER(Esercizi!$AY$2:$BI214,Esercizi!$AY$1:$BI$1=#REF!))"),"#N/A")</f>
        <v>#N/A</v>
      </c>
      <c r="B179" s="863"/>
      <c r="C179" s="863"/>
      <c r="D179" s="863"/>
      <c r="E179" s="863"/>
      <c r="F179" s="863"/>
      <c r="G179" s="863"/>
      <c r="H179" s="863"/>
      <c r="I179" s="863"/>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row>
    <row r="180" ht="15.75" hidden="1" customHeight="1" outlineLevel="1">
      <c r="A180" s="862" t="str">
        <f>IFERROR(__xludf.DUMMYFUNCTION("TRANSPOSE(FILTER(Esercizi!$AY$2:$BI215,Esercizi!$AY$1:$BI$1=#REF!))"),"#N/A")</f>
        <v>#N/A</v>
      </c>
      <c r="B180" s="863"/>
      <c r="C180" s="863"/>
      <c r="D180" s="863"/>
      <c r="E180" s="863"/>
      <c r="F180" s="863"/>
      <c r="G180" s="863"/>
      <c r="H180" s="863"/>
      <c r="I180" s="863"/>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row>
    <row r="181" ht="15.75" hidden="1" customHeight="1" outlineLevel="1">
      <c r="A181" s="862" t="str">
        <f>IFERROR(__xludf.DUMMYFUNCTION("TRANSPOSE(FILTER(Esercizi!$AY$2:$BI216,Esercizi!$AY$1:$BI$1=#REF!))"),"#N/A")</f>
        <v>#N/A</v>
      </c>
      <c r="B181" s="863"/>
      <c r="C181" s="863"/>
      <c r="D181" s="863"/>
      <c r="E181" s="863"/>
      <c r="F181" s="863"/>
      <c r="G181" s="863"/>
      <c r="H181" s="863"/>
      <c r="I181" s="863"/>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row>
    <row r="182" ht="15.75" hidden="1" customHeight="1" outlineLevel="1">
      <c r="A182" s="862" t="str">
        <f>IFERROR(__xludf.DUMMYFUNCTION("TRANSPOSE(FILTER(Esercizi!$AY$2:$BI217,Esercizi!$AY$1:$BI$1=#REF!))"),"#N/A")</f>
        <v>#N/A</v>
      </c>
      <c r="B182" s="863"/>
      <c r="C182" s="863"/>
      <c r="D182" s="863"/>
      <c r="E182" s="863"/>
      <c r="F182" s="863"/>
      <c r="G182" s="863"/>
      <c r="H182" s="863"/>
      <c r="I182" s="863"/>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row>
    <row r="183" ht="15.75" hidden="1" customHeight="1" outlineLevel="1">
      <c r="A183" s="862" t="str">
        <f>IFERROR(__xludf.DUMMYFUNCTION("TRANSPOSE(FILTER(Esercizi!$AY$2:$BI218,Esercizi!$AY$1:$BI$1=#REF!))"),"#N/A")</f>
        <v>#N/A</v>
      </c>
      <c r="B183" s="863"/>
      <c r="C183" s="863"/>
      <c r="D183" s="863"/>
      <c r="E183" s="863"/>
      <c r="F183" s="863"/>
      <c r="G183" s="863"/>
      <c r="H183" s="863"/>
      <c r="I183" s="863"/>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row>
    <row r="184" ht="15.75" hidden="1" customHeight="1" outlineLevel="1">
      <c r="A184" s="862" t="str">
        <f>IFERROR(__xludf.DUMMYFUNCTION("TRANSPOSE(FILTER(Esercizi!$AY$2:$BI219,Esercizi!$AY$1:$BI$1=#REF!))"),"#N/A")</f>
        <v>#N/A</v>
      </c>
      <c r="B184" s="863"/>
      <c r="C184" s="863"/>
      <c r="D184" s="863"/>
      <c r="E184" s="863"/>
      <c r="F184" s="863"/>
      <c r="G184" s="863"/>
      <c r="H184" s="863"/>
      <c r="I184" s="863"/>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row>
    <row r="185" ht="15.75" hidden="1" customHeight="1" outlineLevel="1">
      <c r="A185" s="862"/>
      <c r="B185" s="863"/>
      <c r="C185" s="863"/>
      <c r="D185" s="863"/>
      <c r="E185" s="863"/>
      <c r="F185" s="863"/>
      <c r="G185" s="863"/>
      <c r="H185" s="863"/>
      <c r="I185" s="863"/>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row>
    <row r="186" ht="15.75" hidden="1" customHeight="1" outlineLevel="1">
      <c r="A186" s="862" t="str">
        <f>IFERROR(__xludf.DUMMYFUNCTION("TRANSPOSE(FILTER(Esercizi!$AY$2:$BI208,Esercizi!$AY$1:$BI$1=#REF!))"),"#N/A")</f>
        <v>#N/A</v>
      </c>
      <c r="B186" s="863"/>
      <c r="C186" s="863"/>
      <c r="D186" s="863"/>
      <c r="E186" s="863"/>
      <c r="F186" s="863"/>
      <c r="G186" s="863"/>
      <c r="H186" s="863"/>
      <c r="I186" s="863"/>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row>
    <row r="187" ht="15.75" hidden="1" customHeight="1" outlineLevel="1">
      <c r="A187" s="862" t="str">
        <f>IFERROR(__xludf.DUMMYFUNCTION("TRANSPOSE(FILTER(Esercizi!$AY$2:$BI209,Esercizi!$AY$1:$BI$1=#REF!))"),"#N/A")</f>
        <v>#N/A</v>
      </c>
      <c r="B187" s="863"/>
      <c r="C187" s="863"/>
      <c r="D187" s="863"/>
      <c r="E187" s="863"/>
      <c r="F187" s="863"/>
      <c r="G187" s="863"/>
      <c r="H187" s="863"/>
      <c r="I187" s="863"/>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row>
    <row r="188" ht="15.75" hidden="1" customHeight="1" outlineLevel="1">
      <c r="A188" s="862" t="str">
        <f>IFERROR(__xludf.DUMMYFUNCTION("TRANSPOSE(FILTER(Esercizi!$AY$2:$BI210,Esercizi!$AY$1:$BI$1=#REF!))"),"#N/A")</f>
        <v>#N/A</v>
      </c>
      <c r="B188" s="863"/>
      <c r="C188" s="863"/>
      <c r="D188" s="863"/>
      <c r="E188" s="863"/>
      <c r="F188" s="863"/>
      <c r="G188" s="863"/>
      <c r="H188" s="863"/>
      <c r="I188" s="863"/>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row>
    <row r="189" ht="15.75" hidden="1" customHeight="1" outlineLevel="1">
      <c r="A189" s="862" t="str">
        <f>IFERROR(__xludf.DUMMYFUNCTION("TRANSPOSE(FILTER(Esercizi!$AY$2:$BI211,Esercizi!$AY$1:$BI$1=#REF!))"),"#N/A")</f>
        <v>#N/A</v>
      </c>
      <c r="B189" s="863"/>
      <c r="C189" s="863"/>
      <c r="D189" s="863"/>
      <c r="E189" s="863"/>
      <c r="F189" s="863"/>
      <c r="G189" s="863"/>
      <c r="H189" s="863"/>
      <c r="I189" s="863"/>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row>
    <row r="190" ht="15.75" hidden="1" customHeight="1" outlineLevel="1">
      <c r="A190" s="862" t="str">
        <f>IFERROR(__xludf.DUMMYFUNCTION("TRANSPOSE(FILTER(Esercizi!$AY$2:$BI212,Esercizi!$AY$1:$BI$1=#REF!))"),"#N/A")</f>
        <v>#N/A</v>
      </c>
      <c r="B190" s="863"/>
      <c r="C190" s="863"/>
      <c r="D190" s="863"/>
      <c r="E190" s="863"/>
      <c r="F190" s="863"/>
      <c r="G190" s="863"/>
      <c r="H190" s="863"/>
      <c r="I190" s="863"/>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row>
    <row r="191" ht="15.75" hidden="1" customHeight="1" outlineLevel="1">
      <c r="A191" s="862" t="str">
        <f>IFERROR(__xludf.DUMMYFUNCTION("TRANSPOSE(FILTER(Esercizi!$AY$2:$BI213,Esercizi!$AY$1:$BI$1=#REF!))"),"#N/A")</f>
        <v>#N/A</v>
      </c>
      <c r="B191" s="863"/>
      <c r="C191" s="863"/>
      <c r="D191" s="863"/>
      <c r="E191" s="863"/>
      <c r="F191" s="863"/>
      <c r="G191" s="863"/>
      <c r="H191" s="863"/>
      <c r="I191" s="863"/>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row>
    <row r="192" ht="15.75" hidden="1" customHeight="1" outlineLevel="1">
      <c r="A192" s="862" t="str">
        <f>IFERROR(__xludf.DUMMYFUNCTION("TRANSPOSE(FILTER(Esercizi!$AY$2:$BI214,Esercizi!$AY$1:$BI$1=#REF!))"),"#N/A")</f>
        <v>#N/A</v>
      </c>
      <c r="B192" s="863"/>
      <c r="C192" s="863"/>
      <c r="D192" s="863"/>
      <c r="E192" s="863"/>
      <c r="F192" s="863"/>
      <c r="G192" s="863"/>
      <c r="H192" s="863"/>
      <c r="I192" s="863"/>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row>
    <row r="193" ht="15.75" hidden="1" customHeight="1" outlineLevel="1">
      <c r="A193" s="862" t="str">
        <f>IFERROR(__xludf.DUMMYFUNCTION("TRANSPOSE(FILTER(Esercizi!$AY$2:$BI215,Esercizi!$AY$1:$BI$1=#REF!))"),"#N/A")</f>
        <v>#N/A</v>
      </c>
      <c r="B193" s="863"/>
      <c r="C193" s="863"/>
      <c r="D193" s="863"/>
      <c r="E193" s="863"/>
      <c r="F193" s="863"/>
      <c r="G193" s="863"/>
      <c r="H193" s="863"/>
      <c r="I193" s="863"/>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row>
    <row r="194" ht="15.75" hidden="1" customHeight="1" outlineLevel="1">
      <c r="A194" s="862" t="str">
        <f>IFERROR(__xludf.DUMMYFUNCTION("TRANSPOSE(FILTER(Esercizi!$AY$2:$BI216,Esercizi!$AY$1:$BI$1=#REF!))"),"#N/A")</f>
        <v>#N/A</v>
      </c>
      <c r="B194" s="863"/>
      <c r="C194" s="863"/>
      <c r="D194" s="863"/>
      <c r="E194" s="863"/>
      <c r="F194" s="863"/>
      <c r="G194" s="863"/>
      <c r="H194" s="863"/>
      <c r="I194" s="863"/>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row>
    <row r="195" ht="15.75" hidden="1" customHeight="1" outlineLevel="1">
      <c r="A195" s="862" t="str">
        <f>IFERROR(__xludf.DUMMYFUNCTION("TRANSPOSE(FILTER(Esercizi!$AY$2:$BI217,Esercizi!$AY$1:$BI$1=#REF!))"),"#N/A")</f>
        <v>#N/A</v>
      </c>
      <c r="B195" s="863"/>
      <c r="C195" s="863"/>
      <c r="D195" s="863"/>
      <c r="E195" s="863"/>
      <c r="F195" s="863"/>
      <c r="G195" s="863"/>
      <c r="H195" s="863"/>
      <c r="I195" s="863"/>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row>
    <row r="196" ht="15.75" hidden="1" customHeight="1" outlineLevel="1">
      <c r="A196" s="862" t="str">
        <f>IFERROR(__xludf.DUMMYFUNCTION("TRANSPOSE(FILTER(Esercizi!$AY$2:$BI218,Esercizi!$AY$1:$BI$1=#REF!))"),"#N/A")</f>
        <v>#N/A</v>
      </c>
      <c r="B196" s="863"/>
      <c r="C196" s="863"/>
      <c r="D196" s="863"/>
      <c r="E196" s="863"/>
      <c r="F196" s="863"/>
      <c r="G196" s="863"/>
      <c r="H196" s="863"/>
      <c r="I196" s="863"/>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row>
    <row r="197" ht="15.75" hidden="1" customHeight="1" outlineLevel="1">
      <c r="A197" s="862" t="str">
        <f>IFERROR(__xludf.DUMMYFUNCTION("TRANSPOSE(FILTER(Esercizi!$AY$2:$BI219,Esercizi!$AY$1:$BI$1=#REF!))"),"#N/A")</f>
        <v>#N/A</v>
      </c>
      <c r="B197" s="863"/>
      <c r="C197" s="863"/>
      <c r="D197" s="863"/>
      <c r="E197" s="863"/>
      <c r="F197" s="863"/>
      <c r="G197" s="863"/>
      <c r="H197" s="863"/>
      <c r="I197" s="863"/>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row>
    <row r="198" ht="15.75" hidden="1" customHeight="1" outlineLevel="1">
      <c r="A198" s="862"/>
      <c r="B198" s="863"/>
      <c r="C198" s="863"/>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row>
    <row r="199" ht="15.75" hidden="1" customHeight="1" outlineLevel="1">
      <c r="A199" s="862" t="str">
        <f>IFERROR(__xludf.DUMMYFUNCTION("TRANSPOSE(FILTER(Esercizi!$AY$2:$BI208,Esercizi!$AY$1:$BI$1=#REF!))"),"#N/A")</f>
        <v>#N/A</v>
      </c>
      <c r="B199" s="863"/>
      <c r="C199" s="863"/>
      <c r="D199" s="863"/>
      <c r="E199" s="863"/>
      <c r="F199" s="863"/>
      <c r="G199" s="863"/>
      <c r="H199" s="863"/>
      <c r="I199" s="863"/>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row>
    <row r="200" ht="15.75" hidden="1" customHeight="1" outlineLevel="1">
      <c r="A200" s="862" t="str">
        <f>IFERROR(__xludf.DUMMYFUNCTION("TRANSPOSE(FILTER(Esercizi!$AY$2:$BI209,Esercizi!$AY$1:$BI$1=#REF!))"),"#N/A")</f>
        <v>#N/A</v>
      </c>
      <c r="B200" s="863"/>
      <c r="C200" s="863"/>
      <c r="D200" s="863"/>
      <c r="E200" s="863"/>
      <c r="F200" s="863"/>
      <c r="G200" s="863"/>
      <c r="H200" s="863"/>
      <c r="I200" s="863"/>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row>
    <row r="201" ht="15.75" hidden="1" customHeight="1" outlineLevel="1">
      <c r="A201" s="862" t="str">
        <f>IFERROR(__xludf.DUMMYFUNCTION("TRANSPOSE(FILTER(Esercizi!$AY$2:$BI210,Esercizi!$AY$1:$BI$1=#REF!))"),"#N/A")</f>
        <v>#N/A</v>
      </c>
      <c r="B201" s="863"/>
      <c r="C201" s="863"/>
      <c r="D201" s="863"/>
      <c r="E201" s="863"/>
      <c r="F201" s="863"/>
      <c r="G201" s="863"/>
      <c r="H201" s="863"/>
      <c r="I201" s="863"/>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row>
    <row r="202" ht="15.75" hidden="1" customHeight="1" outlineLevel="1">
      <c r="A202" s="862" t="str">
        <f>IFERROR(__xludf.DUMMYFUNCTION("TRANSPOSE(FILTER(Esercizi!$AY$2:$BI211,Esercizi!$AY$1:$BI$1=#REF!))"),"#N/A")</f>
        <v>#N/A</v>
      </c>
      <c r="B202" s="863"/>
      <c r="C202" s="863"/>
      <c r="D202" s="863"/>
      <c r="E202" s="863"/>
      <c r="F202" s="863"/>
      <c r="G202" s="863"/>
      <c r="H202" s="863"/>
      <c r="I202" s="863"/>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row>
    <row r="203" ht="15.75" hidden="1" customHeight="1" outlineLevel="1">
      <c r="A203" s="862" t="str">
        <f>IFERROR(__xludf.DUMMYFUNCTION("TRANSPOSE(FILTER(Esercizi!$AY$2:$BI212,Esercizi!$AY$1:$BI$1=#REF!))"),"#N/A")</f>
        <v>#N/A</v>
      </c>
      <c r="B203" s="863"/>
      <c r="C203" s="863"/>
      <c r="D203" s="863"/>
      <c r="E203" s="863"/>
      <c r="F203" s="863"/>
      <c r="G203" s="863"/>
      <c r="H203" s="863"/>
      <c r="I203" s="863"/>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row>
    <row r="204" ht="15.75" hidden="1" customHeight="1" outlineLevel="1">
      <c r="A204" s="862" t="str">
        <f>IFERROR(__xludf.DUMMYFUNCTION("TRANSPOSE(FILTER(Esercizi!$AY$2:$BI213,Esercizi!$AY$1:$BI$1=#REF!))"),"#N/A")</f>
        <v>#N/A</v>
      </c>
      <c r="B204" s="863"/>
      <c r="C204" s="863"/>
      <c r="D204" s="863"/>
      <c r="E204" s="863"/>
      <c r="F204" s="863"/>
      <c r="G204" s="863"/>
      <c r="H204" s="863"/>
      <c r="I204" s="863"/>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row>
    <row r="205" ht="15.75" hidden="1" customHeight="1" outlineLevel="1">
      <c r="A205" s="862" t="str">
        <f>IFERROR(__xludf.DUMMYFUNCTION("TRANSPOSE(FILTER(Esercizi!$AY$2:$BI214,Esercizi!$AY$1:$BI$1=#REF!))"),"#N/A")</f>
        <v>#N/A</v>
      </c>
      <c r="B205" s="863"/>
      <c r="C205" s="863"/>
      <c r="D205" s="863"/>
      <c r="E205" s="863"/>
      <c r="F205" s="863"/>
      <c r="G205" s="863"/>
      <c r="H205" s="863"/>
      <c r="I205" s="863"/>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row>
    <row r="206" ht="15.75" hidden="1" customHeight="1" outlineLevel="1">
      <c r="A206" s="862" t="str">
        <f>IFERROR(__xludf.DUMMYFUNCTION("TRANSPOSE(FILTER(Esercizi!$AY$2:$BI215,Esercizi!$AY$1:$BI$1=#REF!))"),"#N/A")</f>
        <v>#N/A</v>
      </c>
      <c r="B206" s="863"/>
      <c r="C206" s="863"/>
      <c r="D206" s="863"/>
      <c r="E206" s="863"/>
      <c r="F206" s="863"/>
      <c r="G206" s="863"/>
      <c r="H206" s="863"/>
      <c r="I206" s="863"/>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row>
    <row r="207" ht="15.75" hidden="1" customHeight="1" outlineLevel="1">
      <c r="A207" s="862" t="str">
        <f>IFERROR(__xludf.DUMMYFUNCTION("TRANSPOSE(FILTER(Esercizi!$AY$2:$BI216,Esercizi!$AY$1:$BI$1=#REF!))"),"#N/A")</f>
        <v>#N/A</v>
      </c>
      <c r="B207" s="863"/>
      <c r="C207" s="863"/>
      <c r="D207" s="863"/>
      <c r="E207" s="863"/>
      <c r="F207" s="863"/>
      <c r="G207" s="863"/>
      <c r="H207" s="863"/>
      <c r="I207" s="863"/>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row>
    <row r="208" ht="15.75" hidden="1" customHeight="1" outlineLevel="1">
      <c r="A208" s="862" t="str">
        <f>IFERROR(__xludf.DUMMYFUNCTION("TRANSPOSE(FILTER(Esercizi!$AY$2:$BI217,Esercizi!$AY$1:$BI$1=#REF!))"),"#N/A")</f>
        <v>#N/A</v>
      </c>
      <c r="B208" s="863"/>
      <c r="C208" s="863"/>
      <c r="D208" s="863"/>
      <c r="E208" s="863"/>
      <c r="F208" s="863"/>
      <c r="G208" s="863"/>
      <c r="H208" s="863"/>
      <c r="I208" s="863"/>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row>
    <row r="209" ht="15.75" hidden="1" customHeight="1" outlineLevel="1">
      <c r="A209" s="862" t="str">
        <f>IFERROR(__xludf.DUMMYFUNCTION("TRANSPOSE(FILTER(Esercizi!$AY$2:$BI218,Esercizi!$AY$1:$BI$1=#REF!))"),"#N/A")</f>
        <v>#N/A</v>
      </c>
      <c r="B209" s="863"/>
      <c r="C209" s="863"/>
      <c r="D209" s="863"/>
      <c r="E209" s="863"/>
      <c r="F209" s="863"/>
      <c r="G209" s="863"/>
      <c r="H209" s="863"/>
      <c r="I209" s="863"/>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row>
    <row r="210" ht="15.75" hidden="1" customHeight="1" outlineLevel="1">
      <c r="A210" s="862" t="str">
        <f>IFERROR(__xludf.DUMMYFUNCTION("TRANSPOSE(FILTER(Esercizi!$AY$2:$BI219,Esercizi!$AY$1:$BI$1=#REF!))"),"#N/A")</f>
        <v>#N/A</v>
      </c>
      <c r="B210" s="863"/>
      <c r="C210" s="863"/>
      <c r="D210" s="863"/>
      <c r="E210" s="863"/>
      <c r="F210" s="863"/>
      <c r="G210" s="863"/>
      <c r="H210" s="863"/>
      <c r="I210" s="863"/>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row>
    <row r="211" ht="15.75" hidden="1" customHeight="1" outlineLevel="1">
      <c r="A211" s="862"/>
      <c r="B211" s="863"/>
      <c r="C211" s="863"/>
      <c r="D211" s="863"/>
      <c r="E211" s="863"/>
      <c r="F211" s="863"/>
      <c r="G211" s="863"/>
      <c r="H211" s="863"/>
      <c r="I211" s="863"/>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row>
    <row r="212" ht="15.75" hidden="1" customHeight="1" outlineLevel="1">
      <c r="A212" s="862" t="str">
        <f>IFERROR(__xludf.DUMMYFUNCTION("TRANSPOSE(FILTER(Esercizi!$AY$2:$BI208,Esercizi!$AY$1:$BI$1=#REF!))"),"#N/A")</f>
        <v>#N/A</v>
      </c>
      <c r="B212" s="863"/>
      <c r="C212" s="863"/>
      <c r="D212" s="863"/>
      <c r="E212" s="863"/>
      <c r="F212" s="863"/>
      <c r="G212" s="863"/>
      <c r="H212" s="863"/>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row>
    <row r="213" ht="15.75" hidden="1" customHeight="1" outlineLevel="1">
      <c r="A213" s="862" t="str">
        <f>IFERROR(__xludf.DUMMYFUNCTION("TRANSPOSE(FILTER(Esercizi!$AY$2:$BI209,Esercizi!$AY$1:$BI$1=#REF!))"),"#N/A")</f>
        <v>#N/A</v>
      </c>
      <c r="B213" s="863"/>
      <c r="C213" s="863"/>
      <c r="D213" s="863"/>
      <c r="E213" s="863"/>
      <c r="F213" s="863"/>
      <c r="G213" s="863"/>
      <c r="H213" s="863"/>
      <c r="I213" s="863"/>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row>
    <row r="214" ht="15.75" hidden="1" customHeight="1" outlineLevel="1">
      <c r="A214" s="862" t="str">
        <f>IFERROR(__xludf.DUMMYFUNCTION("TRANSPOSE(FILTER(Esercizi!$AY$2:$BI210,Esercizi!$AY$1:$BI$1=#REF!))"),"#N/A")</f>
        <v>#N/A</v>
      </c>
      <c r="B214" s="863"/>
      <c r="C214" s="863"/>
      <c r="D214" s="863"/>
      <c r="E214" s="863"/>
      <c r="F214" s="863"/>
      <c r="G214" s="863"/>
      <c r="H214" s="863"/>
      <c r="I214" s="863"/>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row>
    <row r="215" ht="15.75" hidden="1" customHeight="1" outlineLevel="1">
      <c r="A215" s="862" t="str">
        <f>IFERROR(__xludf.DUMMYFUNCTION("TRANSPOSE(FILTER(Esercizi!$AY$2:$BI211,Esercizi!$AY$1:$BI$1=#REF!))"),"#N/A")</f>
        <v>#N/A</v>
      </c>
      <c r="B215" s="863"/>
      <c r="C215" s="863"/>
      <c r="D215" s="863"/>
      <c r="E215" s="863"/>
      <c r="F215" s="863"/>
      <c r="G215" s="863"/>
      <c r="H215" s="863"/>
      <c r="I215" s="863"/>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row>
    <row r="216" ht="15.75" hidden="1" customHeight="1" outlineLevel="1">
      <c r="A216" s="862" t="str">
        <f>IFERROR(__xludf.DUMMYFUNCTION("TRANSPOSE(FILTER(Esercizi!$AY$2:$BI212,Esercizi!$AY$1:$BI$1=#REF!))"),"#N/A")</f>
        <v>#N/A</v>
      </c>
      <c r="B216" s="863"/>
      <c r="C216" s="863"/>
      <c r="D216" s="863"/>
      <c r="E216" s="863"/>
      <c r="F216" s="863"/>
      <c r="G216" s="863"/>
      <c r="H216" s="863"/>
      <c r="I216" s="863"/>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row>
    <row r="217" ht="15.75" hidden="1" customHeight="1" outlineLevel="1">
      <c r="A217" s="862" t="str">
        <f>IFERROR(__xludf.DUMMYFUNCTION("TRANSPOSE(FILTER(Esercizi!$AY$2:$BI213,Esercizi!$AY$1:$BI$1=#REF!))"),"#N/A")</f>
        <v>#N/A</v>
      </c>
      <c r="B217" s="863"/>
      <c r="C217" s="863"/>
      <c r="D217" s="863"/>
      <c r="E217" s="863"/>
      <c r="F217" s="863"/>
      <c r="G217" s="863"/>
      <c r="H217" s="863"/>
      <c r="I217" s="863"/>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row>
    <row r="218" ht="15.75" hidden="1" customHeight="1" outlineLevel="1">
      <c r="A218" s="862" t="str">
        <f>IFERROR(__xludf.DUMMYFUNCTION("TRANSPOSE(FILTER(Esercizi!$AY$2:$BI214,Esercizi!$AY$1:$BI$1=#REF!))"),"#N/A")</f>
        <v>#N/A</v>
      </c>
      <c r="B218" s="863"/>
      <c r="C218" s="863"/>
      <c r="D218" s="863"/>
      <c r="E218" s="863"/>
      <c r="F218" s="863"/>
      <c r="G218" s="863"/>
      <c r="H218" s="863"/>
      <c r="I218" s="863"/>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row>
    <row r="219" ht="15.75" hidden="1" customHeight="1" outlineLevel="1">
      <c r="A219" s="862" t="str">
        <f>IFERROR(__xludf.DUMMYFUNCTION("TRANSPOSE(FILTER(Esercizi!$AY$2:$BI215,Esercizi!$AY$1:$BI$1=#REF!))"),"#N/A")</f>
        <v>#N/A</v>
      </c>
      <c r="B219" s="863"/>
      <c r="C219" s="863"/>
      <c r="D219" s="863"/>
      <c r="E219" s="863"/>
      <c r="F219" s="863"/>
      <c r="G219" s="863"/>
      <c r="H219" s="863"/>
      <c r="I219" s="863"/>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row>
    <row r="220" ht="15.75" hidden="1" customHeight="1" outlineLevel="1">
      <c r="A220" s="862" t="str">
        <f>IFERROR(__xludf.DUMMYFUNCTION("TRANSPOSE(FILTER(Esercizi!$AY$2:$BI216,Esercizi!$AY$1:$BI$1=#REF!))"),"#N/A")</f>
        <v>#N/A</v>
      </c>
      <c r="B220" s="863"/>
      <c r="C220" s="863"/>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row>
    <row r="221" ht="15.75" hidden="1" customHeight="1" outlineLevel="1">
      <c r="A221" s="862" t="str">
        <f>IFERROR(__xludf.DUMMYFUNCTION("TRANSPOSE(FILTER(Esercizi!$AY$2:$BI217,Esercizi!$AY$1:$BI$1=#REF!))"),"#N/A")</f>
        <v>#N/A</v>
      </c>
      <c r="B221" s="863"/>
      <c r="C221" s="863"/>
      <c r="D221" s="863"/>
      <c r="E221" s="863"/>
      <c r="F221" s="863"/>
      <c r="G221" s="863"/>
      <c r="H221" s="863"/>
      <c r="I221" s="863"/>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row>
    <row r="222" ht="15.75" hidden="1" customHeight="1" outlineLevel="1">
      <c r="A222" s="862" t="str">
        <f>IFERROR(__xludf.DUMMYFUNCTION("TRANSPOSE(FILTER(Esercizi!$AY$2:$BI218,Esercizi!$AY$1:$BI$1=#REF!))"),"#N/A")</f>
        <v>#N/A</v>
      </c>
      <c r="B222" s="863"/>
      <c r="C222" s="863"/>
      <c r="D222" s="863"/>
      <c r="E222" s="863"/>
      <c r="F222" s="863"/>
      <c r="G222" s="863"/>
      <c r="H222" s="863"/>
      <c r="I222" s="863"/>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row>
    <row r="223" ht="15.75" hidden="1" customHeight="1" outlineLevel="1">
      <c r="A223" s="862" t="str">
        <f>IFERROR(__xludf.DUMMYFUNCTION("TRANSPOSE(FILTER(Esercizi!$AY$2:$BI219,Esercizi!$AY$1:$BI$1=#REF!))"),"#N/A")</f>
        <v>#N/A</v>
      </c>
      <c r="B223" s="863"/>
      <c r="C223" s="863"/>
      <c r="D223" s="863"/>
      <c r="E223" s="863"/>
      <c r="F223" s="863"/>
      <c r="G223" s="863"/>
      <c r="H223" s="863"/>
      <c r="I223" s="863"/>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row>
    <row r="224" ht="15.75" hidden="1" customHeight="1" outlineLevel="1">
      <c r="A224" s="862"/>
      <c r="B224" s="863"/>
      <c r="C224" s="863"/>
      <c r="D224" s="863"/>
      <c r="E224" s="863"/>
      <c r="F224" s="863"/>
      <c r="G224" s="863"/>
      <c r="H224" s="863"/>
      <c r="I224" s="863"/>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row>
    <row r="225" ht="15.75" hidden="1" customHeight="1" outlineLevel="1">
      <c r="A225" s="862" t="str">
        <f>IFERROR(__xludf.DUMMYFUNCTION("TRANSPOSE(FILTER(Esercizi!$AY$2:$BI208,Esercizi!$AY$1:$BI$1=#REF!))"),"#N/A")</f>
        <v>#N/A</v>
      </c>
      <c r="B225" s="863"/>
      <c r="C225" s="863"/>
      <c r="D225" s="863"/>
      <c r="E225" s="863"/>
      <c r="F225" s="863"/>
      <c r="G225" s="863"/>
      <c r="H225" s="863"/>
      <c r="I225" s="863"/>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row>
    <row r="226" ht="15.75" hidden="1" customHeight="1" outlineLevel="1">
      <c r="A226" s="862" t="str">
        <f>IFERROR(__xludf.DUMMYFUNCTION("TRANSPOSE(FILTER(Esercizi!$AY$2:$BI209,Esercizi!$AY$1:$BI$1=#REF!))"),"#N/A")</f>
        <v>#N/A</v>
      </c>
      <c r="B226" s="863"/>
      <c r="C226" s="863"/>
      <c r="D226" s="863"/>
      <c r="E226" s="863"/>
      <c r="F226" s="863"/>
      <c r="G226" s="863"/>
      <c r="H226" s="863"/>
      <c r="I226" s="863"/>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row>
    <row r="227" ht="15.75" hidden="1" customHeight="1" outlineLevel="1">
      <c r="A227" s="862" t="str">
        <f>IFERROR(__xludf.DUMMYFUNCTION("TRANSPOSE(FILTER(Esercizi!$AY$2:$BI210,Esercizi!$AY$1:$BI$1=#REF!))"),"#N/A")</f>
        <v>#N/A</v>
      </c>
      <c r="B227" s="863"/>
      <c r="C227" s="863"/>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row>
    <row r="228" ht="15.75" hidden="1" customHeight="1" outlineLevel="1">
      <c r="A228" s="862" t="str">
        <f>IFERROR(__xludf.DUMMYFUNCTION("TRANSPOSE(FILTER(Esercizi!$AY$2:$BI211,Esercizi!$AY$1:$BI$1=#REF!))"),"#N/A")</f>
        <v>#N/A</v>
      </c>
      <c r="B228" s="863"/>
      <c r="C228" s="863"/>
      <c r="D228" s="863"/>
      <c r="E228" s="863"/>
      <c r="F228" s="863"/>
      <c r="G228" s="863"/>
      <c r="H228" s="863"/>
      <c r="I228" s="863"/>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row>
    <row r="229" ht="15.75" hidden="1" customHeight="1" outlineLevel="1">
      <c r="A229" s="862" t="str">
        <f>IFERROR(__xludf.DUMMYFUNCTION("TRANSPOSE(FILTER(Esercizi!$AY$2:$BI212,Esercizi!$AY$1:$BI$1=#REF!))"),"#N/A")</f>
        <v>#N/A</v>
      </c>
      <c r="B229" s="863"/>
      <c r="C229" s="863"/>
      <c r="D229" s="863"/>
      <c r="E229" s="863"/>
      <c r="F229" s="863"/>
      <c r="G229" s="863"/>
      <c r="H229" s="863"/>
      <c r="I229" s="863"/>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row>
    <row r="230" ht="15.75" hidden="1" customHeight="1" outlineLevel="1">
      <c r="A230" s="862" t="str">
        <f>IFERROR(__xludf.DUMMYFUNCTION("TRANSPOSE(FILTER(Esercizi!$AY$2:$BI213,Esercizi!$AY$1:$BI$1=#REF!))"),"#N/A")</f>
        <v>#N/A</v>
      </c>
      <c r="B230" s="863"/>
      <c r="C230" s="863"/>
      <c r="D230" s="863"/>
      <c r="E230" s="863"/>
      <c r="F230" s="863"/>
      <c r="G230" s="863"/>
      <c r="H230" s="863"/>
      <c r="I230" s="863"/>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row>
    <row r="231" ht="15.75" hidden="1" customHeight="1" outlineLevel="1">
      <c r="A231" s="862" t="str">
        <f>IFERROR(__xludf.DUMMYFUNCTION("TRANSPOSE(FILTER(Esercizi!$AY$2:$BI214,Esercizi!$AY$1:$BI$1=#REF!))"),"#N/A")</f>
        <v>#N/A</v>
      </c>
      <c r="B231" s="863"/>
      <c r="C231" s="863"/>
      <c r="D231" s="863"/>
      <c r="E231" s="863"/>
      <c r="F231" s="863"/>
      <c r="G231" s="863"/>
      <c r="H231" s="863"/>
      <c r="I231" s="863"/>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row>
    <row r="232" ht="15.75" hidden="1" customHeight="1" outlineLevel="1">
      <c r="A232" s="862" t="str">
        <f>IFERROR(__xludf.DUMMYFUNCTION("TRANSPOSE(FILTER(Esercizi!$AY$2:$BI215,Esercizi!$AY$1:$BI$1=#REF!))"),"#N/A")</f>
        <v>#N/A</v>
      </c>
      <c r="B232" s="863"/>
      <c r="C232" s="863"/>
      <c r="D232" s="863"/>
      <c r="E232" s="863"/>
      <c r="F232" s="863"/>
      <c r="G232" s="863"/>
      <c r="H232" s="863"/>
      <c r="I232" s="863"/>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row>
    <row r="233" ht="15.75" hidden="1" customHeight="1" outlineLevel="1">
      <c r="A233" s="862" t="str">
        <f>IFERROR(__xludf.DUMMYFUNCTION("TRANSPOSE(FILTER(Esercizi!$AY$2:$BI216,Esercizi!$AY$1:$BI$1=#REF!))"),"#N/A")</f>
        <v>#N/A</v>
      </c>
      <c r="B233" s="863"/>
      <c r="C233" s="863"/>
      <c r="D233" s="863"/>
      <c r="E233" s="863"/>
      <c r="F233" s="863"/>
      <c r="G233" s="863"/>
      <c r="H233" s="863"/>
      <c r="I233" s="863"/>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row>
    <row r="234" ht="15.75" hidden="1" customHeight="1" outlineLevel="1">
      <c r="A234" s="862" t="str">
        <f>IFERROR(__xludf.DUMMYFUNCTION("TRANSPOSE(FILTER(Esercizi!$AY$2:$BI217,Esercizi!$AY$1:$BI$1=#REF!))"),"#N/A")</f>
        <v>#N/A</v>
      </c>
      <c r="B234" s="863"/>
      <c r="C234" s="863"/>
      <c r="D234" s="863"/>
      <c r="E234" s="863"/>
      <c r="F234" s="863"/>
      <c r="G234" s="863"/>
      <c r="H234" s="863"/>
      <c r="I234" s="863"/>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row>
    <row r="235" ht="15.75" hidden="1" customHeight="1" outlineLevel="1">
      <c r="A235" s="862" t="str">
        <f>IFERROR(__xludf.DUMMYFUNCTION("TRANSPOSE(FILTER(Esercizi!$AY$2:$BI218,Esercizi!$AY$1:$BI$1=#REF!))"),"#N/A")</f>
        <v>#N/A</v>
      </c>
      <c r="B235" s="863"/>
      <c r="C235" s="863"/>
      <c r="D235" s="863"/>
      <c r="E235" s="863"/>
      <c r="F235" s="863"/>
      <c r="G235" s="863"/>
      <c r="H235" s="863"/>
      <c r="I235" s="863"/>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row>
    <row r="236" ht="15.75" hidden="1" customHeight="1" outlineLevel="1">
      <c r="A236" s="862" t="str">
        <f>IFERROR(__xludf.DUMMYFUNCTION("TRANSPOSE(FILTER(Esercizi!$AY$2:$BI219,Esercizi!$AY$1:$BI$1=#REF!))"),"#N/A")</f>
        <v>#N/A</v>
      </c>
      <c r="B236" s="863"/>
      <c r="C236" s="863"/>
      <c r="D236" s="863"/>
      <c r="E236" s="863"/>
      <c r="F236" s="863"/>
      <c r="G236" s="863"/>
      <c r="H236" s="863"/>
      <c r="I236" s="863"/>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row>
    <row r="237" ht="15.75" customHeight="1">
      <c r="A237" s="862"/>
      <c r="B237" s="863"/>
      <c r="C237" s="863"/>
      <c r="D237" s="863"/>
      <c r="E237" s="863"/>
      <c r="F237" s="863"/>
      <c r="G237" s="863"/>
      <c r="H237" s="863"/>
      <c r="I237" s="863"/>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row>
    <row r="238" ht="37.5" customHeight="1" collapsed="1">
      <c r="A238" s="864">
        <f>A159+1</f>
        <v>4</v>
      </c>
      <c r="B238" s="865"/>
      <c r="C238" s="865"/>
      <c r="D238" s="865"/>
      <c r="E238" s="865"/>
      <c r="F238" s="865"/>
      <c r="G238" s="865"/>
      <c r="H238" s="865"/>
      <c r="I238" s="865"/>
      <c r="J238" s="865"/>
      <c r="K238" s="865"/>
      <c r="L238" s="865"/>
      <c r="M238" s="865"/>
      <c r="N238" s="865"/>
      <c r="O238" s="865"/>
      <c r="P238" s="865"/>
      <c r="Q238" s="865"/>
      <c r="R238" s="865"/>
      <c r="S238" s="865"/>
      <c r="T238" s="865"/>
      <c r="U238" s="865"/>
      <c r="V238" s="865"/>
      <c r="W238" s="865"/>
      <c r="X238" s="865"/>
      <c r="Y238" s="865"/>
      <c r="Z238" s="865"/>
      <c r="AA238" s="865"/>
      <c r="AB238" s="865"/>
      <c r="AC238" s="865"/>
      <c r="AD238" s="865"/>
      <c r="AE238" s="865"/>
      <c r="AF238" s="865"/>
      <c r="AG238" s="865"/>
      <c r="AH238" s="865"/>
      <c r="AI238" s="865"/>
      <c r="AJ238" s="865"/>
      <c r="AK238" s="865"/>
      <c r="AL238" s="865"/>
      <c r="AM238" s="865"/>
      <c r="AN238" s="865"/>
      <c r="AO238" s="865"/>
      <c r="AP238" s="865"/>
    </row>
    <row r="239" ht="15.75" hidden="1" customHeight="1" outlineLevel="1">
      <c r="A239" s="862" t="str">
        <f>IFERROR(__xludf.DUMMYFUNCTION("TRANSPOSE(FILTER(Esercizi!$AY$2:$BI287,Esercizi!$AY$1:$BI$1=#REF!))"),"#N/A")</f>
        <v>#N/A</v>
      </c>
      <c r="B239" s="863"/>
      <c r="C239" s="863"/>
      <c r="D239" s="863"/>
      <c r="E239" s="863"/>
      <c r="F239" s="863"/>
      <c r="G239" s="863"/>
      <c r="H239" s="863"/>
      <c r="I239" s="863"/>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row>
    <row r="240" ht="15.75" hidden="1" customHeight="1" outlineLevel="1">
      <c r="A240" s="862" t="str">
        <f>IFERROR(__xludf.DUMMYFUNCTION("TRANSPOSE(FILTER(Esercizi!$AY$2:$BI288,Esercizi!$AY$1:$BI$1=#REF!))"),"#N/A")</f>
        <v>#N/A</v>
      </c>
      <c r="B240" s="863"/>
      <c r="C240" s="863"/>
      <c r="D240" s="863"/>
      <c r="E240" s="863"/>
      <c r="F240" s="863"/>
      <c r="G240" s="863"/>
      <c r="H240" s="863"/>
      <c r="I240" s="863"/>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row>
    <row r="241" ht="15.75" hidden="1" customHeight="1" outlineLevel="1">
      <c r="A241" s="862" t="str">
        <f>IFERROR(__xludf.DUMMYFUNCTION("TRANSPOSE(FILTER(Esercizi!$AY$2:$BI289,Esercizi!$AY$1:$BI$1=#REF!))"),"#N/A")</f>
        <v>#N/A</v>
      </c>
      <c r="B241" s="863"/>
      <c r="C241" s="863"/>
      <c r="D241" s="863"/>
      <c r="E241" s="863"/>
      <c r="F241" s="863"/>
      <c r="G241" s="863"/>
      <c r="H241" s="863"/>
      <c r="I241" s="863"/>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row>
    <row r="242" ht="15.75" hidden="1" customHeight="1" outlineLevel="1">
      <c r="A242" s="862" t="str">
        <f>IFERROR(__xludf.DUMMYFUNCTION("TRANSPOSE(FILTER(Esercizi!$AY$2:$BI290,Esercizi!$AY$1:$BI$1=#REF!))"),"#N/A")</f>
        <v>#N/A</v>
      </c>
      <c r="B242" s="863"/>
      <c r="C242" s="863"/>
      <c r="D242" s="863"/>
      <c r="E242" s="863"/>
      <c r="F242" s="863"/>
      <c r="G242" s="863"/>
      <c r="H242" s="863"/>
      <c r="I242" s="863"/>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row>
    <row r="243" ht="15.75" hidden="1" customHeight="1" outlineLevel="1">
      <c r="A243" s="862" t="str">
        <f>IFERROR(__xludf.DUMMYFUNCTION("TRANSPOSE(FILTER(Esercizi!$AY$2:$BI291,Esercizi!$AY$1:$BI$1=#REF!))"),"#N/A")</f>
        <v>#N/A</v>
      </c>
      <c r="B243" s="863"/>
      <c r="C243" s="863"/>
      <c r="D243" s="863"/>
      <c r="E243" s="863"/>
      <c r="F243" s="863"/>
      <c r="G243" s="863"/>
      <c r="H243" s="863"/>
      <c r="I243" s="863"/>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row>
    <row r="244" ht="15.75" hidden="1" customHeight="1" outlineLevel="1">
      <c r="A244" s="862" t="str">
        <f>IFERROR(__xludf.DUMMYFUNCTION("TRANSPOSE(FILTER(Esercizi!$AY$2:$BI292,Esercizi!$AY$1:$BI$1=#REF!))"),"#N/A")</f>
        <v>#N/A</v>
      </c>
      <c r="B244" s="863"/>
      <c r="C244" s="863"/>
      <c r="D244" s="863"/>
      <c r="E244" s="863"/>
      <c r="F244" s="863"/>
      <c r="G244" s="863"/>
      <c r="H244" s="863"/>
      <c r="I244" s="863"/>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row>
    <row r="245" ht="15.75" hidden="1" customHeight="1" outlineLevel="1">
      <c r="A245" s="862" t="str">
        <f>IFERROR(__xludf.DUMMYFUNCTION("TRANSPOSE(FILTER(Esercizi!$AY$2:$BI293,Esercizi!$AY$1:$BI$1=#REF!))"),"#N/A")</f>
        <v>#N/A</v>
      </c>
      <c r="B245" s="863"/>
      <c r="C245" s="863"/>
      <c r="D245" s="863"/>
      <c r="E245" s="863"/>
      <c r="F245" s="863"/>
      <c r="G245" s="863"/>
      <c r="H245" s="863"/>
      <c r="I245" s="863"/>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row>
    <row r="246" ht="15.75" hidden="1" customHeight="1" outlineLevel="1">
      <c r="A246" s="862" t="str">
        <f>IFERROR(__xludf.DUMMYFUNCTION("TRANSPOSE(FILTER(Esercizi!$AY$2:$BI294,Esercizi!$AY$1:$BI$1=#REF!))"),"#N/A")</f>
        <v>#N/A</v>
      </c>
      <c r="B246" s="863"/>
      <c r="C246" s="863"/>
      <c r="D246" s="863"/>
      <c r="E246" s="863"/>
      <c r="F246" s="863"/>
      <c r="G246" s="863"/>
      <c r="H246" s="863"/>
      <c r="I246" s="863"/>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row>
    <row r="247" ht="15.75" hidden="1" customHeight="1" outlineLevel="1">
      <c r="A247" s="862" t="str">
        <f>IFERROR(__xludf.DUMMYFUNCTION("TRANSPOSE(FILTER(Esercizi!$AY$2:$BI295,Esercizi!$AY$1:$BI$1=#REF!))"),"#N/A")</f>
        <v>#N/A</v>
      </c>
      <c r="B247" s="863"/>
      <c r="C247" s="863"/>
      <c r="D247" s="863"/>
      <c r="E247" s="863"/>
      <c r="F247" s="863"/>
      <c r="G247" s="863"/>
      <c r="H247" s="863"/>
      <c r="I247" s="863"/>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row>
    <row r="248" ht="15.75" hidden="1" customHeight="1" outlineLevel="1">
      <c r="A248" s="862" t="str">
        <f>IFERROR(__xludf.DUMMYFUNCTION("TRANSPOSE(FILTER(Esercizi!$AY$2:$BI296,Esercizi!$AY$1:$BI$1=#REF!))"),"#N/A")</f>
        <v>#N/A</v>
      </c>
      <c r="B248" s="863"/>
      <c r="C248" s="863"/>
      <c r="D248" s="863"/>
      <c r="E248" s="863"/>
      <c r="F248" s="863"/>
      <c r="G248" s="863"/>
      <c r="H248" s="863"/>
      <c r="I248" s="863"/>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row>
    <row r="249" ht="15.75" hidden="1" customHeight="1" outlineLevel="1">
      <c r="A249" s="862" t="str">
        <f>IFERROR(__xludf.DUMMYFUNCTION("TRANSPOSE(FILTER(Esercizi!$AY$2:$BI297,Esercizi!$AY$1:$BI$1=#REF!))"),"#N/A")</f>
        <v>#N/A</v>
      </c>
      <c r="B249" s="863"/>
      <c r="C249" s="863"/>
      <c r="D249" s="863"/>
      <c r="E249" s="863"/>
      <c r="F249" s="863"/>
      <c r="G249" s="863"/>
      <c r="H249" s="863"/>
      <c r="I249" s="863"/>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row>
    <row r="250" ht="15.75" hidden="1" customHeight="1" outlineLevel="1">
      <c r="A250" s="862" t="str">
        <f>IFERROR(__xludf.DUMMYFUNCTION("TRANSPOSE(FILTER(Esercizi!$AY$2:$BI298,Esercizi!$AY$1:$BI$1=#REF!))"),"#N/A")</f>
        <v>#N/A</v>
      </c>
      <c r="B250" s="863"/>
      <c r="C250" s="863"/>
      <c r="D250" s="863"/>
      <c r="E250" s="863"/>
      <c r="F250" s="863"/>
      <c r="G250" s="863"/>
      <c r="H250" s="863"/>
      <c r="I250" s="863"/>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row>
    <row r="251" ht="15.75" hidden="1" customHeight="1" outlineLevel="1">
      <c r="A251" s="862"/>
      <c r="B251" s="863"/>
      <c r="C251" s="863"/>
      <c r="D251" s="863"/>
      <c r="E251" s="863"/>
      <c r="F251" s="863"/>
      <c r="G251" s="863"/>
      <c r="H251" s="863"/>
      <c r="I251" s="863"/>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row>
    <row r="252" ht="15.75" hidden="1" customHeight="1" outlineLevel="1">
      <c r="A252" s="862" t="str">
        <f>IFERROR(__xludf.DUMMYFUNCTION("TRANSPOSE(FILTER(Esercizi!$AY$2:$BI287,Esercizi!$AY$1:$BI$1=#REF!))"),"#N/A")</f>
        <v>#N/A</v>
      </c>
      <c r="B252" s="863"/>
      <c r="C252" s="863"/>
      <c r="D252" s="863"/>
      <c r="E252" s="863"/>
      <c r="F252" s="863"/>
      <c r="G252" s="863"/>
      <c r="H252" s="863"/>
      <c r="I252" s="863"/>
      <c r="J252" s="863"/>
      <c r="K252" s="863"/>
      <c r="L252" s="863"/>
      <c r="M252" s="863"/>
      <c r="N252" s="863"/>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3"/>
      <c r="AJ252" s="863"/>
      <c r="AK252" s="863"/>
      <c r="AL252" s="863"/>
      <c r="AM252" s="863"/>
      <c r="AN252" s="863"/>
      <c r="AO252" s="863"/>
      <c r="AP252" s="863"/>
    </row>
    <row r="253" ht="15.75" hidden="1" customHeight="1" outlineLevel="1">
      <c r="A253" s="862" t="str">
        <f>IFERROR(__xludf.DUMMYFUNCTION("TRANSPOSE(FILTER(Esercizi!$AY$2:$BI288,Esercizi!$AY$1:$BI$1=#REF!))"),"#N/A")</f>
        <v>#N/A</v>
      </c>
      <c r="B253" s="863"/>
      <c r="C253" s="863"/>
      <c r="D253" s="863"/>
      <c r="E253" s="863"/>
      <c r="F253" s="863"/>
      <c r="G253" s="863"/>
      <c r="H253" s="863"/>
      <c r="I253" s="863"/>
      <c r="J253" s="863"/>
      <c r="K253" s="863"/>
      <c r="L253" s="863"/>
      <c r="M253" s="863"/>
      <c r="N253" s="863"/>
      <c r="O253" s="863"/>
      <c r="P253" s="863"/>
      <c r="Q253" s="863"/>
      <c r="R253" s="863"/>
      <c r="S253" s="863"/>
      <c r="T253" s="863"/>
      <c r="U253" s="863"/>
      <c r="V253" s="863"/>
      <c r="W253" s="863"/>
      <c r="X253" s="863"/>
      <c r="Y253" s="863"/>
      <c r="Z253" s="863"/>
      <c r="AA253" s="863"/>
      <c r="AB253" s="863"/>
      <c r="AC253" s="863"/>
      <c r="AD253" s="863"/>
      <c r="AE253" s="863"/>
      <c r="AF253" s="863"/>
      <c r="AG253" s="863"/>
      <c r="AH253" s="863"/>
      <c r="AI253" s="863"/>
      <c r="AJ253" s="863"/>
      <c r="AK253" s="863"/>
      <c r="AL253" s="863"/>
      <c r="AM253" s="863"/>
      <c r="AN253" s="863"/>
      <c r="AO253" s="863"/>
      <c r="AP253" s="863"/>
    </row>
    <row r="254" ht="15.75" hidden="1" customHeight="1" outlineLevel="1">
      <c r="A254" s="862" t="str">
        <f>IFERROR(__xludf.DUMMYFUNCTION("TRANSPOSE(FILTER(Esercizi!$AY$2:$BI289,Esercizi!$AY$1:$BI$1=#REF!))"),"#N/A")</f>
        <v>#N/A</v>
      </c>
      <c r="B254" s="863"/>
      <c r="C254" s="863"/>
      <c r="D254" s="863"/>
      <c r="E254" s="863"/>
      <c r="F254" s="863"/>
      <c r="G254" s="863"/>
      <c r="H254" s="863"/>
      <c r="I254" s="863"/>
      <c r="J254" s="863"/>
      <c r="K254" s="863"/>
      <c r="L254" s="863"/>
      <c r="M254" s="863"/>
      <c r="N254" s="863"/>
      <c r="O254" s="863"/>
      <c r="P254" s="863"/>
      <c r="Q254" s="863"/>
      <c r="R254" s="863"/>
      <c r="S254" s="863"/>
      <c r="T254" s="863"/>
      <c r="U254" s="863"/>
      <c r="V254" s="863"/>
      <c r="W254" s="863"/>
      <c r="X254" s="863"/>
      <c r="Y254" s="863"/>
      <c r="Z254" s="863"/>
      <c r="AA254" s="863"/>
      <c r="AB254" s="863"/>
      <c r="AC254" s="863"/>
      <c r="AD254" s="863"/>
      <c r="AE254" s="863"/>
      <c r="AF254" s="863"/>
      <c r="AG254" s="863"/>
      <c r="AH254" s="863"/>
      <c r="AI254" s="863"/>
      <c r="AJ254" s="863"/>
      <c r="AK254" s="863"/>
      <c r="AL254" s="863"/>
      <c r="AM254" s="863"/>
      <c r="AN254" s="863"/>
      <c r="AO254" s="863"/>
      <c r="AP254" s="863"/>
    </row>
    <row r="255" ht="15.75" hidden="1" customHeight="1" outlineLevel="1">
      <c r="A255" s="862" t="str">
        <f>IFERROR(__xludf.DUMMYFUNCTION("TRANSPOSE(FILTER(Esercizi!$AY$2:$BI290,Esercizi!$AY$1:$BI$1=#REF!))"),"#N/A")</f>
        <v>#N/A</v>
      </c>
      <c r="B255" s="863"/>
      <c r="C255" s="863"/>
      <c r="D255" s="863"/>
      <c r="E255" s="863"/>
      <c r="F255" s="863"/>
      <c r="G255" s="863"/>
      <c r="H255" s="863"/>
      <c r="I255" s="863"/>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3"/>
      <c r="AJ255" s="863"/>
      <c r="AK255" s="863"/>
      <c r="AL255" s="863"/>
      <c r="AM255" s="863"/>
      <c r="AN255" s="863"/>
      <c r="AO255" s="863"/>
      <c r="AP255" s="863"/>
    </row>
    <row r="256" ht="15.75" hidden="1" customHeight="1" outlineLevel="1">
      <c r="A256" s="862" t="str">
        <f>IFERROR(__xludf.DUMMYFUNCTION("TRANSPOSE(FILTER(Esercizi!$AY$2:$BI291,Esercizi!$AY$1:$BI$1=#REF!))"),"#N/A")</f>
        <v>#N/A</v>
      </c>
      <c r="B256" s="863"/>
      <c r="C256" s="863"/>
      <c r="D256" s="863"/>
      <c r="E256" s="863"/>
      <c r="F256" s="863"/>
      <c r="G256" s="863"/>
      <c r="H256" s="863"/>
      <c r="I256" s="863"/>
      <c r="J256" s="863"/>
      <c r="K256" s="863"/>
      <c r="L256" s="863"/>
      <c r="M256" s="863"/>
      <c r="N256" s="863"/>
      <c r="O256" s="863"/>
      <c r="P256" s="863"/>
      <c r="Q256" s="863"/>
      <c r="R256" s="863"/>
      <c r="S256" s="863"/>
      <c r="T256" s="863"/>
      <c r="U256" s="863"/>
      <c r="V256" s="863"/>
      <c r="W256" s="863"/>
      <c r="X256" s="863"/>
      <c r="Y256" s="863"/>
      <c r="Z256" s="863"/>
      <c r="AA256" s="863"/>
      <c r="AB256" s="863"/>
      <c r="AC256" s="863"/>
      <c r="AD256" s="863"/>
      <c r="AE256" s="863"/>
      <c r="AF256" s="863"/>
      <c r="AG256" s="863"/>
      <c r="AH256" s="863"/>
      <c r="AI256" s="863"/>
      <c r="AJ256" s="863"/>
      <c r="AK256" s="863"/>
      <c r="AL256" s="863"/>
      <c r="AM256" s="863"/>
      <c r="AN256" s="863"/>
      <c r="AO256" s="863"/>
      <c r="AP256" s="863"/>
    </row>
    <row r="257" ht="15.75" hidden="1" customHeight="1" outlineLevel="1">
      <c r="A257" s="862" t="str">
        <f>IFERROR(__xludf.DUMMYFUNCTION("TRANSPOSE(FILTER(Esercizi!$AY$2:$BI292,Esercizi!$AY$1:$BI$1=#REF!))"),"#N/A")</f>
        <v>#N/A</v>
      </c>
      <c r="B257" s="863"/>
      <c r="C257" s="863"/>
      <c r="D257" s="863"/>
      <c r="E257" s="863"/>
      <c r="F257" s="863"/>
      <c r="G257" s="863"/>
      <c r="H257" s="863"/>
      <c r="I257" s="863"/>
      <c r="J257" s="863"/>
      <c r="K257" s="863"/>
      <c r="L257" s="863"/>
      <c r="M257" s="863"/>
      <c r="N257" s="863"/>
      <c r="O257" s="863"/>
      <c r="P257" s="863"/>
      <c r="Q257" s="863"/>
      <c r="R257" s="863"/>
      <c r="S257" s="863"/>
      <c r="T257" s="863"/>
      <c r="U257" s="863"/>
      <c r="V257" s="863"/>
      <c r="W257" s="863"/>
      <c r="X257" s="863"/>
      <c r="Y257" s="863"/>
      <c r="Z257" s="863"/>
      <c r="AA257" s="863"/>
      <c r="AB257" s="863"/>
      <c r="AC257" s="863"/>
      <c r="AD257" s="863"/>
      <c r="AE257" s="863"/>
      <c r="AF257" s="863"/>
      <c r="AG257" s="863"/>
      <c r="AH257" s="863"/>
      <c r="AI257" s="863"/>
      <c r="AJ257" s="863"/>
      <c r="AK257" s="863"/>
      <c r="AL257" s="863"/>
      <c r="AM257" s="863"/>
      <c r="AN257" s="863"/>
      <c r="AO257" s="863"/>
      <c r="AP257" s="863"/>
    </row>
    <row r="258" ht="15.75" hidden="1" customHeight="1" outlineLevel="1">
      <c r="A258" s="862" t="str">
        <f>IFERROR(__xludf.DUMMYFUNCTION("TRANSPOSE(FILTER(Esercizi!$AY$2:$BI293,Esercizi!$AY$1:$BI$1=#REF!))"),"#N/A")</f>
        <v>#N/A</v>
      </c>
      <c r="B258" s="863"/>
      <c r="C258" s="863"/>
      <c r="D258" s="863"/>
      <c r="E258" s="863"/>
      <c r="F258" s="863"/>
      <c r="G258" s="863"/>
      <c r="H258" s="863"/>
      <c r="I258" s="863"/>
      <c r="J258" s="863"/>
      <c r="K258" s="863"/>
      <c r="L258" s="863"/>
      <c r="M258" s="863"/>
      <c r="N258" s="863"/>
      <c r="O258" s="863"/>
      <c r="P258" s="863"/>
      <c r="Q258" s="863"/>
      <c r="R258" s="863"/>
      <c r="S258" s="863"/>
      <c r="T258" s="863"/>
      <c r="U258" s="863"/>
      <c r="V258" s="863"/>
      <c r="W258" s="863"/>
      <c r="X258" s="863"/>
      <c r="Y258" s="863"/>
      <c r="Z258" s="863"/>
      <c r="AA258" s="863"/>
      <c r="AB258" s="863"/>
      <c r="AC258" s="863"/>
      <c r="AD258" s="863"/>
      <c r="AE258" s="863"/>
      <c r="AF258" s="863"/>
      <c r="AG258" s="863"/>
      <c r="AH258" s="863"/>
      <c r="AI258" s="863"/>
      <c r="AJ258" s="863"/>
      <c r="AK258" s="863"/>
      <c r="AL258" s="863"/>
      <c r="AM258" s="863"/>
      <c r="AN258" s="863"/>
      <c r="AO258" s="863"/>
      <c r="AP258" s="863"/>
    </row>
    <row r="259" ht="15.75" hidden="1" customHeight="1" outlineLevel="1">
      <c r="A259" s="862" t="str">
        <f>IFERROR(__xludf.DUMMYFUNCTION("TRANSPOSE(FILTER(Esercizi!$AY$2:$BI294,Esercizi!$AY$1:$BI$1=#REF!))"),"#N/A")</f>
        <v>#N/A</v>
      </c>
      <c r="B259" s="863"/>
      <c r="C259" s="863"/>
      <c r="D259" s="863"/>
      <c r="E259" s="863"/>
      <c r="F259" s="863"/>
      <c r="G259" s="863"/>
      <c r="H259" s="863"/>
      <c r="I259" s="863"/>
      <c r="J259" s="863"/>
      <c r="K259" s="863"/>
      <c r="L259" s="863"/>
      <c r="M259" s="863"/>
      <c r="N259" s="863"/>
      <c r="O259" s="863"/>
      <c r="P259" s="863"/>
      <c r="Q259" s="863"/>
      <c r="R259" s="863"/>
      <c r="S259" s="863"/>
      <c r="T259" s="863"/>
      <c r="U259" s="863"/>
      <c r="V259" s="863"/>
      <c r="W259" s="863"/>
      <c r="X259" s="863"/>
      <c r="Y259" s="863"/>
      <c r="Z259" s="863"/>
      <c r="AA259" s="863"/>
      <c r="AB259" s="863"/>
      <c r="AC259" s="863"/>
      <c r="AD259" s="863"/>
      <c r="AE259" s="863"/>
      <c r="AF259" s="863"/>
      <c r="AG259" s="863"/>
      <c r="AH259" s="863"/>
      <c r="AI259" s="863"/>
      <c r="AJ259" s="863"/>
      <c r="AK259" s="863"/>
      <c r="AL259" s="863"/>
      <c r="AM259" s="863"/>
      <c r="AN259" s="863"/>
      <c r="AO259" s="863"/>
      <c r="AP259" s="863"/>
    </row>
    <row r="260" ht="15.75" hidden="1" customHeight="1" outlineLevel="1">
      <c r="A260" s="862" t="str">
        <f>IFERROR(__xludf.DUMMYFUNCTION("TRANSPOSE(FILTER(Esercizi!$AY$2:$BI295,Esercizi!$AY$1:$BI$1=#REF!))"),"#N/A")</f>
        <v>#N/A</v>
      </c>
      <c r="B260" s="863"/>
      <c r="C260" s="863"/>
      <c r="D260" s="863"/>
      <c r="E260" s="863"/>
      <c r="F260" s="863"/>
      <c r="G260" s="863"/>
      <c r="H260" s="863"/>
      <c r="I260" s="863"/>
      <c r="J260" s="863"/>
      <c r="K260" s="863"/>
      <c r="L260" s="863"/>
      <c r="M260" s="863"/>
      <c r="N260" s="863"/>
      <c r="O260" s="863"/>
      <c r="P260" s="863"/>
      <c r="Q260" s="863"/>
      <c r="R260" s="863"/>
      <c r="S260" s="863"/>
      <c r="T260" s="863"/>
      <c r="U260" s="863"/>
      <c r="V260" s="863"/>
      <c r="W260" s="863"/>
      <c r="X260" s="863"/>
      <c r="Y260" s="863"/>
      <c r="Z260" s="863"/>
      <c r="AA260" s="863"/>
      <c r="AB260" s="863"/>
      <c r="AC260" s="863"/>
      <c r="AD260" s="863"/>
      <c r="AE260" s="863"/>
      <c r="AF260" s="863"/>
      <c r="AG260" s="863"/>
      <c r="AH260" s="863"/>
      <c r="AI260" s="863"/>
      <c r="AJ260" s="863"/>
      <c r="AK260" s="863"/>
      <c r="AL260" s="863"/>
      <c r="AM260" s="863"/>
      <c r="AN260" s="863"/>
      <c r="AO260" s="863"/>
      <c r="AP260" s="863"/>
    </row>
    <row r="261" ht="15.75" hidden="1" customHeight="1" outlineLevel="1">
      <c r="A261" s="862" t="str">
        <f>IFERROR(__xludf.DUMMYFUNCTION("TRANSPOSE(FILTER(Esercizi!$AY$2:$BI296,Esercizi!$AY$1:$BI$1=#REF!))"),"#N/A")</f>
        <v>#N/A</v>
      </c>
      <c r="B261" s="863"/>
      <c r="C261" s="863"/>
      <c r="D261" s="863"/>
      <c r="E261" s="863"/>
      <c r="F261" s="863"/>
      <c r="G261" s="863"/>
      <c r="H261" s="863"/>
      <c r="I261" s="863"/>
      <c r="J261" s="863"/>
      <c r="K261" s="863"/>
      <c r="L261" s="863"/>
      <c r="M261" s="863"/>
      <c r="N261" s="863"/>
      <c r="O261" s="863"/>
      <c r="P261" s="863"/>
      <c r="Q261" s="863"/>
      <c r="R261" s="863"/>
      <c r="S261" s="863"/>
      <c r="T261" s="863"/>
      <c r="U261" s="863"/>
      <c r="V261" s="863"/>
      <c r="W261" s="863"/>
      <c r="X261" s="863"/>
      <c r="Y261" s="863"/>
      <c r="Z261" s="863"/>
      <c r="AA261" s="863"/>
      <c r="AB261" s="863"/>
      <c r="AC261" s="863"/>
      <c r="AD261" s="863"/>
      <c r="AE261" s="863"/>
      <c r="AF261" s="863"/>
      <c r="AG261" s="863"/>
      <c r="AH261" s="863"/>
      <c r="AI261" s="863"/>
      <c r="AJ261" s="863"/>
      <c r="AK261" s="863"/>
      <c r="AL261" s="863"/>
      <c r="AM261" s="863"/>
      <c r="AN261" s="863"/>
      <c r="AO261" s="863"/>
      <c r="AP261" s="863"/>
    </row>
    <row r="262" ht="15.75" hidden="1" customHeight="1" outlineLevel="1">
      <c r="A262" s="862" t="str">
        <f>IFERROR(__xludf.DUMMYFUNCTION("TRANSPOSE(FILTER(Esercizi!$AY$2:$BI297,Esercizi!$AY$1:$BI$1=#REF!))"),"#N/A")</f>
        <v>#N/A</v>
      </c>
      <c r="B262" s="863"/>
      <c r="C262" s="863"/>
      <c r="D262" s="863"/>
      <c r="E262" s="863"/>
      <c r="F262" s="863"/>
      <c r="G262" s="863"/>
      <c r="H262" s="863"/>
      <c r="I262" s="863"/>
      <c r="J262" s="863"/>
      <c r="K262" s="863"/>
      <c r="L262" s="863"/>
      <c r="M262" s="863"/>
      <c r="N262" s="863"/>
      <c r="O262" s="863"/>
      <c r="P262" s="863"/>
      <c r="Q262" s="863"/>
      <c r="R262" s="863"/>
      <c r="S262" s="863"/>
      <c r="T262" s="863"/>
      <c r="U262" s="863"/>
      <c r="V262" s="863"/>
      <c r="W262" s="863"/>
      <c r="X262" s="863"/>
      <c r="Y262" s="863"/>
      <c r="Z262" s="863"/>
      <c r="AA262" s="863"/>
      <c r="AB262" s="863"/>
      <c r="AC262" s="863"/>
      <c r="AD262" s="863"/>
      <c r="AE262" s="863"/>
      <c r="AF262" s="863"/>
      <c r="AG262" s="863"/>
      <c r="AH262" s="863"/>
      <c r="AI262" s="863"/>
      <c r="AJ262" s="863"/>
      <c r="AK262" s="863"/>
      <c r="AL262" s="863"/>
      <c r="AM262" s="863"/>
      <c r="AN262" s="863"/>
      <c r="AO262" s="863"/>
      <c r="AP262" s="863"/>
    </row>
    <row r="263" ht="15.75" hidden="1" customHeight="1" outlineLevel="1">
      <c r="A263" s="862" t="str">
        <f>IFERROR(__xludf.DUMMYFUNCTION("TRANSPOSE(FILTER(Esercizi!$AY$2:$BI298,Esercizi!$AY$1:$BI$1=#REF!))"),"#N/A")</f>
        <v>#N/A</v>
      </c>
      <c r="B263" s="863"/>
      <c r="C263" s="863"/>
      <c r="D263" s="863"/>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3"/>
      <c r="AD263" s="863"/>
      <c r="AE263" s="863"/>
      <c r="AF263" s="863"/>
      <c r="AG263" s="863"/>
      <c r="AH263" s="863"/>
      <c r="AI263" s="863"/>
      <c r="AJ263" s="863"/>
      <c r="AK263" s="863"/>
      <c r="AL263" s="863"/>
      <c r="AM263" s="863"/>
      <c r="AN263" s="863"/>
      <c r="AO263" s="863"/>
      <c r="AP263" s="863"/>
    </row>
    <row r="264" ht="15.75" hidden="1" customHeight="1" outlineLevel="1">
      <c r="A264" s="862"/>
      <c r="B264" s="863"/>
      <c r="C264" s="863"/>
      <c r="D264" s="863"/>
      <c r="E264" s="863"/>
      <c r="F264" s="863"/>
      <c r="G264" s="863"/>
      <c r="H264" s="863"/>
      <c r="I264" s="863"/>
      <c r="J264" s="863"/>
      <c r="K264" s="863"/>
      <c r="L264" s="863"/>
      <c r="M264" s="863"/>
      <c r="N264" s="863"/>
      <c r="O264" s="863"/>
      <c r="P264" s="863"/>
      <c r="Q264" s="863"/>
      <c r="R264" s="863"/>
      <c r="S264" s="863"/>
      <c r="T264" s="863"/>
      <c r="U264" s="863"/>
      <c r="V264" s="863"/>
      <c r="W264" s="863"/>
      <c r="X264" s="863"/>
      <c r="Y264" s="863"/>
      <c r="Z264" s="863"/>
      <c r="AA264" s="863"/>
      <c r="AB264" s="863"/>
      <c r="AC264" s="863"/>
      <c r="AD264" s="863"/>
      <c r="AE264" s="863"/>
      <c r="AF264" s="863"/>
      <c r="AG264" s="863"/>
      <c r="AH264" s="863"/>
      <c r="AI264" s="863"/>
      <c r="AJ264" s="863"/>
      <c r="AK264" s="863"/>
      <c r="AL264" s="863"/>
      <c r="AM264" s="863"/>
      <c r="AN264" s="863"/>
      <c r="AO264" s="863"/>
      <c r="AP264" s="863"/>
    </row>
    <row r="265" ht="15.75" hidden="1" customHeight="1" outlineLevel="1">
      <c r="A265" s="862" t="str">
        <f>IFERROR(__xludf.DUMMYFUNCTION("TRANSPOSE(FILTER(Esercizi!$AY$2:$BI287,Esercizi!$AY$1:$BI$1=#REF!))"),"#N/A")</f>
        <v>#N/A</v>
      </c>
      <c r="B265" s="863"/>
      <c r="C265" s="863"/>
      <c r="D265" s="863"/>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3"/>
      <c r="AD265" s="863"/>
      <c r="AE265" s="863"/>
      <c r="AF265" s="863"/>
      <c r="AG265" s="863"/>
      <c r="AH265" s="863"/>
      <c r="AI265" s="863"/>
      <c r="AJ265" s="863"/>
      <c r="AK265" s="863"/>
      <c r="AL265" s="863"/>
      <c r="AM265" s="863"/>
      <c r="AN265" s="863"/>
      <c r="AO265" s="863"/>
      <c r="AP265" s="863"/>
    </row>
    <row r="266" ht="15.75" hidden="1" customHeight="1" outlineLevel="1">
      <c r="A266" s="862" t="str">
        <f>IFERROR(__xludf.DUMMYFUNCTION("TRANSPOSE(FILTER(Esercizi!$AY$2:$BI288,Esercizi!$AY$1:$BI$1=#REF!))"),"#N/A")</f>
        <v>#N/A</v>
      </c>
      <c r="B266" s="863"/>
      <c r="C266" s="863"/>
      <c r="D266" s="863"/>
      <c r="E266" s="863"/>
      <c r="F266" s="863"/>
      <c r="G266" s="863"/>
      <c r="H266" s="863"/>
      <c r="I266" s="863"/>
      <c r="J266" s="863"/>
      <c r="K266" s="863"/>
      <c r="L266" s="863"/>
      <c r="M266" s="863"/>
      <c r="N266" s="863"/>
      <c r="O266" s="863"/>
      <c r="P266" s="863"/>
      <c r="Q266" s="863"/>
      <c r="R266" s="863"/>
      <c r="S266" s="863"/>
      <c r="T266" s="863"/>
      <c r="U266" s="863"/>
      <c r="V266" s="863"/>
      <c r="W266" s="863"/>
      <c r="X266" s="863"/>
      <c r="Y266" s="863"/>
      <c r="Z266" s="863"/>
      <c r="AA266" s="863"/>
      <c r="AB266" s="863"/>
      <c r="AC266" s="863"/>
      <c r="AD266" s="863"/>
      <c r="AE266" s="863"/>
      <c r="AF266" s="863"/>
      <c r="AG266" s="863"/>
      <c r="AH266" s="863"/>
      <c r="AI266" s="863"/>
      <c r="AJ266" s="863"/>
      <c r="AK266" s="863"/>
      <c r="AL266" s="863"/>
      <c r="AM266" s="863"/>
      <c r="AN266" s="863"/>
      <c r="AO266" s="863"/>
      <c r="AP266" s="863"/>
    </row>
    <row r="267" ht="15.75" hidden="1" customHeight="1" outlineLevel="1">
      <c r="A267" s="862" t="str">
        <f>IFERROR(__xludf.DUMMYFUNCTION("TRANSPOSE(FILTER(Esercizi!$AY$2:$BI289,Esercizi!$AY$1:$BI$1=#REF!))"),"#N/A")</f>
        <v>#N/A</v>
      </c>
      <c r="B267" s="863"/>
      <c r="C267" s="863"/>
      <c r="D267" s="863"/>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3"/>
      <c r="AD267" s="863"/>
      <c r="AE267" s="863"/>
      <c r="AF267" s="863"/>
      <c r="AG267" s="863"/>
      <c r="AH267" s="863"/>
      <c r="AI267" s="863"/>
      <c r="AJ267" s="863"/>
      <c r="AK267" s="863"/>
      <c r="AL267" s="863"/>
      <c r="AM267" s="863"/>
      <c r="AN267" s="863"/>
      <c r="AO267" s="863"/>
      <c r="AP267" s="863"/>
    </row>
    <row r="268" ht="15.75" hidden="1" customHeight="1" outlineLevel="1">
      <c r="A268" s="862" t="str">
        <f>IFERROR(__xludf.DUMMYFUNCTION("TRANSPOSE(FILTER(Esercizi!$AY$2:$BI290,Esercizi!$AY$1:$BI$1=#REF!))"),"#N/A")</f>
        <v>#N/A</v>
      </c>
      <c r="B268" s="863"/>
      <c r="C268" s="863"/>
      <c r="D268" s="863"/>
      <c r="E268" s="863"/>
      <c r="F268" s="863"/>
      <c r="G268" s="863"/>
      <c r="H268" s="863"/>
      <c r="I268" s="863"/>
      <c r="J268" s="863"/>
      <c r="K268" s="863"/>
      <c r="L268" s="863"/>
      <c r="M268" s="863"/>
      <c r="N268" s="863"/>
      <c r="O268" s="863"/>
      <c r="P268" s="863"/>
      <c r="Q268" s="863"/>
      <c r="R268" s="863"/>
      <c r="S268" s="863"/>
      <c r="T268" s="863"/>
      <c r="U268" s="863"/>
      <c r="V268" s="863"/>
      <c r="W268" s="863"/>
      <c r="X268" s="863"/>
      <c r="Y268" s="863"/>
      <c r="Z268" s="863"/>
      <c r="AA268" s="863"/>
      <c r="AB268" s="863"/>
      <c r="AC268" s="863"/>
      <c r="AD268" s="863"/>
      <c r="AE268" s="863"/>
      <c r="AF268" s="863"/>
      <c r="AG268" s="863"/>
      <c r="AH268" s="863"/>
      <c r="AI268" s="863"/>
      <c r="AJ268" s="863"/>
      <c r="AK268" s="863"/>
      <c r="AL268" s="863"/>
      <c r="AM268" s="863"/>
      <c r="AN268" s="863"/>
      <c r="AO268" s="863"/>
      <c r="AP268" s="863"/>
    </row>
    <row r="269" ht="15.75" hidden="1" customHeight="1" outlineLevel="1">
      <c r="A269" s="862" t="str">
        <f>IFERROR(__xludf.DUMMYFUNCTION("TRANSPOSE(FILTER(Esercizi!$AY$2:$BI291,Esercizi!$AY$1:$BI$1=#REF!))"),"#N/A")</f>
        <v>#N/A</v>
      </c>
      <c r="B269" s="863"/>
      <c r="C269" s="863"/>
      <c r="D269" s="863"/>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3"/>
      <c r="AD269" s="863"/>
      <c r="AE269" s="863"/>
      <c r="AF269" s="863"/>
      <c r="AG269" s="863"/>
      <c r="AH269" s="863"/>
      <c r="AI269" s="863"/>
      <c r="AJ269" s="863"/>
      <c r="AK269" s="863"/>
      <c r="AL269" s="863"/>
      <c r="AM269" s="863"/>
      <c r="AN269" s="863"/>
      <c r="AO269" s="863"/>
      <c r="AP269" s="863"/>
    </row>
    <row r="270" ht="15.75" hidden="1" customHeight="1" outlineLevel="1">
      <c r="A270" s="862" t="str">
        <f>IFERROR(__xludf.DUMMYFUNCTION("TRANSPOSE(FILTER(Esercizi!$AY$2:$BI292,Esercizi!$AY$1:$BI$1=#REF!))"),"#N/A")</f>
        <v>#N/A</v>
      </c>
      <c r="B270" s="863"/>
      <c r="C270" s="863"/>
      <c r="D270" s="863"/>
      <c r="E270" s="863"/>
      <c r="F270" s="863"/>
      <c r="G270" s="863"/>
      <c r="H270" s="863"/>
      <c r="I270" s="863"/>
      <c r="J270" s="863"/>
      <c r="K270" s="863"/>
      <c r="L270" s="863"/>
      <c r="M270" s="863"/>
      <c r="N270" s="863"/>
      <c r="O270" s="863"/>
      <c r="P270" s="863"/>
      <c r="Q270" s="863"/>
      <c r="R270" s="863"/>
      <c r="S270" s="863"/>
      <c r="T270" s="863"/>
      <c r="U270" s="863"/>
      <c r="V270" s="863"/>
      <c r="W270" s="863"/>
      <c r="X270" s="863"/>
      <c r="Y270" s="863"/>
      <c r="Z270" s="863"/>
      <c r="AA270" s="863"/>
      <c r="AB270" s="863"/>
      <c r="AC270" s="863"/>
      <c r="AD270" s="863"/>
      <c r="AE270" s="863"/>
      <c r="AF270" s="863"/>
      <c r="AG270" s="863"/>
      <c r="AH270" s="863"/>
      <c r="AI270" s="863"/>
      <c r="AJ270" s="863"/>
      <c r="AK270" s="863"/>
      <c r="AL270" s="863"/>
      <c r="AM270" s="863"/>
      <c r="AN270" s="863"/>
      <c r="AO270" s="863"/>
      <c r="AP270" s="863"/>
    </row>
    <row r="271" ht="15.75" hidden="1" customHeight="1" outlineLevel="1">
      <c r="A271" s="862" t="str">
        <f>IFERROR(__xludf.DUMMYFUNCTION("TRANSPOSE(FILTER(Esercizi!$AY$2:$BI293,Esercizi!$AY$1:$BI$1=#REF!))"),"#N/A")</f>
        <v>#N/A</v>
      </c>
      <c r="B271" s="863"/>
      <c r="C271" s="863"/>
      <c r="D271" s="863"/>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3"/>
      <c r="AD271" s="863"/>
      <c r="AE271" s="863"/>
      <c r="AF271" s="863"/>
      <c r="AG271" s="863"/>
      <c r="AH271" s="863"/>
      <c r="AI271" s="863"/>
      <c r="AJ271" s="863"/>
      <c r="AK271" s="863"/>
      <c r="AL271" s="863"/>
      <c r="AM271" s="863"/>
      <c r="AN271" s="863"/>
      <c r="AO271" s="863"/>
      <c r="AP271" s="863"/>
    </row>
    <row r="272" ht="15.75" hidden="1" customHeight="1" outlineLevel="1">
      <c r="A272" s="862" t="str">
        <f>IFERROR(__xludf.DUMMYFUNCTION("TRANSPOSE(FILTER(Esercizi!$AY$2:$BI294,Esercizi!$AY$1:$BI$1=#REF!))"),"#N/A")</f>
        <v>#N/A</v>
      </c>
      <c r="B272" s="863"/>
      <c r="C272" s="863"/>
      <c r="D272" s="863"/>
      <c r="E272" s="863"/>
      <c r="F272" s="863"/>
      <c r="G272" s="863"/>
      <c r="H272" s="863"/>
      <c r="I272" s="863"/>
      <c r="J272" s="863"/>
      <c r="K272" s="863"/>
      <c r="L272" s="863"/>
      <c r="M272" s="863"/>
      <c r="N272" s="863"/>
      <c r="O272" s="863"/>
      <c r="P272" s="863"/>
      <c r="Q272" s="863"/>
      <c r="R272" s="863"/>
      <c r="S272" s="863"/>
      <c r="T272" s="863"/>
      <c r="U272" s="863"/>
      <c r="V272" s="863"/>
      <c r="W272" s="863"/>
      <c r="X272" s="863"/>
      <c r="Y272" s="863"/>
      <c r="Z272" s="863"/>
      <c r="AA272" s="863"/>
      <c r="AB272" s="863"/>
      <c r="AC272" s="863"/>
      <c r="AD272" s="863"/>
      <c r="AE272" s="863"/>
      <c r="AF272" s="863"/>
      <c r="AG272" s="863"/>
      <c r="AH272" s="863"/>
      <c r="AI272" s="863"/>
      <c r="AJ272" s="863"/>
      <c r="AK272" s="863"/>
      <c r="AL272" s="863"/>
      <c r="AM272" s="863"/>
      <c r="AN272" s="863"/>
      <c r="AO272" s="863"/>
      <c r="AP272" s="863"/>
    </row>
    <row r="273" ht="15.75" hidden="1" customHeight="1" outlineLevel="1">
      <c r="A273" s="862" t="str">
        <f>IFERROR(__xludf.DUMMYFUNCTION("TRANSPOSE(FILTER(Esercizi!$AY$2:$BI295,Esercizi!$AY$1:$BI$1=#REF!))"),"#N/A")</f>
        <v>#N/A</v>
      </c>
      <c r="B273" s="863"/>
      <c r="C273" s="863"/>
      <c r="D273" s="863"/>
      <c r="E273" s="863"/>
      <c r="F273" s="863"/>
      <c r="G273" s="863"/>
      <c r="H273" s="863"/>
      <c r="I273" s="863"/>
      <c r="J273" s="863"/>
      <c r="K273" s="863"/>
      <c r="L273" s="863"/>
      <c r="M273" s="863"/>
      <c r="N273" s="863"/>
      <c r="O273" s="863"/>
      <c r="P273" s="863"/>
      <c r="Q273" s="863"/>
      <c r="R273" s="863"/>
      <c r="S273" s="863"/>
      <c r="T273" s="863"/>
      <c r="U273" s="863"/>
      <c r="V273" s="863"/>
      <c r="W273" s="863"/>
      <c r="X273" s="863"/>
      <c r="Y273" s="863"/>
      <c r="Z273" s="863"/>
      <c r="AA273" s="863"/>
      <c r="AB273" s="863"/>
      <c r="AC273" s="863"/>
      <c r="AD273" s="863"/>
      <c r="AE273" s="863"/>
      <c r="AF273" s="863"/>
      <c r="AG273" s="863"/>
      <c r="AH273" s="863"/>
      <c r="AI273" s="863"/>
      <c r="AJ273" s="863"/>
      <c r="AK273" s="863"/>
      <c r="AL273" s="863"/>
      <c r="AM273" s="863"/>
      <c r="AN273" s="863"/>
      <c r="AO273" s="863"/>
      <c r="AP273" s="863"/>
    </row>
    <row r="274" ht="15.75" hidden="1" customHeight="1" outlineLevel="1">
      <c r="A274" s="862" t="str">
        <f>IFERROR(__xludf.DUMMYFUNCTION("TRANSPOSE(FILTER(Esercizi!$AY$2:$BI296,Esercizi!$AY$1:$BI$1=#REF!))"),"#N/A")</f>
        <v>#N/A</v>
      </c>
      <c r="B274" s="863"/>
      <c r="C274" s="863"/>
      <c r="D274" s="863"/>
      <c r="E274" s="863"/>
      <c r="F274" s="863"/>
      <c r="G274" s="863"/>
      <c r="H274" s="863"/>
      <c r="I274" s="863"/>
      <c r="J274" s="863"/>
      <c r="K274" s="863"/>
      <c r="L274" s="863"/>
      <c r="M274" s="863"/>
      <c r="N274" s="863"/>
      <c r="O274" s="863"/>
      <c r="P274" s="863"/>
      <c r="Q274" s="863"/>
      <c r="R274" s="863"/>
      <c r="S274" s="863"/>
      <c r="T274" s="863"/>
      <c r="U274" s="863"/>
      <c r="V274" s="863"/>
      <c r="W274" s="863"/>
      <c r="X274" s="863"/>
      <c r="Y274" s="863"/>
      <c r="Z274" s="863"/>
      <c r="AA274" s="863"/>
      <c r="AB274" s="863"/>
      <c r="AC274" s="863"/>
      <c r="AD274" s="863"/>
      <c r="AE274" s="863"/>
      <c r="AF274" s="863"/>
      <c r="AG274" s="863"/>
      <c r="AH274" s="863"/>
      <c r="AI274" s="863"/>
      <c r="AJ274" s="863"/>
      <c r="AK274" s="863"/>
      <c r="AL274" s="863"/>
      <c r="AM274" s="863"/>
      <c r="AN274" s="863"/>
      <c r="AO274" s="863"/>
      <c r="AP274" s="863"/>
    </row>
    <row r="275" ht="15.75" hidden="1" customHeight="1" outlineLevel="1">
      <c r="A275" s="862" t="str">
        <f>IFERROR(__xludf.DUMMYFUNCTION("TRANSPOSE(FILTER(Esercizi!$AY$2:$BI297,Esercizi!$AY$1:$BI$1=#REF!))"),"#N/A")</f>
        <v>#N/A</v>
      </c>
      <c r="B275" s="863"/>
      <c r="C275" s="863"/>
      <c r="D275" s="863"/>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3"/>
      <c r="AD275" s="863"/>
      <c r="AE275" s="863"/>
      <c r="AF275" s="863"/>
      <c r="AG275" s="863"/>
      <c r="AH275" s="863"/>
      <c r="AI275" s="863"/>
      <c r="AJ275" s="863"/>
      <c r="AK275" s="863"/>
      <c r="AL275" s="863"/>
      <c r="AM275" s="863"/>
      <c r="AN275" s="863"/>
      <c r="AO275" s="863"/>
      <c r="AP275" s="863"/>
    </row>
    <row r="276" ht="15.75" hidden="1" customHeight="1" outlineLevel="1">
      <c r="A276" s="862" t="str">
        <f>IFERROR(__xludf.DUMMYFUNCTION("TRANSPOSE(FILTER(Esercizi!$AY$2:$BI298,Esercizi!$AY$1:$BI$1=#REF!))"),"#N/A")</f>
        <v>#N/A</v>
      </c>
      <c r="B276" s="863"/>
      <c r="C276" s="863"/>
      <c r="D276" s="863"/>
      <c r="E276" s="863"/>
      <c r="F276" s="863"/>
      <c r="G276" s="863"/>
      <c r="H276" s="863"/>
      <c r="I276" s="863"/>
      <c r="J276" s="863"/>
      <c r="K276" s="863"/>
      <c r="L276" s="863"/>
      <c r="M276" s="863"/>
      <c r="N276" s="863"/>
      <c r="O276" s="863"/>
      <c r="P276" s="863"/>
      <c r="Q276" s="863"/>
      <c r="R276" s="863"/>
      <c r="S276" s="863"/>
      <c r="T276" s="863"/>
      <c r="U276" s="863"/>
      <c r="V276" s="863"/>
      <c r="W276" s="863"/>
      <c r="X276" s="863"/>
      <c r="Y276" s="863"/>
      <c r="Z276" s="863"/>
      <c r="AA276" s="863"/>
      <c r="AB276" s="863"/>
      <c r="AC276" s="863"/>
      <c r="AD276" s="863"/>
      <c r="AE276" s="863"/>
      <c r="AF276" s="863"/>
      <c r="AG276" s="863"/>
      <c r="AH276" s="863"/>
      <c r="AI276" s="863"/>
      <c r="AJ276" s="863"/>
      <c r="AK276" s="863"/>
      <c r="AL276" s="863"/>
      <c r="AM276" s="863"/>
      <c r="AN276" s="863"/>
      <c r="AO276" s="863"/>
      <c r="AP276" s="863"/>
    </row>
    <row r="277" ht="15.75" hidden="1" customHeight="1" outlineLevel="1">
      <c r="A277" s="862"/>
      <c r="B277" s="863"/>
      <c r="C277" s="863"/>
      <c r="D277" s="863"/>
      <c r="E277" s="863"/>
      <c r="F277" s="863"/>
      <c r="G277" s="863"/>
      <c r="H277" s="863"/>
      <c r="I277" s="863"/>
      <c r="J277" s="863"/>
      <c r="K277" s="863"/>
      <c r="L277" s="863"/>
      <c r="M277" s="863"/>
      <c r="N277" s="863"/>
      <c r="O277" s="863"/>
      <c r="P277" s="863"/>
      <c r="Q277" s="863"/>
      <c r="R277" s="863"/>
      <c r="S277" s="863"/>
      <c r="T277" s="863"/>
      <c r="U277" s="863"/>
      <c r="V277" s="863"/>
      <c r="W277" s="863"/>
      <c r="X277" s="863"/>
      <c r="Y277" s="863"/>
      <c r="Z277" s="863"/>
      <c r="AA277" s="863"/>
      <c r="AB277" s="863"/>
      <c r="AC277" s="863"/>
      <c r="AD277" s="863"/>
      <c r="AE277" s="863"/>
      <c r="AF277" s="863"/>
      <c r="AG277" s="863"/>
      <c r="AH277" s="863"/>
      <c r="AI277" s="863"/>
      <c r="AJ277" s="863"/>
      <c r="AK277" s="863"/>
      <c r="AL277" s="863"/>
      <c r="AM277" s="863"/>
      <c r="AN277" s="863"/>
      <c r="AO277" s="863"/>
      <c r="AP277" s="863"/>
    </row>
    <row r="278" ht="15.75" hidden="1" customHeight="1" outlineLevel="1">
      <c r="A278" s="862" t="str">
        <f>IFERROR(__xludf.DUMMYFUNCTION("TRANSPOSE(FILTER(Esercizi!$AY$2:$BI287,Esercizi!$AY$1:$BI$1=#REF!))"),"#N/A")</f>
        <v>#N/A</v>
      </c>
      <c r="B278" s="863"/>
      <c r="C278" s="863"/>
      <c r="D278" s="863"/>
      <c r="E278" s="863"/>
      <c r="F278" s="863"/>
      <c r="G278" s="863"/>
      <c r="H278" s="863"/>
      <c r="I278" s="863"/>
      <c r="J278" s="863"/>
      <c r="K278" s="863"/>
      <c r="L278" s="863"/>
      <c r="M278" s="863"/>
      <c r="N278" s="863"/>
      <c r="O278" s="863"/>
      <c r="P278" s="863"/>
      <c r="Q278" s="863"/>
      <c r="R278" s="863"/>
      <c r="S278" s="863"/>
      <c r="T278" s="863"/>
      <c r="U278" s="863"/>
      <c r="V278" s="863"/>
      <c r="W278" s="863"/>
      <c r="X278" s="863"/>
      <c r="Y278" s="863"/>
      <c r="Z278" s="863"/>
      <c r="AA278" s="863"/>
      <c r="AB278" s="863"/>
      <c r="AC278" s="863"/>
      <c r="AD278" s="863"/>
      <c r="AE278" s="863"/>
      <c r="AF278" s="863"/>
      <c r="AG278" s="863"/>
      <c r="AH278" s="863"/>
      <c r="AI278" s="863"/>
      <c r="AJ278" s="863"/>
      <c r="AK278" s="863"/>
      <c r="AL278" s="863"/>
      <c r="AM278" s="863"/>
      <c r="AN278" s="863"/>
      <c r="AO278" s="863"/>
      <c r="AP278" s="863"/>
    </row>
    <row r="279" ht="15.75" hidden="1" customHeight="1" outlineLevel="1">
      <c r="A279" s="862" t="str">
        <f>IFERROR(__xludf.DUMMYFUNCTION("TRANSPOSE(FILTER(Esercizi!$AY$2:$BI288,Esercizi!$AY$1:$BI$1=#REF!))"),"#N/A")</f>
        <v>#N/A</v>
      </c>
      <c r="B279" s="863"/>
      <c r="C279" s="863"/>
      <c r="D279" s="863"/>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3"/>
      <c r="AD279" s="863"/>
      <c r="AE279" s="863"/>
      <c r="AF279" s="863"/>
      <c r="AG279" s="863"/>
      <c r="AH279" s="863"/>
      <c r="AI279" s="863"/>
      <c r="AJ279" s="863"/>
      <c r="AK279" s="863"/>
      <c r="AL279" s="863"/>
      <c r="AM279" s="863"/>
      <c r="AN279" s="863"/>
      <c r="AO279" s="863"/>
      <c r="AP279" s="863"/>
    </row>
    <row r="280" ht="15.75" hidden="1" customHeight="1" outlineLevel="1">
      <c r="A280" s="862" t="str">
        <f>IFERROR(__xludf.DUMMYFUNCTION("TRANSPOSE(FILTER(Esercizi!$AY$2:$BI289,Esercizi!$AY$1:$BI$1=#REF!))"),"#N/A")</f>
        <v>#N/A</v>
      </c>
      <c r="B280" s="863"/>
      <c r="C280" s="863"/>
      <c r="D280" s="863"/>
      <c r="E280" s="863"/>
      <c r="F280" s="863"/>
      <c r="G280" s="863"/>
      <c r="H280" s="863"/>
      <c r="I280" s="863"/>
      <c r="J280" s="863"/>
      <c r="K280" s="863"/>
      <c r="L280" s="863"/>
      <c r="M280" s="863"/>
      <c r="N280" s="863"/>
      <c r="O280" s="863"/>
      <c r="P280" s="863"/>
      <c r="Q280" s="863"/>
      <c r="R280" s="863"/>
      <c r="S280" s="863"/>
      <c r="T280" s="863"/>
      <c r="U280" s="863"/>
      <c r="V280" s="863"/>
      <c r="W280" s="863"/>
      <c r="X280" s="863"/>
      <c r="Y280" s="863"/>
      <c r="Z280" s="863"/>
      <c r="AA280" s="863"/>
      <c r="AB280" s="863"/>
      <c r="AC280" s="863"/>
      <c r="AD280" s="863"/>
      <c r="AE280" s="863"/>
      <c r="AF280" s="863"/>
      <c r="AG280" s="863"/>
      <c r="AH280" s="863"/>
      <c r="AI280" s="863"/>
      <c r="AJ280" s="863"/>
      <c r="AK280" s="863"/>
      <c r="AL280" s="863"/>
      <c r="AM280" s="863"/>
      <c r="AN280" s="863"/>
      <c r="AO280" s="863"/>
      <c r="AP280" s="863"/>
    </row>
    <row r="281" ht="15.75" hidden="1" customHeight="1" outlineLevel="1">
      <c r="A281" s="862" t="str">
        <f>IFERROR(__xludf.DUMMYFUNCTION("TRANSPOSE(FILTER(Esercizi!$AY$2:$BI290,Esercizi!$AY$1:$BI$1=#REF!))"),"#N/A")</f>
        <v>#N/A</v>
      </c>
      <c r="B281" s="863"/>
      <c r="C281" s="863"/>
      <c r="D281" s="863"/>
      <c r="E281" s="863"/>
      <c r="F281" s="863"/>
      <c r="G281" s="863"/>
      <c r="H281" s="863"/>
      <c r="I281" s="863"/>
      <c r="J281" s="863"/>
      <c r="K281" s="863"/>
      <c r="L281" s="863"/>
      <c r="M281" s="863"/>
      <c r="N281" s="863"/>
      <c r="O281" s="863"/>
      <c r="P281" s="863"/>
      <c r="Q281" s="863"/>
      <c r="R281" s="863"/>
      <c r="S281" s="863"/>
      <c r="T281" s="863"/>
      <c r="U281" s="863"/>
      <c r="V281" s="863"/>
      <c r="W281" s="863"/>
      <c r="X281" s="863"/>
      <c r="Y281" s="863"/>
      <c r="Z281" s="863"/>
      <c r="AA281" s="863"/>
      <c r="AB281" s="863"/>
      <c r="AC281" s="863"/>
      <c r="AD281" s="863"/>
      <c r="AE281" s="863"/>
      <c r="AF281" s="863"/>
      <c r="AG281" s="863"/>
      <c r="AH281" s="863"/>
      <c r="AI281" s="863"/>
      <c r="AJ281" s="863"/>
      <c r="AK281" s="863"/>
      <c r="AL281" s="863"/>
      <c r="AM281" s="863"/>
      <c r="AN281" s="863"/>
      <c r="AO281" s="863"/>
      <c r="AP281" s="863"/>
    </row>
    <row r="282" ht="15.75" hidden="1" customHeight="1" outlineLevel="1">
      <c r="A282" s="862" t="str">
        <f>IFERROR(__xludf.DUMMYFUNCTION("TRANSPOSE(FILTER(Esercizi!$AY$2:$BI291,Esercizi!$AY$1:$BI$1=#REF!))"),"#N/A")</f>
        <v>#N/A</v>
      </c>
      <c r="B282" s="863"/>
      <c r="C282" s="863"/>
      <c r="D282" s="863"/>
      <c r="E282" s="863"/>
      <c r="F282" s="863"/>
      <c r="G282" s="863"/>
      <c r="H282" s="863"/>
      <c r="I282" s="863"/>
      <c r="J282" s="863"/>
      <c r="K282" s="863"/>
      <c r="L282" s="863"/>
      <c r="M282" s="863"/>
      <c r="N282" s="863"/>
      <c r="O282" s="863"/>
      <c r="P282" s="863"/>
      <c r="Q282" s="863"/>
      <c r="R282" s="863"/>
      <c r="S282" s="863"/>
      <c r="T282" s="863"/>
      <c r="U282" s="863"/>
      <c r="V282" s="863"/>
      <c r="W282" s="863"/>
      <c r="X282" s="863"/>
      <c r="Y282" s="863"/>
      <c r="Z282" s="863"/>
      <c r="AA282" s="863"/>
      <c r="AB282" s="863"/>
      <c r="AC282" s="863"/>
      <c r="AD282" s="863"/>
      <c r="AE282" s="863"/>
      <c r="AF282" s="863"/>
      <c r="AG282" s="863"/>
      <c r="AH282" s="863"/>
      <c r="AI282" s="863"/>
      <c r="AJ282" s="863"/>
      <c r="AK282" s="863"/>
      <c r="AL282" s="863"/>
      <c r="AM282" s="863"/>
      <c r="AN282" s="863"/>
      <c r="AO282" s="863"/>
      <c r="AP282" s="863"/>
    </row>
    <row r="283" ht="15.75" hidden="1" customHeight="1" outlineLevel="1">
      <c r="A283" s="862" t="str">
        <f>IFERROR(__xludf.DUMMYFUNCTION("TRANSPOSE(FILTER(Esercizi!$AY$2:$BI292,Esercizi!$AY$1:$BI$1=#REF!))"),"#N/A")</f>
        <v>#N/A</v>
      </c>
      <c r="B283" s="863"/>
      <c r="C283" s="863"/>
      <c r="D283" s="863"/>
      <c r="E283" s="863"/>
      <c r="F283" s="863"/>
      <c r="G283" s="863"/>
      <c r="H283" s="863"/>
      <c r="I283" s="863"/>
      <c r="J283" s="863"/>
      <c r="K283" s="863"/>
      <c r="L283" s="863"/>
      <c r="M283" s="863"/>
      <c r="N283" s="863"/>
      <c r="O283" s="863"/>
      <c r="P283" s="863"/>
      <c r="Q283" s="863"/>
      <c r="R283" s="863"/>
      <c r="S283" s="863"/>
      <c r="T283" s="863"/>
      <c r="U283" s="863"/>
      <c r="V283" s="863"/>
      <c r="W283" s="863"/>
      <c r="X283" s="863"/>
      <c r="Y283" s="863"/>
      <c r="Z283" s="863"/>
      <c r="AA283" s="863"/>
      <c r="AB283" s="863"/>
      <c r="AC283" s="863"/>
      <c r="AD283" s="863"/>
      <c r="AE283" s="863"/>
      <c r="AF283" s="863"/>
      <c r="AG283" s="863"/>
      <c r="AH283" s="863"/>
      <c r="AI283" s="863"/>
      <c r="AJ283" s="863"/>
      <c r="AK283" s="863"/>
      <c r="AL283" s="863"/>
      <c r="AM283" s="863"/>
      <c r="AN283" s="863"/>
      <c r="AO283" s="863"/>
      <c r="AP283" s="863"/>
    </row>
    <row r="284" ht="15.75" hidden="1" customHeight="1" outlineLevel="1">
      <c r="A284" s="862" t="str">
        <f>IFERROR(__xludf.DUMMYFUNCTION("TRANSPOSE(FILTER(Esercizi!$AY$2:$BI293,Esercizi!$AY$1:$BI$1=#REF!))"),"#N/A")</f>
        <v>#N/A</v>
      </c>
      <c r="B284" s="863"/>
      <c r="C284" s="863"/>
      <c r="D284" s="863"/>
      <c r="E284" s="863"/>
      <c r="F284" s="863"/>
      <c r="G284" s="863"/>
      <c r="H284" s="863"/>
      <c r="I284" s="863"/>
      <c r="J284" s="863"/>
      <c r="K284" s="863"/>
      <c r="L284" s="863"/>
      <c r="M284" s="863"/>
      <c r="N284" s="863"/>
      <c r="O284" s="863"/>
      <c r="P284" s="863"/>
      <c r="Q284" s="863"/>
      <c r="R284" s="863"/>
      <c r="S284" s="863"/>
      <c r="T284" s="863"/>
      <c r="U284" s="863"/>
      <c r="V284" s="863"/>
      <c r="W284" s="863"/>
      <c r="X284" s="863"/>
      <c r="Y284" s="863"/>
      <c r="Z284" s="863"/>
      <c r="AA284" s="863"/>
      <c r="AB284" s="863"/>
      <c r="AC284" s="863"/>
      <c r="AD284" s="863"/>
      <c r="AE284" s="863"/>
      <c r="AF284" s="863"/>
      <c r="AG284" s="863"/>
      <c r="AH284" s="863"/>
      <c r="AI284" s="863"/>
      <c r="AJ284" s="863"/>
      <c r="AK284" s="863"/>
      <c r="AL284" s="863"/>
      <c r="AM284" s="863"/>
      <c r="AN284" s="863"/>
      <c r="AO284" s="863"/>
      <c r="AP284" s="863"/>
    </row>
    <row r="285" ht="15.75" hidden="1" customHeight="1" outlineLevel="1">
      <c r="A285" s="862" t="str">
        <f>IFERROR(__xludf.DUMMYFUNCTION("TRANSPOSE(FILTER(Esercizi!$AY$2:$BI294,Esercizi!$AY$1:$BI$1=#REF!))"),"#N/A")</f>
        <v>#N/A</v>
      </c>
      <c r="B285" s="863"/>
      <c r="C285" s="863"/>
      <c r="D285" s="863"/>
      <c r="E285" s="863"/>
      <c r="F285" s="863"/>
      <c r="G285" s="863"/>
      <c r="H285" s="863"/>
      <c r="I285" s="863"/>
      <c r="J285" s="863"/>
      <c r="K285" s="863"/>
      <c r="L285" s="863"/>
      <c r="M285" s="863"/>
      <c r="N285" s="863"/>
      <c r="O285" s="863"/>
      <c r="P285" s="863"/>
      <c r="Q285" s="863"/>
      <c r="R285" s="863"/>
      <c r="S285" s="863"/>
      <c r="T285" s="863"/>
      <c r="U285" s="863"/>
      <c r="V285" s="863"/>
      <c r="W285" s="863"/>
      <c r="X285" s="863"/>
      <c r="Y285" s="863"/>
      <c r="Z285" s="863"/>
      <c r="AA285" s="863"/>
      <c r="AB285" s="863"/>
      <c r="AC285" s="863"/>
      <c r="AD285" s="863"/>
      <c r="AE285" s="863"/>
      <c r="AF285" s="863"/>
      <c r="AG285" s="863"/>
      <c r="AH285" s="863"/>
      <c r="AI285" s="863"/>
      <c r="AJ285" s="863"/>
      <c r="AK285" s="863"/>
      <c r="AL285" s="863"/>
      <c r="AM285" s="863"/>
      <c r="AN285" s="863"/>
      <c r="AO285" s="863"/>
      <c r="AP285" s="863"/>
    </row>
    <row r="286" ht="15.75" hidden="1" customHeight="1" outlineLevel="1">
      <c r="A286" s="862" t="str">
        <f>IFERROR(__xludf.DUMMYFUNCTION("TRANSPOSE(FILTER(Esercizi!$AY$2:$BI295,Esercizi!$AY$1:$BI$1=#REF!))"),"#N/A")</f>
        <v>#N/A</v>
      </c>
      <c r="B286" s="863"/>
      <c r="C286" s="863"/>
      <c r="D286" s="863"/>
      <c r="E286" s="863"/>
      <c r="F286" s="863"/>
      <c r="G286" s="863"/>
      <c r="H286" s="863"/>
      <c r="I286" s="863"/>
      <c r="J286" s="863"/>
      <c r="K286" s="863"/>
      <c r="L286" s="863"/>
      <c r="M286" s="863"/>
      <c r="N286" s="863"/>
      <c r="O286" s="863"/>
      <c r="P286" s="863"/>
      <c r="Q286" s="863"/>
      <c r="R286" s="863"/>
      <c r="S286" s="863"/>
      <c r="T286" s="863"/>
      <c r="U286" s="863"/>
      <c r="V286" s="863"/>
      <c r="W286" s="863"/>
      <c r="X286" s="863"/>
      <c r="Y286" s="863"/>
      <c r="Z286" s="863"/>
      <c r="AA286" s="863"/>
      <c r="AB286" s="863"/>
      <c r="AC286" s="863"/>
      <c r="AD286" s="863"/>
      <c r="AE286" s="863"/>
      <c r="AF286" s="863"/>
      <c r="AG286" s="863"/>
      <c r="AH286" s="863"/>
      <c r="AI286" s="863"/>
      <c r="AJ286" s="863"/>
      <c r="AK286" s="863"/>
      <c r="AL286" s="863"/>
      <c r="AM286" s="863"/>
      <c r="AN286" s="863"/>
      <c r="AO286" s="863"/>
      <c r="AP286" s="863"/>
    </row>
    <row r="287" ht="15.75" hidden="1" customHeight="1" outlineLevel="1">
      <c r="A287" s="862" t="str">
        <f>IFERROR(__xludf.DUMMYFUNCTION("TRANSPOSE(FILTER(Esercizi!$AY$2:$BI296,Esercizi!$AY$1:$BI$1=#REF!))"),"#N/A")</f>
        <v>#N/A</v>
      </c>
      <c r="B287" s="863"/>
      <c r="C287" s="863"/>
      <c r="D287" s="863"/>
      <c r="E287" s="863"/>
      <c r="F287" s="863"/>
      <c r="G287" s="863"/>
      <c r="H287" s="863"/>
      <c r="I287" s="863"/>
      <c r="J287" s="863"/>
      <c r="K287" s="863"/>
      <c r="L287" s="863"/>
      <c r="M287" s="863"/>
      <c r="N287" s="863"/>
      <c r="O287" s="863"/>
      <c r="P287" s="863"/>
      <c r="Q287" s="863"/>
      <c r="R287" s="863"/>
      <c r="S287" s="863"/>
      <c r="T287" s="863"/>
      <c r="U287" s="863"/>
      <c r="V287" s="863"/>
      <c r="W287" s="863"/>
      <c r="X287" s="863"/>
      <c r="Y287" s="863"/>
      <c r="Z287" s="863"/>
      <c r="AA287" s="863"/>
      <c r="AB287" s="863"/>
      <c r="AC287" s="863"/>
      <c r="AD287" s="863"/>
      <c r="AE287" s="863"/>
      <c r="AF287" s="863"/>
      <c r="AG287" s="863"/>
      <c r="AH287" s="863"/>
      <c r="AI287" s="863"/>
      <c r="AJ287" s="863"/>
      <c r="AK287" s="863"/>
      <c r="AL287" s="863"/>
      <c r="AM287" s="863"/>
      <c r="AN287" s="863"/>
      <c r="AO287" s="863"/>
      <c r="AP287" s="863"/>
    </row>
    <row r="288" ht="15.75" hidden="1" customHeight="1" outlineLevel="1">
      <c r="A288" s="862" t="str">
        <f>IFERROR(__xludf.DUMMYFUNCTION("TRANSPOSE(FILTER(Esercizi!$AY$2:$BI297,Esercizi!$AY$1:$BI$1=#REF!))"),"#N/A")</f>
        <v>#N/A</v>
      </c>
      <c r="B288" s="863"/>
      <c r="C288" s="863"/>
      <c r="D288" s="863"/>
      <c r="E288" s="863"/>
      <c r="F288" s="863"/>
      <c r="G288" s="863"/>
      <c r="H288" s="863"/>
      <c r="I288" s="863"/>
      <c r="J288" s="863"/>
      <c r="K288" s="863"/>
      <c r="L288" s="863"/>
      <c r="M288" s="863"/>
      <c r="N288" s="863"/>
      <c r="O288" s="863"/>
      <c r="P288" s="863"/>
      <c r="Q288" s="863"/>
      <c r="R288" s="863"/>
      <c r="S288" s="863"/>
      <c r="T288" s="863"/>
      <c r="U288" s="863"/>
      <c r="V288" s="863"/>
      <c r="W288" s="863"/>
      <c r="X288" s="863"/>
      <c r="Y288" s="863"/>
      <c r="Z288" s="863"/>
      <c r="AA288" s="863"/>
      <c r="AB288" s="863"/>
      <c r="AC288" s="863"/>
      <c r="AD288" s="863"/>
      <c r="AE288" s="863"/>
      <c r="AF288" s="863"/>
      <c r="AG288" s="863"/>
      <c r="AH288" s="863"/>
      <c r="AI288" s="863"/>
      <c r="AJ288" s="863"/>
      <c r="AK288" s="863"/>
      <c r="AL288" s="863"/>
      <c r="AM288" s="863"/>
      <c r="AN288" s="863"/>
      <c r="AO288" s="863"/>
      <c r="AP288" s="863"/>
    </row>
    <row r="289" ht="15.75" hidden="1" customHeight="1" outlineLevel="1">
      <c r="A289" s="862" t="str">
        <f>IFERROR(__xludf.DUMMYFUNCTION("TRANSPOSE(FILTER(Esercizi!$AY$2:$BI298,Esercizi!$AY$1:$BI$1=#REF!))"),"#N/A")</f>
        <v>#N/A</v>
      </c>
      <c r="B289" s="863"/>
      <c r="C289" s="863"/>
      <c r="D289" s="863"/>
      <c r="E289" s="863"/>
      <c r="F289" s="863"/>
      <c r="G289" s="863"/>
      <c r="H289" s="863"/>
      <c r="I289" s="863"/>
      <c r="J289" s="863"/>
      <c r="K289" s="863"/>
      <c r="L289" s="863"/>
      <c r="M289" s="863"/>
      <c r="N289" s="863"/>
      <c r="O289" s="863"/>
      <c r="P289" s="863"/>
      <c r="Q289" s="863"/>
      <c r="R289" s="863"/>
      <c r="S289" s="863"/>
      <c r="T289" s="863"/>
      <c r="U289" s="863"/>
      <c r="V289" s="863"/>
      <c r="W289" s="863"/>
      <c r="X289" s="863"/>
      <c r="Y289" s="863"/>
      <c r="Z289" s="863"/>
      <c r="AA289" s="863"/>
      <c r="AB289" s="863"/>
      <c r="AC289" s="863"/>
      <c r="AD289" s="863"/>
      <c r="AE289" s="863"/>
      <c r="AF289" s="863"/>
      <c r="AG289" s="863"/>
      <c r="AH289" s="863"/>
      <c r="AI289" s="863"/>
      <c r="AJ289" s="863"/>
      <c r="AK289" s="863"/>
      <c r="AL289" s="863"/>
      <c r="AM289" s="863"/>
      <c r="AN289" s="863"/>
      <c r="AO289" s="863"/>
      <c r="AP289" s="863"/>
    </row>
    <row r="290" ht="15.75" hidden="1" customHeight="1" outlineLevel="1">
      <c r="A290" s="862"/>
      <c r="B290" s="863"/>
      <c r="C290" s="863"/>
      <c r="D290" s="863"/>
      <c r="E290" s="863"/>
      <c r="F290" s="863"/>
      <c r="G290" s="863"/>
      <c r="H290" s="863"/>
      <c r="I290" s="863"/>
      <c r="J290" s="863"/>
      <c r="K290" s="863"/>
      <c r="L290" s="863"/>
      <c r="M290" s="863"/>
      <c r="N290" s="863"/>
      <c r="O290" s="863"/>
      <c r="P290" s="863"/>
      <c r="Q290" s="863"/>
      <c r="R290" s="863"/>
      <c r="S290" s="863"/>
      <c r="T290" s="863"/>
      <c r="U290" s="863"/>
      <c r="V290" s="863"/>
      <c r="W290" s="863"/>
      <c r="X290" s="863"/>
      <c r="Y290" s="863"/>
      <c r="Z290" s="863"/>
      <c r="AA290" s="863"/>
      <c r="AB290" s="863"/>
      <c r="AC290" s="863"/>
      <c r="AD290" s="863"/>
      <c r="AE290" s="863"/>
      <c r="AF290" s="863"/>
      <c r="AG290" s="863"/>
      <c r="AH290" s="863"/>
      <c r="AI290" s="863"/>
      <c r="AJ290" s="863"/>
      <c r="AK290" s="863"/>
      <c r="AL290" s="863"/>
      <c r="AM290" s="863"/>
      <c r="AN290" s="863"/>
      <c r="AO290" s="863"/>
      <c r="AP290" s="863"/>
    </row>
    <row r="291" ht="15.75" hidden="1" customHeight="1" outlineLevel="1">
      <c r="A291" s="862" t="str">
        <f>IFERROR(__xludf.DUMMYFUNCTION("TRANSPOSE(FILTER(Esercizi!$AY$2:$BI287,Esercizi!$AY$1:$BI$1=#REF!))"),"#N/A")</f>
        <v>#N/A</v>
      </c>
      <c r="B291" s="863"/>
      <c r="C291" s="863"/>
      <c r="D291" s="863"/>
      <c r="E291" s="863"/>
      <c r="F291" s="863"/>
      <c r="G291" s="863"/>
      <c r="H291" s="863"/>
      <c r="I291" s="863"/>
      <c r="J291" s="863"/>
      <c r="K291" s="863"/>
      <c r="L291" s="863"/>
      <c r="M291" s="863"/>
      <c r="N291" s="863"/>
      <c r="O291" s="863"/>
      <c r="P291" s="863"/>
      <c r="Q291" s="863"/>
      <c r="R291" s="863"/>
      <c r="S291" s="863"/>
      <c r="T291" s="863"/>
      <c r="U291" s="863"/>
      <c r="V291" s="863"/>
      <c r="W291" s="863"/>
      <c r="X291" s="863"/>
      <c r="Y291" s="863"/>
      <c r="Z291" s="863"/>
      <c r="AA291" s="863"/>
      <c r="AB291" s="863"/>
      <c r="AC291" s="863"/>
      <c r="AD291" s="863"/>
      <c r="AE291" s="863"/>
      <c r="AF291" s="863"/>
      <c r="AG291" s="863"/>
      <c r="AH291" s="863"/>
      <c r="AI291" s="863"/>
      <c r="AJ291" s="863"/>
      <c r="AK291" s="863"/>
      <c r="AL291" s="863"/>
      <c r="AM291" s="863"/>
      <c r="AN291" s="863"/>
      <c r="AO291" s="863"/>
      <c r="AP291" s="863"/>
    </row>
    <row r="292" ht="15.75" hidden="1" customHeight="1" outlineLevel="1">
      <c r="A292" s="862" t="str">
        <f>IFERROR(__xludf.DUMMYFUNCTION("TRANSPOSE(FILTER(Esercizi!$AY$2:$BI288,Esercizi!$AY$1:$BI$1=#REF!))"),"#N/A")</f>
        <v>#N/A</v>
      </c>
      <c r="B292" s="863"/>
      <c r="C292" s="863"/>
      <c r="D292" s="863"/>
      <c r="E292" s="863"/>
      <c r="F292" s="863"/>
      <c r="G292" s="863"/>
      <c r="H292" s="863"/>
      <c r="I292" s="863"/>
      <c r="J292" s="863"/>
      <c r="K292" s="863"/>
      <c r="L292" s="863"/>
      <c r="M292" s="863"/>
      <c r="N292" s="863"/>
      <c r="O292" s="863"/>
      <c r="P292" s="863"/>
      <c r="Q292" s="863"/>
      <c r="R292" s="863"/>
      <c r="S292" s="863"/>
      <c r="T292" s="863"/>
      <c r="U292" s="863"/>
      <c r="V292" s="863"/>
      <c r="W292" s="863"/>
      <c r="X292" s="863"/>
      <c r="Y292" s="863"/>
      <c r="Z292" s="863"/>
      <c r="AA292" s="863"/>
      <c r="AB292" s="863"/>
      <c r="AC292" s="863"/>
      <c r="AD292" s="863"/>
      <c r="AE292" s="863"/>
      <c r="AF292" s="863"/>
      <c r="AG292" s="863"/>
      <c r="AH292" s="863"/>
      <c r="AI292" s="863"/>
      <c r="AJ292" s="863"/>
      <c r="AK292" s="863"/>
      <c r="AL292" s="863"/>
      <c r="AM292" s="863"/>
      <c r="AN292" s="863"/>
      <c r="AO292" s="863"/>
      <c r="AP292" s="863"/>
    </row>
    <row r="293" ht="15.75" hidden="1" customHeight="1" outlineLevel="1">
      <c r="A293" s="862" t="str">
        <f>IFERROR(__xludf.DUMMYFUNCTION("TRANSPOSE(FILTER(Esercizi!$AY$2:$BI289,Esercizi!$AY$1:$BI$1=#REF!))"),"#N/A")</f>
        <v>#N/A</v>
      </c>
      <c r="B293" s="863"/>
      <c r="C293" s="863"/>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row>
    <row r="294" ht="15.75" hidden="1" customHeight="1" outlineLevel="1">
      <c r="A294" s="862" t="str">
        <f>IFERROR(__xludf.DUMMYFUNCTION("TRANSPOSE(FILTER(Esercizi!$AY$2:$BI290,Esercizi!$AY$1:$BI$1=#REF!))"),"#N/A")</f>
        <v>#N/A</v>
      </c>
      <c r="B294" s="863"/>
      <c r="C294" s="863"/>
      <c r="D294" s="863"/>
      <c r="E294" s="863"/>
      <c r="F294" s="863"/>
      <c r="G294" s="863"/>
      <c r="H294" s="863"/>
      <c r="I294" s="863"/>
      <c r="J294" s="863"/>
      <c r="K294" s="863"/>
      <c r="L294" s="863"/>
      <c r="M294" s="863"/>
      <c r="N294" s="863"/>
      <c r="O294" s="863"/>
      <c r="P294" s="863"/>
      <c r="Q294" s="863"/>
      <c r="R294" s="863"/>
      <c r="S294" s="863"/>
      <c r="T294" s="863"/>
      <c r="U294" s="863"/>
      <c r="V294" s="863"/>
      <c r="W294" s="863"/>
      <c r="X294" s="863"/>
      <c r="Y294" s="863"/>
      <c r="Z294" s="863"/>
      <c r="AA294" s="863"/>
      <c r="AB294" s="863"/>
      <c r="AC294" s="863"/>
      <c r="AD294" s="863"/>
      <c r="AE294" s="863"/>
      <c r="AF294" s="863"/>
      <c r="AG294" s="863"/>
      <c r="AH294" s="863"/>
      <c r="AI294" s="863"/>
      <c r="AJ294" s="863"/>
      <c r="AK294" s="863"/>
      <c r="AL294" s="863"/>
      <c r="AM294" s="863"/>
      <c r="AN294" s="863"/>
      <c r="AO294" s="863"/>
      <c r="AP294" s="863"/>
    </row>
    <row r="295" ht="15.75" hidden="1" customHeight="1" outlineLevel="1">
      <c r="A295" s="862" t="str">
        <f>IFERROR(__xludf.DUMMYFUNCTION("TRANSPOSE(FILTER(Esercizi!$AY$2:$BI291,Esercizi!$AY$1:$BI$1=#REF!))"),"#N/A")</f>
        <v>#N/A</v>
      </c>
      <c r="B295" s="863"/>
      <c r="C295" s="863"/>
      <c r="D295" s="863"/>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3"/>
      <c r="AD295" s="863"/>
      <c r="AE295" s="863"/>
      <c r="AF295" s="863"/>
      <c r="AG295" s="863"/>
      <c r="AH295" s="863"/>
      <c r="AI295" s="863"/>
      <c r="AJ295" s="863"/>
      <c r="AK295" s="863"/>
      <c r="AL295" s="863"/>
      <c r="AM295" s="863"/>
      <c r="AN295" s="863"/>
      <c r="AO295" s="863"/>
      <c r="AP295" s="863"/>
    </row>
    <row r="296" ht="15.75" hidden="1" customHeight="1" outlineLevel="1">
      <c r="A296" s="862" t="str">
        <f>IFERROR(__xludf.DUMMYFUNCTION("TRANSPOSE(FILTER(Esercizi!$AY$2:$BI292,Esercizi!$AY$1:$BI$1=#REF!))"),"#N/A")</f>
        <v>#N/A</v>
      </c>
      <c r="B296" s="863"/>
      <c r="C296" s="863"/>
      <c r="D296" s="863"/>
      <c r="E296" s="863"/>
      <c r="F296" s="863"/>
      <c r="G296" s="863"/>
      <c r="H296" s="863"/>
      <c r="I296" s="863"/>
      <c r="J296" s="863"/>
      <c r="K296" s="863"/>
      <c r="L296" s="863"/>
      <c r="M296" s="863"/>
      <c r="N296" s="863"/>
      <c r="O296" s="863"/>
      <c r="P296" s="863"/>
      <c r="Q296" s="863"/>
      <c r="R296" s="863"/>
      <c r="S296" s="863"/>
      <c r="T296" s="863"/>
      <c r="U296" s="863"/>
      <c r="V296" s="863"/>
      <c r="W296" s="863"/>
      <c r="X296" s="863"/>
      <c r="Y296" s="863"/>
      <c r="Z296" s="863"/>
      <c r="AA296" s="863"/>
      <c r="AB296" s="863"/>
      <c r="AC296" s="863"/>
      <c r="AD296" s="863"/>
      <c r="AE296" s="863"/>
      <c r="AF296" s="863"/>
      <c r="AG296" s="863"/>
      <c r="AH296" s="863"/>
      <c r="AI296" s="863"/>
      <c r="AJ296" s="863"/>
      <c r="AK296" s="863"/>
      <c r="AL296" s="863"/>
      <c r="AM296" s="863"/>
      <c r="AN296" s="863"/>
      <c r="AO296" s="863"/>
      <c r="AP296" s="863"/>
    </row>
    <row r="297" ht="15.75" hidden="1" customHeight="1" outlineLevel="1">
      <c r="A297" s="862" t="str">
        <f>IFERROR(__xludf.DUMMYFUNCTION("TRANSPOSE(FILTER(Esercizi!$AY$2:$BI293,Esercizi!$AY$1:$BI$1=#REF!))"),"#N/A")</f>
        <v>#N/A</v>
      </c>
      <c r="B297" s="863"/>
      <c r="C297" s="863"/>
      <c r="D297" s="863"/>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3"/>
      <c r="AD297" s="863"/>
      <c r="AE297" s="863"/>
      <c r="AF297" s="863"/>
      <c r="AG297" s="863"/>
      <c r="AH297" s="863"/>
      <c r="AI297" s="863"/>
      <c r="AJ297" s="863"/>
      <c r="AK297" s="863"/>
      <c r="AL297" s="863"/>
      <c r="AM297" s="863"/>
      <c r="AN297" s="863"/>
      <c r="AO297" s="863"/>
      <c r="AP297" s="863"/>
    </row>
    <row r="298" ht="15.75" hidden="1" customHeight="1" outlineLevel="1">
      <c r="A298" s="862" t="str">
        <f>IFERROR(__xludf.DUMMYFUNCTION("TRANSPOSE(FILTER(Esercizi!$AY$2:$BI294,Esercizi!$AY$1:$BI$1=#REF!))"),"#N/A")</f>
        <v>#N/A</v>
      </c>
      <c r="B298" s="863"/>
      <c r="C298" s="863"/>
      <c r="D298" s="863"/>
      <c r="E298" s="863"/>
      <c r="F298" s="863"/>
      <c r="G298" s="863"/>
      <c r="H298" s="863"/>
      <c r="I298" s="863"/>
      <c r="J298" s="863"/>
      <c r="K298" s="863"/>
      <c r="L298" s="863"/>
      <c r="M298" s="863"/>
      <c r="N298" s="863"/>
      <c r="O298" s="863"/>
      <c r="P298" s="863"/>
      <c r="Q298" s="863"/>
      <c r="R298" s="863"/>
      <c r="S298" s="863"/>
      <c r="T298" s="863"/>
      <c r="U298" s="863"/>
      <c r="V298" s="863"/>
      <c r="W298" s="863"/>
      <c r="X298" s="863"/>
      <c r="Y298" s="863"/>
      <c r="Z298" s="863"/>
      <c r="AA298" s="863"/>
      <c r="AB298" s="863"/>
      <c r="AC298" s="863"/>
      <c r="AD298" s="863"/>
      <c r="AE298" s="863"/>
      <c r="AF298" s="863"/>
      <c r="AG298" s="863"/>
      <c r="AH298" s="863"/>
      <c r="AI298" s="863"/>
      <c r="AJ298" s="863"/>
      <c r="AK298" s="863"/>
      <c r="AL298" s="863"/>
      <c r="AM298" s="863"/>
      <c r="AN298" s="863"/>
      <c r="AO298" s="863"/>
      <c r="AP298" s="863"/>
    </row>
    <row r="299" ht="15.75" hidden="1" customHeight="1" outlineLevel="1">
      <c r="A299" s="862" t="str">
        <f>IFERROR(__xludf.DUMMYFUNCTION("TRANSPOSE(FILTER(Esercizi!$AY$2:$BI295,Esercizi!$AY$1:$BI$1=#REF!))"),"#N/A")</f>
        <v>#N/A</v>
      </c>
      <c r="B299" s="863"/>
      <c r="C299" s="863"/>
      <c r="D299" s="863"/>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3"/>
      <c r="AD299" s="863"/>
      <c r="AE299" s="863"/>
      <c r="AF299" s="863"/>
      <c r="AG299" s="863"/>
      <c r="AH299" s="863"/>
      <c r="AI299" s="863"/>
      <c r="AJ299" s="863"/>
      <c r="AK299" s="863"/>
      <c r="AL299" s="863"/>
      <c r="AM299" s="863"/>
      <c r="AN299" s="863"/>
      <c r="AO299" s="863"/>
      <c r="AP299" s="863"/>
    </row>
    <row r="300" ht="15.75" hidden="1" customHeight="1" outlineLevel="1">
      <c r="A300" s="862" t="str">
        <f>IFERROR(__xludf.DUMMYFUNCTION("TRANSPOSE(FILTER(Esercizi!$AY$2:$BI296,Esercizi!$AY$1:$BI$1=#REF!))"),"#N/A")</f>
        <v>#N/A</v>
      </c>
      <c r="B300" s="863"/>
      <c r="C300" s="863"/>
      <c r="D300" s="863"/>
      <c r="E300" s="863"/>
      <c r="F300" s="863"/>
      <c r="G300" s="863"/>
      <c r="H300" s="863"/>
      <c r="I300" s="863"/>
      <c r="J300" s="863"/>
      <c r="K300" s="863"/>
      <c r="L300" s="863"/>
      <c r="M300" s="863"/>
      <c r="N300" s="863"/>
      <c r="O300" s="863"/>
      <c r="P300" s="863"/>
      <c r="Q300" s="863"/>
      <c r="R300" s="863"/>
      <c r="S300" s="863"/>
      <c r="T300" s="863"/>
      <c r="U300" s="863"/>
      <c r="V300" s="863"/>
      <c r="W300" s="863"/>
      <c r="X300" s="863"/>
      <c r="Y300" s="863"/>
      <c r="Z300" s="863"/>
      <c r="AA300" s="863"/>
      <c r="AB300" s="863"/>
      <c r="AC300" s="863"/>
      <c r="AD300" s="863"/>
      <c r="AE300" s="863"/>
      <c r="AF300" s="863"/>
      <c r="AG300" s="863"/>
      <c r="AH300" s="863"/>
      <c r="AI300" s="863"/>
      <c r="AJ300" s="863"/>
      <c r="AK300" s="863"/>
      <c r="AL300" s="863"/>
      <c r="AM300" s="863"/>
      <c r="AN300" s="863"/>
      <c r="AO300" s="863"/>
      <c r="AP300" s="863"/>
    </row>
    <row r="301" ht="15.75" hidden="1" customHeight="1" outlineLevel="1">
      <c r="A301" s="862" t="str">
        <f>IFERROR(__xludf.DUMMYFUNCTION("TRANSPOSE(FILTER(Esercizi!$AY$2:$BI297,Esercizi!$AY$1:$BI$1=#REF!))"),"#N/A")</f>
        <v>#N/A</v>
      </c>
      <c r="B301" s="863"/>
      <c r="C301" s="863"/>
      <c r="D301" s="863"/>
      <c r="E301" s="863"/>
      <c r="F301" s="863"/>
      <c r="G301" s="863"/>
      <c r="H301" s="863"/>
      <c r="I301" s="863"/>
      <c r="J301" s="863"/>
      <c r="K301" s="863"/>
      <c r="L301" s="863"/>
      <c r="M301" s="863"/>
      <c r="N301" s="863"/>
      <c r="O301" s="863"/>
      <c r="P301" s="863"/>
      <c r="Q301" s="863"/>
      <c r="R301" s="863"/>
      <c r="S301" s="863"/>
      <c r="T301" s="863"/>
      <c r="U301" s="863"/>
      <c r="V301" s="863"/>
      <c r="W301" s="863"/>
      <c r="X301" s="863"/>
      <c r="Y301" s="863"/>
      <c r="Z301" s="863"/>
      <c r="AA301" s="863"/>
      <c r="AB301" s="863"/>
      <c r="AC301" s="863"/>
      <c r="AD301" s="863"/>
      <c r="AE301" s="863"/>
      <c r="AF301" s="863"/>
      <c r="AG301" s="863"/>
      <c r="AH301" s="863"/>
      <c r="AI301" s="863"/>
      <c r="AJ301" s="863"/>
      <c r="AK301" s="863"/>
      <c r="AL301" s="863"/>
      <c r="AM301" s="863"/>
      <c r="AN301" s="863"/>
      <c r="AO301" s="863"/>
      <c r="AP301" s="863"/>
    </row>
    <row r="302" ht="15.75" hidden="1" customHeight="1" outlineLevel="1">
      <c r="A302" s="862" t="str">
        <f>IFERROR(__xludf.DUMMYFUNCTION("TRANSPOSE(FILTER(Esercizi!$AY$2:$BI298,Esercizi!$AY$1:$BI$1=#REF!))"),"#N/A")</f>
        <v>#N/A</v>
      </c>
      <c r="B302" s="863"/>
      <c r="C302" s="863"/>
      <c r="D302" s="863"/>
      <c r="E302" s="863"/>
      <c r="F302" s="863"/>
      <c r="G302" s="863"/>
      <c r="H302" s="863"/>
      <c r="I302" s="863"/>
      <c r="J302" s="863"/>
      <c r="K302" s="863"/>
      <c r="L302" s="863"/>
      <c r="M302" s="863"/>
      <c r="N302" s="863"/>
      <c r="O302" s="863"/>
      <c r="P302" s="863"/>
      <c r="Q302" s="863"/>
      <c r="R302" s="863"/>
      <c r="S302" s="863"/>
      <c r="T302" s="863"/>
      <c r="U302" s="863"/>
      <c r="V302" s="863"/>
      <c r="W302" s="863"/>
      <c r="X302" s="863"/>
      <c r="Y302" s="863"/>
      <c r="Z302" s="863"/>
      <c r="AA302" s="863"/>
      <c r="AB302" s="863"/>
      <c r="AC302" s="863"/>
      <c r="AD302" s="863"/>
      <c r="AE302" s="863"/>
      <c r="AF302" s="863"/>
      <c r="AG302" s="863"/>
      <c r="AH302" s="863"/>
      <c r="AI302" s="863"/>
      <c r="AJ302" s="863"/>
      <c r="AK302" s="863"/>
      <c r="AL302" s="863"/>
      <c r="AM302" s="863"/>
      <c r="AN302" s="863"/>
      <c r="AO302" s="863"/>
      <c r="AP302" s="863"/>
    </row>
    <row r="303" ht="15.75" hidden="1" customHeight="1" outlineLevel="1">
      <c r="A303" s="862"/>
      <c r="B303" s="863"/>
      <c r="C303" s="863"/>
      <c r="D303" s="863"/>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3"/>
      <c r="AD303" s="863"/>
      <c r="AE303" s="863"/>
      <c r="AF303" s="863"/>
      <c r="AG303" s="863"/>
      <c r="AH303" s="863"/>
      <c r="AI303" s="863"/>
      <c r="AJ303" s="863"/>
      <c r="AK303" s="863"/>
      <c r="AL303" s="863"/>
      <c r="AM303" s="863"/>
      <c r="AN303" s="863"/>
      <c r="AO303" s="863"/>
      <c r="AP303" s="863"/>
    </row>
    <row r="304" ht="15.75" hidden="1" customHeight="1" outlineLevel="1">
      <c r="A304" s="862" t="str">
        <f>IFERROR(__xludf.DUMMYFUNCTION("TRANSPOSE(FILTER(Esercizi!$AY$2:$BI287,Esercizi!$AY$1:$BI$1=#REF!))"),"#N/A")</f>
        <v>#N/A</v>
      </c>
      <c r="B304" s="863"/>
      <c r="C304" s="863"/>
      <c r="D304" s="863"/>
      <c r="E304" s="863"/>
      <c r="F304" s="863"/>
      <c r="G304" s="863"/>
      <c r="H304" s="863"/>
      <c r="I304" s="863"/>
      <c r="J304" s="863"/>
      <c r="K304" s="863"/>
      <c r="L304" s="863"/>
      <c r="M304" s="863"/>
      <c r="N304" s="863"/>
      <c r="O304" s="863"/>
      <c r="P304" s="863"/>
      <c r="Q304" s="863"/>
      <c r="R304" s="863"/>
      <c r="S304" s="863"/>
      <c r="T304" s="863"/>
      <c r="U304" s="863"/>
      <c r="V304" s="863"/>
      <c r="W304" s="863"/>
      <c r="X304" s="863"/>
      <c r="Y304" s="863"/>
      <c r="Z304" s="863"/>
      <c r="AA304" s="863"/>
      <c r="AB304" s="863"/>
      <c r="AC304" s="863"/>
      <c r="AD304" s="863"/>
      <c r="AE304" s="863"/>
      <c r="AF304" s="863"/>
      <c r="AG304" s="863"/>
      <c r="AH304" s="863"/>
      <c r="AI304" s="863"/>
      <c r="AJ304" s="863"/>
      <c r="AK304" s="863"/>
      <c r="AL304" s="863"/>
      <c r="AM304" s="863"/>
      <c r="AN304" s="863"/>
      <c r="AO304" s="863"/>
      <c r="AP304" s="863"/>
    </row>
    <row r="305" ht="15.75" hidden="1" customHeight="1" outlineLevel="1">
      <c r="A305" s="862" t="str">
        <f>IFERROR(__xludf.DUMMYFUNCTION("TRANSPOSE(FILTER(Esercizi!$AY$2:$BI288,Esercizi!$AY$1:$BI$1=#REF!))"),"#N/A")</f>
        <v>#N/A</v>
      </c>
      <c r="B305" s="863"/>
      <c r="C305" s="863"/>
      <c r="D305" s="863"/>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3"/>
      <c r="AD305" s="863"/>
      <c r="AE305" s="863"/>
      <c r="AF305" s="863"/>
      <c r="AG305" s="863"/>
      <c r="AH305" s="863"/>
      <c r="AI305" s="863"/>
      <c r="AJ305" s="863"/>
      <c r="AK305" s="863"/>
      <c r="AL305" s="863"/>
      <c r="AM305" s="863"/>
      <c r="AN305" s="863"/>
      <c r="AO305" s="863"/>
      <c r="AP305" s="863"/>
    </row>
    <row r="306" ht="15.75" hidden="1" customHeight="1" outlineLevel="1">
      <c r="A306" s="862" t="str">
        <f>IFERROR(__xludf.DUMMYFUNCTION("TRANSPOSE(FILTER(Esercizi!$AY$2:$BI289,Esercizi!$AY$1:$BI$1=#REF!))"),"#N/A")</f>
        <v>#N/A</v>
      </c>
      <c r="B306" s="863"/>
      <c r="C306" s="863"/>
      <c r="D306" s="863"/>
      <c r="E306" s="863"/>
      <c r="F306" s="863"/>
      <c r="G306" s="863"/>
      <c r="H306" s="863"/>
      <c r="I306" s="863"/>
      <c r="J306" s="863"/>
      <c r="K306" s="863"/>
      <c r="L306" s="863"/>
      <c r="M306" s="863"/>
      <c r="N306" s="863"/>
      <c r="O306" s="863"/>
      <c r="P306" s="863"/>
      <c r="Q306" s="863"/>
      <c r="R306" s="863"/>
      <c r="S306" s="863"/>
      <c r="T306" s="863"/>
      <c r="U306" s="863"/>
      <c r="V306" s="863"/>
      <c r="W306" s="863"/>
      <c r="X306" s="863"/>
      <c r="Y306" s="863"/>
      <c r="Z306" s="863"/>
      <c r="AA306" s="863"/>
      <c r="AB306" s="863"/>
      <c r="AC306" s="863"/>
      <c r="AD306" s="863"/>
      <c r="AE306" s="863"/>
      <c r="AF306" s="863"/>
      <c r="AG306" s="863"/>
      <c r="AH306" s="863"/>
      <c r="AI306" s="863"/>
      <c r="AJ306" s="863"/>
      <c r="AK306" s="863"/>
      <c r="AL306" s="863"/>
      <c r="AM306" s="863"/>
      <c r="AN306" s="863"/>
      <c r="AO306" s="863"/>
      <c r="AP306" s="863"/>
    </row>
    <row r="307" ht="15.75" hidden="1" customHeight="1" outlineLevel="1">
      <c r="A307" s="862" t="str">
        <f>IFERROR(__xludf.DUMMYFUNCTION("TRANSPOSE(FILTER(Esercizi!$AY$2:$BI290,Esercizi!$AY$1:$BI$1=#REF!))"),"#N/A")</f>
        <v>#N/A</v>
      </c>
      <c r="B307" s="863"/>
      <c r="C307" s="863"/>
      <c r="D307" s="863"/>
      <c r="E307" s="863"/>
      <c r="F307" s="863"/>
      <c r="G307" s="863"/>
      <c r="H307" s="863"/>
      <c r="I307" s="863"/>
      <c r="J307" s="863"/>
      <c r="K307" s="863"/>
      <c r="L307" s="863"/>
      <c r="M307" s="863"/>
      <c r="N307" s="863"/>
      <c r="O307" s="863"/>
      <c r="P307" s="863"/>
      <c r="Q307" s="863"/>
      <c r="R307" s="863"/>
      <c r="S307" s="863"/>
      <c r="T307" s="863"/>
      <c r="U307" s="863"/>
      <c r="V307" s="863"/>
      <c r="W307" s="863"/>
      <c r="X307" s="863"/>
      <c r="Y307" s="863"/>
      <c r="Z307" s="863"/>
      <c r="AA307" s="863"/>
      <c r="AB307" s="863"/>
      <c r="AC307" s="863"/>
      <c r="AD307" s="863"/>
      <c r="AE307" s="863"/>
      <c r="AF307" s="863"/>
      <c r="AG307" s="863"/>
      <c r="AH307" s="863"/>
      <c r="AI307" s="863"/>
      <c r="AJ307" s="863"/>
      <c r="AK307" s="863"/>
      <c r="AL307" s="863"/>
      <c r="AM307" s="863"/>
      <c r="AN307" s="863"/>
      <c r="AO307" s="863"/>
      <c r="AP307" s="863"/>
    </row>
    <row r="308" ht="15.75" hidden="1" customHeight="1" outlineLevel="1">
      <c r="A308" s="862" t="str">
        <f>IFERROR(__xludf.DUMMYFUNCTION("TRANSPOSE(FILTER(Esercizi!$AY$2:$BI291,Esercizi!$AY$1:$BI$1=#REF!))"),"#N/A")</f>
        <v>#N/A</v>
      </c>
      <c r="B308" s="863"/>
      <c r="C308" s="863"/>
      <c r="D308" s="863"/>
      <c r="E308" s="863"/>
      <c r="F308" s="863"/>
      <c r="G308" s="863"/>
      <c r="H308" s="863"/>
      <c r="I308" s="863"/>
      <c r="J308" s="863"/>
      <c r="K308" s="863"/>
      <c r="L308" s="863"/>
      <c r="M308" s="863"/>
      <c r="N308" s="863"/>
      <c r="O308" s="863"/>
      <c r="P308" s="863"/>
      <c r="Q308" s="863"/>
      <c r="R308" s="863"/>
      <c r="S308" s="863"/>
      <c r="T308" s="863"/>
      <c r="U308" s="863"/>
      <c r="V308" s="863"/>
      <c r="W308" s="863"/>
      <c r="X308" s="863"/>
      <c r="Y308" s="863"/>
      <c r="Z308" s="863"/>
      <c r="AA308" s="863"/>
      <c r="AB308" s="863"/>
      <c r="AC308" s="863"/>
      <c r="AD308" s="863"/>
      <c r="AE308" s="863"/>
      <c r="AF308" s="863"/>
      <c r="AG308" s="863"/>
      <c r="AH308" s="863"/>
      <c r="AI308" s="863"/>
      <c r="AJ308" s="863"/>
      <c r="AK308" s="863"/>
      <c r="AL308" s="863"/>
      <c r="AM308" s="863"/>
      <c r="AN308" s="863"/>
      <c r="AO308" s="863"/>
      <c r="AP308" s="863"/>
    </row>
    <row r="309" ht="15.75" hidden="1" customHeight="1" outlineLevel="1">
      <c r="A309" s="862" t="str">
        <f>IFERROR(__xludf.DUMMYFUNCTION("TRANSPOSE(FILTER(Esercizi!$AY$2:$BI292,Esercizi!$AY$1:$BI$1=#REF!))"),"#N/A")</f>
        <v>#N/A</v>
      </c>
      <c r="B309" s="863"/>
      <c r="C309" s="863"/>
      <c r="D309" s="863"/>
      <c r="E309" s="863"/>
      <c r="F309" s="863"/>
      <c r="G309" s="863"/>
      <c r="H309" s="863"/>
      <c r="I309" s="863"/>
      <c r="J309" s="863"/>
      <c r="K309" s="863"/>
      <c r="L309" s="863"/>
      <c r="M309" s="863"/>
      <c r="N309" s="863"/>
      <c r="O309" s="863"/>
      <c r="P309" s="863"/>
      <c r="Q309" s="863"/>
      <c r="R309" s="863"/>
      <c r="S309" s="863"/>
      <c r="T309" s="863"/>
      <c r="U309" s="863"/>
      <c r="V309" s="863"/>
      <c r="W309" s="863"/>
      <c r="X309" s="863"/>
      <c r="Y309" s="863"/>
      <c r="Z309" s="863"/>
      <c r="AA309" s="863"/>
      <c r="AB309" s="863"/>
      <c r="AC309" s="863"/>
      <c r="AD309" s="863"/>
      <c r="AE309" s="863"/>
      <c r="AF309" s="863"/>
      <c r="AG309" s="863"/>
      <c r="AH309" s="863"/>
      <c r="AI309" s="863"/>
      <c r="AJ309" s="863"/>
      <c r="AK309" s="863"/>
      <c r="AL309" s="863"/>
      <c r="AM309" s="863"/>
      <c r="AN309" s="863"/>
      <c r="AO309" s="863"/>
      <c r="AP309" s="863"/>
    </row>
    <row r="310" ht="15.75" hidden="1" customHeight="1" outlineLevel="1">
      <c r="A310" s="862" t="str">
        <f>IFERROR(__xludf.DUMMYFUNCTION("TRANSPOSE(FILTER(Esercizi!$AY$2:$BI293,Esercizi!$AY$1:$BI$1=#REF!))"),"#N/A")</f>
        <v>#N/A</v>
      </c>
      <c r="B310" s="863"/>
      <c r="C310" s="863"/>
      <c r="D310" s="863"/>
      <c r="E310" s="863"/>
      <c r="F310" s="863"/>
      <c r="G310" s="863"/>
      <c r="H310" s="863"/>
      <c r="I310" s="863"/>
      <c r="J310" s="863"/>
      <c r="K310" s="863"/>
      <c r="L310" s="863"/>
      <c r="M310" s="863"/>
      <c r="N310" s="863"/>
      <c r="O310" s="863"/>
      <c r="P310" s="863"/>
      <c r="Q310" s="863"/>
      <c r="R310" s="863"/>
      <c r="S310" s="863"/>
      <c r="T310" s="863"/>
      <c r="U310" s="863"/>
      <c r="V310" s="863"/>
      <c r="W310" s="863"/>
      <c r="X310" s="863"/>
      <c r="Y310" s="863"/>
      <c r="Z310" s="863"/>
      <c r="AA310" s="863"/>
      <c r="AB310" s="863"/>
      <c r="AC310" s="863"/>
      <c r="AD310" s="863"/>
      <c r="AE310" s="863"/>
      <c r="AF310" s="863"/>
      <c r="AG310" s="863"/>
      <c r="AH310" s="863"/>
      <c r="AI310" s="863"/>
      <c r="AJ310" s="863"/>
      <c r="AK310" s="863"/>
      <c r="AL310" s="863"/>
      <c r="AM310" s="863"/>
      <c r="AN310" s="863"/>
      <c r="AO310" s="863"/>
      <c r="AP310" s="863"/>
    </row>
    <row r="311" ht="15.75" hidden="1" customHeight="1" outlineLevel="1">
      <c r="A311" s="862" t="str">
        <f>IFERROR(__xludf.DUMMYFUNCTION("TRANSPOSE(FILTER(Esercizi!$AY$2:$BI294,Esercizi!$AY$1:$BI$1=#REF!))"),"#N/A")</f>
        <v>#N/A</v>
      </c>
      <c r="B311" s="863"/>
      <c r="C311" s="863"/>
      <c r="D311" s="863"/>
      <c r="E311" s="863"/>
      <c r="F311" s="863"/>
      <c r="G311" s="863"/>
      <c r="H311" s="863"/>
      <c r="I311" s="863"/>
      <c r="J311" s="863"/>
      <c r="K311" s="863"/>
      <c r="L311" s="863"/>
      <c r="M311" s="863"/>
      <c r="N311" s="863"/>
      <c r="O311" s="863"/>
      <c r="P311" s="863"/>
      <c r="Q311" s="863"/>
      <c r="R311" s="863"/>
      <c r="S311" s="863"/>
      <c r="T311" s="863"/>
      <c r="U311" s="863"/>
      <c r="V311" s="863"/>
      <c r="W311" s="863"/>
      <c r="X311" s="863"/>
      <c r="Y311" s="863"/>
      <c r="Z311" s="863"/>
      <c r="AA311" s="863"/>
      <c r="AB311" s="863"/>
      <c r="AC311" s="863"/>
      <c r="AD311" s="863"/>
      <c r="AE311" s="863"/>
      <c r="AF311" s="863"/>
      <c r="AG311" s="863"/>
      <c r="AH311" s="863"/>
      <c r="AI311" s="863"/>
      <c r="AJ311" s="863"/>
      <c r="AK311" s="863"/>
      <c r="AL311" s="863"/>
      <c r="AM311" s="863"/>
      <c r="AN311" s="863"/>
      <c r="AO311" s="863"/>
      <c r="AP311" s="863"/>
    </row>
    <row r="312" ht="15.75" hidden="1" customHeight="1" outlineLevel="1">
      <c r="A312" s="862" t="str">
        <f>IFERROR(__xludf.DUMMYFUNCTION("TRANSPOSE(FILTER(Esercizi!$AY$2:$BI295,Esercizi!$AY$1:$BI$1=#REF!))"),"#N/A")</f>
        <v>#N/A</v>
      </c>
      <c r="B312" s="863"/>
      <c r="C312" s="863"/>
      <c r="D312" s="863"/>
      <c r="E312" s="863"/>
      <c r="F312" s="863"/>
      <c r="G312" s="863"/>
      <c r="H312" s="863"/>
      <c r="I312" s="863"/>
      <c r="J312" s="863"/>
      <c r="K312" s="863"/>
      <c r="L312" s="863"/>
      <c r="M312" s="863"/>
      <c r="N312" s="863"/>
      <c r="O312" s="863"/>
      <c r="P312" s="863"/>
      <c r="Q312" s="863"/>
      <c r="R312" s="863"/>
      <c r="S312" s="863"/>
      <c r="T312" s="863"/>
      <c r="U312" s="863"/>
      <c r="V312" s="863"/>
      <c r="W312" s="863"/>
      <c r="X312" s="863"/>
      <c r="Y312" s="863"/>
      <c r="Z312" s="863"/>
      <c r="AA312" s="863"/>
      <c r="AB312" s="863"/>
      <c r="AC312" s="863"/>
      <c r="AD312" s="863"/>
      <c r="AE312" s="863"/>
      <c r="AF312" s="863"/>
      <c r="AG312" s="863"/>
      <c r="AH312" s="863"/>
      <c r="AI312" s="863"/>
      <c r="AJ312" s="863"/>
      <c r="AK312" s="863"/>
      <c r="AL312" s="863"/>
      <c r="AM312" s="863"/>
      <c r="AN312" s="863"/>
      <c r="AO312" s="863"/>
      <c r="AP312" s="863"/>
    </row>
    <row r="313" ht="15.75" hidden="1" customHeight="1" outlineLevel="1">
      <c r="A313" s="862" t="str">
        <f>IFERROR(__xludf.DUMMYFUNCTION("TRANSPOSE(FILTER(Esercizi!$AY$2:$BI296,Esercizi!$AY$1:$BI$1=#REF!))"),"#N/A")</f>
        <v>#N/A</v>
      </c>
      <c r="B313" s="863"/>
      <c r="C313" s="863"/>
      <c r="D313" s="863"/>
      <c r="E313" s="863"/>
      <c r="F313" s="863"/>
      <c r="G313" s="863"/>
      <c r="H313" s="863"/>
      <c r="I313" s="863"/>
      <c r="J313" s="863"/>
      <c r="K313" s="863"/>
      <c r="L313" s="863"/>
      <c r="M313" s="863"/>
      <c r="N313" s="863"/>
      <c r="O313" s="863"/>
      <c r="P313" s="863"/>
      <c r="Q313" s="863"/>
      <c r="R313" s="863"/>
      <c r="S313" s="863"/>
      <c r="T313" s="863"/>
      <c r="U313" s="863"/>
      <c r="V313" s="863"/>
      <c r="W313" s="863"/>
      <c r="X313" s="863"/>
      <c r="Y313" s="863"/>
      <c r="Z313" s="863"/>
      <c r="AA313" s="863"/>
      <c r="AB313" s="863"/>
      <c r="AC313" s="863"/>
      <c r="AD313" s="863"/>
      <c r="AE313" s="863"/>
      <c r="AF313" s="863"/>
      <c r="AG313" s="863"/>
      <c r="AH313" s="863"/>
      <c r="AI313" s="863"/>
      <c r="AJ313" s="863"/>
      <c r="AK313" s="863"/>
      <c r="AL313" s="863"/>
      <c r="AM313" s="863"/>
      <c r="AN313" s="863"/>
      <c r="AO313" s="863"/>
      <c r="AP313" s="863"/>
    </row>
    <row r="314" ht="15.75" hidden="1" customHeight="1" outlineLevel="1">
      <c r="A314" s="862" t="str">
        <f>IFERROR(__xludf.DUMMYFUNCTION("TRANSPOSE(FILTER(Esercizi!$AY$2:$BI297,Esercizi!$AY$1:$BI$1=#REF!))"),"#N/A")</f>
        <v>#N/A</v>
      </c>
      <c r="B314" s="863"/>
      <c r="C314" s="863"/>
      <c r="D314" s="863"/>
      <c r="E314" s="863"/>
      <c r="F314" s="863"/>
      <c r="G314" s="863"/>
      <c r="H314" s="863"/>
      <c r="I314" s="863"/>
      <c r="J314" s="863"/>
      <c r="K314" s="863"/>
      <c r="L314" s="863"/>
      <c r="M314" s="863"/>
      <c r="N314" s="863"/>
      <c r="O314" s="863"/>
      <c r="P314" s="863"/>
      <c r="Q314" s="863"/>
      <c r="R314" s="863"/>
      <c r="S314" s="863"/>
      <c r="T314" s="863"/>
      <c r="U314" s="863"/>
      <c r="V314" s="863"/>
      <c r="W314" s="863"/>
      <c r="X314" s="863"/>
      <c r="Y314" s="863"/>
      <c r="Z314" s="863"/>
      <c r="AA314" s="863"/>
      <c r="AB314" s="863"/>
      <c r="AC314" s="863"/>
      <c r="AD314" s="863"/>
      <c r="AE314" s="863"/>
      <c r="AF314" s="863"/>
      <c r="AG314" s="863"/>
      <c r="AH314" s="863"/>
      <c r="AI314" s="863"/>
      <c r="AJ314" s="863"/>
      <c r="AK314" s="863"/>
      <c r="AL314" s="863"/>
      <c r="AM314" s="863"/>
      <c r="AN314" s="863"/>
      <c r="AO314" s="863"/>
      <c r="AP314" s="863"/>
    </row>
    <row r="315" ht="15.75" hidden="1" customHeight="1" outlineLevel="1">
      <c r="A315" s="862" t="str">
        <f>IFERROR(__xludf.DUMMYFUNCTION("TRANSPOSE(FILTER(Esercizi!$AY$2:$BI298,Esercizi!$AY$1:$BI$1=#REF!))"),"#N/A")</f>
        <v>#N/A</v>
      </c>
      <c r="B315" s="863"/>
      <c r="C315" s="863"/>
      <c r="D315" s="863"/>
      <c r="E315" s="863"/>
      <c r="F315" s="863"/>
      <c r="G315" s="863"/>
      <c r="H315" s="863"/>
      <c r="I315" s="863"/>
      <c r="J315" s="863"/>
      <c r="K315" s="863"/>
      <c r="L315" s="863"/>
      <c r="M315" s="863"/>
      <c r="N315" s="863"/>
      <c r="O315" s="863"/>
      <c r="P315" s="863"/>
      <c r="Q315" s="863"/>
      <c r="R315" s="863"/>
      <c r="S315" s="863"/>
      <c r="T315" s="863"/>
      <c r="U315" s="863"/>
      <c r="V315" s="863"/>
      <c r="W315" s="863"/>
      <c r="X315" s="863"/>
      <c r="Y315" s="863"/>
      <c r="Z315" s="863"/>
      <c r="AA315" s="863"/>
      <c r="AB315" s="863"/>
      <c r="AC315" s="863"/>
      <c r="AD315" s="863"/>
      <c r="AE315" s="863"/>
      <c r="AF315" s="863"/>
      <c r="AG315" s="863"/>
      <c r="AH315" s="863"/>
      <c r="AI315" s="863"/>
      <c r="AJ315" s="863"/>
      <c r="AK315" s="863"/>
      <c r="AL315" s="863"/>
      <c r="AM315" s="863"/>
      <c r="AN315" s="863"/>
      <c r="AO315" s="863"/>
      <c r="AP315" s="863"/>
    </row>
    <row r="316" ht="15.75" customHeight="1">
      <c r="A316" s="866"/>
    </row>
    <row r="317" ht="37.5" customHeight="1" collapsed="1">
      <c r="A317" s="860">
        <f>A238+1</f>
        <v>5</v>
      </c>
      <c r="B317" s="861"/>
      <c r="C317" s="861"/>
      <c r="D317" s="861"/>
      <c r="E317" s="861"/>
      <c r="F317" s="861"/>
      <c r="G317" s="861"/>
      <c r="H317" s="861"/>
      <c r="I317" s="861"/>
      <c r="J317" s="861"/>
      <c r="K317" s="861"/>
      <c r="L317" s="861"/>
      <c r="M317" s="861"/>
      <c r="N317" s="861"/>
      <c r="O317" s="861"/>
      <c r="P317" s="861"/>
      <c r="Q317" s="861"/>
      <c r="R317" s="861"/>
      <c r="S317" s="861"/>
      <c r="T317" s="861"/>
      <c r="U317" s="861"/>
      <c r="V317" s="861"/>
      <c r="W317" s="861"/>
      <c r="X317" s="861"/>
      <c r="Y317" s="861"/>
      <c r="Z317" s="861"/>
      <c r="AA317" s="861"/>
      <c r="AB317" s="861"/>
      <c r="AC317" s="861"/>
      <c r="AD317" s="861"/>
      <c r="AE317" s="861"/>
      <c r="AF317" s="861"/>
      <c r="AG317" s="861"/>
      <c r="AH317" s="861"/>
      <c r="AI317" s="861"/>
      <c r="AJ317" s="861"/>
      <c r="AK317" s="861"/>
      <c r="AL317" s="861"/>
      <c r="AM317" s="861"/>
      <c r="AN317" s="861"/>
      <c r="AO317" s="861"/>
      <c r="AP317" s="861"/>
    </row>
    <row r="318" ht="15.75" hidden="1" customHeight="1" outlineLevel="1">
      <c r="A318" s="862" t="str">
        <f>IFERROR(__xludf.DUMMYFUNCTION("TRANSPOSE(FILTER(Esercizi!$AY$2:$BI366,Esercizi!$AY$1:$BI$1=#REF!))"),"#N/A")</f>
        <v>#N/A</v>
      </c>
      <c r="B318" s="863"/>
      <c r="C318" s="863"/>
      <c r="D318" s="863"/>
      <c r="E318" s="863"/>
      <c r="F318" s="863"/>
      <c r="G318" s="863"/>
      <c r="H318" s="863"/>
      <c r="I318" s="863"/>
      <c r="J318" s="863"/>
      <c r="K318" s="863"/>
      <c r="L318" s="863"/>
      <c r="M318" s="863"/>
      <c r="N318" s="863"/>
      <c r="O318" s="863"/>
      <c r="P318" s="863"/>
      <c r="Q318" s="863"/>
      <c r="R318" s="863"/>
      <c r="S318" s="863"/>
      <c r="T318" s="863"/>
      <c r="U318" s="863"/>
      <c r="V318" s="863"/>
      <c r="W318" s="863"/>
      <c r="X318" s="863"/>
      <c r="Y318" s="863"/>
      <c r="Z318" s="863"/>
      <c r="AA318" s="863"/>
      <c r="AB318" s="863"/>
      <c r="AC318" s="863"/>
      <c r="AD318" s="863"/>
      <c r="AE318" s="863"/>
      <c r="AF318" s="863"/>
      <c r="AG318" s="863"/>
      <c r="AH318" s="863"/>
      <c r="AI318" s="863"/>
      <c r="AJ318" s="863"/>
      <c r="AK318" s="863"/>
      <c r="AL318" s="863"/>
      <c r="AM318" s="863"/>
      <c r="AN318" s="863"/>
      <c r="AO318" s="863"/>
      <c r="AP318" s="863"/>
    </row>
    <row r="319" ht="15.75" hidden="1" customHeight="1" outlineLevel="1">
      <c r="A319" s="862" t="str">
        <f>IFERROR(__xludf.DUMMYFUNCTION("TRANSPOSE(FILTER(Esercizi!$AY$2:$BI367,Esercizi!$AY$1:$BI$1=#REF!))"),"#N/A")</f>
        <v>#N/A</v>
      </c>
      <c r="B319" s="863"/>
      <c r="C319" s="863"/>
      <c r="D319" s="863"/>
      <c r="E319" s="863"/>
      <c r="F319" s="863"/>
      <c r="G319" s="863"/>
      <c r="H319" s="863"/>
      <c r="I319" s="863"/>
      <c r="J319" s="863"/>
      <c r="K319" s="863"/>
      <c r="L319" s="863"/>
      <c r="M319" s="863"/>
      <c r="N319" s="863"/>
      <c r="O319" s="863"/>
      <c r="P319" s="863"/>
      <c r="Q319" s="863"/>
      <c r="R319" s="863"/>
      <c r="S319" s="863"/>
      <c r="T319" s="863"/>
      <c r="U319" s="863"/>
      <c r="V319" s="863"/>
      <c r="W319" s="863"/>
      <c r="X319" s="863"/>
      <c r="Y319" s="863"/>
      <c r="Z319" s="863"/>
      <c r="AA319" s="863"/>
      <c r="AB319" s="863"/>
      <c r="AC319" s="863"/>
      <c r="AD319" s="863"/>
      <c r="AE319" s="863"/>
      <c r="AF319" s="863"/>
      <c r="AG319" s="863"/>
      <c r="AH319" s="863"/>
      <c r="AI319" s="863"/>
      <c r="AJ319" s="863"/>
      <c r="AK319" s="863"/>
      <c r="AL319" s="863"/>
      <c r="AM319" s="863"/>
      <c r="AN319" s="863"/>
      <c r="AO319" s="863"/>
      <c r="AP319" s="863"/>
    </row>
    <row r="320" ht="15.75" hidden="1" customHeight="1" outlineLevel="1">
      <c r="A320" s="862" t="str">
        <f>IFERROR(__xludf.DUMMYFUNCTION("TRANSPOSE(FILTER(Esercizi!$AY$2:$BI368,Esercizi!$AY$1:$BI$1=#REF!))"),"#N/A")</f>
        <v>#N/A</v>
      </c>
      <c r="B320" s="863"/>
      <c r="C320" s="863"/>
      <c r="D320" s="863"/>
      <c r="E320" s="863"/>
      <c r="F320" s="863"/>
      <c r="G320" s="863"/>
      <c r="H320" s="863"/>
      <c r="I320" s="863"/>
      <c r="J320" s="863"/>
      <c r="K320" s="863"/>
      <c r="L320" s="863"/>
      <c r="M320" s="863"/>
      <c r="N320" s="863"/>
      <c r="O320" s="863"/>
      <c r="P320" s="863"/>
      <c r="Q320" s="863"/>
      <c r="R320" s="863"/>
      <c r="S320" s="863"/>
      <c r="T320" s="863"/>
      <c r="U320" s="863"/>
      <c r="V320" s="863"/>
      <c r="W320" s="863"/>
      <c r="X320" s="863"/>
      <c r="Y320" s="863"/>
      <c r="Z320" s="863"/>
      <c r="AA320" s="863"/>
      <c r="AB320" s="863"/>
      <c r="AC320" s="863"/>
      <c r="AD320" s="863"/>
      <c r="AE320" s="863"/>
      <c r="AF320" s="863"/>
      <c r="AG320" s="863"/>
      <c r="AH320" s="863"/>
      <c r="AI320" s="863"/>
      <c r="AJ320" s="863"/>
      <c r="AK320" s="863"/>
      <c r="AL320" s="863"/>
      <c r="AM320" s="863"/>
      <c r="AN320" s="863"/>
      <c r="AO320" s="863"/>
      <c r="AP320" s="863"/>
    </row>
    <row r="321" ht="15.75" hidden="1" customHeight="1" outlineLevel="1">
      <c r="A321" s="862" t="str">
        <f>IFERROR(__xludf.DUMMYFUNCTION("TRANSPOSE(FILTER(Esercizi!$AY$2:$BI369,Esercizi!$AY$1:$BI$1=#REF!))"),"#N/A")</f>
        <v>#N/A</v>
      </c>
      <c r="B321" s="863"/>
      <c r="C321" s="863"/>
      <c r="D321" s="863"/>
      <c r="E321" s="863"/>
      <c r="F321" s="863"/>
      <c r="G321" s="863"/>
      <c r="H321" s="863"/>
      <c r="I321" s="863"/>
      <c r="J321" s="863"/>
      <c r="K321" s="863"/>
      <c r="L321" s="863"/>
      <c r="M321" s="863"/>
      <c r="N321" s="863"/>
      <c r="O321" s="863"/>
      <c r="P321" s="863"/>
      <c r="Q321" s="863"/>
      <c r="R321" s="863"/>
      <c r="S321" s="863"/>
      <c r="T321" s="863"/>
      <c r="U321" s="863"/>
      <c r="V321" s="863"/>
      <c r="W321" s="863"/>
      <c r="X321" s="863"/>
      <c r="Y321" s="863"/>
      <c r="Z321" s="863"/>
      <c r="AA321" s="863"/>
      <c r="AB321" s="863"/>
      <c r="AC321" s="863"/>
      <c r="AD321" s="863"/>
      <c r="AE321" s="863"/>
      <c r="AF321" s="863"/>
      <c r="AG321" s="863"/>
      <c r="AH321" s="863"/>
      <c r="AI321" s="863"/>
      <c r="AJ321" s="863"/>
      <c r="AK321" s="863"/>
      <c r="AL321" s="863"/>
      <c r="AM321" s="863"/>
      <c r="AN321" s="863"/>
      <c r="AO321" s="863"/>
      <c r="AP321" s="863"/>
    </row>
    <row r="322" ht="15.75" hidden="1" customHeight="1" outlineLevel="1">
      <c r="A322" s="862" t="str">
        <f>IFERROR(__xludf.DUMMYFUNCTION("TRANSPOSE(FILTER(Esercizi!$AY$2:$BI370,Esercizi!$AY$1:$BI$1=#REF!))"),"#N/A")</f>
        <v>#N/A</v>
      </c>
      <c r="B322" s="863"/>
      <c r="C322" s="863"/>
      <c r="D322" s="863"/>
      <c r="E322" s="863"/>
      <c r="F322" s="863"/>
      <c r="G322" s="863"/>
      <c r="H322" s="863"/>
      <c r="I322" s="863"/>
      <c r="J322" s="863"/>
      <c r="K322" s="863"/>
      <c r="L322" s="863"/>
      <c r="M322" s="863"/>
      <c r="N322" s="863"/>
      <c r="O322" s="863"/>
      <c r="P322" s="863"/>
      <c r="Q322" s="863"/>
      <c r="R322" s="863"/>
      <c r="S322" s="863"/>
      <c r="T322" s="863"/>
      <c r="U322" s="863"/>
      <c r="V322" s="863"/>
      <c r="W322" s="863"/>
      <c r="X322" s="863"/>
      <c r="Y322" s="863"/>
      <c r="Z322" s="863"/>
      <c r="AA322" s="863"/>
      <c r="AB322" s="863"/>
      <c r="AC322" s="863"/>
      <c r="AD322" s="863"/>
      <c r="AE322" s="863"/>
      <c r="AF322" s="863"/>
      <c r="AG322" s="863"/>
      <c r="AH322" s="863"/>
      <c r="AI322" s="863"/>
      <c r="AJ322" s="863"/>
      <c r="AK322" s="863"/>
      <c r="AL322" s="863"/>
      <c r="AM322" s="863"/>
      <c r="AN322" s="863"/>
      <c r="AO322" s="863"/>
      <c r="AP322" s="863"/>
    </row>
    <row r="323" ht="15.75" hidden="1" customHeight="1" outlineLevel="1">
      <c r="A323" s="862" t="str">
        <f>IFERROR(__xludf.DUMMYFUNCTION("TRANSPOSE(FILTER(Esercizi!$AY$2:$BI371,Esercizi!$AY$1:$BI$1=#REF!))"),"#N/A")</f>
        <v>#N/A</v>
      </c>
      <c r="B323" s="863"/>
      <c r="C323" s="863"/>
      <c r="D323" s="863"/>
      <c r="E323" s="863"/>
      <c r="F323" s="863"/>
      <c r="G323" s="863"/>
      <c r="H323" s="863"/>
      <c r="I323" s="863"/>
      <c r="J323" s="863"/>
      <c r="K323" s="863"/>
      <c r="L323" s="863"/>
      <c r="M323" s="863"/>
      <c r="N323" s="863"/>
      <c r="O323" s="863"/>
      <c r="P323" s="863"/>
      <c r="Q323" s="863"/>
      <c r="R323" s="863"/>
      <c r="S323" s="863"/>
      <c r="T323" s="863"/>
      <c r="U323" s="863"/>
      <c r="V323" s="863"/>
      <c r="W323" s="863"/>
      <c r="X323" s="863"/>
      <c r="Y323" s="863"/>
      <c r="Z323" s="863"/>
      <c r="AA323" s="863"/>
      <c r="AB323" s="863"/>
      <c r="AC323" s="863"/>
      <c r="AD323" s="863"/>
      <c r="AE323" s="863"/>
      <c r="AF323" s="863"/>
      <c r="AG323" s="863"/>
      <c r="AH323" s="863"/>
      <c r="AI323" s="863"/>
      <c r="AJ323" s="863"/>
      <c r="AK323" s="863"/>
      <c r="AL323" s="863"/>
      <c r="AM323" s="863"/>
      <c r="AN323" s="863"/>
      <c r="AO323" s="863"/>
      <c r="AP323" s="863"/>
    </row>
    <row r="324" ht="15.75" hidden="1" customHeight="1" outlineLevel="1">
      <c r="A324" s="862" t="str">
        <f>IFERROR(__xludf.DUMMYFUNCTION("TRANSPOSE(FILTER(Esercizi!$AY$2:$BI372,Esercizi!$AY$1:$BI$1=#REF!))"),"#N/A")</f>
        <v>#N/A</v>
      </c>
      <c r="B324" s="863"/>
      <c r="C324" s="863"/>
      <c r="D324" s="863"/>
      <c r="E324" s="863"/>
      <c r="F324" s="863"/>
      <c r="G324" s="863"/>
      <c r="H324" s="863"/>
      <c r="I324" s="863"/>
      <c r="J324" s="863"/>
      <c r="K324" s="863"/>
      <c r="L324" s="863"/>
      <c r="M324" s="863"/>
      <c r="N324" s="863"/>
      <c r="O324" s="863"/>
      <c r="P324" s="863"/>
      <c r="Q324" s="863"/>
      <c r="R324" s="863"/>
      <c r="S324" s="863"/>
      <c r="T324" s="863"/>
      <c r="U324" s="863"/>
      <c r="V324" s="863"/>
      <c r="W324" s="863"/>
      <c r="X324" s="863"/>
      <c r="Y324" s="863"/>
      <c r="Z324" s="863"/>
      <c r="AA324" s="863"/>
      <c r="AB324" s="863"/>
      <c r="AC324" s="863"/>
      <c r="AD324" s="863"/>
      <c r="AE324" s="863"/>
      <c r="AF324" s="863"/>
      <c r="AG324" s="863"/>
      <c r="AH324" s="863"/>
      <c r="AI324" s="863"/>
      <c r="AJ324" s="863"/>
      <c r="AK324" s="863"/>
      <c r="AL324" s="863"/>
      <c r="AM324" s="863"/>
      <c r="AN324" s="863"/>
      <c r="AO324" s="863"/>
      <c r="AP324" s="863"/>
    </row>
    <row r="325" ht="15.75" hidden="1" customHeight="1" outlineLevel="1">
      <c r="A325" s="862" t="str">
        <f>IFERROR(__xludf.DUMMYFUNCTION("TRANSPOSE(FILTER(Esercizi!$AY$2:$BI373,Esercizi!$AY$1:$BI$1=#REF!))"),"#N/A")</f>
        <v>#N/A</v>
      </c>
      <c r="B325" s="863"/>
      <c r="C325" s="863"/>
      <c r="D325" s="863"/>
      <c r="E325" s="863"/>
      <c r="F325" s="863"/>
      <c r="G325" s="863"/>
      <c r="H325" s="863"/>
      <c r="I325" s="863"/>
      <c r="J325" s="863"/>
      <c r="K325" s="863"/>
      <c r="L325" s="863"/>
      <c r="M325" s="863"/>
      <c r="N325" s="863"/>
      <c r="O325" s="863"/>
      <c r="P325" s="863"/>
      <c r="Q325" s="863"/>
      <c r="R325" s="863"/>
      <c r="S325" s="863"/>
      <c r="T325" s="863"/>
      <c r="U325" s="863"/>
      <c r="V325" s="863"/>
      <c r="W325" s="863"/>
      <c r="X325" s="863"/>
      <c r="Y325" s="863"/>
      <c r="Z325" s="863"/>
      <c r="AA325" s="863"/>
      <c r="AB325" s="863"/>
      <c r="AC325" s="863"/>
      <c r="AD325" s="863"/>
      <c r="AE325" s="863"/>
      <c r="AF325" s="863"/>
      <c r="AG325" s="863"/>
      <c r="AH325" s="863"/>
      <c r="AI325" s="863"/>
      <c r="AJ325" s="863"/>
      <c r="AK325" s="863"/>
      <c r="AL325" s="863"/>
      <c r="AM325" s="863"/>
      <c r="AN325" s="863"/>
      <c r="AO325" s="863"/>
      <c r="AP325" s="863"/>
    </row>
    <row r="326" ht="15.75" hidden="1" customHeight="1" outlineLevel="1">
      <c r="A326" s="862" t="str">
        <f>IFERROR(__xludf.DUMMYFUNCTION("TRANSPOSE(FILTER(Esercizi!$AY$2:$BI374,Esercizi!$AY$1:$BI$1=#REF!))"),"#N/A")</f>
        <v>#N/A</v>
      </c>
      <c r="B326" s="863"/>
      <c r="C326" s="863"/>
      <c r="D326" s="863"/>
      <c r="E326" s="863"/>
      <c r="F326" s="863"/>
      <c r="G326" s="863"/>
      <c r="H326" s="863"/>
      <c r="I326" s="863"/>
      <c r="J326" s="863"/>
      <c r="K326" s="863"/>
      <c r="L326" s="863"/>
      <c r="M326" s="863"/>
      <c r="N326" s="863"/>
      <c r="O326" s="863"/>
      <c r="P326" s="863"/>
      <c r="Q326" s="863"/>
      <c r="R326" s="863"/>
      <c r="S326" s="863"/>
      <c r="T326" s="863"/>
      <c r="U326" s="863"/>
      <c r="V326" s="863"/>
      <c r="W326" s="863"/>
      <c r="X326" s="863"/>
      <c r="Y326" s="863"/>
      <c r="Z326" s="863"/>
      <c r="AA326" s="863"/>
      <c r="AB326" s="863"/>
      <c r="AC326" s="863"/>
      <c r="AD326" s="863"/>
      <c r="AE326" s="863"/>
      <c r="AF326" s="863"/>
      <c r="AG326" s="863"/>
      <c r="AH326" s="863"/>
      <c r="AI326" s="863"/>
      <c r="AJ326" s="863"/>
      <c r="AK326" s="863"/>
      <c r="AL326" s="863"/>
      <c r="AM326" s="863"/>
      <c r="AN326" s="863"/>
      <c r="AO326" s="863"/>
      <c r="AP326" s="863"/>
    </row>
    <row r="327" ht="15.75" hidden="1" customHeight="1" outlineLevel="1">
      <c r="A327" s="862" t="str">
        <f>IFERROR(__xludf.DUMMYFUNCTION("TRANSPOSE(FILTER(Esercizi!$AY$2:$BI375,Esercizi!$AY$1:$BI$1=#REF!))"),"#N/A")</f>
        <v>#N/A</v>
      </c>
      <c r="B327" s="863"/>
      <c r="C327" s="863"/>
      <c r="D327" s="863"/>
      <c r="E327" s="863"/>
      <c r="F327" s="863"/>
      <c r="G327" s="863"/>
      <c r="H327" s="863"/>
      <c r="I327" s="863"/>
      <c r="J327" s="863"/>
      <c r="K327" s="863"/>
      <c r="L327" s="863"/>
      <c r="M327" s="863"/>
      <c r="N327" s="863"/>
      <c r="O327" s="863"/>
      <c r="P327" s="863"/>
      <c r="Q327" s="863"/>
      <c r="R327" s="863"/>
      <c r="S327" s="863"/>
      <c r="T327" s="863"/>
      <c r="U327" s="863"/>
      <c r="V327" s="863"/>
      <c r="W327" s="863"/>
      <c r="X327" s="863"/>
      <c r="Y327" s="863"/>
      <c r="Z327" s="863"/>
      <c r="AA327" s="863"/>
      <c r="AB327" s="863"/>
      <c r="AC327" s="863"/>
      <c r="AD327" s="863"/>
      <c r="AE327" s="863"/>
      <c r="AF327" s="863"/>
      <c r="AG327" s="863"/>
      <c r="AH327" s="863"/>
      <c r="AI327" s="863"/>
      <c r="AJ327" s="863"/>
      <c r="AK327" s="863"/>
      <c r="AL327" s="863"/>
      <c r="AM327" s="863"/>
      <c r="AN327" s="863"/>
      <c r="AO327" s="863"/>
      <c r="AP327" s="863"/>
    </row>
    <row r="328" ht="15.75" hidden="1" customHeight="1" outlineLevel="1">
      <c r="A328" s="862" t="str">
        <f>IFERROR(__xludf.DUMMYFUNCTION("TRANSPOSE(FILTER(Esercizi!$AY$2:$BI376,Esercizi!$AY$1:$BI$1=#REF!))"),"#N/A")</f>
        <v>#N/A</v>
      </c>
      <c r="B328" s="863"/>
      <c r="C328" s="863"/>
      <c r="D328" s="863"/>
      <c r="E328" s="863"/>
      <c r="F328" s="863"/>
      <c r="G328" s="863"/>
      <c r="H328" s="863"/>
      <c r="I328" s="863"/>
      <c r="J328" s="863"/>
      <c r="K328" s="863"/>
      <c r="L328" s="863"/>
      <c r="M328" s="863"/>
      <c r="N328" s="863"/>
      <c r="O328" s="863"/>
      <c r="P328" s="863"/>
      <c r="Q328" s="863"/>
      <c r="R328" s="863"/>
      <c r="S328" s="863"/>
      <c r="T328" s="863"/>
      <c r="U328" s="863"/>
      <c r="V328" s="863"/>
      <c r="W328" s="863"/>
      <c r="X328" s="863"/>
      <c r="Y328" s="863"/>
      <c r="Z328" s="863"/>
      <c r="AA328" s="863"/>
      <c r="AB328" s="863"/>
      <c r="AC328" s="863"/>
      <c r="AD328" s="863"/>
      <c r="AE328" s="863"/>
      <c r="AF328" s="863"/>
      <c r="AG328" s="863"/>
      <c r="AH328" s="863"/>
      <c r="AI328" s="863"/>
      <c r="AJ328" s="863"/>
      <c r="AK328" s="863"/>
      <c r="AL328" s="863"/>
      <c r="AM328" s="863"/>
      <c r="AN328" s="863"/>
      <c r="AO328" s="863"/>
      <c r="AP328" s="863"/>
    </row>
    <row r="329" ht="15.75" hidden="1" customHeight="1" outlineLevel="1">
      <c r="A329" s="862" t="str">
        <f>IFERROR(__xludf.DUMMYFUNCTION("TRANSPOSE(FILTER(Esercizi!$AY$2:$BI377,Esercizi!$AY$1:$BI$1=#REF!))"),"#N/A")</f>
        <v>#N/A</v>
      </c>
      <c r="B329" s="863"/>
      <c r="C329" s="863"/>
      <c r="D329" s="863"/>
      <c r="E329" s="863"/>
      <c r="F329" s="863"/>
      <c r="G329" s="863"/>
      <c r="H329" s="863"/>
      <c r="I329" s="863"/>
      <c r="J329" s="863"/>
      <c r="K329" s="863"/>
      <c r="L329" s="863"/>
      <c r="M329" s="863"/>
      <c r="N329" s="863"/>
      <c r="O329" s="863"/>
      <c r="P329" s="863"/>
      <c r="Q329" s="863"/>
      <c r="R329" s="863"/>
      <c r="S329" s="863"/>
      <c r="T329" s="863"/>
      <c r="U329" s="863"/>
      <c r="V329" s="863"/>
      <c r="W329" s="863"/>
      <c r="X329" s="863"/>
      <c r="Y329" s="863"/>
      <c r="Z329" s="863"/>
      <c r="AA329" s="863"/>
      <c r="AB329" s="863"/>
      <c r="AC329" s="863"/>
      <c r="AD329" s="863"/>
      <c r="AE329" s="863"/>
      <c r="AF329" s="863"/>
      <c r="AG329" s="863"/>
      <c r="AH329" s="863"/>
      <c r="AI329" s="863"/>
      <c r="AJ329" s="863"/>
      <c r="AK329" s="863"/>
      <c r="AL329" s="863"/>
      <c r="AM329" s="863"/>
      <c r="AN329" s="863"/>
      <c r="AO329" s="863"/>
      <c r="AP329" s="863"/>
    </row>
    <row r="330" ht="15.75" hidden="1" customHeight="1" outlineLevel="1">
      <c r="A330" s="862"/>
      <c r="B330" s="863"/>
      <c r="C330" s="863"/>
      <c r="D330" s="863"/>
      <c r="E330" s="863"/>
      <c r="F330" s="863"/>
      <c r="G330" s="863"/>
      <c r="H330" s="863"/>
      <c r="I330" s="863"/>
      <c r="J330" s="863"/>
      <c r="K330" s="863"/>
      <c r="L330" s="863"/>
      <c r="M330" s="863"/>
      <c r="N330" s="863"/>
      <c r="O330" s="863"/>
      <c r="P330" s="863"/>
      <c r="Q330" s="863"/>
      <c r="R330" s="863"/>
      <c r="S330" s="863"/>
      <c r="T330" s="863"/>
      <c r="U330" s="863"/>
      <c r="V330" s="863"/>
      <c r="W330" s="863"/>
      <c r="X330" s="863"/>
      <c r="Y330" s="863"/>
      <c r="Z330" s="863"/>
      <c r="AA330" s="863"/>
      <c r="AB330" s="863"/>
      <c r="AC330" s="863"/>
      <c r="AD330" s="863"/>
      <c r="AE330" s="863"/>
      <c r="AF330" s="863"/>
      <c r="AG330" s="863"/>
      <c r="AH330" s="863"/>
      <c r="AI330" s="863"/>
      <c r="AJ330" s="863"/>
      <c r="AK330" s="863"/>
      <c r="AL330" s="863"/>
      <c r="AM330" s="863"/>
      <c r="AN330" s="863"/>
      <c r="AO330" s="863"/>
      <c r="AP330" s="863"/>
    </row>
    <row r="331" ht="15.75" hidden="1" customHeight="1" outlineLevel="1">
      <c r="A331" s="862" t="str">
        <f>IFERROR(__xludf.DUMMYFUNCTION("TRANSPOSE(FILTER(Esercizi!$AY$2:$BI366,Esercizi!$AY$1:$BI$1=#REF!))"),"#N/A")</f>
        <v>#N/A</v>
      </c>
      <c r="B331" s="863"/>
      <c r="C331" s="863"/>
      <c r="D331" s="863"/>
      <c r="E331" s="863"/>
      <c r="F331" s="863"/>
      <c r="G331" s="863"/>
      <c r="H331" s="863"/>
      <c r="I331" s="863"/>
      <c r="J331" s="863"/>
      <c r="K331" s="863"/>
      <c r="L331" s="863"/>
      <c r="M331" s="863"/>
      <c r="N331" s="863"/>
      <c r="O331" s="863"/>
      <c r="P331" s="863"/>
      <c r="Q331" s="863"/>
      <c r="R331" s="863"/>
      <c r="S331" s="863"/>
      <c r="T331" s="863"/>
      <c r="U331" s="863"/>
      <c r="V331" s="863"/>
      <c r="W331" s="863"/>
      <c r="X331" s="863"/>
      <c r="Y331" s="863"/>
      <c r="Z331" s="863"/>
      <c r="AA331" s="863"/>
      <c r="AB331" s="863"/>
      <c r="AC331" s="863"/>
      <c r="AD331" s="863"/>
      <c r="AE331" s="863"/>
      <c r="AF331" s="863"/>
      <c r="AG331" s="863"/>
      <c r="AH331" s="863"/>
      <c r="AI331" s="863"/>
      <c r="AJ331" s="863"/>
      <c r="AK331" s="863"/>
      <c r="AL331" s="863"/>
      <c r="AM331" s="863"/>
      <c r="AN331" s="863"/>
      <c r="AO331" s="863"/>
      <c r="AP331" s="863"/>
    </row>
    <row r="332" ht="15.75" hidden="1" customHeight="1" outlineLevel="1">
      <c r="A332" s="862" t="str">
        <f>IFERROR(__xludf.DUMMYFUNCTION("TRANSPOSE(FILTER(Esercizi!$AY$2:$BI367,Esercizi!$AY$1:$BI$1=#REF!))"),"#N/A")</f>
        <v>#N/A</v>
      </c>
      <c r="B332" s="863"/>
      <c r="C332" s="863"/>
      <c r="D332" s="863"/>
      <c r="E332" s="863"/>
      <c r="F332" s="863"/>
      <c r="G332" s="863"/>
      <c r="H332" s="863"/>
      <c r="I332" s="863"/>
      <c r="J332" s="863"/>
      <c r="K332" s="863"/>
      <c r="L332" s="863"/>
      <c r="M332" s="863"/>
      <c r="N332" s="863"/>
      <c r="O332" s="863"/>
      <c r="P332" s="863"/>
      <c r="Q332" s="863"/>
      <c r="R332" s="863"/>
      <c r="S332" s="863"/>
      <c r="T332" s="863"/>
      <c r="U332" s="863"/>
      <c r="V332" s="863"/>
      <c r="W332" s="863"/>
      <c r="X332" s="863"/>
      <c r="Y332" s="863"/>
      <c r="Z332" s="863"/>
      <c r="AA332" s="863"/>
      <c r="AB332" s="863"/>
      <c r="AC332" s="863"/>
      <c r="AD332" s="863"/>
      <c r="AE332" s="863"/>
      <c r="AF332" s="863"/>
      <c r="AG332" s="863"/>
      <c r="AH332" s="863"/>
      <c r="AI332" s="863"/>
      <c r="AJ332" s="863"/>
      <c r="AK332" s="863"/>
      <c r="AL332" s="863"/>
      <c r="AM332" s="863"/>
      <c r="AN332" s="863"/>
      <c r="AO332" s="863"/>
      <c r="AP332" s="863"/>
    </row>
    <row r="333" ht="15.75" hidden="1" customHeight="1" outlineLevel="1">
      <c r="A333" s="862" t="str">
        <f>IFERROR(__xludf.DUMMYFUNCTION("TRANSPOSE(FILTER(Esercizi!$AY$2:$BI368,Esercizi!$AY$1:$BI$1=#REF!))"),"#N/A")</f>
        <v>#N/A</v>
      </c>
      <c r="B333" s="863"/>
      <c r="C333" s="863"/>
      <c r="D333" s="863"/>
      <c r="E333" s="863"/>
      <c r="F333" s="863"/>
      <c r="G333" s="863"/>
      <c r="H333" s="863"/>
      <c r="I333" s="863"/>
      <c r="J333" s="863"/>
      <c r="K333" s="863"/>
      <c r="L333" s="863"/>
      <c r="M333" s="863"/>
      <c r="N333" s="863"/>
      <c r="O333" s="863"/>
      <c r="P333" s="863"/>
      <c r="Q333" s="863"/>
      <c r="R333" s="863"/>
      <c r="S333" s="863"/>
      <c r="T333" s="863"/>
      <c r="U333" s="863"/>
      <c r="V333" s="863"/>
      <c r="W333" s="863"/>
      <c r="X333" s="863"/>
      <c r="Y333" s="863"/>
      <c r="Z333" s="863"/>
      <c r="AA333" s="863"/>
      <c r="AB333" s="863"/>
      <c r="AC333" s="863"/>
      <c r="AD333" s="863"/>
      <c r="AE333" s="863"/>
      <c r="AF333" s="863"/>
      <c r="AG333" s="863"/>
      <c r="AH333" s="863"/>
      <c r="AI333" s="863"/>
      <c r="AJ333" s="863"/>
      <c r="AK333" s="863"/>
      <c r="AL333" s="863"/>
      <c r="AM333" s="863"/>
      <c r="AN333" s="863"/>
      <c r="AO333" s="863"/>
      <c r="AP333" s="863"/>
    </row>
    <row r="334" ht="15.75" hidden="1" customHeight="1" outlineLevel="1">
      <c r="A334" s="862" t="str">
        <f>IFERROR(__xludf.DUMMYFUNCTION("TRANSPOSE(FILTER(Esercizi!$AY$2:$BI369,Esercizi!$AY$1:$BI$1=#REF!))"),"#N/A")</f>
        <v>#N/A</v>
      </c>
      <c r="B334" s="863"/>
      <c r="C334" s="863"/>
      <c r="D334" s="863"/>
      <c r="E334" s="863"/>
      <c r="F334" s="863"/>
      <c r="G334" s="863"/>
      <c r="H334" s="863"/>
      <c r="I334" s="863"/>
      <c r="J334" s="863"/>
      <c r="K334" s="863"/>
      <c r="L334" s="863"/>
      <c r="M334" s="863"/>
      <c r="N334" s="863"/>
      <c r="O334" s="863"/>
      <c r="P334" s="863"/>
      <c r="Q334" s="863"/>
      <c r="R334" s="863"/>
      <c r="S334" s="863"/>
      <c r="T334" s="863"/>
      <c r="U334" s="863"/>
      <c r="V334" s="863"/>
      <c r="W334" s="863"/>
      <c r="X334" s="863"/>
      <c r="Y334" s="863"/>
      <c r="Z334" s="863"/>
      <c r="AA334" s="863"/>
      <c r="AB334" s="863"/>
      <c r="AC334" s="863"/>
      <c r="AD334" s="863"/>
      <c r="AE334" s="863"/>
      <c r="AF334" s="863"/>
      <c r="AG334" s="863"/>
      <c r="AH334" s="863"/>
      <c r="AI334" s="863"/>
      <c r="AJ334" s="863"/>
      <c r="AK334" s="863"/>
      <c r="AL334" s="863"/>
      <c r="AM334" s="863"/>
      <c r="AN334" s="863"/>
      <c r="AO334" s="863"/>
      <c r="AP334" s="863"/>
    </row>
    <row r="335" ht="15.75" hidden="1" customHeight="1" outlineLevel="1">
      <c r="A335" s="862" t="str">
        <f>IFERROR(__xludf.DUMMYFUNCTION("TRANSPOSE(FILTER(Esercizi!$AY$2:$BI370,Esercizi!$AY$1:$BI$1=#REF!))"),"#N/A")</f>
        <v>#N/A</v>
      </c>
      <c r="B335" s="863"/>
      <c r="C335" s="863"/>
      <c r="D335" s="863"/>
      <c r="E335" s="863"/>
      <c r="F335" s="863"/>
      <c r="G335" s="863"/>
      <c r="H335" s="863"/>
      <c r="I335" s="863"/>
      <c r="J335" s="863"/>
      <c r="K335" s="863"/>
      <c r="L335" s="863"/>
      <c r="M335" s="863"/>
      <c r="N335" s="863"/>
      <c r="O335" s="863"/>
      <c r="P335" s="863"/>
      <c r="Q335" s="863"/>
      <c r="R335" s="863"/>
      <c r="S335" s="863"/>
      <c r="T335" s="863"/>
      <c r="U335" s="863"/>
      <c r="V335" s="863"/>
      <c r="W335" s="863"/>
      <c r="X335" s="863"/>
      <c r="Y335" s="863"/>
      <c r="Z335" s="863"/>
      <c r="AA335" s="863"/>
      <c r="AB335" s="863"/>
      <c r="AC335" s="863"/>
      <c r="AD335" s="863"/>
      <c r="AE335" s="863"/>
      <c r="AF335" s="863"/>
      <c r="AG335" s="863"/>
      <c r="AH335" s="863"/>
      <c r="AI335" s="863"/>
      <c r="AJ335" s="863"/>
      <c r="AK335" s="863"/>
      <c r="AL335" s="863"/>
      <c r="AM335" s="863"/>
      <c r="AN335" s="863"/>
      <c r="AO335" s="863"/>
      <c r="AP335" s="863"/>
    </row>
    <row r="336" ht="15.75" hidden="1" customHeight="1" outlineLevel="1">
      <c r="A336" s="862" t="str">
        <f>IFERROR(__xludf.DUMMYFUNCTION("TRANSPOSE(FILTER(Esercizi!$AY$2:$BI371,Esercizi!$AY$1:$BI$1=#REF!))"),"#N/A")</f>
        <v>#N/A</v>
      </c>
      <c r="B336" s="863"/>
      <c r="C336" s="863"/>
      <c r="D336" s="863"/>
      <c r="E336" s="863"/>
      <c r="F336" s="863"/>
      <c r="G336" s="863"/>
      <c r="H336" s="863"/>
      <c r="I336" s="863"/>
      <c r="J336" s="863"/>
      <c r="K336" s="863"/>
      <c r="L336" s="863"/>
      <c r="M336" s="863"/>
      <c r="N336" s="863"/>
      <c r="O336" s="863"/>
      <c r="P336" s="863"/>
      <c r="Q336" s="863"/>
      <c r="R336" s="863"/>
      <c r="S336" s="863"/>
      <c r="T336" s="863"/>
      <c r="U336" s="863"/>
      <c r="V336" s="863"/>
      <c r="W336" s="863"/>
      <c r="X336" s="863"/>
      <c r="Y336" s="863"/>
      <c r="Z336" s="863"/>
      <c r="AA336" s="863"/>
      <c r="AB336" s="863"/>
      <c r="AC336" s="863"/>
      <c r="AD336" s="863"/>
      <c r="AE336" s="863"/>
      <c r="AF336" s="863"/>
      <c r="AG336" s="863"/>
      <c r="AH336" s="863"/>
      <c r="AI336" s="863"/>
      <c r="AJ336" s="863"/>
      <c r="AK336" s="863"/>
      <c r="AL336" s="863"/>
      <c r="AM336" s="863"/>
      <c r="AN336" s="863"/>
      <c r="AO336" s="863"/>
      <c r="AP336" s="863"/>
    </row>
    <row r="337" ht="15.75" hidden="1" customHeight="1" outlineLevel="1">
      <c r="A337" s="862" t="str">
        <f>IFERROR(__xludf.DUMMYFUNCTION("TRANSPOSE(FILTER(Esercizi!$AY$2:$BI372,Esercizi!$AY$1:$BI$1=#REF!))"),"#N/A")</f>
        <v>#N/A</v>
      </c>
      <c r="B337" s="863"/>
      <c r="C337" s="863"/>
      <c r="D337" s="863"/>
      <c r="E337" s="863"/>
      <c r="F337" s="863"/>
      <c r="G337" s="863"/>
      <c r="H337" s="863"/>
      <c r="I337" s="863"/>
      <c r="J337" s="863"/>
      <c r="K337" s="863"/>
      <c r="L337" s="863"/>
      <c r="M337" s="863"/>
      <c r="N337" s="863"/>
      <c r="O337" s="863"/>
      <c r="P337" s="863"/>
      <c r="Q337" s="863"/>
      <c r="R337" s="863"/>
      <c r="S337" s="863"/>
      <c r="T337" s="863"/>
      <c r="U337" s="863"/>
      <c r="V337" s="863"/>
      <c r="W337" s="863"/>
      <c r="X337" s="863"/>
      <c r="Y337" s="863"/>
      <c r="Z337" s="863"/>
      <c r="AA337" s="863"/>
      <c r="AB337" s="863"/>
      <c r="AC337" s="863"/>
      <c r="AD337" s="863"/>
      <c r="AE337" s="863"/>
      <c r="AF337" s="863"/>
      <c r="AG337" s="863"/>
      <c r="AH337" s="863"/>
      <c r="AI337" s="863"/>
      <c r="AJ337" s="863"/>
      <c r="AK337" s="863"/>
      <c r="AL337" s="863"/>
      <c r="AM337" s="863"/>
      <c r="AN337" s="863"/>
      <c r="AO337" s="863"/>
      <c r="AP337" s="863"/>
    </row>
    <row r="338" ht="15.75" hidden="1" customHeight="1" outlineLevel="1">
      <c r="A338" s="862" t="str">
        <f>IFERROR(__xludf.DUMMYFUNCTION("TRANSPOSE(FILTER(Esercizi!$AY$2:$BI373,Esercizi!$AY$1:$BI$1=#REF!))"),"#N/A")</f>
        <v>#N/A</v>
      </c>
      <c r="B338" s="863"/>
      <c r="C338" s="863"/>
      <c r="D338" s="863"/>
      <c r="E338" s="863"/>
      <c r="F338" s="863"/>
      <c r="G338" s="863"/>
      <c r="H338" s="863"/>
      <c r="I338" s="863"/>
      <c r="J338" s="863"/>
      <c r="K338" s="863"/>
      <c r="L338" s="863"/>
      <c r="M338" s="863"/>
      <c r="N338" s="863"/>
      <c r="O338" s="863"/>
      <c r="P338" s="863"/>
      <c r="Q338" s="863"/>
      <c r="R338" s="863"/>
      <c r="S338" s="863"/>
      <c r="T338" s="863"/>
      <c r="U338" s="863"/>
      <c r="V338" s="863"/>
      <c r="W338" s="863"/>
      <c r="X338" s="863"/>
      <c r="Y338" s="863"/>
      <c r="Z338" s="863"/>
      <c r="AA338" s="863"/>
      <c r="AB338" s="863"/>
      <c r="AC338" s="863"/>
      <c r="AD338" s="863"/>
      <c r="AE338" s="863"/>
      <c r="AF338" s="863"/>
      <c r="AG338" s="863"/>
      <c r="AH338" s="863"/>
      <c r="AI338" s="863"/>
      <c r="AJ338" s="863"/>
      <c r="AK338" s="863"/>
      <c r="AL338" s="863"/>
      <c r="AM338" s="863"/>
      <c r="AN338" s="863"/>
      <c r="AO338" s="863"/>
      <c r="AP338" s="863"/>
    </row>
    <row r="339" ht="15.75" hidden="1" customHeight="1" outlineLevel="1">
      <c r="A339" s="862" t="str">
        <f>IFERROR(__xludf.DUMMYFUNCTION("TRANSPOSE(FILTER(Esercizi!$AY$2:$BI374,Esercizi!$AY$1:$BI$1=#REF!))"),"#N/A")</f>
        <v>#N/A</v>
      </c>
      <c r="B339" s="863"/>
      <c r="C339" s="863"/>
      <c r="D339" s="863"/>
      <c r="E339" s="863"/>
      <c r="F339" s="863"/>
      <c r="G339" s="863"/>
      <c r="H339" s="863"/>
      <c r="I339" s="863"/>
      <c r="J339" s="863"/>
      <c r="K339" s="863"/>
      <c r="L339" s="863"/>
      <c r="M339" s="863"/>
      <c r="N339" s="863"/>
      <c r="O339" s="863"/>
      <c r="P339" s="863"/>
      <c r="Q339" s="863"/>
      <c r="R339" s="863"/>
      <c r="S339" s="863"/>
      <c r="T339" s="863"/>
      <c r="U339" s="863"/>
      <c r="V339" s="863"/>
      <c r="W339" s="863"/>
      <c r="X339" s="863"/>
      <c r="Y339" s="863"/>
      <c r="Z339" s="863"/>
      <c r="AA339" s="863"/>
      <c r="AB339" s="863"/>
      <c r="AC339" s="863"/>
      <c r="AD339" s="863"/>
      <c r="AE339" s="863"/>
      <c r="AF339" s="863"/>
      <c r="AG339" s="863"/>
      <c r="AH339" s="863"/>
      <c r="AI339" s="863"/>
      <c r="AJ339" s="863"/>
      <c r="AK339" s="863"/>
      <c r="AL339" s="863"/>
      <c r="AM339" s="863"/>
      <c r="AN339" s="863"/>
      <c r="AO339" s="863"/>
      <c r="AP339" s="863"/>
    </row>
    <row r="340" ht="15.75" hidden="1" customHeight="1" outlineLevel="1">
      <c r="A340" s="862" t="str">
        <f>IFERROR(__xludf.DUMMYFUNCTION("TRANSPOSE(FILTER(Esercizi!$AY$2:$BI375,Esercizi!$AY$1:$BI$1=#REF!))"),"#N/A")</f>
        <v>#N/A</v>
      </c>
      <c r="B340" s="863"/>
      <c r="C340" s="863"/>
      <c r="D340" s="863"/>
      <c r="E340" s="863"/>
      <c r="F340" s="863"/>
      <c r="G340" s="863"/>
      <c r="H340" s="863"/>
      <c r="I340" s="863"/>
      <c r="J340" s="863"/>
      <c r="K340" s="863"/>
      <c r="L340" s="863"/>
      <c r="M340" s="863"/>
      <c r="N340" s="863"/>
      <c r="O340" s="863"/>
      <c r="P340" s="863"/>
      <c r="Q340" s="863"/>
      <c r="R340" s="863"/>
      <c r="S340" s="863"/>
      <c r="T340" s="863"/>
      <c r="U340" s="863"/>
      <c r="V340" s="863"/>
      <c r="W340" s="863"/>
      <c r="X340" s="863"/>
      <c r="Y340" s="863"/>
      <c r="Z340" s="863"/>
      <c r="AA340" s="863"/>
      <c r="AB340" s="863"/>
      <c r="AC340" s="863"/>
      <c r="AD340" s="863"/>
      <c r="AE340" s="863"/>
      <c r="AF340" s="863"/>
      <c r="AG340" s="863"/>
      <c r="AH340" s="863"/>
      <c r="AI340" s="863"/>
      <c r="AJ340" s="863"/>
      <c r="AK340" s="863"/>
      <c r="AL340" s="863"/>
      <c r="AM340" s="863"/>
      <c r="AN340" s="863"/>
      <c r="AO340" s="863"/>
      <c r="AP340" s="863"/>
    </row>
    <row r="341" ht="15.75" hidden="1" customHeight="1" outlineLevel="1">
      <c r="A341" s="862" t="str">
        <f>IFERROR(__xludf.DUMMYFUNCTION("TRANSPOSE(FILTER(Esercizi!$AY$2:$BI376,Esercizi!$AY$1:$BI$1=#REF!))"),"#N/A")</f>
        <v>#N/A</v>
      </c>
      <c r="B341" s="863"/>
      <c r="C341" s="863"/>
      <c r="D341" s="863"/>
      <c r="E341" s="863"/>
      <c r="F341" s="863"/>
      <c r="G341" s="863"/>
      <c r="H341" s="863"/>
      <c r="I341" s="863"/>
      <c r="J341" s="863"/>
      <c r="K341" s="863"/>
      <c r="L341" s="863"/>
      <c r="M341" s="863"/>
      <c r="N341" s="863"/>
      <c r="O341" s="863"/>
      <c r="P341" s="863"/>
      <c r="Q341" s="863"/>
      <c r="R341" s="863"/>
      <c r="S341" s="863"/>
      <c r="T341" s="863"/>
      <c r="U341" s="863"/>
      <c r="V341" s="863"/>
      <c r="W341" s="863"/>
      <c r="X341" s="863"/>
      <c r="Y341" s="863"/>
      <c r="Z341" s="863"/>
      <c r="AA341" s="863"/>
      <c r="AB341" s="863"/>
      <c r="AC341" s="863"/>
      <c r="AD341" s="863"/>
      <c r="AE341" s="863"/>
      <c r="AF341" s="863"/>
      <c r="AG341" s="863"/>
      <c r="AH341" s="863"/>
      <c r="AI341" s="863"/>
      <c r="AJ341" s="863"/>
      <c r="AK341" s="863"/>
      <c r="AL341" s="863"/>
      <c r="AM341" s="863"/>
      <c r="AN341" s="863"/>
      <c r="AO341" s="863"/>
      <c r="AP341" s="863"/>
    </row>
    <row r="342" ht="15.75" hidden="1" customHeight="1" outlineLevel="1">
      <c r="A342" s="862" t="str">
        <f>IFERROR(__xludf.DUMMYFUNCTION("TRANSPOSE(FILTER(Esercizi!$AY$2:$BI377,Esercizi!$AY$1:$BI$1=#REF!))"),"#N/A")</f>
        <v>#N/A</v>
      </c>
      <c r="B342" s="863"/>
      <c r="C342" s="863"/>
      <c r="D342" s="863"/>
      <c r="E342" s="863"/>
      <c r="F342" s="863"/>
      <c r="G342" s="863"/>
      <c r="H342" s="863"/>
      <c r="I342" s="863"/>
      <c r="J342" s="863"/>
      <c r="K342" s="863"/>
      <c r="L342" s="863"/>
      <c r="M342" s="863"/>
      <c r="N342" s="863"/>
      <c r="O342" s="863"/>
      <c r="P342" s="863"/>
      <c r="Q342" s="863"/>
      <c r="R342" s="863"/>
      <c r="S342" s="863"/>
      <c r="T342" s="863"/>
      <c r="U342" s="863"/>
      <c r="V342" s="863"/>
      <c r="W342" s="863"/>
      <c r="X342" s="863"/>
      <c r="Y342" s="863"/>
      <c r="Z342" s="863"/>
      <c r="AA342" s="863"/>
      <c r="AB342" s="863"/>
      <c r="AC342" s="863"/>
      <c r="AD342" s="863"/>
      <c r="AE342" s="863"/>
      <c r="AF342" s="863"/>
      <c r="AG342" s="863"/>
      <c r="AH342" s="863"/>
      <c r="AI342" s="863"/>
      <c r="AJ342" s="863"/>
      <c r="AK342" s="863"/>
      <c r="AL342" s="863"/>
      <c r="AM342" s="863"/>
      <c r="AN342" s="863"/>
      <c r="AO342" s="863"/>
      <c r="AP342" s="863"/>
    </row>
    <row r="343" ht="15.75" hidden="1" customHeight="1" outlineLevel="1">
      <c r="A343" s="862"/>
      <c r="B343" s="863"/>
      <c r="C343" s="863"/>
      <c r="D343" s="863"/>
      <c r="E343" s="863"/>
      <c r="F343" s="863"/>
      <c r="G343" s="863"/>
      <c r="H343" s="863"/>
      <c r="I343" s="863"/>
      <c r="J343" s="863"/>
      <c r="K343" s="863"/>
      <c r="L343" s="863"/>
      <c r="M343" s="863"/>
      <c r="N343" s="863"/>
      <c r="O343" s="863"/>
      <c r="P343" s="863"/>
      <c r="Q343" s="863"/>
      <c r="R343" s="863"/>
      <c r="S343" s="863"/>
      <c r="T343" s="863"/>
      <c r="U343" s="863"/>
      <c r="V343" s="863"/>
      <c r="W343" s="863"/>
      <c r="X343" s="863"/>
      <c r="Y343" s="863"/>
      <c r="Z343" s="863"/>
      <c r="AA343" s="863"/>
      <c r="AB343" s="863"/>
      <c r="AC343" s="863"/>
      <c r="AD343" s="863"/>
      <c r="AE343" s="863"/>
      <c r="AF343" s="863"/>
      <c r="AG343" s="863"/>
      <c r="AH343" s="863"/>
      <c r="AI343" s="863"/>
      <c r="AJ343" s="863"/>
      <c r="AK343" s="863"/>
      <c r="AL343" s="863"/>
      <c r="AM343" s="863"/>
      <c r="AN343" s="863"/>
      <c r="AO343" s="863"/>
      <c r="AP343" s="863"/>
    </row>
    <row r="344" ht="15.75" hidden="1" customHeight="1" outlineLevel="1">
      <c r="A344" s="862" t="str">
        <f>IFERROR(__xludf.DUMMYFUNCTION("TRANSPOSE(FILTER(Esercizi!$AY$2:$BI366,Esercizi!$AY$1:$BI$1=#REF!))"),"#N/A")</f>
        <v>#N/A</v>
      </c>
      <c r="B344" s="863"/>
      <c r="C344" s="863"/>
      <c r="D344" s="863"/>
      <c r="E344" s="863"/>
      <c r="F344" s="863"/>
      <c r="G344" s="863"/>
      <c r="H344" s="863"/>
      <c r="I344" s="863"/>
      <c r="J344" s="863"/>
      <c r="K344" s="863"/>
      <c r="L344" s="863"/>
      <c r="M344" s="863"/>
      <c r="N344" s="863"/>
      <c r="O344" s="863"/>
      <c r="P344" s="863"/>
      <c r="Q344" s="863"/>
      <c r="R344" s="863"/>
      <c r="S344" s="863"/>
      <c r="T344" s="863"/>
      <c r="U344" s="863"/>
      <c r="V344" s="863"/>
      <c r="W344" s="863"/>
      <c r="X344" s="863"/>
      <c r="Y344" s="863"/>
      <c r="Z344" s="863"/>
      <c r="AA344" s="863"/>
      <c r="AB344" s="863"/>
      <c r="AC344" s="863"/>
      <c r="AD344" s="863"/>
      <c r="AE344" s="863"/>
      <c r="AF344" s="863"/>
      <c r="AG344" s="863"/>
      <c r="AH344" s="863"/>
      <c r="AI344" s="863"/>
      <c r="AJ344" s="863"/>
      <c r="AK344" s="863"/>
      <c r="AL344" s="863"/>
      <c r="AM344" s="863"/>
      <c r="AN344" s="863"/>
      <c r="AO344" s="863"/>
      <c r="AP344" s="863"/>
    </row>
    <row r="345" ht="15.75" hidden="1" customHeight="1" outlineLevel="1">
      <c r="A345" s="862" t="str">
        <f>IFERROR(__xludf.DUMMYFUNCTION("TRANSPOSE(FILTER(Esercizi!$AY$2:$BI367,Esercizi!$AY$1:$BI$1=#REF!))"),"#N/A")</f>
        <v>#N/A</v>
      </c>
      <c r="B345" s="863"/>
      <c r="C345" s="863"/>
      <c r="D345" s="863"/>
      <c r="E345" s="863"/>
      <c r="F345" s="863"/>
      <c r="G345" s="863"/>
      <c r="H345" s="863"/>
      <c r="I345" s="863"/>
      <c r="J345" s="863"/>
      <c r="K345" s="863"/>
      <c r="L345" s="863"/>
      <c r="M345" s="863"/>
      <c r="N345" s="863"/>
      <c r="O345" s="863"/>
      <c r="P345" s="863"/>
      <c r="Q345" s="863"/>
      <c r="R345" s="863"/>
      <c r="S345" s="863"/>
      <c r="T345" s="863"/>
      <c r="U345" s="863"/>
      <c r="V345" s="863"/>
      <c r="W345" s="863"/>
      <c r="X345" s="863"/>
      <c r="Y345" s="863"/>
      <c r="Z345" s="863"/>
      <c r="AA345" s="863"/>
      <c r="AB345" s="863"/>
      <c r="AC345" s="863"/>
      <c r="AD345" s="863"/>
      <c r="AE345" s="863"/>
      <c r="AF345" s="863"/>
      <c r="AG345" s="863"/>
      <c r="AH345" s="863"/>
      <c r="AI345" s="863"/>
      <c r="AJ345" s="863"/>
      <c r="AK345" s="863"/>
      <c r="AL345" s="863"/>
      <c r="AM345" s="863"/>
      <c r="AN345" s="863"/>
      <c r="AO345" s="863"/>
      <c r="AP345" s="863"/>
    </row>
    <row r="346" ht="15.75" hidden="1" customHeight="1" outlineLevel="1">
      <c r="A346" s="862" t="str">
        <f>IFERROR(__xludf.DUMMYFUNCTION("TRANSPOSE(FILTER(Esercizi!$AY$2:$BI368,Esercizi!$AY$1:$BI$1=#REF!))"),"#N/A")</f>
        <v>#N/A</v>
      </c>
      <c r="B346" s="863"/>
      <c r="C346" s="863"/>
      <c r="D346" s="863"/>
      <c r="E346" s="863"/>
      <c r="F346" s="863"/>
      <c r="G346" s="863"/>
      <c r="H346" s="863"/>
      <c r="I346" s="863"/>
      <c r="J346" s="863"/>
      <c r="K346" s="863"/>
      <c r="L346" s="863"/>
      <c r="M346" s="863"/>
      <c r="N346" s="863"/>
      <c r="O346" s="863"/>
      <c r="P346" s="863"/>
      <c r="Q346" s="863"/>
      <c r="R346" s="863"/>
      <c r="S346" s="863"/>
      <c r="T346" s="863"/>
      <c r="U346" s="863"/>
      <c r="V346" s="863"/>
      <c r="W346" s="863"/>
      <c r="X346" s="863"/>
      <c r="Y346" s="863"/>
      <c r="Z346" s="863"/>
      <c r="AA346" s="863"/>
      <c r="AB346" s="863"/>
      <c r="AC346" s="863"/>
      <c r="AD346" s="863"/>
      <c r="AE346" s="863"/>
      <c r="AF346" s="863"/>
      <c r="AG346" s="863"/>
      <c r="AH346" s="863"/>
      <c r="AI346" s="863"/>
      <c r="AJ346" s="863"/>
      <c r="AK346" s="863"/>
      <c r="AL346" s="863"/>
      <c r="AM346" s="863"/>
      <c r="AN346" s="863"/>
      <c r="AO346" s="863"/>
      <c r="AP346" s="863"/>
    </row>
    <row r="347" ht="15.75" hidden="1" customHeight="1" outlineLevel="1">
      <c r="A347" s="862" t="str">
        <f>IFERROR(__xludf.DUMMYFUNCTION("TRANSPOSE(FILTER(Esercizi!$AY$2:$BI369,Esercizi!$AY$1:$BI$1=#REF!))"),"#N/A")</f>
        <v>#N/A</v>
      </c>
      <c r="B347" s="863"/>
      <c r="C347" s="863"/>
      <c r="D347" s="863"/>
      <c r="E347" s="863"/>
      <c r="F347" s="863"/>
      <c r="G347" s="863"/>
      <c r="H347" s="863"/>
      <c r="I347" s="863"/>
      <c r="J347" s="863"/>
      <c r="K347" s="863"/>
      <c r="L347" s="863"/>
      <c r="M347" s="863"/>
      <c r="N347" s="863"/>
      <c r="O347" s="863"/>
      <c r="P347" s="863"/>
      <c r="Q347" s="863"/>
      <c r="R347" s="863"/>
      <c r="S347" s="863"/>
      <c r="T347" s="863"/>
      <c r="U347" s="863"/>
      <c r="V347" s="863"/>
      <c r="W347" s="863"/>
      <c r="X347" s="863"/>
      <c r="Y347" s="863"/>
      <c r="Z347" s="863"/>
      <c r="AA347" s="863"/>
      <c r="AB347" s="863"/>
      <c r="AC347" s="863"/>
      <c r="AD347" s="863"/>
      <c r="AE347" s="863"/>
      <c r="AF347" s="863"/>
      <c r="AG347" s="863"/>
      <c r="AH347" s="863"/>
      <c r="AI347" s="863"/>
      <c r="AJ347" s="863"/>
      <c r="AK347" s="863"/>
      <c r="AL347" s="863"/>
      <c r="AM347" s="863"/>
      <c r="AN347" s="863"/>
      <c r="AO347" s="863"/>
      <c r="AP347" s="863"/>
    </row>
    <row r="348" ht="15.75" hidden="1" customHeight="1" outlineLevel="1">
      <c r="A348" s="862" t="str">
        <f>IFERROR(__xludf.DUMMYFUNCTION("TRANSPOSE(FILTER(Esercizi!$AY$2:$BI370,Esercizi!$AY$1:$BI$1=#REF!))"),"#N/A")</f>
        <v>#N/A</v>
      </c>
      <c r="B348" s="863"/>
      <c r="C348" s="863"/>
      <c r="D348" s="863"/>
      <c r="E348" s="863"/>
      <c r="F348" s="863"/>
      <c r="G348" s="863"/>
      <c r="H348" s="863"/>
      <c r="I348" s="863"/>
      <c r="J348" s="863"/>
      <c r="K348" s="863"/>
      <c r="L348" s="863"/>
      <c r="M348" s="863"/>
      <c r="N348" s="863"/>
      <c r="O348" s="863"/>
      <c r="P348" s="863"/>
      <c r="Q348" s="863"/>
      <c r="R348" s="863"/>
      <c r="S348" s="863"/>
      <c r="T348" s="863"/>
      <c r="U348" s="863"/>
      <c r="V348" s="863"/>
      <c r="W348" s="863"/>
      <c r="X348" s="863"/>
      <c r="Y348" s="863"/>
      <c r="Z348" s="863"/>
      <c r="AA348" s="863"/>
      <c r="AB348" s="863"/>
      <c r="AC348" s="863"/>
      <c r="AD348" s="863"/>
      <c r="AE348" s="863"/>
      <c r="AF348" s="863"/>
      <c r="AG348" s="863"/>
      <c r="AH348" s="863"/>
      <c r="AI348" s="863"/>
      <c r="AJ348" s="863"/>
      <c r="AK348" s="863"/>
      <c r="AL348" s="863"/>
      <c r="AM348" s="863"/>
      <c r="AN348" s="863"/>
      <c r="AO348" s="863"/>
      <c r="AP348" s="863"/>
    </row>
    <row r="349" ht="15.75" hidden="1" customHeight="1" outlineLevel="1">
      <c r="A349" s="862" t="str">
        <f>IFERROR(__xludf.DUMMYFUNCTION("TRANSPOSE(FILTER(Esercizi!$AY$2:$BI371,Esercizi!$AY$1:$BI$1=#REF!))"),"#N/A")</f>
        <v>#N/A</v>
      </c>
      <c r="B349" s="863"/>
      <c r="C349" s="863"/>
      <c r="D349" s="863"/>
      <c r="E349" s="863"/>
      <c r="F349" s="863"/>
      <c r="G349" s="863"/>
      <c r="H349" s="863"/>
      <c r="I349" s="863"/>
      <c r="J349" s="863"/>
      <c r="K349" s="863"/>
      <c r="L349" s="863"/>
      <c r="M349" s="863"/>
      <c r="N349" s="863"/>
      <c r="O349" s="863"/>
      <c r="P349" s="863"/>
      <c r="Q349" s="863"/>
      <c r="R349" s="863"/>
      <c r="S349" s="863"/>
      <c r="T349" s="863"/>
      <c r="U349" s="863"/>
      <c r="V349" s="863"/>
      <c r="W349" s="863"/>
      <c r="X349" s="863"/>
      <c r="Y349" s="863"/>
      <c r="Z349" s="863"/>
      <c r="AA349" s="863"/>
      <c r="AB349" s="863"/>
      <c r="AC349" s="863"/>
      <c r="AD349" s="863"/>
      <c r="AE349" s="863"/>
      <c r="AF349" s="863"/>
      <c r="AG349" s="863"/>
      <c r="AH349" s="863"/>
      <c r="AI349" s="863"/>
      <c r="AJ349" s="863"/>
      <c r="AK349" s="863"/>
      <c r="AL349" s="863"/>
      <c r="AM349" s="863"/>
      <c r="AN349" s="863"/>
      <c r="AO349" s="863"/>
      <c r="AP349" s="863"/>
    </row>
    <row r="350" ht="15.75" hidden="1" customHeight="1" outlineLevel="1">
      <c r="A350" s="862" t="str">
        <f>IFERROR(__xludf.DUMMYFUNCTION("TRANSPOSE(FILTER(Esercizi!$AY$2:$BI372,Esercizi!$AY$1:$BI$1=#REF!))"),"#N/A")</f>
        <v>#N/A</v>
      </c>
      <c r="B350" s="863"/>
      <c r="C350" s="863"/>
      <c r="D350" s="863"/>
      <c r="E350" s="863"/>
      <c r="F350" s="863"/>
      <c r="G350" s="863"/>
      <c r="H350" s="863"/>
      <c r="I350" s="863"/>
      <c r="J350" s="863"/>
      <c r="K350" s="863"/>
      <c r="L350" s="863"/>
      <c r="M350" s="863"/>
      <c r="N350" s="863"/>
      <c r="O350" s="863"/>
      <c r="P350" s="863"/>
      <c r="Q350" s="863"/>
      <c r="R350" s="863"/>
      <c r="S350" s="863"/>
      <c r="T350" s="863"/>
      <c r="U350" s="863"/>
      <c r="V350" s="863"/>
      <c r="W350" s="863"/>
      <c r="X350" s="863"/>
      <c r="Y350" s="863"/>
      <c r="Z350" s="863"/>
      <c r="AA350" s="863"/>
      <c r="AB350" s="863"/>
      <c r="AC350" s="863"/>
      <c r="AD350" s="863"/>
      <c r="AE350" s="863"/>
      <c r="AF350" s="863"/>
      <c r="AG350" s="863"/>
      <c r="AH350" s="863"/>
      <c r="AI350" s="863"/>
      <c r="AJ350" s="863"/>
      <c r="AK350" s="863"/>
      <c r="AL350" s="863"/>
      <c r="AM350" s="863"/>
      <c r="AN350" s="863"/>
      <c r="AO350" s="863"/>
      <c r="AP350" s="863"/>
    </row>
    <row r="351" ht="15.75" hidden="1" customHeight="1" outlineLevel="1">
      <c r="A351" s="862" t="str">
        <f>IFERROR(__xludf.DUMMYFUNCTION("TRANSPOSE(FILTER(Esercizi!$AY$2:$BI373,Esercizi!$AY$1:$BI$1=#REF!))"),"#N/A")</f>
        <v>#N/A</v>
      </c>
      <c r="B351" s="863"/>
      <c r="C351" s="863"/>
      <c r="D351" s="863"/>
      <c r="E351" s="863"/>
      <c r="F351" s="863"/>
      <c r="G351" s="863"/>
      <c r="H351" s="863"/>
      <c r="I351" s="863"/>
      <c r="J351" s="863"/>
      <c r="K351" s="863"/>
      <c r="L351" s="863"/>
      <c r="M351" s="863"/>
      <c r="N351" s="863"/>
      <c r="O351" s="863"/>
      <c r="P351" s="863"/>
      <c r="Q351" s="863"/>
      <c r="R351" s="863"/>
      <c r="S351" s="863"/>
      <c r="T351" s="863"/>
      <c r="U351" s="863"/>
      <c r="V351" s="863"/>
      <c r="W351" s="863"/>
      <c r="X351" s="863"/>
      <c r="Y351" s="863"/>
      <c r="Z351" s="863"/>
      <c r="AA351" s="863"/>
      <c r="AB351" s="863"/>
      <c r="AC351" s="863"/>
      <c r="AD351" s="863"/>
      <c r="AE351" s="863"/>
      <c r="AF351" s="863"/>
      <c r="AG351" s="863"/>
      <c r="AH351" s="863"/>
      <c r="AI351" s="863"/>
      <c r="AJ351" s="863"/>
      <c r="AK351" s="863"/>
      <c r="AL351" s="863"/>
      <c r="AM351" s="863"/>
      <c r="AN351" s="863"/>
      <c r="AO351" s="863"/>
      <c r="AP351" s="863"/>
    </row>
    <row r="352" ht="15.75" hidden="1" customHeight="1" outlineLevel="1">
      <c r="A352" s="862" t="str">
        <f>IFERROR(__xludf.DUMMYFUNCTION("TRANSPOSE(FILTER(Esercizi!$AY$2:$BI374,Esercizi!$AY$1:$BI$1=#REF!))"),"#N/A")</f>
        <v>#N/A</v>
      </c>
      <c r="B352" s="863"/>
      <c r="C352" s="863"/>
      <c r="D352" s="863"/>
      <c r="E352" s="863"/>
      <c r="F352" s="863"/>
      <c r="G352" s="863"/>
      <c r="H352" s="863"/>
      <c r="I352" s="863"/>
      <c r="J352" s="863"/>
      <c r="K352" s="863"/>
      <c r="L352" s="863"/>
      <c r="M352" s="863"/>
      <c r="N352" s="863"/>
      <c r="O352" s="863"/>
      <c r="P352" s="863"/>
      <c r="Q352" s="863"/>
      <c r="R352" s="863"/>
      <c r="S352" s="863"/>
      <c r="T352" s="863"/>
      <c r="U352" s="863"/>
      <c r="V352" s="863"/>
      <c r="W352" s="863"/>
      <c r="X352" s="863"/>
      <c r="Y352" s="863"/>
      <c r="Z352" s="863"/>
      <c r="AA352" s="863"/>
      <c r="AB352" s="863"/>
      <c r="AC352" s="863"/>
      <c r="AD352" s="863"/>
      <c r="AE352" s="863"/>
      <c r="AF352" s="863"/>
      <c r="AG352" s="863"/>
      <c r="AH352" s="863"/>
      <c r="AI352" s="863"/>
      <c r="AJ352" s="863"/>
      <c r="AK352" s="863"/>
      <c r="AL352" s="863"/>
      <c r="AM352" s="863"/>
      <c r="AN352" s="863"/>
      <c r="AO352" s="863"/>
      <c r="AP352" s="863"/>
    </row>
    <row r="353" ht="15.75" hidden="1" customHeight="1" outlineLevel="1">
      <c r="A353" s="862" t="str">
        <f>IFERROR(__xludf.DUMMYFUNCTION("TRANSPOSE(FILTER(Esercizi!$AY$2:$BI375,Esercizi!$AY$1:$BI$1=#REF!))"),"#N/A")</f>
        <v>#N/A</v>
      </c>
      <c r="B353" s="863"/>
      <c r="C353" s="863"/>
      <c r="D353" s="863"/>
      <c r="E353" s="863"/>
      <c r="F353" s="863"/>
      <c r="G353" s="863"/>
      <c r="H353" s="863"/>
      <c r="I353" s="863"/>
      <c r="J353" s="863"/>
      <c r="K353" s="863"/>
      <c r="L353" s="863"/>
      <c r="M353" s="863"/>
      <c r="N353" s="863"/>
      <c r="O353" s="863"/>
      <c r="P353" s="863"/>
      <c r="Q353" s="863"/>
      <c r="R353" s="863"/>
      <c r="S353" s="863"/>
      <c r="T353" s="863"/>
      <c r="U353" s="863"/>
      <c r="V353" s="863"/>
      <c r="W353" s="863"/>
      <c r="X353" s="863"/>
      <c r="Y353" s="863"/>
      <c r="Z353" s="863"/>
      <c r="AA353" s="863"/>
      <c r="AB353" s="863"/>
      <c r="AC353" s="863"/>
      <c r="AD353" s="863"/>
      <c r="AE353" s="863"/>
      <c r="AF353" s="863"/>
      <c r="AG353" s="863"/>
      <c r="AH353" s="863"/>
      <c r="AI353" s="863"/>
      <c r="AJ353" s="863"/>
      <c r="AK353" s="863"/>
      <c r="AL353" s="863"/>
      <c r="AM353" s="863"/>
      <c r="AN353" s="863"/>
      <c r="AO353" s="863"/>
      <c r="AP353" s="863"/>
    </row>
    <row r="354" ht="15.75" hidden="1" customHeight="1" outlineLevel="1">
      <c r="A354" s="862" t="str">
        <f>IFERROR(__xludf.DUMMYFUNCTION("TRANSPOSE(FILTER(Esercizi!$AY$2:$BI376,Esercizi!$AY$1:$BI$1=#REF!))"),"#N/A")</f>
        <v>#N/A</v>
      </c>
      <c r="B354" s="863"/>
      <c r="C354" s="863"/>
      <c r="D354" s="863"/>
      <c r="E354" s="863"/>
      <c r="F354" s="863"/>
      <c r="G354" s="863"/>
      <c r="H354" s="863"/>
      <c r="I354" s="863"/>
      <c r="J354" s="863"/>
      <c r="K354" s="863"/>
      <c r="L354" s="863"/>
      <c r="M354" s="863"/>
      <c r="N354" s="863"/>
      <c r="O354" s="863"/>
      <c r="P354" s="863"/>
      <c r="Q354" s="863"/>
      <c r="R354" s="863"/>
      <c r="S354" s="863"/>
      <c r="T354" s="863"/>
      <c r="U354" s="863"/>
      <c r="V354" s="863"/>
      <c r="W354" s="863"/>
      <c r="X354" s="863"/>
      <c r="Y354" s="863"/>
      <c r="Z354" s="863"/>
      <c r="AA354" s="863"/>
      <c r="AB354" s="863"/>
      <c r="AC354" s="863"/>
      <c r="AD354" s="863"/>
      <c r="AE354" s="863"/>
      <c r="AF354" s="863"/>
      <c r="AG354" s="863"/>
      <c r="AH354" s="863"/>
      <c r="AI354" s="863"/>
      <c r="AJ354" s="863"/>
      <c r="AK354" s="863"/>
      <c r="AL354" s="863"/>
      <c r="AM354" s="863"/>
      <c r="AN354" s="863"/>
      <c r="AO354" s="863"/>
      <c r="AP354" s="863"/>
    </row>
    <row r="355" ht="15.75" hidden="1" customHeight="1" outlineLevel="1">
      <c r="A355" s="862" t="str">
        <f>IFERROR(__xludf.DUMMYFUNCTION("TRANSPOSE(FILTER(Esercizi!$AY$2:$BI377,Esercizi!$AY$1:$BI$1=#REF!))"),"#N/A")</f>
        <v>#N/A</v>
      </c>
      <c r="B355" s="863"/>
      <c r="C355" s="863"/>
      <c r="D355" s="863"/>
      <c r="E355" s="863"/>
      <c r="F355" s="863"/>
      <c r="G355" s="863"/>
      <c r="H355" s="863"/>
      <c r="I355" s="863"/>
      <c r="J355" s="863"/>
      <c r="K355" s="863"/>
      <c r="L355" s="863"/>
      <c r="M355" s="863"/>
      <c r="N355" s="863"/>
      <c r="O355" s="863"/>
      <c r="P355" s="863"/>
      <c r="Q355" s="863"/>
      <c r="R355" s="863"/>
      <c r="S355" s="863"/>
      <c r="T355" s="863"/>
      <c r="U355" s="863"/>
      <c r="V355" s="863"/>
      <c r="W355" s="863"/>
      <c r="X355" s="863"/>
      <c r="Y355" s="863"/>
      <c r="Z355" s="863"/>
      <c r="AA355" s="863"/>
      <c r="AB355" s="863"/>
      <c r="AC355" s="863"/>
      <c r="AD355" s="863"/>
      <c r="AE355" s="863"/>
      <c r="AF355" s="863"/>
      <c r="AG355" s="863"/>
      <c r="AH355" s="863"/>
      <c r="AI355" s="863"/>
      <c r="AJ355" s="863"/>
      <c r="AK355" s="863"/>
      <c r="AL355" s="863"/>
      <c r="AM355" s="863"/>
      <c r="AN355" s="863"/>
      <c r="AO355" s="863"/>
      <c r="AP355" s="863"/>
    </row>
    <row r="356" ht="15.75" hidden="1" customHeight="1" outlineLevel="1">
      <c r="A356" s="862"/>
      <c r="B356" s="863"/>
      <c r="C356" s="863"/>
      <c r="D356" s="863"/>
      <c r="E356" s="863"/>
      <c r="F356" s="863"/>
      <c r="G356" s="863"/>
      <c r="H356" s="863"/>
      <c r="I356" s="863"/>
      <c r="J356" s="863"/>
      <c r="K356" s="863"/>
      <c r="L356" s="863"/>
      <c r="M356" s="863"/>
      <c r="N356" s="863"/>
      <c r="O356" s="863"/>
      <c r="P356" s="863"/>
      <c r="Q356" s="863"/>
      <c r="R356" s="863"/>
      <c r="S356" s="863"/>
      <c r="T356" s="863"/>
      <c r="U356" s="863"/>
      <c r="V356" s="863"/>
      <c r="W356" s="863"/>
      <c r="X356" s="863"/>
      <c r="Y356" s="863"/>
      <c r="Z356" s="863"/>
      <c r="AA356" s="863"/>
      <c r="AB356" s="863"/>
      <c r="AC356" s="863"/>
      <c r="AD356" s="863"/>
      <c r="AE356" s="863"/>
      <c r="AF356" s="863"/>
      <c r="AG356" s="863"/>
      <c r="AH356" s="863"/>
      <c r="AI356" s="863"/>
      <c r="AJ356" s="863"/>
      <c r="AK356" s="863"/>
      <c r="AL356" s="863"/>
      <c r="AM356" s="863"/>
      <c r="AN356" s="863"/>
      <c r="AO356" s="863"/>
      <c r="AP356" s="863"/>
    </row>
    <row r="357" ht="15.75" hidden="1" customHeight="1" outlineLevel="1">
      <c r="A357" s="862" t="str">
        <f>IFERROR(__xludf.DUMMYFUNCTION("TRANSPOSE(FILTER(Esercizi!$AY$2:$BI366,Esercizi!$AY$1:$BI$1=#REF!))"),"#N/A")</f>
        <v>#N/A</v>
      </c>
      <c r="B357" s="863"/>
      <c r="C357" s="863"/>
      <c r="D357" s="863"/>
      <c r="E357" s="863"/>
      <c r="F357" s="863"/>
      <c r="G357" s="863"/>
      <c r="H357" s="863"/>
      <c r="I357" s="863"/>
      <c r="J357" s="863"/>
      <c r="K357" s="863"/>
      <c r="L357" s="863"/>
      <c r="M357" s="863"/>
      <c r="N357" s="863"/>
      <c r="O357" s="863"/>
      <c r="P357" s="863"/>
      <c r="Q357" s="863"/>
      <c r="R357" s="863"/>
      <c r="S357" s="863"/>
      <c r="T357" s="863"/>
      <c r="U357" s="863"/>
      <c r="V357" s="863"/>
      <c r="W357" s="863"/>
      <c r="X357" s="863"/>
      <c r="Y357" s="863"/>
      <c r="Z357" s="863"/>
      <c r="AA357" s="863"/>
      <c r="AB357" s="863"/>
      <c r="AC357" s="863"/>
      <c r="AD357" s="863"/>
      <c r="AE357" s="863"/>
      <c r="AF357" s="863"/>
      <c r="AG357" s="863"/>
      <c r="AH357" s="863"/>
      <c r="AI357" s="863"/>
      <c r="AJ357" s="863"/>
      <c r="AK357" s="863"/>
      <c r="AL357" s="863"/>
      <c r="AM357" s="863"/>
      <c r="AN357" s="863"/>
      <c r="AO357" s="863"/>
      <c r="AP357" s="863"/>
    </row>
    <row r="358" ht="15.75" hidden="1" customHeight="1" outlineLevel="1">
      <c r="A358" s="862" t="str">
        <f>IFERROR(__xludf.DUMMYFUNCTION("TRANSPOSE(FILTER(Esercizi!$AY$2:$BI367,Esercizi!$AY$1:$BI$1=#REF!))"),"#N/A")</f>
        <v>#N/A</v>
      </c>
      <c r="B358" s="863"/>
      <c r="C358" s="863"/>
      <c r="D358" s="863"/>
      <c r="E358" s="863"/>
      <c r="F358" s="863"/>
      <c r="G358" s="863"/>
      <c r="H358" s="863"/>
      <c r="I358" s="863"/>
      <c r="J358" s="863"/>
      <c r="K358" s="863"/>
      <c r="L358" s="863"/>
      <c r="M358" s="863"/>
      <c r="N358" s="863"/>
      <c r="O358" s="863"/>
      <c r="P358" s="863"/>
      <c r="Q358" s="863"/>
      <c r="R358" s="863"/>
      <c r="S358" s="863"/>
      <c r="T358" s="863"/>
      <c r="U358" s="863"/>
      <c r="V358" s="863"/>
      <c r="W358" s="863"/>
      <c r="X358" s="863"/>
      <c r="Y358" s="863"/>
      <c r="Z358" s="863"/>
      <c r="AA358" s="863"/>
      <c r="AB358" s="863"/>
      <c r="AC358" s="863"/>
      <c r="AD358" s="863"/>
      <c r="AE358" s="863"/>
      <c r="AF358" s="863"/>
      <c r="AG358" s="863"/>
      <c r="AH358" s="863"/>
      <c r="AI358" s="863"/>
      <c r="AJ358" s="863"/>
      <c r="AK358" s="863"/>
      <c r="AL358" s="863"/>
      <c r="AM358" s="863"/>
      <c r="AN358" s="863"/>
      <c r="AO358" s="863"/>
      <c r="AP358" s="863"/>
    </row>
    <row r="359" ht="15.75" hidden="1" customHeight="1" outlineLevel="1">
      <c r="A359" s="862" t="str">
        <f>IFERROR(__xludf.DUMMYFUNCTION("TRANSPOSE(FILTER(Esercizi!$AY$2:$BI368,Esercizi!$AY$1:$BI$1=#REF!))"),"#N/A")</f>
        <v>#N/A</v>
      </c>
      <c r="B359" s="863"/>
      <c r="C359" s="863"/>
      <c r="D359" s="863"/>
      <c r="E359" s="863"/>
      <c r="F359" s="863"/>
      <c r="G359" s="863"/>
      <c r="H359" s="863"/>
      <c r="I359" s="863"/>
      <c r="J359" s="863"/>
      <c r="K359" s="863"/>
      <c r="L359" s="863"/>
      <c r="M359" s="863"/>
      <c r="N359" s="863"/>
      <c r="O359" s="863"/>
      <c r="P359" s="863"/>
      <c r="Q359" s="863"/>
      <c r="R359" s="863"/>
      <c r="S359" s="863"/>
      <c r="T359" s="863"/>
      <c r="U359" s="863"/>
      <c r="V359" s="863"/>
      <c r="W359" s="863"/>
      <c r="X359" s="863"/>
      <c r="Y359" s="863"/>
      <c r="Z359" s="863"/>
      <c r="AA359" s="863"/>
      <c r="AB359" s="863"/>
      <c r="AC359" s="863"/>
      <c r="AD359" s="863"/>
      <c r="AE359" s="863"/>
      <c r="AF359" s="863"/>
      <c r="AG359" s="863"/>
      <c r="AH359" s="863"/>
      <c r="AI359" s="863"/>
      <c r="AJ359" s="863"/>
      <c r="AK359" s="863"/>
      <c r="AL359" s="863"/>
      <c r="AM359" s="863"/>
      <c r="AN359" s="863"/>
      <c r="AO359" s="863"/>
      <c r="AP359" s="863"/>
    </row>
    <row r="360" ht="15.75" hidden="1" customHeight="1" outlineLevel="1">
      <c r="A360" s="862" t="str">
        <f>IFERROR(__xludf.DUMMYFUNCTION("TRANSPOSE(FILTER(Esercizi!$AY$2:$BI369,Esercizi!$AY$1:$BI$1=#REF!))"),"#N/A")</f>
        <v>#N/A</v>
      </c>
      <c r="B360" s="863"/>
      <c r="C360" s="863"/>
      <c r="D360" s="863"/>
      <c r="E360" s="863"/>
      <c r="F360" s="863"/>
      <c r="G360" s="863"/>
      <c r="H360" s="863"/>
      <c r="I360" s="863"/>
      <c r="J360" s="863"/>
      <c r="K360" s="863"/>
      <c r="L360" s="863"/>
      <c r="M360" s="863"/>
      <c r="N360" s="863"/>
      <c r="O360" s="863"/>
      <c r="P360" s="863"/>
      <c r="Q360" s="863"/>
      <c r="R360" s="863"/>
      <c r="S360" s="863"/>
      <c r="T360" s="863"/>
      <c r="U360" s="863"/>
      <c r="V360" s="863"/>
      <c r="W360" s="863"/>
      <c r="X360" s="863"/>
      <c r="Y360" s="863"/>
      <c r="Z360" s="863"/>
      <c r="AA360" s="863"/>
      <c r="AB360" s="863"/>
      <c r="AC360" s="863"/>
      <c r="AD360" s="863"/>
      <c r="AE360" s="863"/>
      <c r="AF360" s="863"/>
      <c r="AG360" s="863"/>
      <c r="AH360" s="863"/>
      <c r="AI360" s="863"/>
      <c r="AJ360" s="863"/>
      <c r="AK360" s="863"/>
      <c r="AL360" s="863"/>
      <c r="AM360" s="863"/>
      <c r="AN360" s="863"/>
      <c r="AO360" s="863"/>
      <c r="AP360" s="863"/>
    </row>
    <row r="361" ht="15.75" hidden="1" customHeight="1" outlineLevel="1">
      <c r="A361" s="862" t="str">
        <f>IFERROR(__xludf.DUMMYFUNCTION("TRANSPOSE(FILTER(Esercizi!$AY$2:$BI370,Esercizi!$AY$1:$BI$1=#REF!))"),"#N/A")</f>
        <v>#N/A</v>
      </c>
      <c r="B361" s="863"/>
      <c r="C361" s="863"/>
      <c r="D361" s="863"/>
      <c r="E361" s="863"/>
      <c r="F361" s="863"/>
      <c r="G361" s="863"/>
      <c r="H361" s="863"/>
      <c r="I361" s="863"/>
      <c r="J361" s="863"/>
      <c r="K361" s="863"/>
      <c r="L361" s="863"/>
      <c r="M361" s="863"/>
      <c r="N361" s="863"/>
      <c r="O361" s="863"/>
      <c r="P361" s="863"/>
      <c r="Q361" s="863"/>
      <c r="R361" s="863"/>
      <c r="S361" s="863"/>
      <c r="T361" s="863"/>
      <c r="U361" s="863"/>
      <c r="V361" s="863"/>
      <c r="W361" s="863"/>
      <c r="X361" s="863"/>
      <c r="Y361" s="863"/>
      <c r="Z361" s="863"/>
      <c r="AA361" s="863"/>
      <c r="AB361" s="863"/>
      <c r="AC361" s="863"/>
      <c r="AD361" s="863"/>
      <c r="AE361" s="863"/>
      <c r="AF361" s="863"/>
      <c r="AG361" s="863"/>
      <c r="AH361" s="863"/>
      <c r="AI361" s="863"/>
      <c r="AJ361" s="863"/>
      <c r="AK361" s="863"/>
      <c r="AL361" s="863"/>
      <c r="AM361" s="863"/>
      <c r="AN361" s="863"/>
      <c r="AO361" s="863"/>
      <c r="AP361" s="863"/>
    </row>
    <row r="362" ht="15.75" hidden="1" customHeight="1" outlineLevel="1">
      <c r="A362" s="862" t="str">
        <f>IFERROR(__xludf.DUMMYFUNCTION("TRANSPOSE(FILTER(Esercizi!$AY$2:$BI371,Esercizi!$AY$1:$BI$1=#REF!))"),"#N/A")</f>
        <v>#N/A</v>
      </c>
      <c r="B362" s="863"/>
      <c r="C362" s="863"/>
      <c r="D362" s="863"/>
      <c r="E362" s="863"/>
      <c r="F362" s="863"/>
      <c r="G362" s="863"/>
      <c r="H362" s="863"/>
      <c r="I362" s="863"/>
      <c r="J362" s="863"/>
      <c r="K362" s="863"/>
      <c r="L362" s="863"/>
      <c r="M362" s="863"/>
      <c r="N362" s="863"/>
      <c r="O362" s="863"/>
      <c r="P362" s="863"/>
      <c r="Q362" s="863"/>
      <c r="R362" s="863"/>
      <c r="S362" s="863"/>
      <c r="T362" s="863"/>
      <c r="U362" s="863"/>
      <c r="V362" s="863"/>
      <c r="W362" s="863"/>
      <c r="X362" s="863"/>
      <c r="Y362" s="863"/>
      <c r="Z362" s="863"/>
      <c r="AA362" s="863"/>
      <c r="AB362" s="863"/>
      <c r="AC362" s="863"/>
      <c r="AD362" s="863"/>
      <c r="AE362" s="863"/>
      <c r="AF362" s="863"/>
      <c r="AG362" s="863"/>
      <c r="AH362" s="863"/>
      <c r="AI362" s="863"/>
      <c r="AJ362" s="863"/>
      <c r="AK362" s="863"/>
      <c r="AL362" s="863"/>
      <c r="AM362" s="863"/>
      <c r="AN362" s="863"/>
      <c r="AO362" s="863"/>
      <c r="AP362" s="863"/>
    </row>
    <row r="363" ht="15.75" hidden="1" customHeight="1" outlineLevel="1">
      <c r="A363" s="862" t="str">
        <f>IFERROR(__xludf.DUMMYFUNCTION("TRANSPOSE(FILTER(Esercizi!$AY$2:$BI372,Esercizi!$AY$1:$BI$1=#REF!))"),"#N/A")</f>
        <v>#N/A</v>
      </c>
      <c r="B363" s="863"/>
      <c r="C363" s="863"/>
      <c r="D363" s="863"/>
      <c r="E363" s="863"/>
      <c r="F363" s="863"/>
      <c r="G363" s="863"/>
      <c r="H363" s="863"/>
      <c r="I363" s="863"/>
      <c r="J363" s="863"/>
      <c r="K363" s="863"/>
      <c r="L363" s="863"/>
      <c r="M363" s="863"/>
      <c r="N363" s="863"/>
      <c r="O363" s="863"/>
      <c r="P363" s="863"/>
      <c r="Q363" s="863"/>
      <c r="R363" s="863"/>
      <c r="S363" s="863"/>
      <c r="T363" s="863"/>
      <c r="U363" s="863"/>
      <c r="V363" s="863"/>
      <c r="W363" s="863"/>
      <c r="X363" s="863"/>
      <c r="Y363" s="863"/>
      <c r="Z363" s="863"/>
      <c r="AA363" s="863"/>
      <c r="AB363" s="863"/>
      <c r="AC363" s="863"/>
      <c r="AD363" s="863"/>
      <c r="AE363" s="863"/>
      <c r="AF363" s="863"/>
      <c r="AG363" s="863"/>
      <c r="AH363" s="863"/>
      <c r="AI363" s="863"/>
      <c r="AJ363" s="863"/>
      <c r="AK363" s="863"/>
      <c r="AL363" s="863"/>
      <c r="AM363" s="863"/>
      <c r="AN363" s="863"/>
      <c r="AO363" s="863"/>
      <c r="AP363" s="863"/>
    </row>
    <row r="364" ht="15.75" hidden="1" customHeight="1" outlineLevel="1">
      <c r="A364" s="862" t="str">
        <f>IFERROR(__xludf.DUMMYFUNCTION("TRANSPOSE(FILTER(Esercizi!$AY$2:$BI373,Esercizi!$AY$1:$BI$1=#REF!))"),"#N/A")</f>
        <v>#N/A</v>
      </c>
      <c r="B364" s="863"/>
      <c r="C364" s="863"/>
      <c r="D364" s="863"/>
      <c r="E364" s="863"/>
      <c r="F364" s="863"/>
      <c r="G364" s="863"/>
      <c r="H364" s="863"/>
      <c r="I364" s="863"/>
      <c r="J364" s="863"/>
      <c r="K364" s="863"/>
      <c r="L364" s="863"/>
      <c r="M364" s="863"/>
      <c r="N364" s="863"/>
      <c r="O364" s="863"/>
      <c r="P364" s="863"/>
      <c r="Q364" s="863"/>
      <c r="R364" s="863"/>
      <c r="S364" s="863"/>
      <c r="T364" s="863"/>
      <c r="U364" s="863"/>
      <c r="V364" s="863"/>
      <c r="W364" s="863"/>
      <c r="X364" s="863"/>
      <c r="Y364" s="863"/>
      <c r="Z364" s="863"/>
      <c r="AA364" s="863"/>
      <c r="AB364" s="863"/>
      <c r="AC364" s="863"/>
      <c r="AD364" s="863"/>
      <c r="AE364" s="863"/>
      <c r="AF364" s="863"/>
      <c r="AG364" s="863"/>
      <c r="AH364" s="863"/>
      <c r="AI364" s="863"/>
      <c r="AJ364" s="863"/>
      <c r="AK364" s="863"/>
      <c r="AL364" s="863"/>
      <c r="AM364" s="863"/>
      <c r="AN364" s="863"/>
      <c r="AO364" s="863"/>
      <c r="AP364" s="863"/>
    </row>
    <row r="365" ht="15.75" hidden="1" customHeight="1" outlineLevel="1">
      <c r="A365" s="862" t="str">
        <f>IFERROR(__xludf.DUMMYFUNCTION("TRANSPOSE(FILTER(Esercizi!$AY$2:$BI374,Esercizi!$AY$1:$BI$1=#REF!))"),"#N/A")</f>
        <v>#N/A</v>
      </c>
      <c r="B365" s="863"/>
      <c r="C365" s="863"/>
      <c r="D365" s="863"/>
      <c r="E365" s="863"/>
      <c r="F365" s="863"/>
      <c r="G365" s="863"/>
      <c r="H365" s="863"/>
      <c r="I365" s="863"/>
      <c r="J365" s="863"/>
      <c r="K365" s="863"/>
      <c r="L365" s="863"/>
      <c r="M365" s="863"/>
      <c r="N365" s="863"/>
      <c r="O365" s="863"/>
      <c r="P365" s="863"/>
      <c r="Q365" s="863"/>
      <c r="R365" s="863"/>
      <c r="S365" s="863"/>
      <c r="T365" s="863"/>
      <c r="U365" s="863"/>
      <c r="V365" s="863"/>
      <c r="W365" s="863"/>
      <c r="X365" s="863"/>
      <c r="Y365" s="863"/>
      <c r="Z365" s="863"/>
      <c r="AA365" s="863"/>
      <c r="AB365" s="863"/>
      <c r="AC365" s="863"/>
      <c r="AD365" s="863"/>
      <c r="AE365" s="863"/>
      <c r="AF365" s="863"/>
      <c r="AG365" s="863"/>
      <c r="AH365" s="863"/>
      <c r="AI365" s="863"/>
      <c r="AJ365" s="863"/>
      <c r="AK365" s="863"/>
      <c r="AL365" s="863"/>
      <c r="AM365" s="863"/>
      <c r="AN365" s="863"/>
      <c r="AO365" s="863"/>
      <c r="AP365" s="863"/>
    </row>
    <row r="366" ht="15.75" hidden="1" customHeight="1" outlineLevel="1">
      <c r="A366" s="862" t="str">
        <f>IFERROR(__xludf.DUMMYFUNCTION("TRANSPOSE(FILTER(Esercizi!$AY$2:$BI375,Esercizi!$AY$1:$BI$1=#REF!))"),"#N/A")</f>
        <v>#N/A</v>
      </c>
      <c r="B366" s="863"/>
      <c r="C366" s="863"/>
      <c r="D366" s="863"/>
      <c r="E366" s="863"/>
      <c r="F366" s="863"/>
      <c r="G366" s="863"/>
      <c r="H366" s="863"/>
      <c r="I366" s="863"/>
      <c r="J366" s="863"/>
      <c r="K366" s="863"/>
      <c r="L366" s="863"/>
      <c r="M366" s="863"/>
      <c r="N366" s="863"/>
      <c r="O366" s="863"/>
      <c r="P366" s="863"/>
      <c r="Q366" s="863"/>
      <c r="R366" s="863"/>
      <c r="S366" s="863"/>
      <c r="T366" s="863"/>
      <c r="U366" s="863"/>
      <c r="V366" s="863"/>
      <c r="W366" s="863"/>
      <c r="X366" s="863"/>
      <c r="Y366" s="863"/>
      <c r="Z366" s="863"/>
      <c r="AA366" s="863"/>
      <c r="AB366" s="863"/>
      <c r="AC366" s="863"/>
      <c r="AD366" s="863"/>
      <c r="AE366" s="863"/>
      <c r="AF366" s="863"/>
      <c r="AG366" s="863"/>
      <c r="AH366" s="863"/>
      <c r="AI366" s="863"/>
      <c r="AJ366" s="863"/>
      <c r="AK366" s="863"/>
      <c r="AL366" s="863"/>
      <c r="AM366" s="863"/>
      <c r="AN366" s="863"/>
      <c r="AO366" s="863"/>
      <c r="AP366" s="863"/>
    </row>
    <row r="367" ht="15.75" hidden="1" customHeight="1" outlineLevel="1">
      <c r="A367" s="862" t="str">
        <f>IFERROR(__xludf.DUMMYFUNCTION("TRANSPOSE(FILTER(Esercizi!$AY$2:$BI376,Esercizi!$AY$1:$BI$1=#REF!))"),"#N/A")</f>
        <v>#N/A</v>
      </c>
      <c r="B367" s="863"/>
      <c r="C367" s="863"/>
      <c r="D367" s="863"/>
      <c r="E367" s="863"/>
      <c r="F367" s="863"/>
      <c r="G367" s="863"/>
      <c r="H367" s="863"/>
      <c r="I367" s="863"/>
      <c r="J367" s="863"/>
      <c r="K367" s="863"/>
      <c r="L367" s="863"/>
      <c r="M367" s="863"/>
      <c r="N367" s="863"/>
      <c r="O367" s="863"/>
      <c r="P367" s="863"/>
      <c r="Q367" s="863"/>
      <c r="R367" s="863"/>
      <c r="S367" s="863"/>
      <c r="T367" s="863"/>
      <c r="U367" s="863"/>
      <c r="V367" s="863"/>
      <c r="W367" s="863"/>
      <c r="X367" s="863"/>
      <c r="Y367" s="863"/>
      <c r="Z367" s="863"/>
      <c r="AA367" s="863"/>
      <c r="AB367" s="863"/>
      <c r="AC367" s="863"/>
      <c r="AD367" s="863"/>
      <c r="AE367" s="863"/>
      <c r="AF367" s="863"/>
      <c r="AG367" s="863"/>
      <c r="AH367" s="863"/>
      <c r="AI367" s="863"/>
      <c r="AJ367" s="863"/>
      <c r="AK367" s="863"/>
      <c r="AL367" s="863"/>
      <c r="AM367" s="863"/>
      <c r="AN367" s="863"/>
      <c r="AO367" s="863"/>
      <c r="AP367" s="863"/>
    </row>
    <row r="368" ht="15.75" hidden="1" customHeight="1" outlineLevel="1">
      <c r="A368" s="862" t="str">
        <f>IFERROR(__xludf.DUMMYFUNCTION("TRANSPOSE(FILTER(Esercizi!$AY$2:$BI377,Esercizi!$AY$1:$BI$1=#REF!))"),"#N/A")</f>
        <v>#N/A</v>
      </c>
      <c r="B368" s="863"/>
      <c r="C368" s="863"/>
      <c r="D368" s="863"/>
      <c r="E368" s="863"/>
      <c r="F368" s="863"/>
      <c r="G368" s="863"/>
      <c r="H368" s="863"/>
      <c r="I368" s="863"/>
      <c r="J368" s="863"/>
      <c r="K368" s="863"/>
      <c r="L368" s="863"/>
      <c r="M368" s="863"/>
      <c r="N368" s="863"/>
      <c r="O368" s="863"/>
      <c r="P368" s="863"/>
      <c r="Q368" s="863"/>
      <c r="R368" s="863"/>
      <c r="S368" s="863"/>
      <c r="T368" s="863"/>
      <c r="U368" s="863"/>
      <c r="V368" s="863"/>
      <c r="W368" s="863"/>
      <c r="X368" s="863"/>
      <c r="Y368" s="863"/>
      <c r="Z368" s="863"/>
      <c r="AA368" s="863"/>
      <c r="AB368" s="863"/>
      <c r="AC368" s="863"/>
      <c r="AD368" s="863"/>
      <c r="AE368" s="863"/>
      <c r="AF368" s="863"/>
      <c r="AG368" s="863"/>
      <c r="AH368" s="863"/>
      <c r="AI368" s="863"/>
      <c r="AJ368" s="863"/>
      <c r="AK368" s="863"/>
      <c r="AL368" s="863"/>
      <c r="AM368" s="863"/>
      <c r="AN368" s="863"/>
      <c r="AO368" s="863"/>
      <c r="AP368" s="863"/>
    </row>
    <row r="369" ht="15.75" hidden="1" customHeight="1" outlineLevel="1">
      <c r="A369" s="862"/>
      <c r="B369" s="863"/>
      <c r="C369" s="863"/>
      <c r="D369" s="863"/>
      <c r="E369" s="863"/>
      <c r="F369" s="863"/>
      <c r="G369" s="863"/>
      <c r="H369" s="863"/>
      <c r="I369" s="863"/>
      <c r="J369" s="863"/>
      <c r="K369" s="863"/>
      <c r="L369" s="863"/>
      <c r="M369" s="863"/>
      <c r="N369" s="863"/>
      <c r="O369" s="863"/>
      <c r="P369" s="863"/>
      <c r="Q369" s="863"/>
      <c r="R369" s="863"/>
      <c r="S369" s="863"/>
      <c r="T369" s="863"/>
      <c r="U369" s="863"/>
      <c r="V369" s="863"/>
      <c r="W369" s="863"/>
      <c r="X369" s="863"/>
      <c r="Y369" s="863"/>
      <c r="Z369" s="863"/>
      <c r="AA369" s="863"/>
      <c r="AB369" s="863"/>
      <c r="AC369" s="863"/>
      <c r="AD369" s="863"/>
      <c r="AE369" s="863"/>
      <c r="AF369" s="863"/>
      <c r="AG369" s="863"/>
      <c r="AH369" s="863"/>
      <c r="AI369" s="863"/>
      <c r="AJ369" s="863"/>
      <c r="AK369" s="863"/>
      <c r="AL369" s="863"/>
      <c r="AM369" s="863"/>
      <c r="AN369" s="863"/>
      <c r="AO369" s="863"/>
      <c r="AP369" s="863"/>
    </row>
    <row r="370" ht="15.75" hidden="1" customHeight="1" outlineLevel="1">
      <c r="A370" s="862" t="str">
        <f>IFERROR(__xludf.DUMMYFUNCTION("TRANSPOSE(FILTER(Esercizi!$AY$2:$BI366,Esercizi!$AY$1:$BI$1=#REF!))"),"#N/A")</f>
        <v>#N/A</v>
      </c>
      <c r="B370" s="863"/>
      <c r="C370" s="863"/>
      <c r="D370" s="863"/>
      <c r="E370" s="863"/>
      <c r="F370" s="863"/>
      <c r="G370" s="863"/>
      <c r="H370" s="863"/>
      <c r="I370" s="863"/>
      <c r="J370" s="863"/>
      <c r="K370" s="863"/>
      <c r="L370" s="863"/>
      <c r="M370" s="863"/>
      <c r="N370" s="863"/>
      <c r="O370" s="863"/>
      <c r="P370" s="863"/>
      <c r="Q370" s="863"/>
      <c r="R370" s="863"/>
      <c r="S370" s="863"/>
      <c r="T370" s="863"/>
      <c r="U370" s="863"/>
      <c r="V370" s="863"/>
      <c r="W370" s="863"/>
      <c r="X370" s="863"/>
      <c r="Y370" s="863"/>
      <c r="Z370" s="863"/>
      <c r="AA370" s="863"/>
      <c r="AB370" s="863"/>
      <c r="AC370" s="863"/>
      <c r="AD370" s="863"/>
      <c r="AE370" s="863"/>
      <c r="AF370" s="863"/>
      <c r="AG370" s="863"/>
      <c r="AH370" s="863"/>
      <c r="AI370" s="863"/>
      <c r="AJ370" s="863"/>
      <c r="AK370" s="863"/>
      <c r="AL370" s="863"/>
      <c r="AM370" s="863"/>
      <c r="AN370" s="863"/>
      <c r="AO370" s="863"/>
      <c r="AP370" s="863"/>
    </row>
    <row r="371" ht="15.75" hidden="1" customHeight="1" outlineLevel="1">
      <c r="A371" s="862" t="str">
        <f>IFERROR(__xludf.DUMMYFUNCTION("TRANSPOSE(FILTER(Esercizi!$AY$2:$BI367,Esercizi!$AY$1:$BI$1=#REF!))"),"#N/A")</f>
        <v>#N/A</v>
      </c>
      <c r="B371" s="863"/>
      <c r="C371" s="863"/>
      <c r="D371" s="863"/>
      <c r="E371" s="863"/>
      <c r="F371" s="863"/>
      <c r="G371" s="863"/>
      <c r="H371" s="863"/>
      <c r="I371" s="863"/>
      <c r="J371" s="863"/>
      <c r="K371" s="863"/>
      <c r="L371" s="863"/>
      <c r="M371" s="863"/>
      <c r="N371" s="863"/>
      <c r="O371" s="863"/>
      <c r="P371" s="863"/>
      <c r="Q371" s="863"/>
      <c r="R371" s="863"/>
      <c r="S371" s="863"/>
      <c r="T371" s="863"/>
      <c r="U371" s="863"/>
      <c r="V371" s="863"/>
      <c r="W371" s="863"/>
      <c r="X371" s="863"/>
      <c r="Y371" s="863"/>
      <c r="Z371" s="863"/>
      <c r="AA371" s="863"/>
      <c r="AB371" s="863"/>
      <c r="AC371" s="863"/>
      <c r="AD371" s="863"/>
      <c r="AE371" s="863"/>
      <c r="AF371" s="863"/>
      <c r="AG371" s="863"/>
      <c r="AH371" s="863"/>
      <c r="AI371" s="863"/>
      <c r="AJ371" s="863"/>
      <c r="AK371" s="863"/>
      <c r="AL371" s="863"/>
      <c r="AM371" s="863"/>
      <c r="AN371" s="863"/>
      <c r="AO371" s="863"/>
      <c r="AP371" s="863"/>
    </row>
    <row r="372" ht="15.75" hidden="1" customHeight="1" outlineLevel="1">
      <c r="A372" s="862" t="str">
        <f>IFERROR(__xludf.DUMMYFUNCTION("TRANSPOSE(FILTER(Esercizi!$AY$2:$BI368,Esercizi!$AY$1:$BI$1=#REF!))"),"#N/A")</f>
        <v>#N/A</v>
      </c>
      <c r="B372" s="863"/>
      <c r="C372" s="863"/>
      <c r="D372" s="863"/>
      <c r="E372" s="863"/>
      <c r="F372" s="863"/>
      <c r="G372" s="863"/>
      <c r="H372" s="863"/>
      <c r="I372" s="863"/>
      <c r="J372" s="863"/>
      <c r="K372" s="863"/>
      <c r="L372" s="863"/>
      <c r="M372" s="863"/>
      <c r="N372" s="863"/>
      <c r="O372" s="863"/>
      <c r="P372" s="863"/>
      <c r="Q372" s="863"/>
      <c r="R372" s="863"/>
      <c r="S372" s="863"/>
      <c r="T372" s="863"/>
      <c r="U372" s="863"/>
      <c r="V372" s="863"/>
      <c r="W372" s="863"/>
      <c r="X372" s="863"/>
      <c r="Y372" s="863"/>
      <c r="Z372" s="863"/>
      <c r="AA372" s="863"/>
      <c r="AB372" s="863"/>
      <c r="AC372" s="863"/>
      <c r="AD372" s="863"/>
      <c r="AE372" s="863"/>
      <c r="AF372" s="863"/>
      <c r="AG372" s="863"/>
      <c r="AH372" s="863"/>
      <c r="AI372" s="863"/>
      <c r="AJ372" s="863"/>
      <c r="AK372" s="863"/>
      <c r="AL372" s="863"/>
      <c r="AM372" s="863"/>
      <c r="AN372" s="863"/>
      <c r="AO372" s="863"/>
      <c r="AP372" s="863"/>
    </row>
    <row r="373" ht="15.75" hidden="1" customHeight="1" outlineLevel="1">
      <c r="A373" s="862" t="str">
        <f>IFERROR(__xludf.DUMMYFUNCTION("TRANSPOSE(FILTER(Esercizi!$AY$2:$BI369,Esercizi!$AY$1:$BI$1=#REF!))"),"#N/A")</f>
        <v>#N/A</v>
      </c>
      <c r="B373" s="863"/>
      <c r="C373" s="863"/>
      <c r="D373" s="863"/>
      <c r="E373" s="863"/>
      <c r="F373" s="863"/>
      <c r="G373" s="863"/>
      <c r="H373" s="863"/>
      <c r="I373" s="863"/>
      <c r="J373" s="863"/>
      <c r="K373" s="863"/>
      <c r="L373" s="863"/>
      <c r="M373" s="863"/>
      <c r="N373" s="863"/>
      <c r="O373" s="863"/>
      <c r="P373" s="863"/>
      <c r="Q373" s="863"/>
      <c r="R373" s="863"/>
      <c r="S373" s="863"/>
      <c r="T373" s="863"/>
      <c r="U373" s="863"/>
      <c r="V373" s="863"/>
      <c r="W373" s="863"/>
      <c r="X373" s="863"/>
      <c r="Y373" s="863"/>
      <c r="Z373" s="863"/>
      <c r="AA373" s="863"/>
      <c r="AB373" s="863"/>
      <c r="AC373" s="863"/>
      <c r="AD373" s="863"/>
      <c r="AE373" s="863"/>
      <c r="AF373" s="863"/>
      <c r="AG373" s="863"/>
      <c r="AH373" s="863"/>
      <c r="AI373" s="863"/>
      <c r="AJ373" s="863"/>
      <c r="AK373" s="863"/>
      <c r="AL373" s="863"/>
      <c r="AM373" s="863"/>
      <c r="AN373" s="863"/>
      <c r="AO373" s="863"/>
      <c r="AP373" s="863"/>
    </row>
    <row r="374" ht="15.75" hidden="1" customHeight="1" outlineLevel="1">
      <c r="A374" s="862" t="str">
        <f>IFERROR(__xludf.DUMMYFUNCTION("TRANSPOSE(FILTER(Esercizi!$AY$2:$BI370,Esercizi!$AY$1:$BI$1=#REF!))"),"#N/A")</f>
        <v>#N/A</v>
      </c>
      <c r="B374" s="863"/>
      <c r="C374" s="863"/>
      <c r="D374" s="863"/>
      <c r="E374" s="863"/>
      <c r="F374" s="863"/>
      <c r="G374" s="863"/>
      <c r="H374" s="863"/>
      <c r="I374" s="863"/>
      <c r="J374" s="863"/>
      <c r="K374" s="863"/>
      <c r="L374" s="863"/>
      <c r="M374" s="863"/>
      <c r="N374" s="863"/>
      <c r="O374" s="863"/>
      <c r="P374" s="863"/>
      <c r="Q374" s="863"/>
      <c r="R374" s="863"/>
      <c r="S374" s="863"/>
      <c r="T374" s="863"/>
      <c r="U374" s="863"/>
      <c r="V374" s="863"/>
      <c r="W374" s="863"/>
      <c r="X374" s="863"/>
      <c r="Y374" s="863"/>
      <c r="Z374" s="863"/>
      <c r="AA374" s="863"/>
      <c r="AB374" s="863"/>
      <c r="AC374" s="863"/>
      <c r="AD374" s="863"/>
      <c r="AE374" s="863"/>
      <c r="AF374" s="863"/>
      <c r="AG374" s="863"/>
      <c r="AH374" s="863"/>
      <c r="AI374" s="863"/>
      <c r="AJ374" s="863"/>
      <c r="AK374" s="863"/>
      <c r="AL374" s="863"/>
      <c r="AM374" s="863"/>
      <c r="AN374" s="863"/>
      <c r="AO374" s="863"/>
      <c r="AP374" s="863"/>
    </row>
    <row r="375" ht="15.75" hidden="1" customHeight="1" outlineLevel="1">
      <c r="A375" s="862" t="str">
        <f>IFERROR(__xludf.DUMMYFUNCTION("TRANSPOSE(FILTER(Esercizi!$AY$2:$BI371,Esercizi!$AY$1:$BI$1=#REF!))"),"#N/A")</f>
        <v>#N/A</v>
      </c>
      <c r="B375" s="863"/>
      <c r="C375" s="863"/>
      <c r="D375" s="863"/>
      <c r="E375" s="863"/>
      <c r="F375" s="863"/>
      <c r="G375" s="863"/>
      <c r="H375" s="863"/>
      <c r="I375" s="863"/>
      <c r="J375" s="863"/>
      <c r="K375" s="863"/>
      <c r="L375" s="863"/>
      <c r="M375" s="863"/>
      <c r="N375" s="863"/>
      <c r="O375" s="863"/>
      <c r="P375" s="863"/>
      <c r="Q375" s="863"/>
      <c r="R375" s="863"/>
      <c r="S375" s="863"/>
      <c r="T375" s="863"/>
      <c r="U375" s="863"/>
      <c r="V375" s="863"/>
      <c r="W375" s="863"/>
      <c r="X375" s="863"/>
      <c r="Y375" s="863"/>
      <c r="Z375" s="863"/>
      <c r="AA375" s="863"/>
      <c r="AB375" s="863"/>
      <c r="AC375" s="863"/>
      <c r="AD375" s="863"/>
      <c r="AE375" s="863"/>
      <c r="AF375" s="863"/>
      <c r="AG375" s="863"/>
      <c r="AH375" s="863"/>
      <c r="AI375" s="863"/>
      <c r="AJ375" s="863"/>
      <c r="AK375" s="863"/>
      <c r="AL375" s="863"/>
      <c r="AM375" s="863"/>
      <c r="AN375" s="863"/>
      <c r="AO375" s="863"/>
      <c r="AP375" s="863"/>
    </row>
    <row r="376" ht="15.75" hidden="1" customHeight="1" outlineLevel="1">
      <c r="A376" s="862" t="str">
        <f>IFERROR(__xludf.DUMMYFUNCTION("TRANSPOSE(FILTER(Esercizi!$AY$2:$BI372,Esercizi!$AY$1:$BI$1=#REF!))"),"#N/A")</f>
        <v>#N/A</v>
      </c>
      <c r="B376" s="863"/>
      <c r="C376" s="863"/>
      <c r="D376" s="863"/>
      <c r="E376" s="863"/>
      <c r="F376" s="863"/>
      <c r="G376" s="863"/>
      <c r="H376" s="863"/>
      <c r="I376" s="863"/>
      <c r="J376" s="863"/>
      <c r="K376" s="863"/>
      <c r="L376" s="863"/>
      <c r="M376" s="863"/>
      <c r="N376" s="863"/>
      <c r="O376" s="863"/>
      <c r="P376" s="863"/>
      <c r="Q376" s="863"/>
      <c r="R376" s="863"/>
      <c r="S376" s="863"/>
      <c r="T376" s="863"/>
      <c r="U376" s="863"/>
      <c r="V376" s="863"/>
      <c r="W376" s="863"/>
      <c r="X376" s="863"/>
      <c r="Y376" s="863"/>
      <c r="Z376" s="863"/>
      <c r="AA376" s="863"/>
      <c r="AB376" s="863"/>
      <c r="AC376" s="863"/>
      <c r="AD376" s="863"/>
      <c r="AE376" s="863"/>
      <c r="AF376" s="863"/>
      <c r="AG376" s="863"/>
      <c r="AH376" s="863"/>
      <c r="AI376" s="863"/>
      <c r="AJ376" s="863"/>
      <c r="AK376" s="863"/>
      <c r="AL376" s="863"/>
      <c r="AM376" s="863"/>
      <c r="AN376" s="863"/>
      <c r="AO376" s="863"/>
      <c r="AP376" s="863"/>
    </row>
    <row r="377" ht="15.75" hidden="1" customHeight="1" outlineLevel="1">
      <c r="A377" s="862" t="str">
        <f>IFERROR(__xludf.DUMMYFUNCTION("TRANSPOSE(FILTER(Esercizi!$AY$2:$BI373,Esercizi!$AY$1:$BI$1=#REF!))"),"#N/A")</f>
        <v>#N/A</v>
      </c>
      <c r="B377" s="863"/>
      <c r="C377" s="863"/>
      <c r="D377" s="863"/>
      <c r="E377" s="863"/>
      <c r="F377" s="863"/>
      <c r="G377" s="863"/>
      <c r="H377" s="863"/>
      <c r="I377" s="863"/>
      <c r="J377" s="863"/>
      <c r="K377" s="863"/>
      <c r="L377" s="863"/>
      <c r="M377" s="863"/>
      <c r="N377" s="863"/>
      <c r="O377" s="863"/>
      <c r="P377" s="863"/>
      <c r="Q377" s="863"/>
      <c r="R377" s="863"/>
      <c r="S377" s="863"/>
      <c r="T377" s="863"/>
      <c r="U377" s="863"/>
      <c r="V377" s="863"/>
      <c r="W377" s="863"/>
      <c r="X377" s="863"/>
      <c r="Y377" s="863"/>
      <c r="Z377" s="863"/>
      <c r="AA377" s="863"/>
      <c r="AB377" s="863"/>
      <c r="AC377" s="863"/>
      <c r="AD377" s="863"/>
      <c r="AE377" s="863"/>
      <c r="AF377" s="863"/>
      <c r="AG377" s="863"/>
      <c r="AH377" s="863"/>
      <c r="AI377" s="863"/>
      <c r="AJ377" s="863"/>
      <c r="AK377" s="863"/>
      <c r="AL377" s="863"/>
      <c r="AM377" s="863"/>
      <c r="AN377" s="863"/>
      <c r="AO377" s="863"/>
      <c r="AP377" s="863"/>
    </row>
    <row r="378" ht="15.75" hidden="1" customHeight="1" outlineLevel="1">
      <c r="A378" s="862" t="str">
        <f>IFERROR(__xludf.DUMMYFUNCTION("TRANSPOSE(FILTER(Esercizi!$AY$2:$BI374,Esercizi!$AY$1:$BI$1=#REF!))"),"#N/A")</f>
        <v>#N/A</v>
      </c>
      <c r="B378" s="863"/>
      <c r="C378" s="863"/>
      <c r="D378" s="863"/>
      <c r="E378" s="863"/>
      <c r="F378" s="863"/>
      <c r="G378" s="863"/>
      <c r="H378" s="863"/>
      <c r="I378" s="863"/>
      <c r="J378" s="863"/>
      <c r="K378" s="863"/>
      <c r="L378" s="863"/>
      <c r="M378" s="863"/>
      <c r="N378" s="863"/>
      <c r="O378" s="863"/>
      <c r="P378" s="863"/>
      <c r="Q378" s="863"/>
      <c r="R378" s="863"/>
      <c r="S378" s="863"/>
      <c r="T378" s="863"/>
      <c r="U378" s="863"/>
      <c r="V378" s="863"/>
      <c r="W378" s="863"/>
      <c r="X378" s="863"/>
      <c r="Y378" s="863"/>
      <c r="Z378" s="863"/>
      <c r="AA378" s="863"/>
      <c r="AB378" s="863"/>
      <c r="AC378" s="863"/>
      <c r="AD378" s="863"/>
      <c r="AE378" s="863"/>
      <c r="AF378" s="863"/>
      <c r="AG378" s="863"/>
      <c r="AH378" s="863"/>
      <c r="AI378" s="863"/>
      <c r="AJ378" s="863"/>
      <c r="AK378" s="863"/>
      <c r="AL378" s="863"/>
      <c r="AM378" s="863"/>
      <c r="AN378" s="863"/>
      <c r="AO378" s="863"/>
      <c r="AP378" s="863"/>
    </row>
    <row r="379" ht="15.75" hidden="1" customHeight="1" outlineLevel="1">
      <c r="A379" s="862" t="str">
        <f>IFERROR(__xludf.DUMMYFUNCTION("TRANSPOSE(FILTER(Esercizi!$AY$2:$BI375,Esercizi!$AY$1:$BI$1=#REF!))"),"#N/A")</f>
        <v>#N/A</v>
      </c>
      <c r="B379" s="863"/>
      <c r="C379" s="863"/>
      <c r="D379" s="863"/>
      <c r="E379" s="863"/>
      <c r="F379" s="863"/>
      <c r="G379" s="863"/>
      <c r="H379" s="863"/>
      <c r="I379" s="863"/>
      <c r="J379" s="863"/>
      <c r="K379" s="863"/>
      <c r="L379" s="863"/>
      <c r="M379" s="863"/>
      <c r="N379" s="863"/>
      <c r="O379" s="863"/>
      <c r="P379" s="863"/>
      <c r="Q379" s="863"/>
      <c r="R379" s="863"/>
      <c r="S379" s="863"/>
      <c r="T379" s="863"/>
      <c r="U379" s="863"/>
      <c r="V379" s="863"/>
      <c r="W379" s="863"/>
      <c r="X379" s="863"/>
      <c r="Y379" s="863"/>
      <c r="Z379" s="863"/>
      <c r="AA379" s="863"/>
      <c r="AB379" s="863"/>
      <c r="AC379" s="863"/>
      <c r="AD379" s="863"/>
      <c r="AE379" s="863"/>
      <c r="AF379" s="863"/>
      <c r="AG379" s="863"/>
      <c r="AH379" s="863"/>
      <c r="AI379" s="863"/>
      <c r="AJ379" s="863"/>
      <c r="AK379" s="863"/>
      <c r="AL379" s="863"/>
      <c r="AM379" s="863"/>
      <c r="AN379" s="863"/>
      <c r="AO379" s="863"/>
      <c r="AP379" s="863"/>
    </row>
    <row r="380" ht="15.75" hidden="1" customHeight="1" outlineLevel="1">
      <c r="A380" s="862" t="str">
        <f>IFERROR(__xludf.DUMMYFUNCTION("TRANSPOSE(FILTER(Esercizi!$AY$2:$BI376,Esercizi!$AY$1:$BI$1=#REF!))"),"#N/A")</f>
        <v>#N/A</v>
      </c>
      <c r="B380" s="863"/>
      <c r="C380" s="863"/>
      <c r="D380" s="863"/>
      <c r="E380" s="863"/>
      <c r="F380" s="863"/>
      <c r="G380" s="863"/>
      <c r="H380" s="863"/>
      <c r="I380" s="863"/>
      <c r="J380" s="863"/>
      <c r="K380" s="863"/>
      <c r="L380" s="863"/>
      <c r="M380" s="863"/>
      <c r="N380" s="863"/>
      <c r="O380" s="863"/>
      <c r="P380" s="863"/>
      <c r="Q380" s="863"/>
      <c r="R380" s="863"/>
      <c r="S380" s="863"/>
      <c r="T380" s="863"/>
      <c r="U380" s="863"/>
      <c r="V380" s="863"/>
      <c r="W380" s="863"/>
      <c r="X380" s="863"/>
      <c r="Y380" s="863"/>
      <c r="Z380" s="863"/>
      <c r="AA380" s="863"/>
      <c r="AB380" s="863"/>
      <c r="AC380" s="863"/>
      <c r="AD380" s="863"/>
      <c r="AE380" s="863"/>
      <c r="AF380" s="863"/>
      <c r="AG380" s="863"/>
      <c r="AH380" s="863"/>
      <c r="AI380" s="863"/>
      <c r="AJ380" s="863"/>
      <c r="AK380" s="863"/>
      <c r="AL380" s="863"/>
      <c r="AM380" s="863"/>
      <c r="AN380" s="863"/>
      <c r="AO380" s="863"/>
      <c r="AP380" s="863"/>
    </row>
    <row r="381" ht="15.75" hidden="1" customHeight="1" outlineLevel="1">
      <c r="A381" s="862" t="str">
        <f>IFERROR(__xludf.DUMMYFUNCTION("TRANSPOSE(FILTER(Esercizi!$AY$2:$BI377,Esercizi!$AY$1:$BI$1=#REF!))"),"#N/A")</f>
        <v>#N/A</v>
      </c>
      <c r="B381" s="863"/>
      <c r="C381" s="863"/>
      <c r="D381" s="863"/>
      <c r="E381" s="863"/>
      <c r="F381" s="863"/>
      <c r="G381" s="863"/>
      <c r="H381" s="863"/>
      <c r="I381" s="863"/>
      <c r="J381" s="863"/>
      <c r="K381" s="863"/>
      <c r="L381" s="863"/>
      <c r="M381" s="863"/>
      <c r="N381" s="863"/>
      <c r="O381" s="863"/>
      <c r="P381" s="863"/>
      <c r="Q381" s="863"/>
      <c r="R381" s="863"/>
      <c r="S381" s="863"/>
      <c r="T381" s="863"/>
      <c r="U381" s="863"/>
      <c r="V381" s="863"/>
      <c r="W381" s="863"/>
      <c r="X381" s="863"/>
      <c r="Y381" s="863"/>
      <c r="Z381" s="863"/>
      <c r="AA381" s="863"/>
      <c r="AB381" s="863"/>
      <c r="AC381" s="863"/>
      <c r="AD381" s="863"/>
      <c r="AE381" s="863"/>
      <c r="AF381" s="863"/>
      <c r="AG381" s="863"/>
      <c r="AH381" s="863"/>
      <c r="AI381" s="863"/>
      <c r="AJ381" s="863"/>
      <c r="AK381" s="863"/>
      <c r="AL381" s="863"/>
      <c r="AM381" s="863"/>
      <c r="AN381" s="863"/>
      <c r="AO381" s="863"/>
      <c r="AP381" s="863"/>
    </row>
    <row r="382" ht="15.75" hidden="1" customHeight="1" outlineLevel="1">
      <c r="A382" s="862"/>
      <c r="B382" s="863"/>
      <c r="C382" s="863"/>
      <c r="D382" s="863"/>
      <c r="E382" s="863"/>
      <c r="F382" s="863"/>
      <c r="G382" s="863"/>
      <c r="H382" s="863"/>
      <c r="I382" s="863"/>
      <c r="J382" s="863"/>
      <c r="K382" s="863"/>
      <c r="L382" s="863"/>
      <c r="M382" s="863"/>
      <c r="N382" s="863"/>
      <c r="O382" s="863"/>
      <c r="P382" s="863"/>
      <c r="Q382" s="863"/>
      <c r="R382" s="863"/>
      <c r="S382" s="863"/>
      <c r="T382" s="863"/>
      <c r="U382" s="863"/>
      <c r="V382" s="863"/>
      <c r="W382" s="863"/>
      <c r="X382" s="863"/>
      <c r="Y382" s="863"/>
      <c r="Z382" s="863"/>
      <c r="AA382" s="863"/>
      <c r="AB382" s="863"/>
      <c r="AC382" s="863"/>
      <c r="AD382" s="863"/>
      <c r="AE382" s="863"/>
      <c r="AF382" s="863"/>
      <c r="AG382" s="863"/>
      <c r="AH382" s="863"/>
      <c r="AI382" s="863"/>
      <c r="AJ382" s="863"/>
      <c r="AK382" s="863"/>
      <c r="AL382" s="863"/>
      <c r="AM382" s="863"/>
      <c r="AN382" s="863"/>
      <c r="AO382" s="863"/>
      <c r="AP382" s="863"/>
    </row>
    <row r="383" ht="15.75" hidden="1" customHeight="1" outlineLevel="1">
      <c r="A383" s="862" t="str">
        <f>IFERROR(__xludf.DUMMYFUNCTION("TRANSPOSE(FILTER(Esercizi!$AY$2:$BI366,Esercizi!$AY$1:$BI$1=#REF!))"),"#N/A")</f>
        <v>#N/A</v>
      </c>
      <c r="B383" s="863"/>
      <c r="C383" s="863"/>
      <c r="D383" s="863"/>
      <c r="E383" s="863"/>
      <c r="F383" s="863"/>
      <c r="G383" s="863"/>
      <c r="H383" s="863"/>
      <c r="I383" s="863"/>
      <c r="J383" s="863"/>
      <c r="K383" s="863"/>
      <c r="L383" s="863"/>
      <c r="M383" s="863"/>
      <c r="N383" s="863"/>
      <c r="O383" s="863"/>
      <c r="P383" s="863"/>
      <c r="Q383" s="863"/>
      <c r="R383" s="863"/>
      <c r="S383" s="863"/>
      <c r="T383" s="863"/>
      <c r="U383" s="863"/>
      <c r="V383" s="863"/>
      <c r="W383" s="863"/>
      <c r="X383" s="863"/>
      <c r="Y383" s="863"/>
      <c r="Z383" s="863"/>
      <c r="AA383" s="863"/>
      <c r="AB383" s="863"/>
      <c r="AC383" s="863"/>
      <c r="AD383" s="863"/>
      <c r="AE383" s="863"/>
      <c r="AF383" s="863"/>
      <c r="AG383" s="863"/>
      <c r="AH383" s="863"/>
      <c r="AI383" s="863"/>
      <c r="AJ383" s="863"/>
      <c r="AK383" s="863"/>
      <c r="AL383" s="863"/>
      <c r="AM383" s="863"/>
      <c r="AN383" s="863"/>
      <c r="AO383" s="863"/>
      <c r="AP383" s="863"/>
    </row>
    <row r="384" ht="15.75" hidden="1" customHeight="1" outlineLevel="1">
      <c r="A384" s="862" t="str">
        <f>IFERROR(__xludf.DUMMYFUNCTION("TRANSPOSE(FILTER(Esercizi!$AY$2:$BI367,Esercizi!$AY$1:$BI$1=#REF!))"),"#N/A")</f>
        <v>#N/A</v>
      </c>
      <c r="B384" s="863"/>
      <c r="C384" s="863"/>
      <c r="D384" s="863"/>
      <c r="E384" s="863"/>
      <c r="F384" s="863"/>
      <c r="G384" s="863"/>
      <c r="H384" s="863"/>
      <c r="I384" s="863"/>
      <c r="J384" s="863"/>
      <c r="K384" s="863"/>
      <c r="L384" s="863"/>
      <c r="M384" s="863"/>
      <c r="N384" s="863"/>
      <c r="O384" s="863"/>
      <c r="P384" s="863"/>
      <c r="Q384" s="863"/>
      <c r="R384" s="863"/>
      <c r="S384" s="863"/>
      <c r="T384" s="863"/>
      <c r="U384" s="863"/>
      <c r="V384" s="863"/>
      <c r="W384" s="863"/>
      <c r="X384" s="863"/>
      <c r="Y384" s="863"/>
      <c r="Z384" s="863"/>
      <c r="AA384" s="863"/>
      <c r="AB384" s="863"/>
      <c r="AC384" s="863"/>
      <c r="AD384" s="863"/>
      <c r="AE384" s="863"/>
      <c r="AF384" s="863"/>
      <c r="AG384" s="863"/>
      <c r="AH384" s="863"/>
      <c r="AI384" s="863"/>
      <c r="AJ384" s="863"/>
      <c r="AK384" s="863"/>
      <c r="AL384" s="863"/>
      <c r="AM384" s="863"/>
      <c r="AN384" s="863"/>
      <c r="AO384" s="863"/>
      <c r="AP384" s="863"/>
    </row>
    <row r="385" ht="15.75" hidden="1" customHeight="1" outlineLevel="1">
      <c r="A385" s="862" t="str">
        <f>IFERROR(__xludf.DUMMYFUNCTION("TRANSPOSE(FILTER(Esercizi!$AY$2:$BI368,Esercizi!$AY$1:$BI$1=#REF!))"),"#N/A")</f>
        <v>#N/A</v>
      </c>
      <c r="B385" s="863"/>
      <c r="C385" s="863"/>
      <c r="D385" s="863"/>
      <c r="E385" s="863"/>
      <c r="F385" s="863"/>
      <c r="G385" s="863"/>
      <c r="H385" s="863"/>
      <c r="I385" s="863"/>
      <c r="J385" s="863"/>
      <c r="K385" s="863"/>
      <c r="L385" s="863"/>
      <c r="M385" s="863"/>
      <c r="N385" s="863"/>
      <c r="O385" s="863"/>
      <c r="P385" s="863"/>
      <c r="Q385" s="863"/>
      <c r="R385" s="863"/>
      <c r="S385" s="863"/>
      <c r="T385" s="863"/>
      <c r="U385" s="863"/>
      <c r="V385" s="863"/>
      <c r="W385" s="863"/>
      <c r="X385" s="863"/>
      <c r="Y385" s="863"/>
      <c r="Z385" s="863"/>
      <c r="AA385" s="863"/>
      <c r="AB385" s="863"/>
      <c r="AC385" s="863"/>
      <c r="AD385" s="863"/>
      <c r="AE385" s="863"/>
      <c r="AF385" s="863"/>
      <c r="AG385" s="863"/>
      <c r="AH385" s="863"/>
      <c r="AI385" s="863"/>
      <c r="AJ385" s="863"/>
      <c r="AK385" s="863"/>
      <c r="AL385" s="863"/>
      <c r="AM385" s="863"/>
      <c r="AN385" s="863"/>
      <c r="AO385" s="863"/>
      <c r="AP385" s="863"/>
    </row>
    <row r="386" ht="15.75" hidden="1" customHeight="1" outlineLevel="1">
      <c r="A386" s="862" t="str">
        <f>IFERROR(__xludf.DUMMYFUNCTION("TRANSPOSE(FILTER(Esercizi!$AY$2:$BI369,Esercizi!$AY$1:$BI$1=#REF!))"),"#N/A")</f>
        <v>#N/A</v>
      </c>
      <c r="B386" s="863"/>
      <c r="C386" s="863"/>
      <c r="D386" s="863"/>
      <c r="E386" s="863"/>
      <c r="F386" s="863"/>
      <c r="G386" s="863"/>
      <c r="H386" s="863"/>
      <c r="I386" s="863"/>
      <c r="J386" s="863"/>
      <c r="K386" s="863"/>
      <c r="L386" s="863"/>
      <c r="M386" s="863"/>
      <c r="N386" s="863"/>
      <c r="O386" s="863"/>
      <c r="P386" s="863"/>
      <c r="Q386" s="863"/>
      <c r="R386" s="863"/>
      <c r="S386" s="863"/>
      <c r="T386" s="863"/>
      <c r="U386" s="863"/>
      <c r="V386" s="863"/>
      <c r="W386" s="863"/>
      <c r="X386" s="863"/>
      <c r="Y386" s="863"/>
      <c r="Z386" s="863"/>
      <c r="AA386" s="863"/>
      <c r="AB386" s="863"/>
      <c r="AC386" s="863"/>
      <c r="AD386" s="863"/>
      <c r="AE386" s="863"/>
      <c r="AF386" s="863"/>
      <c r="AG386" s="863"/>
      <c r="AH386" s="863"/>
      <c r="AI386" s="863"/>
      <c r="AJ386" s="863"/>
      <c r="AK386" s="863"/>
      <c r="AL386" s="863"/>
      <c r="AM386" s="863"/>
      <c r="AN386" s="863"/>
      <c r="AO386" s="863"/>
      <c r="AP386" s="863"/>
    </row>
    <row r="387" ht="15.75" hidden="1" customHeight="1" outlineLevel="1">
      <c r="A387" s="862" t="str">
        <f>IFERROR(__xludf.DUMMYFUNCTION("TRANSPOSE(FILTER(Esercizi!$AY$2:$BI370,Esercizi!$AY$1:$BI$1=#REF!))"),"#N/A")</f>
        <v>#N/A</v>
      </c>
      <c r="B387" s="863"/>
      <c r="C387" s="863"/>
      <c r="D387" s="863"/>
      <c r="E387" s="863"/>
      <c r="F387" s="863"/>
      <c r="G387" s="863"/>
      <c r="H387" s="863"/>
      <c r="I387" s="863"/>
      <c r="J387" s="863"/>
      <c r="K387" s="863"/>
      <c r="L387" s="863"/>
      <c r="M387" s="863"/>
      <c r="N387" s="863"/>
      <c r="O387" s="863"/>
      <c r="P387" s="863"/>
      <c r="Q387" s="863"/>
      <c r="R387" s="863"/>
      <c r="S387" s="863"/>
      <c r="T387" s="863"/>
      <c r="U387" s="863"/>
      <c r="V387" s="863"/>
      <c r="W387" s="863"/>
      <c r="X387" s="863"/>
      <c r="Y387" s="863"/>
      <c r="Z387" s="863"/>
      <c r="AA387" s="863"/>
      <c r="AB387" s="863"/>
      <c r="AC387" s="863"/>
      <c r="AD387" s="863"/>
      <c r="AE387" s="863"/>
      <c r="AF387" s="863"/>
      <c r="AG387" s="863"/>
      <c r="AH387" s="863"/>
      <c r="AI387" s="863"/>
      <c r="AJ387" s="863"/>
      <c r="AK387" s="863"/>
      <c r="AL387" s="863"/>
      <c r="AM387" s="863"/>
      <c r="AN387" s="863"/>
      <c r="AO387" s="863"/>
      <c r="AP387" s="863"/>
    </row>
    <row r="388" ht="15.75" hidden="1" customHeight="1" outlineLevel="1">
      <c r="A388" s="862" t="str">
        <f>IFERROR(__xludf.DUMMYFUNCTION("TRANSPOSE(FILTER(Esercizi!$AY$2:$BI371,Esercizi!$AY$1:$BI$1=#REF!))"),"#N/A")</f>
        <v>#N/A</v>
      </c>
      <c r="B388" s="863"/>
      <c r="C388" s="863"/>
      <c r="D388" s="863"/>
      <c r="E388" s="863"/>
      <c r="F388" s="863"/>
      <c r="G388" s="863"/>
      <c r="H388" s="863"/>
      <c r="I388" s="863"/>
      <c r="J388" s="863"/>
      <c r="K388" s="863"/>
      <c r="L388" s="863"/>
      <c r="M388" s="863"/>
      <c r="N388" s="863"/>
      <c r="O388" s="863"/>
      <c r="P388" s="863"/>
      <c r="Q388" s="863"/>
      <c r="R388" s="863"/>
      <c r="S388" s="863"/>
      <c r="T388" s="863"/>
      <c r="U388" s="863"/>
      <c r="V388" s="863"/>
      <c r="W388" s="863"/>
      <c r="X388" s="863"/>
      <c r="Y388" s="863"/>
      <c r="Z388" s="863"/>
      <c r="AA388" s="863"/>
      <c r="AB388" s="863"/>
      <c r="AC388" s="863"/>
      <c r="AD388" s="863"/>
      <c r="AE388" s="863"/>
      <c r="AF388" s="863"/>
      <c r="AG388" s="863"/>
      <c r="AH388" s="863"/>
      <c r="AI388" s="863"/>
      <c r="AJ388" s="863"/>
      <c r="AK388" s="863"/>
      <c r="AL388" s="863"/>
      <c r="AM388" s="863"/>
      <c r="AN388" s="863"/>
      <c r="AO388" s="863"/>
      <c r="AP388" s="863"/>
    </row>
    <row r="389" ht="15.75" hidden="1" customHeight="1" outlineLevel="1">
      <c r="A389" s="862" t="str">
        <f>IFERROR(__xludf.DUMMYFUNCTION("TRANSPOSE(FILTER(Esercizi!$AY$2:$BI372,Esercizi!$AY$1:$BI$1=#REF!))"),"#N/A")</f>
        <v>#N/A</v>
      </c>
      <c r="B389" s="863"/>
      <c r="C389" s="863"/>
      <c r="D389" s="863"/>
      <c r="E389" s="863"/>
      <c r="F389" s="863"/>
      <c r="G389" s="863"/>
      <c r="H389" s="863"/>
      <c r="I389" s="863"/>
      <c r="J389" s="863"/>
      <c r="K389" s="863"/>
      <c r="L389" s="863"/>
      <c r="M389" s="863"/>
      <c r="N389" s="863"/>
      <c r="O389" s="863"/>
      <c r="P389" s="863"/>
      <c r="Q389" s="863"/>
      <c r="R389" s="863"/>
      <c r="S389" s="863"/>
      <c r="T389" s="863"/>
      <c r="U389" s="863"/>
      <c r="V389" s="863"/>
      <c r="W389" s="863"/>
      <c r="X389" s="863"/>
      <c r="Y389" s="863"/>
      <c r="Z389" s="863"/>
      <c r="AA389" s="863"/>
      <c r="AB389" s="863"/>
      <c r="AC389" s="863"/>
      <c r="AD389" s="863"/>
      <c r="AE389" s="863"/>
      <c r="AF389" s="863"/>
      <c r="AG389" s="863"/>
      <c r="AH389" s="863"/>
      <c r="AI389" s="863"/>
      <c r="AJ389" s="863"/>
      <c r="AK389" s="863"/>
      <c r="AL389" s="863"/>
      <c r="AM389" s="863"/>
      <c r="AN389" s="863"/>
      <c r="AO389" s="863"/>
      <c r="AP389" s="863"/>
    </row>
    <row r="390" ht="15.75" hidden="1" customHeight="1" outlineLevel="1">
      <c r="A390" s="862" t="str">
        <f>IFERROR(__xludf.DUMMYFUNCTION("TRANSPOSE(FILTER(Esercizi!$AY$2:$BI373,Esercizi!$AY$1:$BI$1=#REF!))"),"#N/A")</f>
        <v>#N/A</v>
      </c>
      <c r="B390" s="863"/>
      <c r="C390" s="863"/>
      <c r="D390" s="863"/>
      <c r="E390" s="863"/>
      <c r="F390" s="863"/>
      <c r="G390" s="863"/>
      <c r="H390" s="863"/>
      <c r="I390" s="863"/>
      <c r="J390" s="863"/>
      <c r="K390" s="863"/>
      <c r="L390" s="863"/>
      <c r="M390" s="863"/>
      <c r="N390" s="863"/>
      <c r="O390" s="863"/>
      <c r="P390" s="863"/>
      <c r="Q390" s="863"/>
      <c r="R390" s="863"/>
      <c r="S390" s="863"/>
      <c r="T390" s="863"/>
      <c r="U390" s="863"/>
      <c r="V390" s="863"/>
      <c r="W390" s="863"/>
      <c r="X390" s="863"/>
      <c r="Y390" s="863"/>
      <c r="Z390" s="863"/>
      <c r="AA390" s="863"/>
      <c r="AB390" s="863"/>
      <c r="AC390" s="863"/>
      <c r="AD390" s="863"/>
      <c r="AE390" s="863"/>
      <c r="AF390" s="863"/>
      <c r="AG390" s="863"/>
      <c r="AH390" s="863"/>
      <c r="AI390" s="863"/>
      <c r="AJ390" s="863"/>
      <c r="AK390" s="863"/>
      <c r="AL390" s="863"/>
      <c r="AM390" s="863"/>
      <c r="AN390" s="863"/>
      <c r="AO390" s="863"/>
      <c r="AP390" s="863"/>
    </row>
    <row r="391" ht="15.75" hidden="1" customHeight="1" outlineLevel="1">
      <c r="A391" s="862" t="str">
        <f>IFERROR(__xludf.DUMMYFUNCTION("TRANSPOSE(FILTER(Esercizi!$AY$2:$BI374,Esercizi!$AY$1:$BI$1=#REF!))"),"#N/A")</f>
        <v>#N/A</v>
      </c>
      <c r="B391" s="863"/>
      <c r="C391" s="863"/>
      <c r="D391" s="863"/>
      <c r="E391" s="863"/>
      <c r="F391" s="863"/>
      <c r="G391" s="863"/>
      <c r="H391" s="863"/>
      <c r="I391" s="863"/>
      <c r="J391" s="863"/>
      <c r="K391" s="863"/>
      <c r="L391" s="863"/>
      <c r="M391" s="863"/>
      <c r="N391" s="863"/>
      <c r="O391" s="863"/>
      <c r="P391" s="863"/>
      <c r="Q391" s="863"/>
      <c r="R391" s="863"/>
      <c r="S391" s="863"/>
      <c r="T391" s="863"/>
      <c r="U391" s="863"/>
      <c r="V391" s="863"/>
      <c r="W391" s="863"/>
      <c r="X391" s="863"/>
      <c r="Y391" s="863"/>
      <c r="Z391" s="863"/>
      <c r="AA391" s="863"/>
      <c r="AB391" s="863"/>
      <c r="AC391" s="863"/>
      <c r="AD391" s="863"/>
      <c r="AE391" s="863"/>
      <c r="AF391" s="863"/>
      <c r="AG391" s="863"/>
      <c r="AH391" s="863"/>
      <c r="AI391" s="863"/>
      <c r="AJ391" s="863"/>
      <c r="AK391" s="863"/>
      <c r="AL391" s="863"/>
      <c r="AM391" s="863"/>
      <c r="AN391" s="863"/>
      <c r="AO391" s="863"/>
      <c r="AP391" s="863"/>
    </row>
    <row r="392" ht="15.75" hidden="1" customHeight="1" outlineLevel="1">
      <c r="A392" s="862" t="str">
        <f>IFERROR(__xludf.DUMMYFUNCTION("TRANSPOSE(FILTER(Esercizi!$AY$2:$BI375,Esercizi!$AY$1:$BI$1=#REF!))"),"#N/A")</f>
        <v>#N/A</v>
      </c>
      <c r="B392" s="863"/>
      <c r="C392" s="863"/>
      <c r="D392" s="863"/>
      <c r="E392" s="863"/>
      <c r="F392" s="863"/>
      <c r="G392" s="863"/>
      <c r="H392" s="863"/>
      <c r="I392" s="863"/>
      <c r="J392" s="863"/>
      <c r="K392" s="863"/>
      <c r="L392" s="863"/>
      <c r="M392" s="863"/>
      <c r="N392" s="863"/>
      <c r="O392" s="863"/>
      <c r="P392" s="863"/>
      <c r="Q392" s="863"/>
      <c r="R392" s="863"/>
      <c r="S392" s="863"/>
      <c r="T392" s="863"/>
      <c r="U392" s="863"/>
      <c r="V392" s="863"/>
      <c r="W392" s="863"/>
      <c r="X392" s="863"/>
      <c r="Y392" s="863"/>
      <c r="Z392" s="863"/>
      <c r="AA392" s="863"/>
      <c r="AB392" s="863"/>
      <c r="AC392" s="863"/>
      <c r="AD392" s="863"/>
      <c r="AE392" s="863"/>
      <c r="AF392" s="863"/>
      <c r="AG392" s="863"/>
      <c r="AH392" s="863"/>
      <c r="AI392" s="863"/>
      <c r="AJ392" s="863"/>
      <c r="AK392" s="863"/>
      <c r="AL392" s="863"/>
      <c r="AM392" s="863"/>
      <c r="AN392" s="863"/>
      <c r="AO392" s="863"/>
      <c r="AP392" s="863"/>
    </row>
    <row r="393" ht="15.75" hidden="1" customHeight="1" outlineLevel="1">
      <c r="A393" s="862" t="str">
        <f>IFERROR(__xludf.DUMMYFUNCTION("TRANSPOSE(FILTER(Esercizi!$AY$2:$BI376,Esercizi!$AY$1:$BI$1=#REF!))"),"#N/A")</f>
        <v>#N/A</v>
      </c>
      <c r="B393" s="863"/>
      <c r="C393" s="863"/>
      <c r="D393" s="863"/>
      <c r="E393" s="863"/>
      <c r="F393" s="863"/>
      <c r="G393" s="863"/>
      <c r="H393" s="863"/>
      <c r="I393" s="863"/>
      <c r="J393" s="863"/>
      <c r="K393" s="863"/>
      <c r="L393" s="863"/>
      <c r="M393" s="863"/>
      <c r="N393" s="863"/>
      <c r="O393" s="863"/>
      <c r="P393" s="863"/>
      <c r="Q393" s="863"/>
      <c r="R393" s="863"/>
      <c r="S393" s="863"/>
      <c r="T393" s="863"/>
      <c r="U393" s="863"/>
      <c r="V393" s="863"/>
      <c r="W393" s="863"/>
      <c r="X393" s="863"/>
      <c r="Y393" s="863"/>
      <c r="Z393" s="863"/>
      <c r="AA393" s="863"/>
      <c r="AB393" s="863"/>
      <c r="AC393" s="863"/>
      <c r="AD393" s="863"/>
      <c r="AE393" s="863"/>
      <c r="AF393" s="863"/>
      <c r="AG393" s="863"/>
      <c r="AH393" s="863"/>
      <c r="AI393" s="863"/>
      <c r="AJ393" s="863"/>
      <c r="AK393" s="863"/>
      <c r="AL393" s="863"/>
      <c r="AM393" s="863"/>
      <c r="AN393" s="863"/>
      <c r="AO393" s="863"/>
      <c r="AP393" s="863"/>
    </row>
    <row r="394" ht="15.75" hidden="1" customHeight="1" outlineLevel="1">
      <c r="A394" s="862" t="str">
        <f>IFERROR(__xludf.DUMMYFUNCTION("TRANSPOSE(FILTER(Esercizi!$AY$2:$BI377,Esercizi!$AY$1:$BI$1=#REF!))"),"#N/A")</f>
        <v>#N/A</v>
      </c>
      <c r="B394" s="863"/>
      <c r="C394" s="863"/>
      <c r="D394" s="863"/>
      <c r="E394" s="863"/>
      <c r="F394" s="863"/>
      <c r="G394" s="863"/>
      <c r="H394" s="863"/>
      <c r="I394" s="863"/>
      <c r="J394" s="863"/>
      <c r="K394" s="863"/>
      <c r="L394" s="863"/>
      <c r="M394" s="863"/>
      <c r="N394" s="863"/>
      <c r="O394" s="863"/>
      <c r="P394" s="863"/>
      <c r="Q394" s="863"/>
      <c r="R394" s="863"/>
      <c r="S394" s="863"/>
      <c r="T394" s="863"/>
      <c r="U394" s="863"/>
      <c r="V394" s="863"/>
      <c r="W394" s="863"/>
      <c r="X394" s="863"/>
      <c r="Y394" s="863"/>
      <c r="Z394" s="863"/>
      <c r="AA394" s="863"/>
      <c r="AB394" s="863"/>
      <c r="AC394" s="863"/>
      <c r="AD394" s="863"/>
      <c r="AE394" s="863"/>
      <c r="AF394" s="863"/>
      <c r="AG394" s="863"/>
      <c r="AH394" s="863"/>
      <c r="AI394" s="863"/>
      <c r="AJ394" s="863"/>
      <c r="AK394" s="863"/>
      <c r="AL394" s="863"/>
      <c r="AM394" s="863"/>
      <c r="AN394" s="863"/>
      <c r="AO394" s="863"/>
      <c r="AP394" s="863"/>
    </row>
    <row r="395" ht="15.75" customHeight="1">
      <c r="A395" s="862"/>
      <c r="B395" s="863"/>
      <c r="C395" s="863"/>
      <c r="D395" s="863"/>
      <c r="E395" s="863"/>
      <c r="F395" s="863"/>
      <c r="G395" s="863"/>
      <c r="H395" s="863"/>
      <c r="I395" s="863"/>
      <c r="J395" s="863"/>
      <c r="K395" s="863"/>
      <c r="L395" s="863"/>
      <c r="M395" s="863"/>
      <c r="N395" s="863"/>
      <c r="O395" s="863"/>
      <c r="P395" s="863"/>
      <c r="Q395" s="863"/>
      <c r="R395" s="863"/>
      <c r="S395" s="863"/>
      <c r="T395" s="863"/>
      <c r="U395" s="863"/>
      <c r="V395" s="863"/>
      <c r="W395" s="863"/>
      <c r="X395" s="863"/>
      <c r="Y395" s="863"/>
      <c r="Z395" s="863"/>
      <c r="AA395" s="863"/>
      <c r="AB395" s="863"/>
      <c r="AC395" s="863"/>
      <c r="AD395" s="863"/>
      <c r="AE395" s="863"/>
      <c r="AF395" s="863"/>
      <c r="AG395" s="863"/>
      <c r="AH395" s="863"/>
      <c r="AI395" s="863"/>
      <c r="AJ395" s="863"/>
      <c r="AK395" s="863"/>
      <c r="AL395" s="863"/>
      <c r="AM395" s="863"/>
      <c r="AN395" s="863"/>
      <c r="AO395" s="863"/>
      <c r="AP395" s="863"/>
    </row>
    <row r="396" ht="37.5" customHeight="1" collapsed="1">
      <c r="A396" s="864">
        <f>A317+1</f>
        <v>6</v>
      </c>
      <c r="B396" s="865"/>
      <c r="C396" s="865"/>
      <c r="D396" s="865"/>
      <c r="E396" s="865"/>
      <c r="F396" s="865"/>
      <c r="G396" s="865"/>
      <c r="H396" s="865"/>
      <c r="I396" s="865"/>
      <c r="J396" s="865"/>
      <c r="K396" s="865"/>
      <c r="L396" s="865"/>
      <c r="M396" s="865"/>
      <c r="N396" s="865"/>
      <c r="O396" s="865"/>
      <c r="P396" s="865"/>
      <c r="Q396" s="865"/>
      <c r="R396" s="865"/>
      <c r="S396" s="865"/>
      <c r="T396" s="865"/>
      <c r="U396" s="865"/>
      <c r="V396" s="865"/>
      <c r="W396" s="865"/>
      <c r="X396" s="865"/>
      <c r="Y396" s="865"/>
      <c r="Z396" s="865"/>
      <c r="AA396" s="865"/>
      <c r="AB396" s="865"/>
      <c r="AC396" s="865"/>
      <c r="AD396" s="865"/>
      <c r="AE396" s="865"/>
      <c r="AF396" s="865"/>
      <c r="AG396" s="865"/>
      <c r="AH396" s="865"/>
      <c r="AI396" s="865"/>
      <c r="AJ396" s="865"/>
      <c r="AK396" s="865"/>
      <c r="AL396" s="865"/>
      <c r="AM396" s="865"/>
      <c r="AN396" s="865"/>
      <c r="AO396" s="865"/>
      <c r="AP396" s="865"/>
    </row>
    <row r="397" ht="15.75" hidden="1" customHeight="1" outlineLevel="1">
      <c r="A397" s="862" t="str">
        <f>IFERROR(__xludf.DUMMYFUNCTION("TRANSPOSE(FILTER(Esercizi!$AY$2:$BI445,Esercizi!$AY$1:$BI$1=#REF!))"),"#N/A")</f>
        <v>#N/A</v>
      </c>
      <c r="B397" s="863"/>
      <c r="C397" s="863"/>
      <c r="D397" s="863"/>
      <c r="E397" s="863"/>
      <c r="F397" s="863"/>
      <c r="G397" s="863"/>
      <c r="H397" s="863"/>
      <c r="I397" s="863"/>
      <c r="J397" s="863"/>
      <c r="K397" s="863"/>
      <c r="L397" s="863"/>
      <c r="M397" s="863"/>
      <c r="N397" s="863"/>
      <c r="O397" s="863"/>
      <c r="P397" s="863"/>
      <c r="Q397" s="863"/>
      <c r="R397" s="863"/>
      <c r="S397" s="863"/>
      <c r="T397" s="863"/>
      <c r="U397" s="863"/>
      <c r="V397" s="863"/>
      <c r="W397" s="863"/>
      <c r="X397" s="863"/>
      <c r="Y397" s="863"/>
      <c r="Z397" s="863"/>
      <c r="AA397" s="863"/>
      <c r="AB397" s="863"/>
      <c r="AC397" s="863"/>
      <c r="AD397" s="863"/>
      <c r="AE397" s="863"/>
      <c r="AF397" s="863"/>
      <c r="AG397" s="863"/>
      <c r="AH397" s="863"/>
      <c r="AI397" s="863"/>
      <c r="AJ397" s="863"/>
      <c r="AK397" s="863"/>
      <c r="AL397" s="863"/>
      <c r="AM397" s="863"/>
      <c r="AN397" s="863"/>
      <c r="AO397" s="863"/>
      <c r="AP397" s="863"/>
    </row>
    <row r="398" ht="15.75" hidden="1" customHeight="1" outlineLevel="1">
      <c r="A398" s="862" t="str">
        <f>IFERROR(__xludf.DUMMYFUNCTION("TRANSPOSE(FILTER(Esercizi!$AY$2:$BI446,Esercizi!$AY$1:$BI$1=#REF!))"),"#N/A")</f>
        <v>#N/A</v>
      </c>
      <c r="B398" s="863"/>
      <c r="C398" s="863"/>
      <c r="D398" s="863"/>
      <c r="E398" s="863"/>
      <c r="F398" s="863"/>
      <c r="G398" s="863"/>
      <c r="H398" s="863"/>
      <c r="I398" s="863"/>
      <c r="J398" s="863"/>
      <c r="K398" s="863"/>
      <c r="L398" s="863"/>
      <c r="M398" s="863"/>
      <c r="N398" s="863"/>
      <c r="O398" s="863"/>
      <c r="P398" s="863"/>
      <c r="Q398" s="863"/>
      <c r="R398" s="863"/>
      <c r="S398" s="863"/>
      <c r="T398" s="863"/>
      <c r="U398" s="863"/>
      <c r="V398" s="863"/>
      <c r="W398" s="863"/>
      <c r="X398" s="863"/>
      <c r="Y398" s="863"/>
      <c r="Z398" s="863"/>
      <c r="AA398" s="863"/>
      <c r="AB398" s="863"/>
      <c r="AC398" s="863"/>
      <c r="AD398" s="863"/>
      <c r="AE398" s="863"/>
      <c r="AF398" s="863"/>
      <c r="AG398" s="863"/>
      <c r="AH398" s="863"/>
      <c r="AI398" s="863"/>
      <c r="AJ398" s="863"/>
      <c r="AK398" s="863"/>
      <c r="AL398" s="863"/>
      <c r="AM398" s="863"/>
      <c r="AN398" s="863"/>
      <c r="AO398" s="863"/>
      <c r="AP398" s="863"/>
    </row>
    <row r="399" ht="15.75" hidden="1" customHeight="1" outlineLevel="1">
      <c r="A399" s="862" t="str">
        <f>IFERROR(__xludf.DUMMYFUNCTION("TRANSPOSE(FILTER(Esercizi!$AY$2:$BI447,Esercizi!$AY$1:$BI$1=#REF!))"),"#N/A")</f>
        <v>#N/A</v>
      </c>
      <c r="B399" s="863"/>
      <c r="C399" s="863"/>
      <c r="D399" s="863"/>
      <c r="E399" s="863"/>
      <c r="F399" s="863"/>
      <c r="G399" s="863"/>
      <c r="H399" s="863"/>
      <c r="I399" s="863"/>
      <c r="J399" s="863"/>
      <c r="K399" s="863"/>
      <c r="L399" s="863"/>
      <c r="M399" s="863"/>
      <c r="N399" s="863"/>
      <c r="O399" s="863"/>
      <c r="P399" s="863"/>
      <c r="Q399" s="863"/>
      <c r="R399" s="863"/>
      <c r="S399" s="863"/>
      <c r="T399" s="863"/>
      <c r="U399" s="863"/>
      <c r="V399" s="863"/>
      <c r="W399" s="863"/>
      <c r="X399" s="863"/>
      <c r="Y399" s="863"/>
      <c r="Z399" s="863"/>
      <c r="AA399" s="863"/>
      <c r="AB399" s="863"/>
      <c r="AC399" s="863"/>
      <c r="AD399" s="863"/>
      <c r="AE399" s="863"/>
      <c r="AF399" s="863"/>
      <c r="AG399" s="863"/>
      <c r="AH399" s="863"/>
      <c r="AI399" s="863"/>
      <c r="AJ399" s="863"/>
      <c r="AK399" s="863"/>
      <c r="AL399" s="863"/>
      <c r="AM399" s="863"/>
      <c r="AN399" s="863"/>
      <c r="AO399" s="863"/>
      <c r="AP399" s="863"/>
    </row>
    <row r="400" ht="15.75" hidden="1" customHeight="1" outlineLevel="1">
      <c r="A400" s="862" t="str">
        <f>IFERROR(__xludf.DUMMYFUNCTION("TRANSPOSE(FILTER(Esercizi!$AY$2:$BI448,Esercizi!$AY$1:$BI$1=#REF!))"),"#N/A")</f>
        <v>#N/A</v>
      </c>
      <c r="B400" s="863"/>
      <c r="C400" s="863"/>
      <c r="D400" s="863"/>
      <c r="E400" s="863"/>
      <c r="F400" s="863"/>
      <c r="G400" s="863"/>
      <c r="H400" s="863"/>
      <c r="I400" s="863"/>
      <c r="J400" s="863"/>
      <c r="K400" s="863"/>
      <c r="L400" s="863"/>
      <c r="M400" s="863"/>
      <c r="N400" s="863"/>
      <c r="O400" s="863"/>
      <c r="P400" s="863"/>
      <c r="Q400" s="863"/>
      <c r="R400" s="863"/>
      <c r="S400" s="863"/>
      <c r="T400" s="863"/>
      <c r="U400" s="863"/>
      <c r="V400" s="863"/>
      <c r="W400" s="863"/>
      <c r="X400" s="863"/>
      <c r="Y400" s="863"/>
      <c r="Z400" s="863"/>
      <c r="AA400" s="863"/>
      <c r="AB400" s="863"/>
      <c r="AC400" s="863"/>
      <c r="AD400" s="863"/>
      <c r="AE400" s="863"/>
      <c r="AF400" s="863"/>
      <c r="AG400" s="863"/>
      <c r="AH400" s="863"/>
      <c r="AI400" s="863"/>
      <c r="AJ400" s="863"/>
      <c r="AK400" s="863"/>
      <c r="AL400" s="863"/>
      <c r="AM400" s="863"/>
      <c r="AN400" s="863"/>
      <c r="AO400" s="863"/>
      <c r="AP400" s="863"/>
    </row>
    <row r="401" ht="15.75" hidden="1" customHeight="1" outlineLevel="1">
      <c r="A401" s="862" t="str">
        <f>IFERROR(__xludf.DUMMYFUNCTION("TRANSPOSE(FILTER(Esercizi!$AY$2:$BI449,Esercizi!$AY$1:$BI$1=#REF!))"),"#N/A")</f>
        <v>#N/A</v>
      </c>
      <c r="B401" s="863"/>
      <c r="C401" s="863"/>
      <c r="D401" s="863"/>
      <c r="E401" s="863"/>
      <c r="F401" s="863"/>
      <c r="G401" s="863"/>
      <c r="H401" s="863"/>
      <c r="I401" s="863"/>
      <c r="J401" s="863"/>
      <c r="K401" s="863"/>
      <c r="L401" s="863"/>
      <c r="M401" s="863"/>
      <c r="N401" s="863"/>
      <c r="O401" s="863"/>
      <c r="P401" s="863"/>
      <c r="Q401" s="863"/>
      <c r="R401" s="863"/>
      <c r="S401" s="863"/>
      <c r="T401" s="863"/>
      <c r="U401" s="863"/>
      <c r="V401" s="863"/>
      <c r="W401" s="863"/>
      <c r="X401" s="863"/>
      <c r="Y401" s="863"/>
      <c r="Z401" s="863"/>
      <c r="AA401" s="863"/>
      <c r="AB401" s="863"/>
      <c r="AC401" s="863"/>
      <c r="AD401" s="863"/>
      <c r="AE401" s="863"/>
      <c r="AF401" s="863"/>
      <c r="AG401" s="863"/>
      <c r="AH401" s="863"/>
      <c r="AI401" s="863"/>
      <c r="AJ401" s="863"/>
      <c r="AK401" s="863"/>
      <c r="AL401" s="863"/>
      <c r="AM401" s="863"/>
      <c r="AN401" s="863"/>
      <c r="AO401" s="863"/>
      <c r="AP401" s="863"/>
    </row>
    <row r="402" ht="15.75" hidden="1" customHeight="1" outlineLevel="1">
      <c r="A402" s="862" t="str">
        <f>IFERROR(__xludf.DUMMYFUNCTION("TRANSPOSE(FILTER(Esercizi!$AY$2:$BI450,Esercizi!$AY$1:$BI$1=#REF!))"),"#N/A")</f>
        <v>#N/A</v>
      </c>
      <c r="B402" s="863"/>
      <c r="C402" s="863"/>
      <c r="D402" s="863"/>
      <c r="E402" s="863"/>
      <c r="F402" s="863"/>
      <c r="G402" s="863"/>
      <c r="H402" s="863"/>
      <c r="I402" s="863"/>
      <c r="J402" s="863"/>
      <c r="K402" s="863"/>
      <c r="L402" s="863"/>
      <c r="M402" s="863"/>
      <c r="N402" s="863"/>
      <c r="O402" s="863"/>
      <c r="P402" s="863"/>
      <c r="Q402" s="863"/>
      <c r="R402" s="863"/>
      <c r="S402" s="863"/>
      <c r="T402" s="863"/>
      <c r="U402" s="863"/>
      <c r="V402" s="863"/>
      <c r="W402" s="863"/>
      <c r="X402" s="863"/>
      <c r="Y402" s="863"/>
      <c r="Z402" s="863"/>
      <c r="AA402" s="863"/>
      <c r="AB402" s="863"/>
      <c r="AC402" s="863"/>
      <c r="AD402" s="863"/>
      <c r="AE402" s="863"/>
      <c r="AF402" s="863"/>
      <c r="AG402" s="863"/>
      <c r="AH402" s="863"/>
      <c r="AI402" s="863"/>
      <c r="AJ402" s="863"/>
      <c r="AK402" s="863"/>
      <c r="AL402" s="863"/>
      <c r="AM402" s="863"/>
      <c r="AN402" s="863"/>
      <c r="AO402" s="863"/>
      <c r="AP402" s="863"/>
    </row>
    <row r="403" ht="15.75" hidden="1" customHeight="1" outlineLevel="1">
      <c r="A403" s="862" t="str">
        <f>IFERROR(__xludf.DUMMYFUNCTION("TRANSPOSE(FILTER(Esercizi!$AY$2:$BI451,Esercizi!$AY$1:$BI$1=#REF!))"),"#N/A")</f>
        <v>#N/A</v>
      </c>
      <c r="B403" s="863"/>
      <c r="C403" s="863"/>
      <c r="D403" s="863"/>
      <c r="E403" s="863"/>
      <c r="F403" s="863"/>
      <c r="G403" s="863"/>
      <c r="H403" s="863"/>
      <c r="I403" s="863"/>
      <c r="J403" s="863"/>
      <c r="K403" s="863"/>
      <c r="L403" s="863"/>
      <c r="M403" s="863"/>
      <c r="N403" s="863"/>
      <c r="O403" s="863"/>
      <c r="P403" s="863"/>
      <c r="Q403" s="863"/>
      <c r="R403" s="863"/>
      <c r="S403" s="863"/>
      <c r="T403" s="863"/>
      <c r="U403" s="863"/>
      <c r="V403" s="863"/>
      <c r="W403" s="863"/>
      <c r="X403" s="863"/>
      <c r="Y403" s="863"/>
      <c r="Z403" s="863"/>
      <c r="AA403" s="863"/>
      <c r="AB403" s="863"/>
      <c r="AC403" s="863"/>
      <c r="AD403" s="863"/>
      <c r="AE403" s="863"/>
      <c r="AF403" s="863"/>
      <c r="AG403" s="863"/>
      <c r="AH403" s="863"/>
      <c r="AI403" s="863"/>
      <c r="AJ403" s="863"/>
      <c r="AK403" s="863"/>
      <c r="AL403" s="863"/>
      <c r="AM403" s="863"/>
      <c r="AN403" s="863"/>
      <c r="AO403" s="863"/>
      <c r="AP403" s="863"/>
    </row>
    <row r="404" ht="15.75" hidden="1" customHeight="1" outlineLevel="1">
      <c r="A404" s="862" t="str">
        <f>IFERROR(__xludf.DUMMYFUNCTION("TRANSPOSE(FILTER(Esercizi!$AY$2:$BI452,Esercizi!$AY$1:$BI$1=#REF!))"),"#N/A")</f>
        <v>#N/A</v>
      </c>
      <c r="B404" s="863"/>
      <c r="C404" s="863"/>
      <c r="D404" s="863"/>
      <c r="E404" s="863"/>
      <c r="F404" s="863"/>
      <c r="G404" s="863"/>
      <c r="H404" s="863"/>
      <c r="I404" s="863"/>
      <c r="J404" s="863"/>
      <c r="K404" s="863"/>
      <c r="L404" s="863"/>
      <c r="M404" s="863"/>
      <c r="N404" s="863"/>
      <c r="O404" s="863"/>
      <c r="P404" s="863"/>
      <c r="Q404" s="863"/>
      <c r="R404" s="863"/>
      <c r="S404" s="863"/>
      <c r="T404" s="863"/>
      <c r="U404" s="863"/>
      <c r="V404" s="863"/>
      <c r="W404" s="863"/>
      <c r="X404" s="863"/>
      <c r="Y404" s="863"/>
      <c r="Z404" s="863"/>
      <c r="AA404" s="863"/>
      <c r="AB404" s="863"/>
      <c r="AC404" s="863"/>
      <c r="AD404" s="863"/>
      <c r="AE404" s="863"/>
      <c r="AF404" s="863"/>
      <c r="AG404" s="863"/>
      <c r="AH404" s="863"/>
      <c r="AI404" s="863"/>
      <c r="AJ404" s="863"/>
      <c r="AK404" s="863"/>
      <c r="AL404" s="863"/>
      <c r="AM404" s="863"/>
      <c r="AN404" s="863"/>
      <c r="AO404" s="863"/>
      <c r="AP404" s="863"/>
    </row>
    <row r="405" ht="15.75" hidden="1" customHeight="1" outlineLevel="1">
      <c r="A405" s="862" t="str">
        <f>IFERROR(__xludf.DUMMYFUNCTION("TRANSPOSE(FILTER(Esercizi!$AY$2:$BI453,Esercizi!$AY$1:$BI$1=#REF!))"),"#N/A")</f>
        <v>#N/A</v>
      </c>
      <c r="B405" s="863"/>
      <c r="C405" s="863"/>
      <c r="D405" s="863"/>
      <c r="E405" s="863"/>
      <c r="F405" s="863"/>
      <c r="G405" s="863"/>
      <c r="H405" s="863"/>
      <c r="I405" s="863"/>
      <c r="J405" s="863"/>
      <c r="K405" s="863"/>
      <c r="L405" s="863"/>
      <c r="M405" s="863"/>
      <c r="N405" s="863"/>
      <c r="O405" s="863"/>
      <c r="P405" s="863"/>
      <c r="Q405" s="863"/>
      <c r="R405" s="863"/>
      <c r="S405" s="863"/>
      <c r="T405" s="863"/>
      <c r="U405" s="863"/>
      <c r="V405" s="863"/>
      <c r="W405" s="863"/>
      <c r="X405" s="863"/>
      <c r="Y405" s="863"/>
      <c r="Z405" s="863"/>
      <c r="AA405" s="863"/>
      <c r="AB405" s="863"/>
      <c r="AC405" s="863"/>
      <c r="AD405" s="863"/>
      <c r="AE405" s="863"/>
      <c r="AF405" s="863"/>
      <c r="AG405" s="863"/>
      <c r="AH405" s="863"/>
      <c r="AI405" s="863"/>
      <c r="AJ405" s="863"/>
      <c r="AK405" s="863"/>
      <c r="AL405" s="863"/>
      <c r="AM405" s="863"/>
      <c r="AN405" s="863"/>
      <c r="AO405" s="863"/>
      <c r="AP405" s="863"/>
    </row>
    <row r="406" ht="15.75" hidden="1" customHeight="1" outlineLevel="1">
      <c r="A406" s="862" t="str">
        <f>IFERROR(__xludf.DUMMYFUNCTION("TRANSPOSE(FILTER(Esercizi!$AY$2:$BI454,Esercizi!$AY$1:$BI$1=#REF!))"),"#N/A")</f>
        <v>#N/A</v>
      </c>
      <c r="B406" s="863"/>
      <c r="C406" s="863"/>
      <c r="D406" s="863"/>
      <c r="E406" s="863"/>
      <c r="F406" s="863"/>
      <c r="G406" s="863"/>
      <c r="H406" s="863"/>
      <c r="I406" s="863"/>
      <c r="J406" s="863"/>
      <c r="K406" s="863"/>
      <c r="L406" s="863"/>
      <c r="M406" s="863"/>
      <c r="N406" s="863"/>
      <c r="O406" s="863"/>
      <c r="P406" s="863"/>
      <c r="Q406" s="863"/>
      <c r="R406" s="863"/>
      <c r="S406" s="863"/>
      <c r="T406" s="863"/>
      <c r="U406" s="863"/>
      <c r="V406" s="863"/>
      <c r="W406" s="863"/>
      <c r="X406" s="863"/>
      <c r="Y406" s="863"/>
      <c r="Z406" s="863"/>
      <c r="AA406" s="863"/>
      <c r="AB406" s="863"/>
      <c r="AC406" s="863"/>
      <c r="AD406" s="863"/>
      <c r="AE406" s="863"/>
      <c r="AF406" s="863"/>
      <c r="AG406" s="863"/>
      <c r="AH406" s="863"/>
      <c r="AI406" s="863"/>
      <c r="AJ406" s="863"/>
      <c r="AK406" s="863"/>
      <c r="AL406" s="863"/>
      <c r="AM406" s="863"/>
      <c r="AN406" s="863"/>
      <c r="AO406" s="863"/>
      <c r="AP406" s="863"/>
    </row>
    <row r="407" ht="15.75" hidden="1" customHeight="1" outlineLevel="1">
      <c r="A407" s="862" t="str">
        <f>IFERROR(__xludf.DUMMYFUNCTION("TRANSPOSE(FILTER(Esercizi!$AY$2:$BI455,Esercizi!$AY$1:$BI$1=#REF!))"),"#N/A")</f>
        <v>#N/A</v>
      </c>
      <c r="B407" s="863"/>
      <c r="C407" s="863"/>
      <c r="D407" s="863"/>
      <c r="E407" s="863"/>
      <c r="F407" s="863"/>
      <c r="G407" s="863"/>
      <c r="H407" s="863"/>
      <c r="I407" s="863"/>
      <c r="J407" s="863"/>
      <c r="K407" s="863"/>
      <c r="L407" s="863"/>
      <c r="M407" s="863"/>
      <c r="N407" s="863"/>
      <c r="O407" s="863"/>
      <c r="P407" s="863"/>
      <c r="Q407" s="863"/>
      <c r="R407" s="863"/>
      <c r="S407" s="863"/>
      <c r="T407" s="863"/>
      <c r="U407" s="863"/>
      <c r="V407" s="863"/>
      <c r="W407" s="863"/>
      <c r="X407" s="863"/>
      <c r="Y407" s="863"/>
      <c r="Z407" s="863"/>
      <c r="AA407" s="863"/>
      <c r="AB407" s="863"/>
      <c r="AC407" s="863"/>
      <c r="AD407" s="863"/>
      <c r="AE407" s="863"/>
      <c r="AF407" s="863"/>
      <c r="AG407" s="863"/>
      <c r="AH407" s="863"/>
      <c r="AI407" s="863"/>
      <c r="AJ407" s="863"/>
      <c r="AK407" s="863"/>
      <c r="AL407" s="863"/>
      <c r="AM407" s="863"/>
      <c r="AN407" s="863"/>
      <c r="AO407" s="863"/>
      <c r="AP407" s="863"/>
    </row>
    <row r="408" ht="15.75" hidden="1" customHeight="1" outlineLevel="1">
      <c r="A408" s="862" t="str">
        <f>IFERROR(__xludf.DUMMYFUNCTION("TRANSPOSE(FILTER(Esercizi!$AY$2:$BI456,Esercizi!$AY$1:$BI$1=#REF!))"),"#N/A")</f>
        <v>#N/A</v>
      </c>
      <c r="B408" s="863"/>
      <c r="C408" s="863"/>
      <c r="D408" s="863"/>
      <c r="E408" s="863"/>
      <c r="F408" s="863"/>
      <c r="G408" s="863"/>
      <c r="H408" s="863"/>
      <c r="I408" s="863"/>
      <c r="J408" s="863"/>
      <c r="K408" s="863"/>
      <c r="L408" s="863"/>
      <c r="M408" s="863"/>
      <c r="N408" s="863"/>
      <c r="O408" s="863"/>
      <c r="P408" s="863"/>
      <c r="Q408" s="863"/>
      <c r="R408" s="863"/>
      <c r="S408" s="863"/>
      <c r="T408" s="863"/>
      <c r="U408" s="863"/>
      <c r="V408" s="863"/>
      <c r="W408" s="863"/>
      <c r="X408" s="863"/>
      <c r="Y408" s="863"/>
      <c r="Z408" s="863"/>
      <c r="AA408" s="863"/>
      <c r="AB408" s="863"/>
      <c r="AC408" s="863"/>
      <c r="AD408" s="863"/>
      <c r="AE408" s="863"/>
      <c r="AF408" s="863"/>
      <c r="AG408" s="863"/>
      <c r="AH408" s="863"/>
      <c r="AI408" s="863"/>
      <c r="AJ408" s="863"/>
      <c r="AK408" s="863"/>
      <c r="AL408" s="863"/>
      <c r="AM408" s="863"/>
      <c r="AN408" s="863"/>
      <c r="AO408" s="863"/>
      <c r="AP408" s="863"/>
    </row>
    <row r="409" ht="15.75" hidden="1" customHeight="1" outlineLevel="1">
      <c r="A409" s="862"/>
      <c r="B409" s="863"/>
      <c r="C409" s="863"/>
      <c r="D409" s="863"/>
      <c r="E409" s="863"/>
      <c r="F409" s="863"/>
      <c r="G409" s="863"/>
      <c r="H409" s="863"/>
      <c r="I409" s="863"/>
      <c r="J409" s="863"/>
      <c r="K409" s="863"/>
      <c r="L409" s="863"/>
      <c r="M409" s="863"/>
      <c r="N409" s="863"/>
      <c r="O409" s="863"/>
      <c r="P409" s="863"/>
      <c r="Q409" s="863"/>
      <c r="R409" s="863"/>
      <c r="S409" s="863"/>
      <c r="T409" s="863"/>
      <c r="U409" s="863"/>
      <c r="V409" s="863"/>
      <c r="W409" s="863"/>
      <c r="X409" s="863"/>
      <c r="Y409" s="863"/>
      <c r="Z409" s="863"/>
      <c r="AA409" s="863"/>
      <c r="AB409" s="863"/>
      <c r="AC409" s="863"/>
      <c r="AD409" s="863"/>
      <c r="AE409" s="863"/>
      <c r="AF409" s="863"/>
      <c r="AG409" s="863"/>
      <c r="AH409" s="863"/>
      <c r="AI409" s="863"/>
      <c r="AJ409" s="863"/>
      <c r="AK409" s="863"/>
      <c r="AL409" s="863"/>
      <c r="AM409" s="863"/>
      <c r="AN409" s="863"/>
      <c r="AO409" s="863"/>
      <c r="AP409" s="863"/>
    </row>
    <row r="410" ht="15.75" hidden="1" customHeight="1" outlineLevel="1">
      <c r="A410" s="862" t="str">
        <f>IFERROR(__xludf.DUMMYFUNCTION("TRANSPOSE(FILTER(Esercizi!$AY$2:$BI445,Esercizi!$AY$1:$BI$1=#REF!))"),"#N/A")</f>
        <v>#N/A</v>
      </c>
      <c r="B410" s="863"/>
      <c r="C410" s="863"/>
      <c r="D410" s="863"/>
      <c r="E410" s="863"/>
      <c r="F410" s="863"/>
      <c r="G410" s="863"/>
      <c r="H410" s="863"/>
      <c r="I410" s="863"/>
      <c r="J410" s="863"/>
      <c r="K410" s="863"/>
      <c r="L410" s="863"/>
      <c r="M410" s="863"/>
      <c r="N410" s="863"/>
      <c r="O410" s="863"/>
      <c r="P410" s="863"/>
      <c r="Q410" s="863"/>
      <c r="R410" s="863"/>
      <c r="S410" s="863"/>
      <c r="T410" s="863"/>
      <c r="U410" s="863"/>
      <c r="V410" s="863"/>
      <c r="W410" s="863"/>
      <c r="X410" s="863"/>
      <c r="Y410" s="863"/>
      <c r="Z410" s="863"/>
      <c r="AA410" s="863"/>
      <c r="AB410" s="863"/>
      <c r="AC410" s="863"/>
      <c r="AD410" s="863"/>
      <c r="AE410" s="863"/>
      <c r="AF410" s="863"/>
      <c r="AG410" s="863"/>
      <c r="AH410" s="863"/>
      <c r="AI410" s="863"/>
      <c r="AJ410" s="863"/>
      <c r="AK410" s="863"/>
      <c r="AL410" s="863"/>
      <c r="AM410" s="863"/>
      <c r="AN410" s="863"/>
      <c r="AO410" s="863"/>
      <c r="AP410" s="863"/>
    </row>
    <row r="411" ht="15.75" hidden="1" customHeight="1" outlineLevel="1">
      <c r="A411" s="862" t="str">
        <f>IFERROR(__xludf.DUMMYFUNCTION("TRANSPOSE(FILTER(Esercizi!$AY$2:$BI446,Esercizi!$AY$1:$BI$1=#REF!))"),"#N/A")</f>
        <v>#N/A</v>
      </c>
      <c r="B411" s="863"/>
      <c r="C411" s="863"/>
      <c r="D411" s="863"/>
      <c r="E411" s="863"/>
      <c r="F411" s="863"/>
      <c r="G411" s="863"/>
      <c r="H411" s="863"/>
      <c r="I411" s="863"/>
      <c r="J411" s="863"/>
      <c r="K411" s="863"/>
      <c r="L411" s="863"/>
      <c r="M411" s="863"/>
      <c r="N411" s="863"/>
      <c r="O411" s="863"/>
      <c r="P411" s="863"/>
      <c r="Q411" s="863"/>
      <c r="R411" s="863"/>
      <c r="S411" s="863"/>
      <c r="T411" s="863"/>
      <c r="U411" s="863"/>
      <c r="V411" s="863"/>
      <c r="W411" s="863"/>
      <c r="X411" s="863"/>
      <c r="Y411" s="863"/>
      <c r="Z411" s="863"/>
      <c r="AA411" s="863"/>
      <c r="AB411" s="863"/>
      <c r="AC411" s="863"/>
      <c r="AD411" s="863"/>
      <c r="AE411" s="863"/>
      <c r="AF411" s="863"/>
      <c r="AG411" s="863"/>
      <c r="AH411" s="863"/>
      <c r="AI411" s="863"/>
      <c r="AJ411" s="863"/>
      <c r="AK411" s="863"/>
      <c r="AL411" s="863"/>
      <c r="AM411" s="863"/>
      <c r="AN411" s="863"/>
      <c r="AO411" s="863"/>
      <c r="AP411" s="863"/>
    </row>
    <row r="412" ht="15.75" hidden="1" customHeight="1" outlineLevel="1">
      <c r="A412" s="862" t="str">
        <f>IFERROR(__xludf.DUMMYFUNCTION("TRANSPOSE(FILTER(Esercizi!$AY$2:$BI447,Esercizi!$AY$1:$BI$1=#REF!))"),"#N/A")</f>
        <v>#N/A</v>
      </c>
      <c r="B412" s="863"/>
      <c r="C412" s="863"/>
      <c r="D412" s="863"/>
      <c r="E412" s="863"/>
      <c r="F412" s="863"/>
      <c r="G412" s="863"/>
      <c r="H412" s="863"/>
      <c r="I412" s="863"/>
      <c r="J412" s="863"/>
      <c r="K412" s="863"/>
      <c r="L412" s="863"/>
      <c r="M412" s="863"/>
      <c r="N412" s="863"/>
      <c r="O412" s="863"/>
      <c r="P412" s="863"/>
      <c r="Q412" s="863"/>
      <c r="R412" s="863"/>
      <c r="S412" s="863"/>
      <c r="T412" s="863"/>
      <c r="U412" s="863"/>
      <c r="V412" s="863"/>
      <c r="W412" s="863"/>
      <c r="X412" s="863"/>
      <c r="Y412" s="863"/>
      <c r="Z412" s="863"/>
      <c r="AA412" s="863"/>
      <c r="AB412" s="863"/>
      <c r="AC412" s="863"/>
      <c r="AD412" s="863"/>
      <c r="AE412" s="863"/>
      <c r="AF412" s="863"/>
      <c r="AG412" s="863"/>
      <c r="AH412" s="863"/>
      <c r="AI412" s="863"/>
      <c r="AJ412" s="863"/>
      <c r="AK412" s="863"/>
      <c r="AL412" s="863"/>
      <c r="AM412" s="863"/>
      <c r="AN412" s="863"/>
      <c r="AO412" s="863"/>
      <c r="AP412" s="863"/>
    </row>
    <row r="413" ht="15.75" hidden="1" customHeight="1" outlineLevel="1">
      <c r="A413" s="862" t="str">
        <f>IFERROR(__xludf.DUMMYFUNCTION("TRANSPOSE(FILTER(Esercizi!$AY$2:$BI448,Esercizi!$AY$1:$BI$1=#REF!))"),"#N/A")</f>
        <v>#N/A</v>
      </c>
      <c r="B413" s="863"/>
      <c r="C413" s="863"/>
      <c r="D413" s="863"/>
      <c r="E413" s="863"/>
      <c r="F413" s="863"/>
      <c r="G413" s="863"/>
      <c r="H413" s="863"/>
      <c r="I413" s="863"/>
      <c r="J413" s="863"/>
      <c r="K413" s="863"/>
      <c r="L413" s="863"/>
      <c r="M413" s="863"/>
      <c r="N413" s="863"/>
      <c r="O413" s="863"/>
      <c r="P413" s="863"/>
      <c r="Q413" s="863"/>
      <c r="R413" s="863"/>
      <c r="S413" s="863"/>
      <c r="T413" s="863"/>
      <c r="U413" s="863"/>
      <c r="V413" s="863"/>
      <c r="W413" s="863"/>
      <c r="X413" s="863"/>
      <c r="Y413" s="863"/>
      <c r="Z413" s="863"/>
      <c r="AA413" s="863"/>
      <c r="AB413" s="863"/>
      <c r="AC413" s="863"/>
      <c r="AD413" s="863"/>
      <c r="AE413" s="863"/>
      <c r="AF413" s="863"/>
      <c r="AG413" s="863"/>
      <c r="AH413" s="863"/>
      <c r="AI413" s="863"/>
      <c r="AJ413" s="863"/>
      <c r="AK413" s="863"/>
      <c r="AL413" s="863"/>
      <c r="AM413" s="863"/>
      <c r="AN413" s="863"/>
      <c r="AO413" s="863"/>
      <c r="AP413" s="863"/>
    </row>
    <row r="414" ht="15.75" hidden="1" customHeight="1" outlineLevel="1">
      <c r="A414" s="862" t="str">
        <f>IFERROR(__xludf.DUMMYFUNCTION("TRANSPOSE(FILTER(Esercizi!$AY$2:$BI449,Esercizi!$AY$1:$BI$1=#REF!))"),"#N/A")</f>
        <v>#N/A</v>
      </c>
      <c r="B414" s="863"/>
      <c r="C414" s="863"/>
      <c r="D414" s="863"/>
      <c r="E414" s="863"/>
      <c r="F414" s="863"/>
      <c r="G414" s="863"/>
      <c r="H414" s="863"/>
      <c r="I414" s="863"/>
      <c r="J414" s="863"/>
      <c r="K414" s="863"/>
      <c r="L414" s="863"/>
      <c r="M414" s="863"/>
      <c r="N414" s="863"/>
      <c r="O414" s="863"/>
      <c r="P414" s="863"/>
      <c r="Q414" s="863"/>
      <c r="R414" s="863"/>
      <c r="S414" s="863"/>
      <c r="T414" s="863"/>
      <c r="U414" s="863"/>
      <c r="V414" s="863"/>
      <c r="W414" s="863"/>
      <c r="X414" s="863"/>
      <c r="Y414" s="863"/>
      <c r="Z414" s="863"/>
      <c r="AA414" s="863"/>
      <c r="AB414" s="863"/>
      <c r="AC414" s="863"/>
      <c r="AD414" s="863"/>
      <c r="AE414" s="863"/>
      <c r="AF414" s="863"/>
      <c r="AG414" s="863"/>
      <c r="AH414" s="863"/>
      <c r="AI414" s="863"/>
      <c r="AJ414" s="863"/>
      <c r="AK414" s="863"/>
      <c r="AL414" s="863"/>
      <c r="AM414" s="863"/>
      <c r="AN414" s="863"/>
      <c r="AO414" s="863"/>
      <c r="AP414" s="863"/>
    </row>
    <row r="415" ht="15.75" hidden="1" customHeight="1" outlineLevel="1">
      <c r="A415" s="862" t="str">
        <f>IFERROR(__xludf.DUMMYFUNCTION("TRANSPOSE(FILTER(Esercizi!$AY$2:$BI450,Esercizi!$AY$1:$BI$1=#REF!))"),"#N/A")</f>
        <v>#N/A</v>
      </c>
      <c r="B415" s="863"/>
      <c r="C415" s="863"/>
      <c r="D415" s="863"/>
      <c r="E415" s="863"/>
      <c r="F415" s="863"/>
      <c r="G415" s="863"/>
      <c r="H415" s="863"/>
      <c r="I415" s="863"/>
      <c r="J415" s="863"/>
      <c r="K415" s="863"/>
      <c r="L415" s="863"/>
      <c r="M415" s="863"/>
      <c r="N415" s="863"/>
      <c r="O415" s="863"/>
      <c r="P415" s="863"/>
      <c r="Q415" s="863"/>
      <c r="R415" s="863"/>
      <c r="S415" s="863"/>
      <c r="T415" s="863"/>
      <c r="U415" s="863"/>
      <c r="V415" s="863"/>
      <c r="W415" s="863"/>
      <c r="X415" s="863"/>
      <c r="Y415" s="863"/>
      <c r="Z415" s="863"/>
      <c r="AA415" s="863"/>
      <c r="AB415" s="863"/>
      <c r="AC415" s="863"/>
      <c r="AD415" s="863"/>
      <c r="AE415" s="863"/>
      <c r="AF415" s="863"/>
      <c r="AG415" s="863"/>
      <c r="AH415" s="863"/>
      <c r="AI415" s="863"/>
      <c r="AJ415" s="863"/>
      <c r="AK415" s="863"/>
      <c r="AL415" s="863"/>
      <c r="AM415" s="863"/>
      <c r="AN415" s="863"/>
      <c r="AO415" s="863"/>
      <c r="AP415" s="863"/>
    </row>
    <row r="416" ht="15.75" hidden="1" customHeight="1" outlineLevel="1">
      <c r="A416" s="862" t="str">
        <f>IFERROR(__xludf.DUMMYFUNCTION("TRANSPOSE(FILTER(Esercizi!$AY$2:$BI451,Esercizi!$AY$1:$BI$1=#REF!))"),"#N/A")</f>
        <v>#N/A</v>
      </c>
      <c r="B416" s="863"/>
      <c r="C416" s="863"/>
      <c r="D416" s="863"/>
      <c r="E416" s="863"/>
      <c r="F416" s="863"/>
      <c r="G416" s="863"/>
      <c r="H416" s="863"/>
      <c r="I416" s="863"/>
      <c r="J416" s="863"/>
      <c r="K416" s="863"/>
      <c r="L416" s="863"/>
      <c r="M416" s="863"/>
      <c r="N416" s="863"/>
      <c r="O416" s="863"/>
      <c r="P416" s="863"/>
      <c r="Q416" s="863"/>
      <c r="R416" s="863"/>
      <c r="S416" s="863"/>
      <c r="T416" s="863"/>
      <c r="U416" s="863"/>
      <c r="V416" s="863"/>
      <c r="W416" s="863"/>
      <c r="X416" s="863"/>
      <c r="Y416" s="863"/>
      <c r="Z416" s="863"/>
      <c r="AA416" s="863"/>
      <c r="AB416" s="863"/>
      <c r="AC416" s="863"/>
      <c r="AD416" s="863"/>
      <c r="AE416" s="863"/>
      <c r="AF416" s="863"/>
      <c r="AG416" s="863"/>
      <c r="AH416" s="863"/>
      <c r="AI416" s="863"/>
      <c r="AJ416" s="863"/>
      <c r="AK416" s="863"/>
      <c r="AL416" s="863"/>
      <c r="AM416" s="863"/>
      <c r="AN416" s="863"/>
      <c r="AO416" s="863"/>
      <c r="AP416" s="863"/>
    </row>
    <row r="417" ht="15.75" hidden="1" customHeight="1" outlineLevel="1">
      <c r="A417" s="862" t="str">
        <f>IFERROR(__xludf.DUMMYFUNCTION("TRANSPOSE(FILTER(Esercizi!$AY$2:$BI452,Esercizi!$AY$1:$BI$1=#REF!))"),"#N/A")</f>
        <v>#N/A</v>
      </c>
      <c r="B417" s="863"/>
      <c r="C417" s="863"/>
      <c r="D417" s="863"/>
      <c r="E417" s="863"/>
      <c r="F417" s="863"/>
      <c r="G417" s="863"/>
      <c r="H417" s="863"/>
      <c r="I417" s="863"/>
      <c r="J417" s="863"/>
      <c r="K417" s="863"/>
      <c r="L417" s="863"/>
      <c r="M417" s="863"/>
      <c r="N417" s="863"/>
      <c r="O417" s="863"/>
      <c r="P417" s="863"/>
      <c r="Q417" s="863"/>
      <c r="R417" s="863"/>
      <c r="S417" s="863"/>
      <c r="T417" s="863"/>
      <c r="U417" s="863"/>
      <c r="V417" s="863"/>
      <c r="W417" s="863"/>
      <c r="X417" s="863"/>
      <c r="Y417" s="863"/>
      <c r="Z417" s="863"/>
      <c r="AA417" s="863"/>
      <c r="AB417" s="863"/>
      <c r="AC417" s="863"/>
      <c r="AD417" s="863"/>
      <c r="AE417" s="863"/>
      <c r="AF417" s="863"/>
      <c r="AG417" s="863"/>
      <c r="AH417" s="863"/>
      <c r="AI417" s="863"/>
      <c r="AJ417" s="863"/>
      <c r="AK417" s="863"/>
      <c r="AL417" s="863"/>
      <c r="AM417" s="863"/>
      <c r="AN417" s="863"/>
      <c r="AO417" s="863"/>
      <c r="AP417" s="863"/>
    </row>
    <row r="418" ht="15.75" hidden="1" customHeight="1" outlineLevel="1">
      <c r="A418" s="862" t="str">
        <f>IFERROR(__xludf.DUMMYFUNCTION("TRANSPOSE(FILTER(Esercizi!$AY$2:$BI453,Esercizi!$AY$1:$BI$1=#REF!))"),"#N/A")</f>
        <v>#N/A</v>
      </c>
      <c r="B418" s="863"/>
      <c r="C418" s="863"/>
      <c r="D418" s="863"/>
      <c r="E418" s="863"/>
      <c r="F418" s="863"/>
      <c r="G418" s="863"/>
      <c r="H418" s="863"/>
      <c r="I418" s="863"/>
      <c r="J418" s="863"/>
      <c r="K418" s="863"/>
      <c r="L418" s="863"/>
      <c r="M418" s="863"/>
      <c r="N418" s="863"/>
      <c r="O418" s="863"/>
      <c r="P418" s="863"/>
      <c r="Q418" s="863"/>
      <c r="R418" s="863"/>
      <c r="S418" s="863"/>
      <c r="T418" s="863"/>
      <c r="U418" s="863"/>
      <c r="V418" s="863"/>
      <c r="W418" s="863"/>
      <c r="X418" s="863"/>
      <c r="Y418" s="863"/>
      <c r="Z418" s="863"/>
      <c r="AA418" s="863"/>
      <c r="AB418" s="863"/>
      <c r="AC418" s="863"/>
      <c r="AD418" s="863"/>
      <c r="AE418" s="863"/>
      <c r="AF418" s="863"/>
      <c r="AG418" s="863"/>
      <c r="AH418" s="863"/>
      <c r="AI418" s="863"/>
      <c r="AJ418" s="863"/>
      <c r="AK418" s="863"/>
      <c r="AL418" s="863"/>
      <c r="AM418" s="863"/>
      <c r="AN418" s="863"/>
      <c r="AO418" s="863"/>
      <c r="AP418" s="863"/>
    </row>
    <row r="419" ht="15.75" hidden="1" customHeight="1" outlineLevel="1">
      <c r="A419" s="862" t="str">
        <f>IFERROR(__xludf.DUMMYFUNCTION("TRANSPOSE(FILTER(Esercizi!$AY$2:$BI454,Esercizi!$AY$1:$BI$1=#REF!))"),"#N/A")</f>
        <v>#N/A</v>
      </c>
      <c r="B419" s="863"/>
      <c r="C419" s="863"/>
      <c r="D419" s="863"/>
      <c r="E419" s="863"/>
      <c r="F419" s="863"/>
      <c r="G419" s="863"/>
      <c r="H419" s="863"/>
      <c r="I419" s="863"/>
      <c r="J419" s="863"/>
      <c r="K419" s="863"/>
      <c r="L419" s="863"/>
      <c r="M419" s="863"/>
      <c r="N419" s="863"/>
      <c r="O419" s="863"/>
      <c r="P419" s="863"/>
      <c r="Q419" s="863"/>
      <c r="R419" s="863"/>
      <c r="S419" s="863"/>
      <c r="T419" s="863"/>
      <c r="U419" s="863"/>
      <c r="V419" s="863"/>
      <c r="W419" s="863"/>
      <c r="X419" s="863"/>
      <c r="Y419" s="863"/>
      <c r="Z419" s="863"/>
      <c r="AA419" s="863"/>
      <c r="AB419" s="863"/>
      <c r="AC419" s="863"/>
      <c r="AD419" s="863"/>
      <c r="AE419" s="863"/>
      <c r="AF419" s="863"/>
      <c r="AG419" s="863"/>
      <c r="AH419" s="863"/>
      <c r="AI419" s="863"/>
      <c r="AJ419" s="863"/>
      <c r="AK419" s="863"/>
      <c r="AL419" s="863"/>
      <c r="AM419" s="863"/>
      <c r="AN419" s="863"/>
      <c r="AO419" s="863"/>
      <c r="AP419" s="863"/>
    </row>
    <row r="420" ht="15.75" hidden="1" customHeight="1" outlineLevel="1">
      <c r="A420" s="862" t="str">
        <f>IFERROR(__xludf.DUMMYFUNCTION("TRANSPOSE(FILTER(Esercizi!$AY$2:$BI455,Esercizi!$AY$1:$BI$1=#REF!))"),"#N/A")</f>
        <v>#N/A</v>
      </c>
      <c r="B420" s="863"/>
      <c r="C420" s="863"/>
      <c r="D420" s="863"/>
      <c r="E420" s="863"/>
      <c r="F420" s="863"/>
      <c r="G420" s="863"/>
      <c r="H420" s="863"/>
      <c r="I420" s="863"/>
      <c r="J420" s="863"/>
      <c r="K420" s="863"/>
      <c r="L420" s="863"/>
      <c r="M420" s="863"/>
      <c r="N420" s="863"/>
      <c r="O420" s="863"/>
      <c r="P420" s="863"/>
      <c r="Q420" s="863"/>
      <c r="R420" s="863"/>
      <c r="S420" s="863"/>
      <c r="T420" s="863"/>
      <c r="U420" s="863"/>
      <c r="V420" s="863"/>
      <c r="W420" s="863"/>
      <c r="X420" s="863"/>
      <c r="Y420" s="863"/>
      <c r="Z420" s="863"/>
      <c r="AA420" s="863"/>
      <c r="AB420" s="863"/>
      <c r="AC420" s="863"/>
      <c r="AD420" s="863"/>
      <c r="AE420" s="863"/>
      <c r="AF420" s="863"/>
      <c r="AG420" s="863"/>
      <c r="AH420" s="863"/>
      <c r="AI420" s="863"/>
      <c r="AJ420" s="863"/>
      <c r="AK420" s="863"/>
      <c r="AL420" s="863"/>
      <c r="AM420" s="863"/>
      <c r="AN420" s="863"/>
      <c r="AO420" s="863"/>
      <c r="AP420" s="863"/>
    </row>
    <row r="421" ht="15.75" hidden="1" customHeight="1" outlineLevel="1">
      <c r="A421" s="862" t="str">
        <f>IFERROR(__xludf.DUMMYFUNCTION("TRANSPOSE(FILTER(Esercizi!$AY$2:$BI456,Esercizi!$AY$1:$BI$1=#REF!))"),"#N/A")</f>
        <v>#N/A</v>
      </c>
      <c r="B421" s="863"/>
      <c r="C421" s="863"/>
      <c r="D421" s="863"/>
      <c r="E421" s="863"/>
      <c r="F421" s="863"/>
      <c r="G421" s="863"/>
      <c r="H421" s="863"/>
      <c r="I421" s="863"/>
      <c r="J421" s="863"/>
      <c r="K421" s="863"/>
      <c r="L421" s="863"/>
      <c r="M421" s="863"/>
      <c r="N421" s="863"/>
      <c r="O421" s="863"/>
      <c r="P421" s="863"/>
      <c r="Q421" s="863"/>
      <c r="R421" s="863"/>
      <c r="S421" s="863"/>
      <c r="T421" s="863"/>
      <c r="U421" s="863"/>
      <c r="V421" s="863"/>
      <c r="W421" s="863"/>
      <c r="X421" s="863"/>
      <c r="Y421" s="863"/>
      <c r="Z421" s="863"/>
      <c r="AA421" s="863"/>
      <c r="AB421" s="863"/>
      <c r="AC421" s="863"/>
      <c r="AD421" s="863"/>
      <c r="AE421" s="863"/>
      <c r="AF421" s="863"/>
      <c r="AG421" s="863"/>
      <c r="AH421" s="863"/>
      <c r="AI421" s="863"/>
      <c r="AJ421" s="863"/>
      <c r="AK421" s="863"/>
      <c r="AL421" s="863"/>
      <c r="AM421" s="863"/>
      <c r="AN421" s="863"/>
      <c r="AO421" s="863"/>
      <c r="AP421" s="863"/>
    </row>
    <row r="422" ht="15.75" hidden="1" customHeight="1" outlineLevel="1">
      <c r="A422" s="862"/>
      <c r="B422" s="863"/>
      <c r="C422" s="863"/>
      <c r="D422" s="863"/>
      <c r="E422" s="863"/>
      <c r="F422" s="863"/>
      <c r="G422" s="863"/>
      <c r="H422" s="863"/>
      <c r="I422" s="863"/>
      <c r="J422" s="863"/>
      <c r="K422" s="863"/>
      <c r="L422" s="863"/>
      <c r="M422" s="863"/>
      <c r="N422" s="863"/>
      <c r="O422" s="863"/>
      <c r="P422" s="863"/>
      <c r="Q422" s="863"/>
      <c r="R422" s="863"/>
      <c r="S422" s="863"/>
      <c r="T422" s="863"/>
      <c r="U422" s="863"/>
      <c r="V422" s="863"/>
      <c r="W422" s="863"/>
      <c r="X422" s="863"/>
      <c r="Y422" s="863"/>
      <c r="Z422" s="863"/>
      <c r="AA422" s="863"/>
      <c r="AB422" s="863"/>
      <c r="AC422" s="863"/>
      <c r="AD422" s="863"/>
      <c r="AE422" s="863"/>
      <c r="AF422" s="863"/>
      <c r="AG422" s="863"/>
      <c r="AH422" s="863"/>
      <c r="AI422" s="863"/>
      <c r="AJ422" s="863"/>
      <c r="AK422" s="863"/>
      <c r="AL422" s="863"/>
      <c r="AM422" s="863"/>
      <c r="AN422" s="863"/>
      <c r="AO422" s="863"/>
      <c r="AP422" s="863"/>
    </row>
    <row r="423" ht="15.75" hidden="1" customHeight="1" outlineLevel="1">
      <c r="A423" s="862" t="str">
        <f>IFERROR(__xludf.DUMMYFUNCTION("TRANSPOSE(FILTER(Esercizi!$AY$2:$BI445,Esercizi!$AY$1:$BI$1=#REF!))"),"#N/A")</f>
        <v>#N/A</v>
      </c>
      <c r="B423" s="863"/>
      <c r="C423" s="863"/>
      <c r="D423" s="863"/>
      <c r="E423" s="863"/>
      <c r="F423" s="863"/>
      <c r="G423" s="863"/>
      <c r="H423" s="863"/>
      <c r="I423" s="863"/>
      <c r="J423" s="863"/>
      <c r="K423" s="863"/>
      <c r="L423" s="863"/>
      <c r="M423" s="863"/>
      <c r="N423" s="863"/>
      <c r="O423" s="863"/>
      <c r="P423" s="863"/>
      <c r="Q423" s="863"/>
      <c r="R423" s="863"/>
      <c r="S423" s="863"/>
      <c r="T423" s="863"/>
      <c r="U423" s="863"/>
      <c r="V423" s="863"/>
      <c r="W423" s="863"/>
      <c r="X423" s="863"/>
      <c r="Y423" s="863"/>
      <c r="Z423" s="863"/>
      <c r="AA423" s="863"/>
      <c r="AB423" s="863"/>
      <c r="AC423" s="863"/>
      <c r="AD423" s="863"/>
      <c r="AE423" s="863"/>
      <c r="AF423" s="863"/>
      <c r="AG423" s="863"/>
      <c r="AH423" s="863"/>
      <c r="AI423" s="863"/>
      <c r="AJ423" s="863"/>
      <c r="AK423" s="863"/>
      <c r="AL423" s="863"/>
      <c r="AM423" s="863"/>
      <c r="AN423" s="863"/>
      <c r="AO423" s="863"/>
      <c r="AP423" s="863"/>
    </row>
    <row r="424" ht="15.75" hidden="1" customHeight="1" outlineLevel="1">
      <c r="A424" s="862" t="str">
        <f>IFERROR(__xludf.DUMMYFUNCTION("TRANSPOSE(FILTER(Esercizi!$AY$2:$BI446,Esercizi!$AY$1:$BI$1=#REF!))"),"#N/A")</f>
        <v>#N/A</v>
      </c>
      <c r="B424" s="863"/>
      <c r="C424" s="863"/>
      <c r="D424" s="863"/>
      <c r="E424" s="863"/>
      <c r="F424" s="863"/>
      <c r="G424" s="863"/>
      <c r="H424" s="863"/>
      <c r="I424" s="863"/>
      <c r="J424" s="863"/>
      <c r="K424" s="863"/>
      <c r="L424" s="863"/>
      <c r="M424" s="863"/>
      <c r="N424" s="863"/>
      <c r="O424" s="863"/>
      <c r="P424" s="863"/>
      <c r="Q424" s="863"/>
      <c r="R424" s="863"/>
      <c r="S424" s="863"/>
      <c r="T424" s="863"/>
      <c r="U424" s="863"/>
      <c r="V424" s="863"/>
      <c r="W424" s="863"/>
      <c r="X424" s="863"/>
      <c r="Y424" s="863"/>
      <c r="Z424" s="863"/>
      <c r="AA424" s="863"/>
      <c r="AB424" s="863"/>
      <c r="AC424" s="863"/>
      <c r="AD424" s="863"/>
      <c r="AE424" s="863"/>
      <c r="AF424" s="863"/>
      <c r="AG424" s="863"/>
      <c r="AH424" s="863"/>
      <c r="AI424" s="863"/>
      <c r="AJ424" s="863"/>
      <c r="AK424" s="863"/>
      <c r="AL424" s="863"/>
      <c r="AM424" s="863"/>
      <c r="AN424" s="863"/>
      <c r="AO424" s="863"/>
      <c r="AP424" s="863"/>
    </row>
    <row r="425" ht="15.75" hidden="1" customHeight="1" outlineLevel="1">
      <c r="A425" s="862" t="str">
        <f>IFERROR(__xludf.DUMMYFUNCTION("TRANSPOSE(FILTER(Esercizi!$AY$2:$BI447,Esercizi!$AY$1:$BI$1=#REF!))"),"#N/A")</f>
        <v>#N/A</v>
      </c>
      <c r="B425" s="863"/>
      <c r="C425" s="863"/>
      <c r="D425" s="863"/>
      <c r="E425" s="863"/>
      <c r="F425" s="863"/>
      <c r="G425" s="863"/>
      <c r="H425" s="863"/>
      <c r="I425" s="863"/>
      <c r="J425" s="863"/>
      <c r="K425" s="863"/>
      <c r="L425" s="863"/>
      <c r="M425" s="863"/>
      <c r="N425" s="863"/>
      <c r="O425" s="863"/>
      <c r="P425" s="863"/>
      <c r="Q425" s="863"/>
      <c r="R425" s="863"/>
      <c r="S425" s="863"/>
      <c r="T425" s="863"/>
      <c r="U425" s="863"/>
      <c r="V425" s="863"/>
      <c r="W425" s="863"/>
      <c r="X425" s="863"/>
      <c r="Y425" s="863"/>
      <c r="Z425" s="863"/>
      <c r="AA425" s="863"/>
      <c r="AB425" s="863"/>
      <c r="AC425" s="863"/>
      <c r="AD425" s="863"/>
      <c r="AE425" s="863"/>
      <c r="AF425" s="863"/>
      <c r="AG425" s="863"/>
      <c r="AH425" s="863"/>
      <c r="AI425" s="863"/>
      <c r="AJ425" s="863"/>
      <c r="AK425" s="863"/>
      <c r="AL425" s="863"/>
      <c r="AM425" s="863"/>
      <c r="AN425" s="863"/>
      <c r="AO425" s="863"/>
      <c r="AP425" s="863"/>
    </row>
    <row r="426" ht="15.75" hidden="1" customHeight="1" outlineLevel="1">
      <c r="A426" s="862" t="str">
        <f>IFERROR(__xludf.DUMMYFUNCTION("TRANSPOSE(FILTER(Esercizi!$AY$2:$BI448,Esercizi!$AY$1:$BI$1=#REF!))"),"#N/A")</f>
        <v>#N/A</v>
      </c>
      <c r="B426" s="863"/>
      <c r="C426" s="863"/>
      <c r="D426" s="863"/>
      <c r="E426" s="863"/>
      <c r="F426" s="863"/>
      <c r="G426" s="863"/>
      <c r="H426" s="863"/>
      <c r="I426" s="863"/>
      <c r="J426" s="863"/>
      <c r="K426" s="863"/>
      <c r="L426" s="863"/>
      <c r="M426" s="863"/>
      <c r="N426" s="863"/>
      <c r="O426" s="863"/>
      <c r="P426" s="863"/>
      <c r="Q426" s="863"/>
      <c r="R426" s="863"/>
      <c r="S426" s="863"/>
      <c r="T426" s="863"/>
      <c r="U426" s="863"/>
      <c r="V426" s="863"/>
      <c r="W426" s="863"/>
      <c r="X426" s="863"/>
      <c r="Y426" s="863"/>
      <c r="Z426" s="863"/>
      <c r="AA426" s="863"/>
      <c r="AB426" s="863"/>
      <c r="AC426" s="863"/>
      <c r="AD426" s="863"/>
      <c r="AE426" s="863"/>
      <c r="AF426" s="863"/>
      <c r="AG426" s="863"/>
      <c r="AH426" s="863"/>
      <c r="AI426" s="863"/>
      <c r="AJ426" s="863"/>
      <c r="AK426" s="863"/>
      <c r="AL426" s="863"/>
      <c r="AM426" s="863"/>
      <c r="AN426" s="863"/>
      <c r="AO426" s="863"/>
      <c r="AP426" s="863"/>
    </row>
    <row r="427" ht="15.75" hidden="1" customHeight="1" outlineLevel="1">
      <c r="A427" s="862" t="str">
        <f>IFERROR(__xludf.DUMMYFUNCTION("TRANSPOSE(FILTER(Esercizi!$AY$2:$BI449,Esercizi!$AY$1:$BI$1=#REF!))"),"#N/A")</f>
        <v>#N/A</v>
      </c>
      <c r="B427" s="863"/>
      <c r="C427" s="863"/>
      <c r="D427" s="863"/>
      <c r="E427" s="863"/>
      <c r="F427" s="863"/>
      <c r="G427" s="863"/>
      <c r="H427" s="863"/>
      <c r="I427" s="863"/>
      <c r="J427" s="863"/>
      <c r="K427" s="863"/>
      <c r="L427" s="863"/>
      <c r="M427" s="863"/>
      <c r="N427" s="863"/>
      <c r="O427" s="863"/>
      <c r="P427" s="863"/>
      <c r="Q427" s="863"/>
      <c r="R427" s="863"/>
      <c r="S427" s="863"/>
      <c r="T427" s="863"/>
      <c r="U427" s="863"/>
      <c r="V427" s="863"/>
      <c r="W427" s="863"/>
      <c r="X427" s="863"/>
      <c r="Y427" s="863"/>
      <c r="Z427" s="863"/>
      <c r="AA427" s="863"/>
      <c r="AB427" s="863"/>
      <c r="AC427" s="863"/>
      <c r="AD427" s="863"/>
      <c r="AE427" s="863"/>
      <c r="AF427" s="863"/>
      <c r="AG427" s="863"/>
      <c r="AH427" s="863"/>
      <c r="AI427" s="863"/>
      <c r="AJ427" s="863"/>
      <c r="AK427" s="863"/>
      <c r="AL427" s="863"/>
      <c r="AM427" s="863"/>
      <c r="AN427" s="863"/>
      <c r="AO427" s="863"/>
      <c r="AP427" s="863"/>
    </row>
    <row r="428" ht="15.75" hidden="1" customHeight="1" outlineLevel="1">
      <c r="A428" s="862" t="str">
        <f>IFERROR(__xludf.DUMMYFUNCTION("TRANSPOSE(FILTER(Esercizi!$AY$2:$BI450,Esercizi!$AY$1:$BI$1=#REF!))"),"#N/A")</f>
        <v>#N/A</v>
      </c>
      <c r="B428" s="863"/>
      <c r="C428" s="863"/>
      <c r="D428" s="863"/>
      <c r="E428" s="863"/>
      <c r="F428" s="863"/>
      <c r="G428" s="863"/>
      <c r="H428" s="863"/>
      <c r="I428" s="863"/>
      <c r="J428" s="863"/>
      <c r="K428" s="863"/>
      <c r="L428" s="863"/>
      <c r="M428" s="863"/>
      <c r="N428" s="863"/>
      <c r="O428" s="863"/>
      <c r="P428" s="863"/>
      <c r="Q428" s="863"/>
      <c r="R428" s="863"/>
      <c r="S428" s="863"/>
      <c r="T428" s="863"/>
      <c r="U428" s="863"/>
      <c r="V428" s="863"/>
      <c r="W428" s="863"/>
      <c r="X428" s="863"/>
      <c r="Y428" s="863"/>
      <c r="Z428" s="863"/>
      <c r="AA428" s="863"/>
      <c r="AB428" s="863"/>
      <c r="AC428" s="863"/>
      <c r="AD428" s="863"/>
      <c r="AE428" s="863"/>
      <c r="AF428" s="863"/>
      <c r="AG428" s="863"/>
      <c r="AH428" s="863"/>
      <c r="AI428" s="863"/>
      <c r="AJ428" s="863"/>
      <c r="AK428" s="863"/>
      <c r="AL428" s="863"/>
      <c r="AM428" s="863"/>
      <c r="AN428" s="863"/>
      <c r="AO428" s="863"/>
      <c r="AP428" s="863"/>
    </row>
    <row r="429" ht="15.75" hidden="1" customHeight="1" outlineLevel="1">
      <c r="A429" s="862" t="str">
        <f>IFERROR(__xludf.DUMMYFUNCTION("TRANSPOSE(FILTER(Esercizi!$AY$2:$BI451,Esercizi!$AY$1:$BI$1=#REF!))"),"#N/A")</f>
        <v>#N/A</v>
      </c>
      <c r="B429" s="863"/>
      <c r="C429" s="863"/>
      <c r="D429" s="863"/>
      <c r="E429" s="863"/>
      <c r="F429" s="863"/>
      <c r="G429" s="863"/>
      <c r="H429" s="863"/>
      <c r="I429" s="863"/>
      <c r="J429" s="863"/>
      <c r="K429" s="863"/>
      <c r="L429" s="863"/>
      <c r="M429" s="863"/>
      <c r="N429" s="863"/>
      <c r="O429" s="863"/>
      <c r="P429" s="863"/>
      <c r="Q429" s="863"/>
      <c r="R429" s="863"/>
      <c r="S429" s="863"/>
      <c r="T429" s="863"/>
      <c r="U429" s="863"/>
      <c r="V429" s="863"/>
      <c r="W429" s="863"/>
      <c r="X429" s="863"/>
      <c r="Y429" s="863"/>
      <c r="Z429" s="863"/>
      <c r="AA429" s="863"/>
      <c r="AB429" s="863"/>
      <c r="AC429" s="863"/>
      <c r="AD429" s="863"/>
      <c r="AE429" s="863"/>
      <c r="AF429" s="863"/>
      <c r="AG429" s="863"/>
      <c r="AH429" s="863"/>
      <c r="AI429" s="863"/>
      <c r="AJ429" s="863"/>
      <c r="AK429" s="863"/>
      <c r="AL429" s="863"/>
      <c r="AM429" s="863"/>
      <c r="AN429" s="863"/>
      <c r="AO429" s="863"/>
      <c r="AP429" s="863"/>
    </row>
    <row r="430" ht="15.75" hidden="1" customHeight="1" outlineLevel="1">
      <c r="A430" s="862" t="str">
        <f>IFERROR(__xludf.DUMMYFUNCTION("TRANSPOSE(FILTER(Esercizi!$AY$2:$BI452,Esercizi!$AY$1:$BI$1=#REF!))"),"#N/A")</f>
        <v>#N/A</v>
      </c>
      <c r="B430" s="863"/>
      <c r="C430" s="863"/>
      <c r="D430" s="863"/>
      <c r="E430" s="863"/>
      <c r="F430" s="863"/>
      <c r="G430" s="863"/>
      <c r="H430" s="863"/>
      <c r="I430" s="863"/>
      <c r="J430" s="863"/>
      <c r="K430" s="863"/>
      <c r="L430" s="863"/>
      <c r="M430" s="863"/>
      <c r="N430" s="863"/>
      <c r="O430" s="863"/>
      <c r="P430" s="863"/>
      <c r="Q430" s="863"/>
      <c r="R430" s="863"/>
      <c r="S430" s="863"/>
      <c r="T430" s="863"/>
      <c r="U430" s="863"/>
      <c r="V430" s="863"/>
      <c r="W430" s="863"/>
      <c r="X430" s="863"/>
      <c r="Y430" s="863"/>
      <c r="Z430" s="863"/>
      <c r="AA430" s="863"/>
      <c r="AB430" s="863"/>
      <c r="AC430" s="863"/>
      <c r="AD430" s="863"/>
      <c r="AE430" s="863"/>
      <c r="AF430" s="863"/>
      <c r="AG430" s="863"/>
      <c r="AH430" s="863"/>
      <c r="AI430" s="863"/>
      <c r="AJ430" s="863"/>
      <c r="AK430" s="863"/>
      <c r="AL430" s="863"/>
      <c r="AM430" s="863"/>
      <c r="AN430" s="863"/>
      <c r="AO430" s="863"/>
      <c r="AP430" s="863"/>
    </row>
    <row r="431" ht="15.75" hidden="1" customHeight="1" outlineLevel="1">
      <c r="A431" s="862" t="str">
        <f>IFERROR(__xludf.DUMMYFUNCTION("TRANSPOSE(FILTER(Esercizi!$AY$2:$BI453,Esercizi!$AY$1:$BI$1=#REF!))"),"#N/A")</f>
        <v>#N/A</v>
      </c>
      <c r="B431" s="863"/>
      <c r="C431" s="863"/>
      <c r="D431" s="863"/>
      <c r="E431" s="863"/>
      <c r="F431" s="863"/>
      <c r="G431" s="863"/>
      <c r="H431" s="863"/>
      <c r="I431" s="863"/>
      <c r="J431" s="863"/>
      <c r="K431" s="863"/>
      <c r="L431" s="863"/>
      <c r="M431" s="863"/>
      <c r="N431" s="863"/>
      <c r="O431" s="863"/>
      <c r="P431" s="863"/>
      <c r="Q431" s="863"/>
      <c r="R431" s="863"/>
      <c r="S431" s="863"/>
      <c r="T431" s="863"/>
      <c r="U431" s="863"/>
      <c r="V431" s="863"/>
      <c r="W431" s="863"/>
      <c r="X431" s="863"/>
      <c r="Y431" s="863"/>
      <c r="Z431" s="863"/>
      <c r="AA431" s="863"/>
      <c r="AB431" s="863"/>
      <c r="AC431" s="863"/>
      <c r="AD431" s="863"/>
      <c r="AE431" s="863"/>
      <c r="AF431" s="863"/>
      <c r="AG431" s="863"/>
      <c r="AH431" s="863"/>
      <c r="AI431" s="863"/>
      <c r="AJ431" s="863"/>
      <c r="AK431" s="863"/>
      <c r="AL431" s="863"/>
      <c r="AM431" s="863"/>
      <c r="AN431" s="863"/>
      <c r="AO431" s="863"/>
      <c r="AP431" s="863"/>
    </row>
    <row r="432" ht="15.75" hidden="1" customHeight="1" outlineLevel="1">
      <c r="A432" s="862" t="str">
        <f>IFERROR(__xludf.DUMMYFUNCTION("TRANSPOSE(FILTER(Esercizi!$AY$2:$BI454,Esercizi!$AY$1:$BI$1=#REF!))"),"#N/A")</f>
        <v>#N/A</v>
      </c>
      <c r="B432" s="863"/>
      <c r="C432" s="863"/>
      <c r="D432" s="863"/>
      <c r="E432" s="863"/>
      <c r="F432" s="863"/>
      <c r="G432" s="863"/>
      <c r="H432" s="863"/>
      <c r="I432" s="863"/>
      <c r="J432" s="863"/>
      <c r="K432" s="863"/>
      <c r="L432" s="863"/>
      <c r="M432" s="863"/>
      <c r="N432" s="863"/>
      <c r="O432" s="863"/>
      <c r="P432" s="863"/>
      <c r="Q432" s="863"/>
      <c r="R432" s="863"/>
      <c r="S432" s="863"/>
      <c r="T432" s="863"/>
      <c r="U432" s="863"/>
      <c r="V432" s="863"/>
      <c r="W432" s="863"/>
      <c r="X432" s="863"/>
      <c r="Y432" s="863"/>
      <c r="Z432" s="863"/>
      <c r="AA432" s="863"/>
      <c r="AB432" s="863"/>
      <c r="AC432" s="863"/>
      <c r="AD432" s="863"/>
      <c r="AE432" s="863"/>
      <c r="AF432" s="863"/>
      <c r="AG432" s="863"/>
      <c r="AH432" s="863"/>
      <c r="AI432" s="863"/>
      <c r="AJ432" s="863"/>
      <c r="AK432" s="863"/>
      <c r="AL432" s="863"/>
      <c r="AM432" s="863"/>
      <c r="AN432" s="863"/>
      <c r="AO432" s="863"/>
      <c r="AP432" s="863"/>
    </row>
    <row r="433" ht="15.75" hidden="1" customHeight="1" outlineLevel="1">
      <c r="A433" s="862" t="str">
        <f>IFERROR(__xludf.DUMMYFUNCTION("TRANSPOSE(FILTER(Esercizi!$AY$2:$BI455,Esercizi!$AY$1:$BI$1=#REF!))"),"#N/A")</f>
        <v>#N/A</v>
      </c>
      <c r="B433" s="863"/>
      <c r="C433" s="863"/>
      <c r="D433" s="863"/>
      <c r="E433" s="863"/>
      <c r="F433" s="863"/>
      <c r="G433" s="863"/>
      <c r="H433" s="863"/>
      <c r="I433" s="863"/>
      <c r="J433" s="863"/>
      <c r="K433" s="863"/>
      <c r="L433" s="863"/>
      <c r="M433" s="863"/>
      <c r="N433" s="863"/>
      <c r="O433" s="863"/>
      <c r="P433" s="863"/>
      <c r="Q433" s="863"/>
      <c r="R433" s="863"/>
      <c r="S433" s="863"/>
      <c r="T433" s="863"/>
      <c r="U433" s="863"/>
      <c r="V433" s="863"/>
      <c r="W433" s="863"/>
      <c r="X433" s="863"/>
      <c r="Y433" s="863"/>
      <c r="Z433" s="863"/>
      <c r="AA433" s="863"/>
      <c r="AB433" s="863"/>
      <c r="AC433" s="863"/>
      <c r="AD433" s="863"/>
      <c r="AE433" s="863"/>
      <c r="AF433" s="863"/>
      <c r="AG433" s="863"/>
      <c r="AH433" s="863"/>
      <c r="AI433" s="863"/>
      <c r="AJ433" s="863"/>
      <c r="AK433" s="863"/>
      <c r="AL433" s="863"/>
      <c r="AM433" s="863"/>
      <c r="AN433" s="863"/>
      <c r="AO433" s="863"/>
      <c r="AP433" s="863"/>
    </row>
    <row r="434" ht="15.75" hidden="1" customHeight="1" outlineLevel="1">
      <c r="A434" s="862" t="str">
        <f>IFERROR(__xludf.DUMMYFUNCTION("TRANSPOSE(FILTER(Esercizi!$AY$2:$BI456,Esercizi!$AY$1:$BI$1=#REF!))"),"#N/A")</f>
        <v>#N/A</v>
      </c>
      <c r="B434" s="863"/>
      <c r="C434" s="863"/>
      <c r="D434" s="863"/>
      <c r="E434" s="863"/>
      <c r="F434" s="863"/>
      <c r="G434" s="863"/>
      <c r="H434" s="863"/>
      <c r="I434" s="863"/>
      <c r="J434" s="863"/>
      <c r="K434" s="863"/>
      <c r="L434" s="863"/>
      <c r="M434" s="863"/>
      <c r="N434" s="863"/>
      <c r="O434" s="863"/>
      <c r="P434" s="863"/>
      <c r="Q434" s="863"/>
      <c r="R434" s="863"/>
      <c r="S434" s="863"/>
      <c r="T434" s="863"/>
      <c r="U434" s="863"/>
      <c r="V434" s="863"/>
      <c r="W434" s="863"/>
      <c r="X434" s="863"/>
      <c r="Y434" s="863"/>
      <c r="Z434" s="863"/>
      <c r="AA434" s="863"/>
      <c r="AB434" s="863"/>
      <c r="AC434" s="863"/>
      <c r="AD434" s="863"/>
      <c r="AE434" s="863"/>
      <c r="AF434" s="863"/>
      <c r="AG434" s="863"/>
      <c r="AH434" s="863"/>
      <c r="AI434" s="863"/>
      <c r="AJ434" s="863"/>
      <c r="AK434" s="863"/>
      <c r="AL434" s="863"/>
      <c r="AM434" s="863"/>
      <c r="AN434" s="863"/>
      <c r="AO434" s="863"/>
      <c r="AP434" s="863"/>
    </row>
    <row r="435" ht="15.75" hidden="1" customHeight="1" outlineLevel="1">
      <c r="A435" s="862"/>
      <c r="B435" s="863"/>
      <c r="C435" s="863"/>
      <c r="D435" s="863"/>
      <c r="E435" s="863"/>
      <c r="F435" s="863"/>
      <c r="G435" s="863"/>
      <c r="H435" s="863"/>
      <c r="I435" s="863"/>
      <c r="J435" s="863"/>
      <c r="K435" s="863"/>
      <c r="L435" s="863"/>
      <c r="M435" s="863"/>
      <c r="N435" s="863"/>
      <c r="O435" s="863"/>
      <c r="P435" s="863"/>
      <c r="Q435" s="863"/>
      <c r="R435" s="863"/>
      <c r="S435" s="863"/>
      <c r="T435" s="863"/>
      <c r="U435" s="863"/>
      <c r="V435" s="863"/>
      <c r="W435" s="863"/>
      <c r="X435" s="863"/>
      <c r="Y435" s="863"/>
      <c r="Z435" s="863"/>
      <c r="AA435" s="863"/>
      <c r="AB435" s="863"/>
      <c r="AC435" s="863"/>
      <c r="AD435" s="863"/>
      <c r="AE435" s="863"/>
      <c r="AF435" s="863"/>
      <c r="AG435" s="863"/>
      <c r="AH435" s="863"/>
      <c r="AI435" s="863"/>
      <c r="AJ435" s="863"/>
      <c r="AK435" s="863"/>
      <c r="AL435" s="863"/>
      <c r="AM435" s="863"/>
      <c r="AN435" s="863"/>
      <c r="AO435" s="863"/>
      <c r="AP435" s="863"/>
    </row>
    <row r="436" ht="15.75" hidden="1" customHeight="1" outlineLevel="1">
      <c r="A436" s="862" t="str">
        <f>IFERROR(__xludf.DUMMYFUNCTION("TRANSPOSE(FILTER(Esercizi!$AY$2:$BI445,Esercizi!$AY$1:$BI$1=#REF!))"),"#N/A")</f>
        <v>#N/A</v>
      </c>
      <c r="B436" s="863"/>
      <c r="C436" s="863"/>
      <c r="D436" s="863"/>
      <c r="E436" s="863"/>
      <c r="F436" s="863"/>
      <c r="G436" s="863"/>
      <c r="H436" s="863"/>
      <c r="I436" s="863"/>
      <c r="J436" s="863"/>
      <c r="K436" s="863"/>
      <c r="L436" s="863"/>
      <c r="M436" s="863"/>
      <c r="N436" s="863"/>
      <c r="O436" s="863"/>
      <c r="P436" s="863"/>
      <c r="Q436" s="863"/>
      <c r="R436" s="863"/>
      <c r="S436" s="863"/>
      <c r="T436" s="863"/>
      <c r="U436" s="863"/>
      <c r="V436" s="863"/>
      <c r="W436" s="863"/>
      <c r="X436" s="863"/>
      <c r="Y436" s="863"/>
      <c r="Z436" s="863"/>
      <c r="AA436" s="863"/>
      <c r="AB436" s="863"/>
      <c r="AC436" s="863"/>
      <c r="AD436" s="863"/>
      <c r="AE436" s="863"/>
      <c r="AF436" s="863"/>
      <c r="AG436" s="863"/>
      <c r="AH436" s="863"/>
      <c r="AI436" s="863"/>
      <c r="AJ436" s="863"/>
      <c r="AK436" s="863"/>
      <c r="AL436" s="863"/>
      <c r="AM436" s="863"/>
      <c r="AN436" s="863"/>
      <c r="AO436" s="863"/>
      <c r="AP436" s="863"/>
    </row>
    <row r="437" ht="15.75" hidden="1" customHeight="1" outlineLevel="1">
      <c r="A437" s="862" t="str">
        <f>IFERROR(__xludf.DUMMYFUNCTION("TRANSPOSE(FILTER(Esercizi!$AY$2:$BI446,Esercizi!$AY$1:$BI$1=#REF!))"),"#N/A")</f>
        <v>#N/A</v>
      </c>
      <c r="B437" s="863"/>
      <c r="C437" s="863"/>
      <c r="D437" s="863"/>
      <c r="E437" s="863"/>
      <c r="F437" s="863"/>
      <c r="G437" s="863"/>
      <c r="H437" s="863"/>
      <c r="I437" s="863"/>
      <c r="J437" s="863"/>
      <c r="K437" s="863"/>
      <c r="L437" s="863"/>
      <c r="M437" s="863"/>
      <c r="N437" s="863"/>
      <c r="O437" s="863"/>
      <c r="P437" s="863"/>
      <c r="Q437" s="863"/>
      <c r="R437" s="863"/>
      <c r="S437" s="863"/>
      <c r="T437" s="863"/>
      <c r="U437" s="863"/>
      <c r="V437" s="863"/>
      <c r="W437" s="863"/>
      <c r="X437" s="863"/>
      <c r="Y437" s="863"/>
      <c r="Z437" s="863"/>
      <c r="AA437" s="863"/>
      <c r="AB437" s="863"/>
      <c r="AC437" s="863"/>
      <c r="AD437" s="863"/>
      <c r="AE437" s="863"/>
      <c r="AF437" s="863"/>
      <c r="AG437" s="863"/>
      <c r="AH437" s="863"/>
      <c r="AI437" s="863"/>
      <c r="AJ437" s="863"/>
      <c r="AK437" s="863"/>
      <c r="AL437" s="863"/>
      <c r="AM437" s="863"/>
      <c r="AN437" s="863"/>
      <c r="AO437" s="863"/>
      <c r="AP437" s="863"/>
    </row>
    <row r="438" ht="15.75" hidden="1" customHeight="1" outlineLevel="1">
      <c r="A438" s="862" t="str">
        <f>IFERROR(__xludf.DUMMYFUNCTION("TRANSPOSE(FILTER(Esercizi!$AY$2:$BI447,Esercizi!$AY$1:$BI$1=#REF!))"),"#N/A")</f>
        <v>#N/A</v>
      </c>
      <c r="B438" s="863"/>
      <c r="C438" s="863"/>
      <c r="D438" s="863"/>
      <c r="E438" s="863"/>
      <c r="F438" s="863"/>
      <c r="G438" s="863"/>
      <c r="H438" s="863"/>
      <c r="I438" s="863"/>
      <c r="J438" s="863"/>
      <c r="K438" s="863"/>
      <c r="L438" s="863"/>
      <c r="M438" s="863"/>
      <c r="N438" s="863"/>
      <c r="O438" s="863"/>
      <c r="P438" s="863"/>
      <c r="Q438" s="863"/>
      <c r="R438" s="863"/>
      <c r="S438" s="863"/>
      <c r="T438" s="863"/>
      <c r="U438" s="863"/>
      <c r="V438" s="863"/>
      <c r="W438" s="863"/>
      <c r="X438" s="863"/>
      <c r="Y438" s="863"/>
      <c r="Z438" s="863"/>
      <c r="AA438" s="863"/>
      <c r="AB438" s="863"/>
      <c r="AC438" s="863"/>
      <c r="AD438" s="863"/>
      <c r="AE438" s="863"/>
      <c r="AF438" s="863"/>
      <c r="AG438" s="863"/>
      <c r="AH438" s="863"/>
      <c r="AI438" s="863"/>
      <c r="AJ438" s="863"/>
      <c r="AK438" s="863"/>
      <c r="AL438" s="863"/>
      <c r="AM438" s="863"/>
      <c r="AN438" s="863"/>
      <c r="AO438" s="863"/>
      <c r="AP438" s="863"/>
    </row>
    <row r="439" ht="15.75" hidden="1" customHeight="1" outlineLevel="1">
      <c r="A439" s="862" t="str">
        <f>IFERROR(__xludf.DUMMYFUNCTION("TRANSPOSE(FILTER(Esercizi!$AY$2:$BI448,Esercizi!$AY$1:$BI$1=#REF!))"),"#N/A")</f>
        <v>#N/A</v>
      </c>
      <c r="B439" s="863"/>
      <c r="C439" s="863"/>
      <c r="D439" s="863"/>
      <c r="E439" s="863"/>
      <c r="F439" s="863"/>
      <c r="G439" s="863"/>
      <c r="H439" s="863"/>
      <c r="I439" s="863"/>
      <c r="J439" s="863"/>
      <c r="K439" s="863"/>
      <c r="L439" s="863"/>
      <c r="M439" s="863"/>
      <c r="N439" s="863"/>
      <c r="O439" s="863"/>
      <c r="P439" s="863"/>
      <c r="Q439" s="863"/>
      <c r="R439" s="863"/>
      <c r="S439" s="863"/>
      <c r="T439" s="863"/>
      <c r="U439" s="863"/>
      <c r="V439" s="863"/>
      <c r="W439" s="863"/>
      <c r="X439" s="863"/>
      <c r="Y439" s="863"/>
      <c r="Z439" s="863"/>
      <c r="AA439" s="863"/>
      <c r="AB439" s="863"/>
      <c r="AC439" s="863"/>
      <c r="AD439" s="863"/>
      <c r="AE439" s="863"/>
      <c r="AF439" s="863"/>
      <c r="AG439" s="863"/>
      <c r="AH439" s="863"/>
      <c r="AI439" s="863"/>
      <c r="AJ439" s="863"/>
      <c r="AK439" s="863"/>
      <c r="AL439" s="863"/>
      <c r="AM439" s="863"/>
      <c r="AN439" s="863"/>
      <c r="AO439" s="863"/>
      <c r="AP439" s="863"/>
    </row>
    <row r="440" ht="15.75" hidden="1" customHeight="1" outlineLevel="1">
      <c r="A440" s="862" t="str">
        <f>IFERROR(__xludf.DUMMYFUNCTION("TRANSPOSE(FILTER(Esercizi!$AY$2:$BI449,Esercizi!$AY$1:$BI$1=#REF!))"),"#N/A")</f>
        <v>#N/A</v>
      </c>
      <c r="B440" s="863"/>
      <c r="C440" s="863"/>
      <c r="D440" s="863"/>
      <c r="E440" s="863"/>
      <c r="F440" s="863"/>
      <c r="G440" s="863"/>
      <c r="H440" s="863"/>
      <c r="I440" s="863"/>
      <c r="J440" s="863"/>
      <c r="K440" s="863"/>
      <c r="L440" s="863"/>
      <c r="M440" s="863"/>
      <c r="N440" s="863"/>
      <c r="O440" s="863"/>
      <c r="P440" s="863"/>
      <c r="Q440" s="863"/>
      <c r="R440" s="863"/>
      <c r="S440" s="863"/>
      <c r="T440" s="863"/>
      <c r="U440" s="863"/>
      <c r="V440" s="863"/>
      <c r="W440" s="863"/>
      <c r="X440" s="863"/>
      <c r="Y440" s="863"/>
      <c r="Z440" s="863"/>
      <c r="AA440" s="863"/>
      <c r="AB440" s="863"/>
      <c r="AC440" s="863"/>
      <c r="AD440" s="863"/>
      <c r="AE440" s="863"/>
      <c r="AF440" s="863"/>
      <c r="AG440" s="863"/>
      <c r="AH440" s="863"/>
      <c r="AI440" s="863"/>
      <c r="AJ440" s="863"/>
      <c r="AK440" s="863"/>
      <c r="AL440" s="863"/>
      <c r="AM440" s="863"/>
      <c r="AN440" s="863"/>
      <c r="AO440" s="863"/>
      <c r="AP440" s="863"/>
    </row>
    <row r="441" ht="15.75" hidden="1" customHeight="1" outlineLevel="1">
      <c r="A441" s="862" t="str">
        <f>IFERROR(__xludf.DUMMYFUNCTION("TRANSPOSE(FILTER(Esercizi!$AY$2:$BI450,Esercizi!$AY$1:$BI$1=#REF!))"),"#N/A")</f>
        <v>#N/A</v>
      </c>
      <c r="B441" s="863"/>
      <c r="C441" s="863"/>
      <c r="D441" s="863"/>
      <c r="E441" s="863"/>
      <c r="F441" s="863"/>
      <c r="G441" s="863"/>
      <c r="H441" s="863"/>
      <c r="I441" s="863"/>
      <c r="J441" s="863"/>
      <c r="K441" s="863"/>
      <c r="L441" s="863"/>
      <c r="M441" s="863"/>
      <c r="N441" s="863"/>
      <c r="O441" s="863"/>
      <c r="P441" s="863"/>
      <c r="Q441" s="863"/>
      <c r="R441" s="863"/>
      <c r="S441" s="863"/>
      <c r="T441" s="863"/>
      <c r="U441" s="863"/>
      <c r="V441" s="863"/>
      <c r="W441" s="863"/>
      <c r="X441" s="863"/>
      <c r="Y441" s="863"/>
      <c r="Z441" s="863"/>
      <c r="AA441" s="863"/>
      <c r="AB441" s="863"/>
      <c r="AC441" s="863"/>
      <c r="AD441" s="863"/>
      <c r="AE441" s="863"/>
      <c r="AF441" s="863"/>
      <c r="AG441" s="863"/>
      <c r="AH441" s="863"/>
      <c r="AI441" s="863"/>
      <c r="AJ441" s="863"/>
      <c r="AK441" s="863"/>
      <c r="AL441" s="863"/>
      <c r="AM441" s="863"/>
      <c r="AN441" s="863"/>
      <c r="AO441" s="863"/>
      <c r="AP441" s="863"/>
    </row>
    <row r="442" ht="15.75" hidden="1" customHeight="1" outlineLevel="1">
      <c r="A442" s="862" t="str">
        <f>IFERROR(__xludf.DUMMYFUNCTION("TRANSPOSE(FILTER(Esercizi!$AY$2:$BI451,Esercizi!$AY$1:$BI$1=#REF!))"),"#N/A")</f>
        <v>#N/A</v>
      </c>
      <c r="B442" s="863"/>
      <c r="C442" s="863"/>
      <c r="D442" s="863"/>
      <c r="E442" s="863"/>
      <c r="F442" s="863"/>
      <c r="G442" s="863"/>
      <c r="H442" s="863"/>
      <c r="I442" s="863"/>
      <c r="J442" s="863"/>
      <c r="K442" s="863"/>
      <c r="L442" s="863"/>
      <c r="M442" s="863"/>
      <c r="N442" s="863"/>
      <c r="O442" s="863"/>
      <c r="P442" s="863"/>
      <c r="Q442" s="863"/>
      <c r="R442" s="863"/>
      <c r="S442" s="863"/>
      <c r="T442" s="863"/>
      <c r="U442" s="863"/>
      <c r="V442" s="863"/>
      <c r="W442" s="863"/>
      <c r="X442" s="863"/>
      <c r="Y442" s="863"/>
      <c r="Z442" s="863"/>
      <c r="AA442" s="863"/>
      <c r="AB442" s="863"/>
      <c r="AC442" s="863"/>
      <c r="AD442" s="863"/>
      <c r="AE442" s="863"/>
      <c r="AF442" s="863"/>
      <c r="AG442" s="863"/>
      <c r="AH442" s="863"/>
      <c r="AI442" s="863"/>
      <c r="AJ442" s="863"/>
      <c r="AK442" s="863"/>
      <c r="AL442" s="863"/>
      <c r="AM442" s="863"/>
      <c r="AN442" s="863"/>
      <c r="AO442" s="863"/>
      <c r="AP442" s="863"/>
    </row>
    <row r="443" ht="15.75" hidden="1" customHeight="1" outlineLevel="1">
      <c r="A443" s="862" t="str">
        <f>IFERROR(__xludf.DUMMYFUNCTION("TRANSPOSE(FILTER(Esercizi!$AY$2:$BI452,Esercizi!$AY$1:$BI$1=#REF!))"),"#N/A")</f>
        <v>#N/A</v>
      </c>
      <c r="B443" s="863"/>
      <c r="C443" s="863"/>
      <c r="D443" s="863"/>
      <c r="E443" s="863"/>
      <c r="F443" s="863"/>
      <c r="G443" s="863"/>
      <c r="H443" s="863"/>
      <c r="I443" s="863"/>
      <c r="J443" s="863"/>
      <c r="K443" s="863"/>
      <c r="L443" s="863"/>
      <c r="M443" s="863"/>
      <c r="N443" s="863"/>
      <c r="O443" s="863"/>
      <c r="P443" s="863"/>
      <c r="Q443" s="863"/>
      <c r="R443" s="863"/>
      <c r="S443" s="863"/>
      <c r="T443" s="863"/>
      <c r="U443" s="863"/>
      <c r="V443" s="863"/>
      <c r="W443" s="863"/>
      <c r="X443" s="863"/>
      <c r="Y443" s="863"/>
      <c r="Z443" s="863"/>
      <c r="AA443" s="863"/>
      <c r="AB443" s="863"/>
      <c r="AC443" s="863"/>
      <c r="AD443" s="863"/>
      <c r="AE443" s="863"/>
      <c r="AF443" s="863"/>
      <c r="AG443" s="863"/>
      <c r="AH443" s="863"/>
      <c r="AI443" s="863"/>
      <c r="AJ443" s="863"/>
      <c r="AK443" s="863"/>
      <c r="AL443" s="863"/>
      <c r="AM443" s="863"/>
      <c r="AN443" s="863"/>
      <c r="AO443" s="863"/>
      <c r="AP443" s="863"/>
    </row>
    <row r="444" ht="15.75" hidden="1" customHeight="1" outlineLevel="1">
      <c r="A444" s="862" t="str">
        <f>IFERROR(__xludf.DUMMYFUNCTION("TRANSPOSE(FILTER(Esercizi!$AY$2:$BI453,Esercizi!$AY$1:$BI$1=#REF!))"),"#N/A")</f>
        <v>#N/A</v>
      </c>
      <c r="B444" s="863"/>
      <c r="C444" s="863"/>
      <c r="D444" s="863"/>
      <c r="E444" s="863"/>
      <c r="F444" s="863"/>
      <c r="G444" s="863"/>
      <c r="H444" s="863"/>
      <c r="I444" s="863"/>
      <c r="J444" s="863"/>
      <c r="K444" s="863"/>
      <c r="L444" s="863"/>
      <c r="M444" s="863"/>
      <c r="N444" s="863"/>
      <c r="O444" s="863"/>
      <c r="P444" s="863"/>
      <c r="Q444" s="863"/>
      <c r="R444" s="863"/>
      <c r="S444" s="863"/>
      <c r="T444" s="863"/>
      <c r="U444" s="863"/>
      <c r="V444" s="863"/>
      <c r="W444" s="863"/>
      <c r="X444" s="863"/>
      <c r="Y444" s="863"/>
      <c r="Z444" s="863"/>
      <c r="AA444" s="863"/>
      <c r="AB444" s="863"/>
      <c r="AC444" s="863"/>
      <c r="AD444" s="863"/>
      <c r="AE444" s="863"/>
      <c r="AF444" s="863"/>
      <c r="AG444" s="863"/>
      <c r="AH444" s="863"/>
      <c r="AI444" s="863"/>
      <c r="AJ444" s="863"/>
      <c r="AK444" s="863"/>
      <c r="AL444" s="863"/>
      <c r="AM444" s="863"/>
      <c r="AN444" s="863"/>
      <c r="AO444" s="863"/>
      <c r="AP444" s="863"/>
    </row>
    <row r="445" ht="15.75" hidden="1" customHeight="1" outlineLevel="1">
      <c r="A445" s="862" t="str">
        <f>IFERROR(__xludf.DUMMYFUNCTION("TRANSPOSE(FILTER(Esercizi!$AY$2:$BI454,Esercizi!$AY$1:$BI$1=#REF!))"),"#N/A")</f>
        <v>#N/A</v>
      </c>
      <c r="B445" s="863"/>
      <c r="C445" s="863"/>
      <c r="D445" s="863"/>
      <c r="E445" s="863"/>
      <c r="F445" s="863"/>
      <c r="G445" s="863"/>
      <c r="H445" s="863"/>
      <c r="I445" s="863"/>
      <c r="J445" s="863"/>
      <c r="K445" s="863"/>
      <c r="L445" s="863"/>
      <c r="M445" s="863"/>
      <c r="N445" s="863"/>
      <c r="O445" s="863"/>
      <c r="P445" s="863"/>
      <c r="Q445" s="863"/>
      <c r="R445" s="863"/>
      <c r="S445" s="863"/>
      <c r="T445" s="863"/>
      <c r="U445" s="863"/>
      <c r="V445" s="863"/>
      <c r="W445" s="863"/>
      <c r="X445" s="863"/>
      <c r="Y445" s="863"/>
      <c r="Z445" s="863"/>
      <c r="AA445" s="863"/>
      <c r="AB445" s="863"/>
      <c r="AC445" s="863"/>
      <c r="AD445" s="863"/>
      <c r="AE445" s="863"/>
      <c r="AF445" s="863"/>
      <c r="AG445" s="863"/>
      <c r="AH445" s="863"/>
      <c r="AI445" s="863"/>
      <c r="AJ445" s="863"/>
      <c r="AK445" s="863"/>
      <c r="AL445" s="863"/>
      <c r="AM445" s="863"/>
      <c r="AN445" s="863"/>
      <c r="AO445" s="863"/>
      <c r="AP445" s="863"/>
    </row>
    <row r="446" ht="15.75" hidden="1" customHeight="1" outlineLevel="1">
      <c r="A446" s="862" t="str">
        <f>IFERROR(__xludf.DUMMYFUNCTION("TRANSPOSE(FILTER(Esercizi!$AY$2:$BI455,Esercizi!$AY$1:$BI$1=#REF!))"),"#N/A")</f>
        <v>#N/A</v>
      </c>
      <c r="B446" s="863"/>
      <c r="C446" s="863"/>
      <c r="D446" s="863"/>
      <c r="E446" s="863"/>
      <c r="F446" s="863"/>
      <c r="G446" s="863"/>
      <c r="H446" s="863"/>
      <c r="I446" s="863"/>
      <c r="J446" s="863"/>
      <c r="K446" s="863"/>
      <c r="L446" s="863"/>
      <c r="M446" s="863"/>
      <c r="N446" s="863"/>
      <c r="O446" s="863"/>
      <c r="P446" s="863"/>
      <c r="Q446" s="863"/>
      <c r="R446" s="863"/>
      <c r="S446" s="863"/>
      <c r="T446" s="863"/>
      <c r="U446" s="863"/>
      <c r="V446" s="863"/>
      <c r="W446" s="863"/>
      <c r="X446" s="863"/>
      <c r="Y446" s="863"/>
      <c r="Z446" s="863"/>
      <c r="AA446" s="863"/>
      <c r="AB446" s="863"/>
      <c r="AC446" s="863"/>
      <c r="AD446" s="863"/>
      <c r="AE446" s="863"/>
      <c r="AF446" s="863"/>
      <c r="AG446" s="863"/>
      <c r="AH446" s="863"/>
      <c r="AI446" s="863"/>
      <c r="AJ446" s="863"/>
      <c r="AK446" s="863"/>
      <c r="AL446" s="863"/>
      <c r="AM446" s="863"/>
      <c r="AN446" s="863"/>
      <c r="AO446" s="863"/>
      <c r="AP446" s="863"/>
    </row>
    <row r="447" ht="15.75" hidden="1" customHeight="1" outlineLevel="1">
      <c r="A447" s="862" t="str">
        <f>IFERROR(__xludf.DUMMYFUNCTION("TRANSPOSE(FILTER(Esercizi!$AY$2:$BI456,Esercizi!$AY$1:$BI$1=#REF!))"),"#N/A")</f>
        <v>#N/A</v>
      </c>
      <c r="B447" s="863"/>
      <c r="C447" s="863"/>
      <c r="D447" s="863"/>
      <c r="E447" s="863"/>
      <c r="F447" s="863"/>
      <c r="G447" s="863"/>
      <c r="H447" s="863"/>
      <c r="I447" s="863"/>
      <c r="J447" s="863"/>
      <c r="K447" s="863"/>
      <c r="L447" s="863"/>
      <c r="M447" s="863"/>
      <c r="N447" s="863"/>
      <c r="O447" s="863"/>
      <c r="P447" s="863"/>
      <c r="Q447" s="863"/>
      <c r="R447" s="863"/>
      <c r="S447" s="863"/>
      <c r="T447" s="863"/>
      <c r="U447" s="863"/>
      <c r="V447" s="863"/>
      <c r="W447" s="863"/>
      <c r="X447" s="863"/>
      <c r="Y447" s="863"/>
      <c r="Z447" s="863"/>
      <c r="AA447" s="863"/>
      <c r="AB447" s="863"/>
      <c r="AC447" s="863"/>
      <c r="AD447" s="863"/>
      <c r="AE447" s="863"/>
      <c r="AF447" s="863"/>
      <c r="AG447" s="863"/>
      <c r="AH447" s="863"/>
      <c r="AI447" s="863"/>
      <c r="AJ447" s="863"/>
      <c r="AK447" s="863"/>
      <c r="AL447" s="863"/>
      <c r="AM447" s="863"/>
      <c r="AN447" s="863"/>
      <c r="AO447" s="863"/>
      <c r="AP447" s="863"/>
    </row>
    <row r="448" ht="15.75" hidden="1" customHeight="1" outlineLevel="1">
      <c r="A448" s="862"/>
      <c r="B448" s="863"/>
      <c r="C448" s="863"/>
      <c r="D448" s="863"/>
      <c r="E448" s="863"/>
      <c r="F448" s="863"/>
      <c r="G448" s="863"/>
      <c r="H448" s="863"/>
      <c r="I448" s="863"/>
      <c r="J448" s="863"/>
      <c r="K448" s="863"/>
      <c r="L448" s="863"/>
      <c r="M448" s="863"/>
      <c r="N448" s="863"/>
      <c r="O448" s="863"/>
      <c r="P448" s="863"/>
      <c r="Q448" s="863"/>
      <c r="R448" s="863"/>
      <c r="S448" s="863"/>
      <c r="T448" s="863"/>
      <c r="U448" s="863"/>
      <c r="V448" s="863"/>
      <c r="W448" s="863"/>
      <c r="X448" s="863"/>
      <c r="Y448" s="863"/>
      <c r="Z448" s="863"/>
      <c r="AA448" s="863"/>
      <c r="AB448" s="863"/>
      <c r="AC448" s="863"/>
      <c r="AD448" s="863"/>
      <c r="AE448" s="863"/>
      <c r="AF448" s="863"/>
      <c r="AG448" s="863"/>
      <c r="AH448" s="863"/>
      <c r="AI448" s="863"/>
      <c r="AJ448" s="863"/>
      <c r="AK448" s="863"/>
      <c r="AL448" s="863"/>
      <c r="AM448" s="863"/>
      <c r="AN448" s="863"/>
      <c r="AO448" s="863"/>
      <c r="AP448" s="863"/>
    </row>
    <row r="449" ht="15.75" hidden="1" customHeight="1" outlineLevel="1">
      <c r="A449" s="862" t="str">
        <f>IFERROR(__xludf.DUMMYFUNCTION("TRANSPOSE(FILTER(Esercizi!$AY$2:$BI445,Esercizi!$AY$1:$BI$1=#REF!))"),"#N/A")</f>
        <v>#N/A</v>
      </c>
      <c r="B449" s="863"/>
      <c r="C449" s="863"/>
      <c r="D449" s="863"/>
      <c r="E449" s="863"/>
      <c r="F449" s="863"/>
      <c r="G449" s="863"/>
      <c r="H449" s="863"/>
      <c r="I449" s="863"/>
      <c r="J449" s="863"/>
      <c r="K449" s="863"/>
      <c r="L449" s="863"/>
      <c r="M449" s="863"/>
      <c r="N449" s="863"/>
      <c r="O449" s="863"/>
      <c r="P449" s="863"/>
      <c r="Q449" s="863"/>
      <c r="R449" s="863"/>
      <c r="S449" s="863"/>
      <c r="T449" s="863"/>
      <c r="U449" s="863"/>
      <c r="V449" s="863"/>
      <c r="W449" s="863"/>
      <c r="X449" s="863"/>
      <c r="Y449" s="863"/>
      <c r="Z449" s="863"/>
      <c r="AA449" s="863"/>
      <c r="AB449" s="863"/>
      <c r="AC449" s="863"/>
      <c r="AD449" s="863"/>
      <c r="AE449" s="863"/>
      <c r="AF449" s="863"/>
      <c r="AG449" s="863"/>
      <c r="AH449" s="863"/>
      <c r="AI449" s="863"/>
      <c r="AJ449" s="863"/>
      <c r="AK449" s="863"/>
      <c r="AL449" s="863"/>
      <c r="AM449" s="863"/>
      <c r="AN449" s="863"/>
      <c r="AO449" s="863"/>
      <c r="AP449" s="863"/>
    </row>
    <row r="450" ht="15.75" hidden="1" customHeight="1" outlineLevel="1">
      <c r="A450" s="862" t="str">
        <f>IFERROR(__xludf.DUMMYFUNCTION("TRANSPOSE(FILTER(Esercizi!$AY$2:$BI446,Esercizi!$AY$1:$BI$1=#REF!))"),"#N/A")</f>
        <v>#N/A</v>
      </c>
      <c r="B450" s="863"/>
      <c r="C450" s="863"/>
      <c r="D450" s="863"/>
      <c r="E450" s="863"/>
      <c r="F450" s="863"/>
      <c r="G450" s="863"/>
      <c r="H450" s="863"/>
      <c r="I450" s="863"/>
      <c r="J450" s="863"/>
      <c r="K450" s="863"/>
      <c r="L450" s="863"/>
      <c r="M450" s="863"/>
      <c r="N450" s="863"/>
      <c r="O450" s="863"/>
      <c r="P450" s="863"/>
      <c r="Q450" s="863"/>
      <c r="R450" s="863"/>
      <c r="S450" s="863"/>
      <c r="T450" s="863"/>
      <c r="U450" s="863"/>
      <c r="V450" s="863"/>
      <c r="W450" s="863"/>
      <c r="X450" s="863"/>
      <c r="Y450" s="863"/>
      <c r="Z450" s="863"/>
      <c r="AA450" s="863"/>
      <c r="AB450" s="863"/>
      <c r="AC450" s="863"/>
      <c r="AD450" s="863"/>
      <c r="AE450" s="863"/>
      <c r="AF450" s="863"/>
      <c r="AG450" s="863"/>
      <c r="AH450" s="863"/>
      <c r="AI450" s="863"/>
      <c r="AJ450" s="863"/>
      <c r="AK450" s="863"/>
      <c r="AL450" s="863"/>
      <c r="AM450" s="863"/>
      <c r="AN450" s="863"/>
      <c r="AO450" s="863"/>
      <c r="AP450" s="863"/>
    </row>
    <row r="451" ht="15.75" hidden="1" customHeight="1" outlineLevel="1">
      <c r="A451" s="862" t="str">
        <f>IFERROR(__xludf.DUMMYFUNCTION("TRANSPOSE(FILTER(Esercizi!$AY$2:$BI447,Esercizi!$AY$1:$BI$1=#REF!))"),"#N/A")</f>
        <v>#N/A</v>
      </c>
      <c r="B451" s="863"/>
      <c r="C451" s="863"/>
      <c r="D451" s="863"/>
      <c r="E451" s="863"/>
      <c r="F451" s="863"/>
      <c r="G451" s="863"/>
      <c r="H451" s="863"/>
      <c r="I451" s="863"/>
      <c r="J451" s="863"/>
      <c r="K451" s="863"/>
      <c r="L451" s="863"/>
      <c r="M451" s="863"/>
      <c r="N451" s="863"/>
      <c r="O451" s="863"/>
      <c r="P451" s="863"/>
      <c r="Q451" s="863"/>
      <c r="R451" s="863"/>
      <c r="S451" s="863"/>
      <c r="T451" s="863"/>
      <c r="U451" s="863"/>
      <c r="V451" s="863"/>
      <c r="W451" s="863"/>
      <c r="X451" s="863"/>
      <c r="Y451" s="863"/>
      <c r="Z451" s="863"/>
      <c r="AA451" s="863"/>
      <c r="AB451" s="863"/>
      <c r="AC451" s="863"/>
      <c r="AD451" s="863"/>
      <c r="AE451" s="863"/>
      <c r="AF451" s="863"/>
      <c r="AG451" s="863"/>
      <c r="AH451" s="863"/>
      <c r="AI451" s="863"/>
      <c r="AJ451" s="863"/>
      <c r="AK451" s="863"/>
      <c r="AL451" s="863"/>
      <c r="AM451" s="863"/>
      <c r="AN451" s="863"/>
      <c r="AO451" s="863"/>
      <c r="AP451" s="863"/>
    </row>
    <row r="452" ht="15.75" hidden="1" customHeight="1" outlineLevel="1">
      <c r="A452" s="862" t="str">
        <f>IFERROR(__xludf.DUMMYFUNCTION("TRANSPOSE(FILTER(Esercizi!$AY$2:$BI448,Esercizi!$AY$1:$BI$1=#REF!))"),"#N/A")</f>
        <v>#N/A</v>
      </c>
      <c r="B452" s="863"/>
      <c r="C452" s="863"/>
      <c r="D452" s="863"/>
      <c r="E452" s="863"/>
      <c r="F452" s="863"/>
      <c r="G452" s="863"/>
      <c r="H452" s="863"/>
      <c r="I452" s="863"/>
      <c r="J452" s="863"/>
      <c r="K452" s="863"/>
      <c r="L452" s="863"/>
      <c r="M452" s="863"/>
      <c r="N452" s="863"/>
      <c r="O452" s="863"/>
      <c r="P452" s="863"/>
      <c r="Q452" s="863"/>
      <c r="R452" s="863"/>
      <c r="S452" s="863"/>
      <c r="T452" s="863"/>
      <c r="U452" s="863"/>
      <c r="V452" s="863"/>
      <c r="W452" s="863"/>
      <c r="X452" s="863"/>
      <c r="Y452" s="863"/>
      <c r="Z452" s="863"/>
      <c r="AA452" s="863"/>
      <c r="AB452" s="863"/>
      <c r="AC452" s="863"/>
      <c r="AD452" s="863"/>
      <c r="AE452" s="863"/>
      <c r="AF452" s="863"/>
      <c r="AG452" s="863"/>
      <c r="AH452" s="863"/>
      <c r="AI452" s="863"/>
      <c r="AJ452" s="863"/>
      <c r="AK452" s="863"/>
      <c r="AL452" s="863"/>
      <c r="AM452" s="863"/>
      <c r="AN452" s="863"/>
      <c r="AO452" s="863"/>
      <c r="AP452" s="863"/>
    </row>
    <row r="453" ht="15.75" hidden="1" customHeight="1" outlineLevel="1">
      <c r="A453" s="862" t="str">
        <f>IFERROR(__xludf.DUMMYFUNCTION("TRANSPOSE(FILTER(Esercizi!$AY$2:$BI449,Esercizi!$AY$1:$BI$1=#REF!))"),"#N/A")</f>
        <v>#N/A</v>
      </c>
      <c r="B453" s="863"/>
      <c r="C453" s="863"/>
      <c r="D453" s="863"/>
      <c r="E453" s="863"/>
      <c r="F453" s="863"/>
      <c r="G453" s="863"/>
      <c r="H453" s="863"/>
      <c r="I453" s="863"/>
      <c r="J453" s="863"/>
      <c r="K453" s="863"/>
      <c r="L453" s="863"/>
      <c r="M453" s="863"/>
      <c r="N453" s="863"/>
      <c r="O453" s="863"/>
      <c r="P453" s="863"/>
      <c r="Q453" s="863"/>
      <c r="R453" s="863"/>
      <c r="S453" s="863"/>
      <c r="T453" s="863"/>
      <c r="U453" s="863"/>
      <c r="V453" s="863"/>
      <c r="W453" s="863"/>
      <c r="X453" s="863"/>
      <c r="Y453" s="863"/>
      <c r="Z453" s="863"/>
      <c r="AA453" s="863"/>
      <c r="AB453" s="863"/>
      <c r="AC453" s="863"/>
      <c r="AD453" s="863"/>
      <c r="AE453" s="863"/>
      <c r="AF453" s="863"/>
      <c r="AG453" s="863"/>
      <c r="AH453" s="863"/>
      <c r="AI453" s="863"/>
      <c r="AJ453" s="863"/>
      <c r="AK453" s="863"/>
      <c r="AL453" s="863"/>
      <c r="AM453" s="863"/>
      <c r="AN453" s="863"/>
      <c r="AO453" s="863"/>
      <c r="AP453" s="863"/>
    </row>
    <row r="454" ht="15.75" hidden="1" customHeight="1" outlineLevel="1">
      <c r="A454" s="862" t="str">
        <f>IFERROR(__xludf.DUMMYFUNCTION("TRANSPOSE(FILTER(Esercizi!$AY$2:$BI450,Esercizi!$AY$1:$BI$1=#REF!))"),"#N/A")</f>
        <v>#N/A</v>
      </c>
      <c r="B454" s="863"/>
      <c r="C454" s="863"/>
      <c r="D454" s="863"/>
      <c r="E454" s="863"/>
      <c r="F454" s="863"/>
      <c r="G454" s="863"/>
      <c r="H454" s="863"/>
      <c r="I454" s="863"/>
      <c r="J454" s="863"/>
      <c r="K454" s="863"/>
      <c r="L454" s="863"/>
      <c r="M454" s="863"/>
      <c r="N454" s="863"/>
      <c r="O454" s="863"/>
      <c r="P454" s="863"/>
      <c r="Q454" s="863"/>
      <c r="R454" s="863"/>
      <c r="S454" s="863"/>
      <c r="T454" s="863"/>
      <c r="U454" s="863"/>
      <c r="V454" s="863"/>
      <c r="W454" s="863"/>
      <c r="X454" s="863"/>
      <c r="Y454" s="863"/>
      <c r="Z454" s="863"/>
      <c r="AA454" s="863"/>
      <c r="AB454" s="863"/>
      <c r="AC454" s="863"/>
      <c r="AD454" s="863"/>
      <c r="AE454" s="863"/>
      <c r="AF454" s="863"/>
      <c r="AG454" s="863"/>
      <c r="AH454" s="863"/>
      <c r="AI454" s="863"/>
      <c r="AJ454" s="863"/>
      <c r="AK454" s="863"/>
      <c r="AL454" s="863"/>
      <c r="AM454" s="863"/>
      <c r="AN454" s="863"/>
      <c r="AO454" s="863"/>
      <c r="AP454" s="863"/>
    </row>
    <row r="455" ht="15.75" hidden="1" customHeight="1" outlineLevel="1">
      <c r="A455" s="862" t="str">
        <f>IFERROR(__xludf.DUMMYFUNCTION("TRANSPOSE(FILTER(Esercizi!$AY$2:$BI451,Esercizi!$AY$1:$BI$1=#REF!))"),"#N/A")</f>
        <v>#N/A</v>
      </c>
      <c r="B455" s="863"/>
      <c r="C455" s="863"/>
      <c r="D455" s="863"/>
      <c r="E455" s="863"/>
      <c r="F455" s="863"/>
      <c r="G455" s="863"/>
      <c r="H455" s="863"/>
      <c r="I455" s="863"/>
      <c r="J455" s="863"/>
      <c r="K455" s="863"/>
      <c r="L455" s="863"/>
      <c r="M455" s="863"/>
      <c r="N455" s="863"/>
      <c r="O455" s="863"/>
      <c r="P455" s="863"/>
      <c r="Q455" s="863"/>
      <c r="R455" s="863"/>
      <c r="S455" s="863"/>
      <c r="T455" s="863"/>
      <c r="U455" s="863"/>
      <c r="V455" s="863"/>
      <c r="W455" s="863"/>
      <c r="X455" s="863"/>
      <c r="Y455" s="863"/>
      <c r="Z455" s="863"/>
      <c r="AA455" s="863"/>
      <c r="AB455" s="863"/>
      <c r="AC455" s="863"/>
      <c r="AD455" s="863"/>
      <c r="AE455" s="863"/>
      <c r="AF455" s="863"/>
      <c r="AG455" s="863"/>
      <c r="AH455" s="863"/>
      <c r="AI455" s="863"/>
      <c r="AJ455" s="863"/>
      <c r="AK455" s="863"/>
      <c r="AL455" s="863"/>
      <c r="AM455" s="863"/>
      <c r="AN455" s="863"/>
      <c r="AO455" s="863"/>
      <c r="AP455" s="863"/>
    </row>
    <row r="456" ht="15.75" hidden="1" customHeight="1" outlineLevel="1">
      <c r="A456" s="862" t="str">
        <f>IFERROR(__xludf.DUMMYFUNCTION("TRANSPOSE(FILTER(Esercizi!$AY$2:$BI452,Esercizi!$AY$1:$BI$1=#REF!))"),"#N/A")</f>
        <v>#N/A</v>
      </c>
      <c r="B456" s="863"/>
      <c r="C456" s="863"/>
      <c r="D456" s="863"/>
      <c r="E456" s="863"/>
      <c r="F456" s="863"/>
      <c r="G456" s="863"/>
      <c r="H456" s="863"/>
      <c r="I456" s="863"/>
      <c r="J456" s="863"/>
      <c r="K456" s="863"/>
      <c r="L456" s="863"/>
      <c r="M456" s="863"/>
      <c r="N456" s="863"/>
      <c r="O456" s="863"/>
      <c r="P456" s="863"/>
      <c r="Q456" s="863"/>
      <c r="R456" s="863"/>
      <c r="S456" s="863"/>
      <c r="T456" s="863"/>
      <c r="U456" s="863"/>
      <c r="V456" s="863"/>
      <c r="W456" s="863"/>
      <c r="X456" s="863"/>
      <c r="Y456" s="863"/>
      <c r="Z456" s="863"/>
      <c r="AA456" s="863"/>
      <c r="AB456" s="863"/>
      <c r="AC456" s="863"/>
      <c r="AD456" s="863"/>
      <c r="AE456" s="863"/>
      <c r="AF456" s="863"/>
      <c r="AG456" s="863"/>
      <c r="AH456" s="863"/>
      <c r="AI456" s="863"/>
      <c r="AJ456" s="863"/>
      <c r="AK456" s="863"/>
      <c r="AL456" s="863"/>
      <c r="AM456" s="863"/>
      <c r="AN456" s="863"/>
      <c r="AO456" s="863"/>
      <c r="AP456" s="863"/>
    </row>
    <row r="457" ht="15.75" hidden="1" customHeight="1" outlineLevel="1">
      <c r="A457" s="862" t="str">
        <f>IFERROR(__xludf.DUMMYFUNCTION("TRANSPOSE(FILTER(Esercizi!$AY$2:$BI453,Esercizi!$AY$1:$BI$1=#REF!))"),"#N/A")</f>
        <v>#N/A</v>
      </c>
      <c r="B457" s="863"/>
      <c r="C457" s="863"/>
      <c r="D457" s="863"/>
      <c r="E457" s="863"/>
      <c r="F457" s="863"/>
      <c r="G457" s="863"/>
      <c r="H457" s="863"/>
      <c r="I457" s="863"/>
      <c r="J457" s="863"/>
      <c r="K457" s="863"/>
      <c r="L457" s="863"/>
      <c r="M457" s="863"/>
      <c r="N457" s="863"/>
      <c r="O457" s="863"/>
      <c r="P457" s="863"/>
      <c r="Q457" s="863"/>
      <c r="R457" s="863"/>
      <c r="S457" s="863"/>
      <c r="T457" s="863"/>
      <c r="U457" s="863"/>
      <c r="V457" s="863"/>
      <c r="W457" s="863"/>
      <c r="X457" s="863"/>
      <c r="Y457" s="863"/>
      <c r="Z457" s="863"/>
      <c r="AA457" s="863"/>
      <c r="AB457" s="863"/>
      <c r="AC457" s="863"/>
      <c r="AD457" s="863"/>
      <c r="AE457" s="863"/>
      <c r="AF457" s="863"/>
      <c r="AG457" s="863"/>
      <c r="AH457" s="863"/>
      <c r="AI457" s="863"/>
      <c r="AJ457" s="863"/>
      <c r="AK457" s="863"/>
      <c r="AL457" s="863"/>
      <c r="AM457" s="863"/>
      <c r="AN457" s="863"/>
      <c r="AO457" s="863"/>
      <c r="AP457" s="863"/>
    </row>
    <row r="458" ht="15.75" hidden="1" customHeight="1" outlineLevel="1">
      <c r="A458" s="862" t="str">
        <f>IFERROR(__xludf.DUMMYFUNCTION("TRANSPOSE(FILTER(Esercizi!$AY$2:$BI454,Esercizi!$AY$1:$BI$1=#REF!))"),"#N/A")</f>
        <v>#N/A</v>
      </c>
      <c r="B458" s="863"/>
      <c r="C458" s="863"/>
      <c r="D458" s="863"/>
      <c r="E458" s="863"/>
      <c r="F458" s="863"/>
      <c r="G458" s="863"/>
      <c r="H458" s="863"/>
      <c r="I458" s="863"/>
      <c r="J458" s="863"/>
      <c r="K458" s="863"/>
      <c r="L458" s="863"/>
      <c r="M458" s="863"/>
      <c r="N458" s="863"/>
      <c r="O458" s="863"/>
      <c r="P458" s="863"/>
      <c r="Q458" s="863"/>
      <c r="R458" s="863"/>
      <c r="S458" s="863"/>
      <c r="T458" s="863"/>
      <c r="U458" s="863"/>
      <c r="V458" s="863"/>
      <c r="W458" s="863"/>
      <c r="X458" s="863"/>
      <c r="Y458" s="863"/>
      <c r="Z458" s="863"/>
      <c r="AA458" s="863"/>
      <c r="AB458" s="863"/>
      <c r="AC458" s="863"/>
      <c r="AD458" s="863"/>
      <c r="AE458" s="863"/>
      <c r="AF458" s="863"/>
      <c r="AG458" s="863"/>
      <c r="AH458" s="863"/>
      <c r="AI458" s="863"/>
      <c r="AJ458" s="863"/>
      <c r="AK458" s="863"/>
      <c r="AL458" s="863"/>
      <c r="AM458" s="863"/>
      <c r="AN458" s="863"/>
      <c r="AO458" s="863"/>
      <c r="AP458" s="863"/>
    </row>
    <row r="459" ht="15.75" hidden="1" customHeight="1" outlineLevel="1">
      <c r="A459" s="862" t="str">
        <f>IFERROR(__xludf.DUMMYFUNCTION("TRANSPOSE(FILTER(Esercizi!$AY$2:$BI455,Esercizi!$AY$1:$BI$1=#REF!))"),"#N/A")</f>
        <v>#N/A</v>
      </c>
      <c r="B459" s="863"/>
      <c r="C459" s="863"/>
      <c r="D459" s="863"/>
      <c r="E459" s="863"/>
      <c r="F459" s="863"/>
      <c r="G459" s="863"/>
      <c r="H459" s="863"/>
      <c r="I459" s="863"/>
      <c r="J459" s="863"/>
      <c r="K459" s="863"/>
      <c r="L459" s="863"/>
      <c r="M459" s="863"/>
      <c r="N459" s="863"/>
      <c r="O459" s="863"/>
      <c r="P459" s="863"/>
      <c r="Q459" s="863"/>
      <c r="R459" s="863"/>
      <c r="S459" s="863"/>
      <c r="T459" s="863"/>
      <c r="U459" s="863"/>
      <c r="V459" s="863"/>
      <c r="W459" s="863"/>
      <c r="X459" s="863"/>
      <c r="Y459" s="863"/>
      <c r="Z459" s="863"/>
      <c r="AA459" s="863"/>
      <c r="AB459" s="863"/>
      <c r="AC459" s="863"/>
      <c r="AD459" s="863"/>
      <c r="AE459" s="863"/>
      <c r="AF459" s="863"/>
      <c r="AG459" s="863"/>
      <c r="AH459" s="863"/>
      <c r="AI459" s="863"/>
      <c r="AJ459" s="863"/>
      <c r="AK459" s="863"/>
      <c r="AL459" s="863"/>
      <c r="AM459" s="863"/>
      <c r="AN459" s="863"/>
      <c r="AO459" s="863"/>
      <c r="AP459" s="863"/>
    </row>
    <row r="460" ht="15.75" hidden="1" customHeight="1" outlineLevel="1">
      <c r="A460" s="862" t="str">
        <f>IFERROR(__xludf.DUMMYFUNCTION("TRANSPOSE(FILTER(Esercizi!$AY$2:$BI456,Esercizi!$AY$1:$BI$1=#REF!))"),"#N/A")</f>
        <v>#N/A</v>
      </c>
      <c r="B460" s="863"/>
      <c r="C460" s="863"/>
      <c r="D460" s="863"/>
      <c r="E460" s="863"/>
      <c r="F460" s="863"/>
      <c r="G460" s="863"/>
      <c r="H460" s="863"/>
      <c r="I460" s="863"/>
      <c r="J460" s="863"/>
      <c r="K460" s="863"/>
      <c r="L460" s="863"/>
      <c r="M460" s="863"/>
      <c r="N460" s="863"/>
      <c r="O460" s="863"/>
      <c r="P460" s="863"/>
      <c r="Q460" s="863"/>
      <c r="R460" s="863"/>
      <c r="S460" s="863"/>
      <c r="T460" s="863"/>
      <c r="U460" s="863"/>
      <c r="V460" s="863"/>
      <c r="W460" s="863"/>
      <c r="X460" s="863"/>
      <c r="Y460" s="863"/>
      <c r="Z460" s="863"/>
      <c r="AA460" s="863"/>
      <c r="AB460" s="863"/>
      <c r="AC460" s="863"/>
      <c r="AD460" s="863"/>
      <c r="AE460" s="863"/>
      <c r="AF460" s="863"/>
      <c r="AG460" s="863"/>
      <c r="AH460" s="863"/>
      <c r="AI460" s="863"/>
      <c r="AJ460" s="863"/>
      <c r="AK460" s="863"/>
      <c r="AL460" s="863"/>
      <c r="AM460" s="863"/>
      <c r="AN460" s="863"/>
      <c r="AO460" s="863"/>
      <c r="AP460" s="863"/>
    </row>
    <row r="461" ht="15.75" hidden="1" customHeight="1" outlineLevel="1">
      <c r="A461" s="862"/>
      <c r="B461" s="863"/>
      <c r="C461" s="863"/>
      <c r="D461" s="863"/>
      <c r="E461" s="863"/>
      <c r="F461" s="863"/>
      <c r="G461" s="863"/>
      <c r="H461" s="863"/>
      <c r="I461" s="863"/>
      <c r="J461" s="863"/>
      <c r="K461" s="863"/>
      <c r="L461" s="863"/>
      <c r="M461" s="863"/>
      <c r="N461" s="863"/>
      <c r="O461" s="863"/>
      <c r="P461" s="863"/>
      <c r="Q461" s="863"/>
      <c r="R461" s="863"/>
      <c r="S461" s="863"/>
      <c r="T461" s="863"/>
      <c r="U461" s="863"/>
      <c r="V461" s="863"/>
      <c r="W461" s="863"/>
      <c r="X461" s="863"/>
      <c r="Y461" s="863"/>
      <c r="Z461" s="863"/>
      <c r="AA461" s="863"/>
      <c r="AB461" s="863"/>
      <c r="AC461" s="863"/>
      <c r="AD461" s="863"/>
      <c r="AE461" s="863"/>
      <c r="AF461" s="863"/>
      <c r="AG461" s="863"/>
      <c r="AH461" s="863"/>
      <c r="AI461" s="863"/>
      <c r="AJ461" s="863"/>
      <c r="AK461" s="863"/>
      <c r="AL461" s="863"/>
      <c r="AM461" s="863"/>
      <c r="AN461" s="863"/>
      <c r="AO461" s="863"/>
      <c r="AP461" s="863"/>
    </row>
    <row r="462" ht="15.75" hidden="1" customHeight="1" outlineLevel="1">
      <c r="A462" s="862" t="str">
        <f>IFERROR(__xludf.DUMMYFUNCTION("TRANSPOSE(FILTER(Esercizi!$AY$2:$BI445,Esercizi!$AY$1:$BI$1=#REF!))"),"#N/A")</f>
        <v>#N/A</v>
      </c>
      <c r="B462" s="863"/>
      <c r="C462" s="863"/>
      <c r="D462" s="863"/>
      <c r="E462" s="863"/>
      <c r="F462" s="863"/>
      <c r="G462" s="863"/>
      <c r="H462" s="863"/>
      <c r="I462" s="863"/>
      <c r="J462" s="863"/>
      <c r="K462" s="863"/>
      <c r="L462" s="863"/>
      <c r="M462" s="863"/>
      <c r="N462" s="863"/>
      <c r="O462" s="863"/>
      <c r="P462" s="863"/>
      <c r="Q462" s="863"/>
      <c r="R462" s="863"/>
      <c r="S462" s="863"/>
      <c r="T462" s="863"/>
      <c r="U462" s="863"/>
      <c r="V462" s="863"/>
      <c r="W462" s="863"/>
      <c r="X462" s="863"/>
      <c r="Y462" s="863"/>
      <c r="Z462" s="863"/>
      <c r="AA462" s="863"/>
      <c r="AB462" s="863"/>
      <c r="AC462" s="863"/>
      <c r="AD462" s="863"/>
      <c r="AE462" s="863"/>
      <c r="AF462" s="863"/>
      <c r="AG462" s="863"/>
      <c r="AH462" s="863"/>
      <c r="AI462" s="863"/>
      <c r="AJ462" s="863"/>
      <c r="AK462" s="863"/>
      <c r="AL462" s="863"/>
      <c r="AM462" s="863"/>
      <c r="AN462" s="863"/>
      <c r="AO462" s="863"/>
      <c r="AP462" s="863"/>
    </row>
    <row r="463" ht="15.75" hidden="1" customHeight="1" outlineLevel="1">
      <c r="A463" s="862" t="str">
        <f>IFERROR(__xludf.DUMMYFUNCTION("TRANSPOSE(FILTER(Esercizi!$AY$2:$BI446,Esercizi!$AY$1:$BI$1=#REF!))"),"#N/A")</f>
        <v>#N/A</v>
      </c>
      <c r="B463" s="863"/>
      <c r="C463" s="863"/>
      <c r="D463" s="863"/>
      <c r="E463" s="863"/>
      <c r="F463" s="863"/>
      <c r="G463" s="863"/>
      <c r="H463" s="863"/>
      <c r="I463" s="863"/>
      <c r="J463" s="863"/>
      <c r="K463" s="863"/>
      <c r="L463" s="863"/>
      <c r="M463" s="863"/>
      <c r="N463" s="863"/>
      <c r="O463" s="863"/>
      <c r="P463" s="863"/>
      <c r="Q463" s="863"/>
      <c r="R463" s="863"/>
      <c r="S463" s="863"/>
      <c r="T463" s="863"/>
      <c r="U463" s="863"/>
      <c r="V463" s="863"/>
      <c r="W463" s="863"/>
      <c r="X463" s="863"/>
      <c r="Y463" s="863"/>
      <c r="Z463" s="863"/>
      <c r="AA463" s="863"/>
      <c r="AB463" s="863"/>
      <c r="AC463" s="863"/>
      <c r="AD463" s="863"/>
      <c r="AE463" s="863"/>
      <c r="AF463" s="863"/>
      <c r="AG463" s="863"/>
      <c r="AH463" s="863"/>
      <c r="AI463" s="863"/>
      <c r="AJ463" s="863"/>
      <c r="AK463" s="863"/>
      <c r="AL463" s="863"/>
      <c r="AM463" s="863"/>
      <c r="AN463" s="863"/>
      <c r="AO463" s="863"/>
      <c r="AP463" s="863"/>
    </row>
    <row r="464" ht="15.75" hidden="1" customHeight="1" outlineLevel="1">
      <c r="A464" s="862" t="str">
        <f>IFERROR(__xludf.DUMMYFUNCTION("TRANSPOSE(FILTER(Esercizi!$AY$2:$BI447,Esercizi!$AY$1:$BI$1=#REF!))"),"#N/A")</f>
        <v>#N/A</v>
      </c>
      <c r="B464" s="863"/>
      <c r="C464" s="863"/>
      <c r="D464" s="863"/>
      <c r="E464" s="863"/>
      <c r="F464" s="863"/>
      <c r="G464" s="863"/>
      <c r="H464" s="863"/>
      <c r="I464" s="863"/>
      <c r="J464" s="863"/>
      <c r="K464" s="863"/>
      <c r="L464" s="863"/>
      <c r="M464" s="863"/>
      <c r="N464" s="863"/>
      <c r="O464" s="863"/>
      <c r="P464" s="863"/>
      <c r="Q464" s="863"/>
      <c r="R464" s="863"/>
      <c r="S464" s="863"/>
      <c r="T464" s="863"/>
      <c r="U464" s="863"/>
      <c r="V464" s="863"/>
      <c r="W464" s="863"/>
      <c r="X464" s="863"/>
      <c r="Y464" s="863"/>
      <c r="Z464" s="863"/>
      <c r="AA464" s="863"/>
      <c r="AB464" s="863"/>
      <c r="AC464" s="863"/>
      <c r="AD464" s="863"/>
      <c r="AE464" s="863"/>
      <c r="AF464" s="863"/>
      <c r="AG464" s="863"/>
      <c r="AH464" s="863"/>
      <c r="AI464" s="863"/>
      <c r="AJ464" s="863"/>
      <c r="AK464" s="863"/>
      <c r="AL464" s="863"/>
      <c r="AM464" s="863"/>
      <c r="AN464" s="863"/>
      <c r="AO464" s="863"/>
      <c r="AP464" s="863"/>
    </row>
    <row r="465" ht="15.75" hidden="1" customHeight="1" outlineLevel="1">
      <c r="A465" s="862" t="str">
        <f>IFERROR(__xludf.DUMMYFUNCTION("TRANSPOSE(FILTER(Esercizi!$AY$2:$BI448,Esercizi!$AY$1:$BI$1=#REF!))"),"#N/A")</f>
        <v>#N/A</v>
      </c>
      <c r="B465" s="863"/>
      <c r="C465" s="863"/>
      <c r="D465" s="863"/>
      <c r="E465" s="863"/>
      <c r="F465" s="863"/>
      <c r="G465" s="863"/>
      <c r="H465" s="863"/>
      <c r="I465" s="863"/>
      <c r="J465" s="863"/>
      <c r="K465" s="863"/>
      <c r="L465" s="863"/>
      <c r="M465" s="863"/>
      <c r="N465" s="863"/>
      <c r="O465" s="863"/>
      <c r="P465" s="863"/>
      <c r="Q465" s="863"/>
      <c r="R465" s="863"/>
      <c r="S465" s="863"/>
      <c r="T465" s="863"/>
      <c r="U465" s="863"/>
      <c r="V465" s="863"/>
      <c r="W465" s="863"/>
      <c r="X465" s="863"/>
      <c r="Y465" s="863"/>
      <c r="Z465" s="863"/>
      <c r="AA465" s="863"/>
      <c r="AB465" s="863"/>
      <c r="AC465" s="863"/>
      <c r="AD465" s="863"/>
      <c r="AE465" s="863"/>
      <c r="AF465" s="863"/>
      <c r="AG465" s="863"/>
      <c r="AH465" s="863"/>
      <c r="AI465" s="863"/>
      <c r="AJ465" s="863"/>
      <c r="AK465" s="863"/>
      <c r="AL465" s="863"/>
      <c r="AM465" s="863"/>
      <c r="AN465" s="863"/>
      <c r="AO465" s="863"/>
      <c r="AP465" s="863"/>
    </row>
    <row r="466" ht="15.75" hidden="1" customHeight="1" outlineLevel="1">
      <c r="A466" s="862" t="str">
        <f>IFERROR(__xludf.DUMMYFUNCTION("TRANSPOSE(FILTER(Esercizi!$AY$2:$BI449,Esercizi!$AY$1:$BI$1=#REF!))"),"#N/A")</f>
        <v>#N/A</v>
      </c>
      <c r="B466" s="863"/>
      <c r="C466" s="863"/>
      <c r="D466" s="863"/>
      <c r="E466" s="863"/>
      <c r="F466" s="863"/>
      <c r="G466" s="863"/>
      <c r="H466" s="863"/>
      <c r="I466" s="863"/>
      <c r="J466" s="863"/>
      <c r="K466" s="863"/>
      <c r="L466" s="863"/>
      <c r="M466" s="863"/>
      <c r="N466" s="863"/>
      <c r="O466" s="863"/>
      <c r="P466" s="863"/>
      <c r="Q466" s="863"/>
      <c r="R466" s="863"/>
      <c r="S466" s="863"/>
      <c r="T466" s="863"/>
      <c r="U466" s="863"/>
      <c r="V466" s="863"/>
      <c r="W466" s="863"/>
      <c r="X466" s="863"/>
      <c r="Y466" s="863"/>
      <c r="Z466" s="863"/>
      <c r="AA466" s="863"/>
      <c r="AB466" s="863"/>
      <c r="AC466" s="863"/>
      <c r="AD466" s="863"/>
      <c r="AE466" s="863"/>
      <c r="AF466" s="863"/>
      <c r="AG466" s="863"/>
      <c r="AH466" s="863"/>
      <c r="AI466" s="863"/>
      <c r="AJ466" s="863"/>
      <c r="AK466" s="863"/>
      <c r="AL466" s="863"/>
      <c r="AM466" s="863"/>
      <c r="AN466" s="863"/>
      <c r="AO466" s="863"/>
      <c r="AP466" s="863"/>
    </row>
    <row r="467" ht="15.75" hidden="1" customHeight="1" outlineLevel="1">
      <c r="A467" s="862" t="str">
        <f>IFERROR(__xludf.DUMMYFUNCTION("TRANSPOSE(FILTER(Esercizi!$AY$2:$BI450,Esercizi!$AY$1:$BI$1=#REF!))"),"#N/A")</f>
        <v>#N/A</v>
      </c>
      <c r="B467" s="863"/>
      <c r="C467" s="863"/>
      <c r="D467" s="863"/>
      <c r="E467" s="863"/>
      <c r="F467" s="863"/>
      <c r="G467" s="863"/>
      <c r="H467" s="863"/>
      <c r="I467" s="863"/>
      <c r="J467" s="863"/>
      <c r="K467" s="863"/>
      <c r="L467" s="863"/>
      <c r="M467" s="863"/>
      <c r="N467" s="863"/>
      <c r="O467" s="863"/>
      <c r="P467" s="863"/>
      <c r="Q467" s="863"/>
      <c r="R467" s="863"/>
      <c r="S467" s="863"/>
      <c r="T467" s="863"/>
      <c r="U467" s="863"/>
      <c r="V467" s="863"/>
      <c r="W467" s="863"/>
      <c r="X467" s="863"/>
      <c r="Y467" s="863"/>
      <c r="Z467" s="863"/>
      <c r="AA467" s="863"/>
      <c r="AB467" s="863"/>
      <c r="AC467" s="863"/>
      <c r="AD467" s="863"/>
      <c r="AE467" s="863"/>
      <c r="AF467" s="863"/>
      <c r="AG467" s="863"/>
      <c r="AH467" s="863"/>
      <c r="AI467" s="863"/>
      <c r="AJ467" s="863"/>
      <c r="AK467" s="863"/>
      <c r="AL467" s="863"/>
      <c r="AM467" s="863"/>
      <c r="AN467" s="863"/>
      <c r="AO467" s="863"/>
      <c r="AP467" s="863"/>
    </row>
    <row r="468" ht="15.75" hidden="1" customHeight="1" outlineLevel="1">
      <c r="A468" s="862" t="str">
        <f>IFERROR(__xludf.DUMMYFUNCTION("TRANSPOSE(FILTER(Esercizi!$AY$2:$BI451,Esercizi!$AY$1:$BI$1=#REF!))"),"#N/A")</f>
        <v>#N/A</v>
      </c>
      <c r="B468" s="863"/>
      <c r="C468" s="863"/>
      <c r="D468" s="863"/>
      <c r="E468" s="863"/>
      <c r="F468" s="863"/>
      <c r="G468" s="863"/>
      <c r="H468" s="863"/>
      <c r="I468" s="863"/>
      <c r="J468" s="863"/>
      <c r="K468" s="863"/>
      <c r="L468" s="863"/>
      <c r="M468" s="863"/>
      <c r="N468" s="863"/>
      <c r="O468" s="863"/>
      <c r="P468" s="863"/>
      <c r="Q468" s="863"/>
      <c r="R468" s="863"/>
      <c r="S468" s="863"/>
      <c r="T468" s="863"/>
      <c r="U468" s="863"/>
      <c r="V468" s="863"/>
      <c r="W468" s="863"/>
      <c r="X468" s="863"/>
      <c r="Y468" s="863"/>
      <c r="Z468" s="863"/>
      <c r="AA468" s="863"/>
      <c r="AB468" s="863"/>
      <c r="AC468" s="863"/>
      <c r="AD468" s="863"/>
      <c r="AE468" s="863"/>
      <c r="AF468" s="863"/>
      <c r="AG468" s="863"/>
      <c r="AH468" s="863"/>
      <c r="AI468" s="863"/>
      <c r="AJ468" s="863"/>
      <c r="AK468" s="863"/>
      <c r="AL468" s="863"/>
      <c r="AM468" s="863"/>
      <c r="AN468" s="863"/>
      <c r="AO468" s="863"/>
      <c r="AP468" s="863"/>
    </row>
    <row r="469" ht="15.75" hidden="1" customHeight="1" outlineLevel="1">
      <c r="A469" s="862" t="str">
        <f>IFERROR(__xludf.DUMMYFUNCTION("TRANSPOSE(FILTER(Esercizi!$AY$2:$BI452,Esercizi!$AY$1:$BI$1=#REF!))"),"#N/A")</f>
        <v>#N/A</v>
      </c>
      <c r="B469" s="863"/>
      <c r="C469" s="863"/>
      <c r="D469" s="863"/>
      <c r="E469" s="863"/>
      <c r="F469" s="863"/>
      <c r="G469" s="863"/>
      <c r="H469" s="863"/>
      <c r="I469" s="863"/>
      <c r="J469" s="863"/>
      <c r="K469" s="863"/>
      <c r="L469" s="863"/>
      <c r="M469" s="863"/>
      <c r="N469" s="863"/>
      <c r="O469" s="863"/>
      <c r="P469" s="863"/>
      <c r="Q469" s="863"/>
      <c r="R469" s="863"/>
      <c r="S469" s="863"/>
      <c r="T469" s="863"/>
      <c r="U469" s="863"/>
      <c r="V469" s="863"/>
      <c r="W469" s="863"/>
      <c r="X469" s="863"/>
      <c r="Y469" s="863"/>
      <c r="Z469" s="863"/>
      <c r="AA469" s="863"/>
      <c r="AB469" s="863"/>
      <c r="AC469" s="863"/>
      <c r="AD469" s="863"/>
      <c r="AE469" s="863"/>
      <c r="AF469" s="863"/>
      <c r="AG469" s="863"/>
      <c r="AH469" s="863"/>
      <c r="AI469" s="863"/>
      <c r="AJ469" s="863"/>
      <c r="AK469" s="863"/>
      <c r="AL469" s="863"/>
      <c r="AM469" s="863"/>
      <c r="AN469" s="863"/>
      <c r="AO469" s="863"/>
      <c r="AP469" s="863"/>
    </row>
    <row r="470" ht="15.75" hidden="1" customHeight="1" outlineLevel="1">
      <c r="A470" s="862" t="str">
        <f>IFERROR(__xludf.DUMMYFUNCTION("TRANSPOSE(FILTER(Esercizi!$AY$2:$BI453,Esercizi!$AY$1:$BI$1=#REF!))"),"#N/A")</f>
        <v>#N/A</v>
      </c>
      <c r="B470" s="863"/>
      <c r="C470" s="863"/>
      <c r="D470" s="863"/>
      <c r="E470" s="863"/>
      <c r="F470" s="863"/>
      <c r="G470" s="863"/>
      <c r="H470" s="863"/>
      <c r="I470" s="863"/>
      <c r="J470" s="863"/>
      <c r="K470" s="863"/>
      <c r="L470" s="863"/>
      <c r="M470" s="863"/>
      <c r="N470" s="863"/>
      <c r="O470" s="863"/>
      <c r="P470" s="863"/>
      <c r="Q470" s="863"/>
      <c r="R470" s="863"/>
      <c r="S470" s="863"/>
      <c r="T470" s="863"/>
      <c r="U470" s="863"/>
      <c r="V470" s="863"/>
      <c r="W470" s="863"/>
      <c r="X470" s="863"/>
      <c r="Y470" s="863"/>
      <c r="Z470" s="863"/>
      <c r="AA470" s="863"/>
      <c r="AB470" s="863"/>
      <c r="AC470" s="863"/>
      <c r="AD470" s="863"/>
      <c r="AE470" s="863"/>
      <c r="AF470" s="863"/>
      <c r="AG470" s="863"/>
      <c r="AH470" s="863"/>
      <c r="AI470" s="863"/>
      <c r="AJ470" s="863"/>
      <c r="AK470" s="863"/>
      <c r="AL470" s="863"/>
      <c r="AM470" s="863"/>
      <c r="AN470" s="863"/>
      <c r="AO470" s="863"/>
      <c r="AP470" s="863"/>
    </row>
    <row r="471" ht="15.75" hidden="1" customHeight="1" outlineLevel="1">
      <c r="A471" s="862" t="str">
        <f>IFERROR(__xludf.DUMMYFUNCTION("TRANSPOSE(FILTER(Esercizi!$AY$2:$BI454,Esercizi!$AY$1:$BI$1=#REF!))"),"#N/A")</f>
        <v>#N/A</v>
      </c>
      <c r="B471" s="863"/>
      <c r="C471" s="863"/>
      <c r="D471" s="863"/>
      <c r="E471" s="863"/>
      <c r="F471" s="863"/>
      <c r="G471" s="863"/>
      <c r="H471" s="863"/>
      <c r="I471" s="863"/>
      <c r="J471" s="863"/>
      <c r="K471" s="863"/>
      <c r="L471" s="863"/>
      <c r="M471" s="863"/>
      <c r="N471" s="863"/>
      <c r="O471" s="863"/>
      <c r="P471" s="863"/>
      <c r="Q471" s="863"/>
      <c r="R471" s="863"/>
      <c r="S471" s="863"/>
      <c r="T471" s="863"/>
      <c r="U471" s="863"/>
      <c r="V471" s="863"/>
      <c r="W471" s="863"/>
      <c r="X471" s="863"/>
      <c r="Y471" s="863"/>
      <c r="Z471" s="863"/>
      <c r="AA471" s="863"/>
      <c r="AB471" s="863"/>
      <c r="AC471" s="863"/>
      <c r="AD471" s="863"/>
      <c r="AE471" s="863"/>
      <c r="AF471" s="863"/>
      <c r="AG471" s="863"/>
      <c r="AH471" s="863"/>
      <c r="AI471" s="863"/>
      <c r="AJ471" s="863"/>
      <c r="AK471" s="863"/>
      <c r="AL471" s="863"/>
      <c r="AM471" s="863"/>
      <c r="AN471" s="863"/>
      <c r="AO471" s="863"/>
      <c r="AP471" s="863"/>
    </row>
    <row r="472" ht="15.75" hidden="1" customHeight="1" outlineLevel="1">
      <c r="A472" s="862" t="str">
        <f>IFERROR(__xludf.DUMMYFUNCTION("TRANSPOSE(FILTER(Esercizi!$AY$2:$BI455,Esercizi!$AY$1:$BI$1=#REF!))"),"#N/A")</f>
        <v>#N/A</v>
      </c>
      <c r="B472" s="863"/>
      <c r="C472" s="863"/>
      <c r="D472" s="863"/>
      <c r="E472" s="863"/>
      <c r="F472" s="863"/>
      <c r="G472" s="863"/>
      <c r="H472" s="863"/>
      <c r="I472" s="863"/>
      <c r="J472" s="863"/>
      <c r="K472" s="863"/>
      <c r="L472" s="863"/>
      <c r="M472" s="863"/>
      <c r="N472" s="863"/>
      <c r="O472" s="863"/>
      <c r="P472" s="863"/>
      <c r="Q472" s="863"/>
      <c r="R472" s="863"/>
      <c r="S472" s="863"/>
      <c r="T472" s="863"/>
      <c r="U472" s="863"/>
      <c r="V472" s="863"/>
      <c r="W472" s="863"/>
      <c r="X472" s="863"/>
      <c r="Y472" s="863"/>
      <c r="Z472" s="863"/>
      <c r="AA472" s="863"/>
      <c r="AB472" s="863"/>
      <c r="AC472" s="863"/>
      <c r="AD472" s="863"/>
      <c r="AE472" s="863"/>
      <c r="AF472" s="863"/>
      <c r="AG472" s="863"/>
      <c r="AH472" s="863"/>
      <c r="AI472" s="863"/>
      <c r="AJ472" s="863"/>
      <c r="AK472" s="863"/>
      <c r="AL472" s="863"/>
      <c r="AM472" s="863"/>
      <c r="AN472" s="863"/>
      <c r="AO472" s="863"/>
      <c r="AP472" s="863"/>
    </row>
    <row r="473" ht="15.75" hidden="1" customHeight="1" outlineLevel="1">
      <c r="A473" s="862" t="str">
        <f>IFERROR(__xludf.DUMMYFUNCTION("TRANSPOSE(FILTER(Esercizi!$AY$2:$BI456,Esercizi!$AY$1:$BI$1=#REF!))"),"#N/A")</f>
        <v>#N/A</v>
      </c>
      <c r="B473" s="863"/>
      <c r="C473" s="863"/>
      <c r="D473" s="863"/>
      <c r="E473" s="863"/>
      <c r="F473" s="863"/>
      <c r="G473" s="863"/>
      <c r="H473" s="863"/>
      <c r="I473" s="863"/>
      <c r="J473" s="863"/>
      <c r="K473" s="863"/>
      <c r="L473" s="863"/>
      <c r="M473" s="863"/>
      <c r="N473" s="863"/>
      <c r="O473" s="863"/>
      <c r="P473" s="863"/>
      <c r="Q473" s="863"/>
      <c r="R473" s="863"/>
      <c r="S473" s="863"/>
      <c r="T473" s="863"/>
      <c r="U473" s="863"/>
      <c r="V473" s="863"/>
      <c r="W473" s="863"/>
      <c r="X473" s="863"/>
      <c r="Y473" s="863"/>
      <c r="Z473" s="863"/>
      <c r="AA473" s="863"/>
      <c r="AB473" s="863"/>
      <c r="AC473" s="863"/>
      <c r="AD473" s="863"/>
      <c r="AE473" s="863"/>
      <c r="AF473" s="863"/>
      <c r="AG473" s="863"/>
      <c r="AH473" s="863"/>
      <c r="AI473" s="863"/>
      <c r="AJ473" s="863"/>
      <c r="AK473" s="863"/>
      <c r="AL473" s="863"/>
      <c r="AM473" s="863"/>
      <c r="AN473" s="863"/>
      <c r="AO473" s="863"/>
      <c r="AP473" s="863"/>
    </row>
    <row r="474" ht="15.75" customHeight="1">
      <c r="A474" s="866"/>
    </row>
    <row r="475" ht="37.5" customHeight="1" collapsed="1">
      <c r="A475" s="864">
        <f>A396+1</f>
        <v>7</v>
      </c>
      <c r="B475" s="865"/>
      <c r="C475" s="865"/>
      <c r="D475" s="865"/>
      <c r="E475" s="865"/>
      <c r="F475" s="865"/>
      <c r="G475" s="865"/>
      <c r="H475" s="865"/>
      <c r="I475" s="865"/>
      <c r="J475" s="865"/>
      <c r="K475" s="865"/>
      <c r="L475" s="865"/>
      <c r="M475" s="865"/>
      <c r="N475" s="865"/>
      <c r="O475" s="865"/>
      <c r="P475" s="865"/>
      <c r="Q475" s="865"/>
      <c r="R475" s="865"/>
      <c r="S475" s="865"/>
      <c r="T475" s="865"/>
      <c r="U475" s="865"/>
      <c r="V475" s="865"/>
      <c r="W475" s="865"/>
      <c r="X475" s="865"/>
      <c r="Y475" s="865"/>
      <c r="Z475" s="865"/>
      <c r="AA475" s="865"/>
      <c r="AB475" s="865"/>
      <c r="AC475" s="865"/>
      <c r="AD475" s="865"/>
      <c r="AE475" s="865"/>
      <c r="AF475" s="865"/>
      <c r="AG475" s="865"/>
      <c r="AH475" s="865"/>
      <c r="AI475" s="865"/>
      <c r="AJ475" s="865"/>
      <c r="AK475" s="865"/>
      <c r="AL475" s="865"/>
      <c r="AM475" s="865"/>
      <c r="AN475" s="865"/>
      <c r="AO475" s="865"/>
      <c r="AP475" s="865"/>
    </row>
    <row r="476" ht="15.75" hidden="1" customHeight="1" outlineLevel="1">
      <c r="A476" s="862" t="str">
        <f>IFERROR(__xludf.DUMMYFUNCTION("TRANSPOSE(FILTER(Esercizi!$AY$2:$BI524,Esercizi!$AY$1:$BI$1=#REF!))"),"#N/A")</f>
        <v>#N/A</v>
      </c>
      <c r="B476" s="863"/>
      <c r="C476" s="863"/>
      <c r="D476" s="863"/>
      <c r="E476" s="863"/>
      <c r="F476" s="863"/>
      <c r="G476" s="863"/>
      <c r="H476" s="863"/>
      <c r="I476" s="863"/>
      <c r="J476" s="863"/>
      <c r="K476" s="863"/>
      <c r="L476" s="863"/>
      <c r="M476" s="863"/>
      <c r="N476" s="863"/>
      <c r="O476" s="863"/>
      <c r="P476" s="863"/>
      <c r="Q476" s="863"/>
      <c r="R476" s="863"/>
      <c r="S476" s="863"/>
      <c r="T476" s="863"/>
      <c r="U476" s="863"/>
      <c r="V476" s="863"/>
      <c r="W476" s="863"/>
      <c r="X476" s="863"/>
      <c r="Y476" s="863"/>
      <c r="Z476" s="863"/>
      <c r="AA476" s="863"/>
      <c r="AB476" s="863"/>
      <c r="AC476" s="863"/>
      <c r="AD476" s="863"/>
      <c r="AE476" s="863"/>
      <c r="AF476" s="863"/>
      <c r="AG476" s="863"/>
      <c r="AH476" s="863"/>
      <c r="AI476" s="863"/>
      <c r="AJ476" s="863"/>
      <c r="AK476" s="863"/>
      <c r="AL476" s="863"/>
      <c r="AM476" s="863"/>
      <c r="AN476" s="863"/>
      <c r="AO476" s="863"/>
      <c r="AP476" s="863"/>
    </row>
    <row r="477" ht="15.75" hidden="1" customHeight="1" outlineLevel="1">
      <c r="A477" s="862" t="str">
        <f>IFERROR(__xludf.DUMMYFUNCTION("TRANSPOSE(FILTER(Esercizi!$AY$2:$BI525,Esercizi!$AY$1:$BI$1=#REF!))"),"#N/A")</f>
        <v>#N/A</v>
      </c>
      <c r="B477" s="863"/>
      <c r="C477" s="863"/>
      <c r="D477" s="863"/>
      <c r="E477" s="863"/>
      <c r="F477" s="863"/>
      <c r="G477" s="863"/>
      <c r="H477" s="863"/>
      <c r="I477" s="863"/>
      <c r="J477" s="863"/>
      <c r="K477" s="863"/>
      <c r="L477" s="863"/>
      <c r="M477" s="863"/>
      <c r="N477" s="863"/>
      <c r="O477" s="863"/>
      <c r="P477" s="863"/>
      <c r="Q477" s="863"/>
      <c r="R477" s="863"/>
      <c r="S477" s="863"/>
      <c r="T477" s="863"/>
      <c r="U477" s="863"/>
      <c r="V477" s="863"/>
      <c r="W477" s="863"/>
      <c r="X477" s="863"/>
      <c r="Y477" s="863"/>
      <c r="Z477" s="863"/>
      <c r="AA477" s="863"/>
      <c r="AB477" s="863"/>
      <c r="AC477" s="863"/>
      <c r="AD477" s="863"/>
      <c r="AE477" s="863"/>
      <c r="AF477" s="863"/>
      <c r="AG477" s="863"/>
      <c r="AH477" s="863"/>
      <c r="AI477" s="863"/>
      <c r="AJ477" s="863"/>
      <c r="AK477" s="863"/>
      <c r="AL477" s="863"/>
      <c r="AM477" s="863"/>
      <c r="AN477" s="863"/>
      <c r="AO477" s="863"/>
      <c r="AP477" s="863"/>
    </row>
    <row r="478" ht="15.75" hidden="1" customHeight="1" outlineLevel="1">
      <c r="A478" s="862" t="str">
        <f>IFERROR(__xludf.DUMMYFUNCTION("TRANSPOSE(FILTER(Esercizi!$AY$2:$BI526,Esercizi!$AY$1:$BI$1=#REF!))"),"#N/A")</f>
        <v>#N/A</v>
      </c>
      <c r="B478" s="863"/>
      <c r="C478" s="863"/>
      <c r="D478" s="863"/>
      <c r="E478" s="863"/>
      <c r="F478" s="863"/>
      <c r="G478" s="863"/>
      <c r="H478" s="863"/>
      <c r="I478" s="863"/>
      <c r="J478" s="863"/>
      <c r="K478" s="863"/>
      <c r="L478" s="863"/>
      <c r="M478" s="863"/>
      <c r="N478" s="863"/>
      <c r="O478" s="863"/>
      <c r="P478" s="863"/>
      <c r="Q478" s="863"/>
      <c r="R478" s="863"/>
      <c r="S478" s="863"/>
      <c r="T478" s="863"/>
      <c r="U478" s="863"/>
      <c r="V478" s="863"/>
      <c r="W478" s="863"/>
      <c r="X478" s="863"/>
      <c r="Y478" s="863"/>
      <c r="Z478" s="863"/>
      <c r="AA478" s="863"/>
      <c r="AB478" s="863"/>
      <c r="AC478" s="863"/>
      <c r="AD478" s="863"/>
      <c r="AE478" s="863"/>
      <c r="AF478" s="863"/>
      <c r="AG478" s="863"/>
      <c r="AH478" s="863"/>
      <c r="AI478" s="863"/>
      <c r="AJ478" s="863"/>
      <c r="AK478" s="863"/>
      <c r="AL478" s="863"/>
      <c r="AM478" s="863"/>
      <c r="AN478" s="863"/>
      <c r="AO478" s="863"/>
      <c r="AP478" s="863"/>
    </row>
    <row r="479" ht="15.75" hidden="1" customHeight="1" outlineLevel="1">
      <c r="A479" s="862" t="str">
        <f>IFERROR(__xludf.DUMMYFUNCTION("TRANSPOSE(FILTER(Esercizi!$AY$2:$BI527,Esercizi!$AY$1:$BI$1=#REF!))"),"#N/A")</f>
        <v>#N/A</v>
      </c>
      <c r="B479" s="863"/>
      <c r="C479" s="863"/>
      <c r="D479" s="863"/>
      <c r="E479" s="863"/>
      <c r="F479" s="863"/>
      <c r="G479" s="863"/>
      <c r="H479" s="863"/>
      <c r="I479" s="863"/>
      <c r="J479" s="863"/>
      <c r="K479" s="863"/>
      <c r="L479" s="863"/>
      <c r="M479" s="863"/>
      <c r="N479" s="863"/>
      <c r="O479" s="863"/>
      <c r="P479" s="863"/>
      <c r="Q479" s="863"/>
      <c r="R479" s="863"/>
      <c r="S479" s="863"/>
      <c r="T479" s="863"/>
      <c r="U479" s="863"/>
      <c r="V479" s="863"/>
      <c r="W479" s="863"/>
      <c r="X479" s="863"/>
      <c r="Y479" s="863"/>
      <c r="Z479" s="863"/>
      <c r="AA479" s="863"/>
      <c r="AB479" s="863"/>
      <c r="AC479" s="863"/>
      <c r="AD479" s="863"/>
      <c r="AE479" s="863"/>
      <c r="AF479" s="863"/>
      <c r="AG479" s="863"/>
      <c r="AH479" s="863"/>
      <c r="AI479" s="863"/>
      <c r="AJ479" s="863"/>
      <c r="AK479" s="863"/>
      <c r="AL479" s="863"/>
      <c r="AM479" s="863"/>
      <c r="AN479" s="863"/>
      <c r="AO479" s="863"/>
      <c r="AP479" s="863"/>
    </row>
    <row r="480" ht="15.75" hidden="1" customHeight="1" outlineLevel="1">
      <c r="A480" s="862" t="str">
        <f>IFERROR(__xludf.DUMMYFUNCTION("TRANSPOSE(FILTER(Esercizi!$AY$2:$BI528,Esercizi!$AY$1:$BI$1=#REF!))"),"#N/A")</f>
        <v>#N/A</v>
      </c>
      <c r="B480" s="863"/>
      <c r="C480" s="863"/>
      <c r="D480" s="863"/>
      <c r="E480" s="863"/>
      <c r="F480" s="863"/>
      <c r="G480" s="863"/>
      <c r="H480" s="863"/>
      <c r="I480" s="863"/>
      <c r="J480" s="863"/>
      <c r="K480" s="863"/>
      <c r="L480" s="863"/>
      <c r="M480" s="863"/>
      <c r="N480" s="863"/>
      <c r="O480" s="863"/>
      <c r="P480" s="863"/>
      <c r="Q480" s="863"/>
      <c r="R480" s="863"/>
      <c r="S480" s="863"/>
      <c r="T480" s="863"/>
      <c r="U480" s="863"/>
      <c r="V480" s="863"/>
      <c r="W480" s="863"/>
      <c r="X480" s="863"/>
      <c r="Y480" s="863"/>
      <c r="Z480" s="863"/>
      <c r="AA480" s="863"/>
      <c r="AB480" s="863"/>
      <c r="AC480" s="863"/>
      <c r="AD480" s="863"/>
      <c r="AE480" s="863"/>
      <c r="AF480" s="863"/>
      <c r="AG480" s="863"/>
      <c r="AH480" s="863"/>
      <c r="AI480" s="863"/>
      <c r="AJ480" s="863"/>
      <c r="AK480" s="863"/>
      <c r="AL480" s="863"/>
      <c r="AM480" s="863"/>
      <c r="AN480" s="863"/>
      <c r="AO480" s="863"/>
      <c r="AP480" s="863"/>
    </row>
    <row r="481" ht="15.75" hidden="1" customHeight="1" outlineLevel="1">
      <c r="A481" s="862" t="str">
        <f>IFERROR(__xludf.DUMMYFUNCTION("TRANSPOSE(FILTER(Esercizi!$AY$2:$BI529,Esercizi!$AY$1:$BI$1=#REF!))"),"#N/A")</f>
        <v>#N/A</v>
      </c>
      <c r="B481" s="863"/>
      <c r="C481" s="863"/>
      <c r="D481" s="863"/>
      <c r="E481" s="863"/>
      <c r="F481" s="863"/>
      <c r="G481" s="863"/>
      <c r="H481" s="863"/>
      <c r="I481" s="863"/>
      <c r="J481" s="863"/>
      <c r="K481" s="863"/>
      <c r="L481" s="863"/>
      <c r="M481" s="863"/>
      <c r="N481" s="863"/>
      <c r="O481" s="863"/>
      <c r="P481" s="863"/>
      <c r="Q481" s="863"/>
      <c r="R481" s="863"/>
      <c r="S481" s="863"/>
      <c r="T481" s="863"/>
      <c r="U481" s="863"/>
      <c r="V481" s="863"/>
      <c r="W481" s="863"/>
      <c r="X481" s="863"/>
      <c r="Y481" s="863"/>
      <c r="Z481" s="863"/>
      <c r="AA481" s="863"/>
      <c r="AB481" s="863"/>
      <c r="AC481" s="863"/>
      <c r="AD481" s="863"/>
      <c r="AE481" s="863"/>
      <c r="AF481" s="863"/>
      <c r="AG481" s="863"/>
      <c r="AH481" s="863"/>
      <c r="AI481" s="863"/>
      <c r="AJ481" s="863"/>
      <c r="AK481" s="863"/>
      <c r="AL481" s="863"/>
      <c r="AM481" s="863"/>
      <c r="AN481" s="863"/>
      <c r="AO481" s="863"/>
      <c r="AP481" s="863"/>
    </row>
    <row r="482" ht="15.75" hidden="1" customHeight="1" outlineLevel="1">
      <c r="A482" s="862" t="str">
        <f>IFERROR(__xludf.DUMMYFUNCTION("TRANSPOSE(FILTER(Esercizi!$AY$2:$BI530,Esercizi!$AY$1:$BI$1=#REF!))"),"#N/A")</f>
        <v>#N/A</v>
      </c>
      <c r="B482" s="863"/>
      <c r="C482" s="863"/>
      <c r="D482" s="863"/>
      <c r="E482" s="863"/>
      <c r="F482" s="863"/>
      <c r="G482" s="863"/>
      <c r="H482" s="863"/>
      <c r="I482" s="863"/>
      <c r="J482" s="863"/>
      <c r="K482" s="863"/>
      <c r="L482" s="863"/>
      <c r="M482" s="863"/>
      <c r="N482" s="863"/>
      <c r="O482" s="863"/>
      <c r="P482" s="863"/>
      <c r="Q482" s="863"/>
      <c r="R482" s="863"/>
      <c r="S482" s="863"/>
      <c r="T482" s="863"/>
      <c r="U482" s="863"/>
      <c r="V482" s="863"/>
      <c r="W482" s="863"/>
      <c r="X482" s="863"/>
      <c r="Y482" s="863"/>
      <c r="Z482" s="863"/>
      <c r="AA482" s="863"/>
      <c r="AB482" s="863"/>
      <c r="AC482" s="863"/>
      <c r="AD482" s="863"/>
      <c r="AE482" s="863"/>
      <c r="AF482" s="863"/>
      <c r="AG482" s="863"/>
      <c r="AH482" s="863"/>
      <c r="AI482" s="863"/>
      <c r="AJ482" s="863"/>
      <c r="AK482" s="863"/>
      <c r="AL482" s="863"/>
      <c r="AM482" s="863"/>
      <c r="AN482" s="863"/>
      <c r="AO482" s="863"/>
      <c r="AP482" s="863"/>
    </row>
    <row r="483" ht="15.75" hidden="1" customHeight="1" outlineLevel="1">
      <c r="A483" s="862" t="str">
        <f>IFERROR(__xludf.DUMMYFUNCTION("TRANSPOSE(FILTER(Esercizi!$AY$2:$BI531,Esercizi!$AY$1:$BI$1=#REF!))"),"#N/A")</f>
        <v>#N/A</v>
      </c>
      <c r="B483" s="863"/>
      <c r="C483" s="863"/>
      <c r="D483" s="863"/>
      <c r="E483" s="863"/>
      <c r="F483" s="863"/>
      <c r="G483" s="863"/>
      <c r="H483" s="863"/>
      <c r="I483" s="863"/>
      <c r="J483" s="863"/>
      <c r="K483" s="863"/>
      <c r="L483" s="863"/>
      <c r="M483" s="863"/>
      <c r="N483" s="863"/>
      <c r="O483" s="863"/>
      <c r="P483" s="863"/>
      <c r="Q483" s="863"/>
      <c r="R483" s="863"/>
      <c r="S483" s="863"/>
      <c r="T483" s="863"/>
      <c r="U483" s="863"/>
      <c r="V483" s="863"/>
      <c r="W483" s="863"/>
      <c r="X483" s="863"/>
      <c r="Y483" s="863"/>
      <c r="Z483" s="863"/>
      <c r="AA483" s="863"/>
      <c r="AB483" s="863"/>
      <c r="AC483" s="863"/>
      <c r="AD483" s="863"/>
      <c r="AE483" s="863"/>
      <c r="AF483" s="863"/>
      <c r="AG483" s="863"/>
      <c r="AH483" s="863"/>
      <c r="AI483" s="863"/>
      <c r="AJ483" s="863"/>
      <c r="AK483" s="863"/>
      <c r="AL483" s="863"/>
      <c r="AM483" s="863"/>
      <c r="AN483" s="863"/>
      <c r="AO483" s="863"/>
      <c r="AP483" s="863"/>
    </row>
    <row r="484" ht="15.75" hidden="1" customHeight="1" outlineLevel="1">
      <c r="A484" s="862" t="str">
        <f>IFERROR(__xludf.DUMMYFUNCTION("TRANSPOSE(FILTER(Esercizi!$AY$2:$BI532,Esercizi!$AY$1:$BI$1=#REF!))"),"#N/A")</f>
        <v>#N/A</v>
      </c>
      <c r="B484" s="863"/>
      <c r="C484" s="863"/>
      <c r="D484" s="863"/>
      <c r="E484" s="863"/>
      <c r="F484" s="863"/>
      <c r="G484" s="863"/>
      <c r="H484" s="863"/>
      <c r="I484" s="863"/>
      <c r="J484" s="863"/>
      <c r="K484" s="863"/>
      <c r="L484" s="863"/>
      <c r="M484" s="863"/>
      <c r="N484" s="863"/>
      <c r="O484" s="863"/>
      <c r="P484" s="863"/>
      <c r="Q484" s="863"/>
      <c r="R484" s="863"/>
      <c r="S484" s="863"/>
      <c r="T484" s="863"/>
      <c r="U484" s="863"/>
      <c r="V484" s="863"/>
      <c r="W484" s="863"/>
      <c r="X484" s="863"/>
      <c r="Y484" s="863"/>
      <c r="Z484" s="863"/>
      <c r="AA484" s="863"/>
      <c r="AB484" s="863"/>
      <c r="AC484" s="863"/>
      <c r="AD484" s="863"/>
      <c r="AE484" s="863"/>
      <c r="AF484" s="863"/>
      <c r="AG484" s="863"/>
      <c r="AH484" s="863"/>
      <c r="AI484" s="863"/>
      <c r="AJ484" s="863"/>
      <c r="AK484" s="863"/>
      <c r="AL484" s="863"/>
      <c r="AM484" s="863"/>
      <c r="AN484" s="863"/>
      <c r="AO484" s="863"/>
      <c r="AP484" s="863"/>
    </row>
    <row r="485" ht="15.75" hidden="1" customHeight="1" outlineLevel="1">
      <c r="A485" s="862" t="str">
        <f>IFERROR(__xludf.DUMMYFUNCTION("TRANSPOSE(FILTER(Esercizi!$AY$2:$BI533,Esercizi!$AY$1:$BI$1=#REF!))"),"#N/A")</f>
        <v>#N/A</v>
      </c>
      <c r="B485" s="863"/>
      <c r="C485" s="863"/>
      <c r="D485" s="863"/>
      <c r="E485" s="863"/>
      <c r="F485" s="863"/>
      <c r="G485" s="863"/>
      <c r="H485" s="863"/>
      <c r="I485" s="863"/>
      <c r="J485" s="863"/>
      <c r="K485" s="863"/>
      <c r="L485" s="863"/>
      <c r="M485" s="863"/>
      <c r="N485" s="863"/>
      <c r="O485" s="863"/>
      <c r="P485" s="863"/>
      <c r="Q485" s="863"/>
      <c r="R485" s="863"/>
      <c r="S485" s="863"/>
      <c r="T485" s="863"/>
      <c r="U485" s="863"/>
      <c r="V485" s="863"/>
      <c r="W485" s="863"/>
      <c r="X485" s="863"/>
      <c r="Y485" s="863"/>
      <c r="Z485" s="863"/>
      <c r="AA485" s="863"/>
      <c r="AB485" s="863"/>
      <c r="AC485" s="863"/>
      <c r="AD485" s="863"/>
      <c r="AE485" s="863"/>
      <c r="AF485" s="863"/>
      <c r="AG485" s="863"/>
      <c r="AH485" s="863"/>
      <c r="AI485" s="863"/>
      <c r="AJ485" s="863"/>
      <c r="AK485" s="863"/>
      <c r="AL485" s="863"/>
      <c r="AM485" s="863"/>
      <c r="AN485" s="863"/>
      <c r="AO485" s="863"/>
      <c r="AP485" s="863"/>
    </row>
    <row r="486" ht="15.75" hidden="1" customHeight="1" outlineLevel="1">
      <c r="A486" s="862" t="str">
        <f>IFERROR(__xludf.DUMMYFUNCTION("TRANSPOSE(FILTER(Esercizi!$AY$2:$BI534,Esercizi!$AY$1:$BI$1=#REF!))"),"#N/A")</f>
        <v>#N/A</v>
      </c>
      <c r="B486" s="863"/>
      <c r="C486" s="863"/>
      <c r="D486" s="863"/>
      <c r="E486" s="863"/>
      <c r="F486" s="863"/>
      <c r="G486" s="863"/>
      <c r="H486" s="863"/>
      <c r="I486" s="863"/>
      <c r="J486" s="863"/>
      <c r="K486" s="863"/>
      <c r="L486" s="863"/>
      <c r="M486" s="863"/>
      <c r="N486" s="863"/>
      <c r="O486" s="863"/>
      <c r="P486" s="863"/>
      <c r="Q486" s="863"/>
      <c r="R486" s="863"/>
      <c r="S486" s="863"/>
      <c r="T486" s="863"/>
      <c r="U486" s="863"/>
      <c r="V486" s="863"/>
      <c r="W486" s="863"/>
      <c r="X486" s="863"/>
      <c r="Y486" s="863"/>
      <c r="Z486" s="863"/>
      <c r="AA486" s="863"/>
      <c r="AB486" s="863"/>
      <c r="AC486" s="863"/>
      <c r="AD486" s="863"/>
      <c r="AE486" s="863"/>
      <c r="AF486" s="863"/>
      <c r="AG486" s="863"/>
      <c r="AH486" s="863"/>
      <c r="AI486" s="863"/>
      <c r="AJ486" s="863"/>
      <c r="AK486" s="863"/>
      <c r="AL486" s="863"/>
      <c r="AM486" s="863"/>
      <c r="AN486" s="863"/>
      <c r="AO486" s="863"/>
      <c r="AP486" s="863"/>
    </row>
    <row r="487" ht="15.75" hidden="1" customHeight="1" outlineLevel="1">
      <c r="A487" s="862" t="str">
        <f>IFERROR(__xludf.DUMMYFUNCTION("TRANSPOSE(FILTER(Esercizi!$AY$2:$BI535,Esercizi!$AY$1:$BI$1=#REF!))"),"#N/A")</f>
        <v>#N/A</v>
      </c>
      <c r="B487" s="863"/>
      <c r="C487" s="863"/>
      <c r="D487" s="863"/>
      <c r="E487" s="863"/>
      <c r="F487" s="863"/>
      <c r="G487" s="863"/>
      <c r="H487" s="863"/>
      <c r="I487" s="863"/>
      <c r="J487" s="863"/>
      <c r="K487" s="863"/>
      <c r="L487" s="863"/>
      <c r="M487" s="863"/>
      <c r="N487" s="863"/>
      <c r="O487" s="863"/>
      <c r="P487" s="863"/>
      <c r="Q487" s="863"/>
      <c r="R487" s="863"/>
      <c r="S487" s="863"/>
      <c r="T487" s="863"/>
      <c r="U487" s="863"/>
      <c r="V487" s="863"/>
      <c r="W487" s="863"/>
      <c r="X487" s="863"/>
      <c r="Y487" s="863"/>
      <c r="Z487" s="863"/>
      <c r="AA487" s="863"/>
      <c r="AB487" s="863"/>
      <c r="AC487" s="863"/>
      <c r="AD487" s="863"/>
      <c r="AE487" s="863"/>
      <c r="AF487" s="863"/>
      <c r="AG487" s="863"/>
      <c r="AH487" s="863"/>
      <c r="AI487" s="863"/>
      <c r="AJ487" s="863"/>
      <c r="AK487" s="863"/>
      <c r="AL487" s="863"/>
      <c r="AM487" s="863"/>
      <c r="AN487" s="863"/>
      <c r="AO487" s="863"/>
      <c r="AP487" s="863"/>
    </row>
    <row r="488" ht="15.75" hidden="1" customHeight="1" outlineLevel="1">
      <c r="A488" s="862"/>
      <c r="B488" s="863"/>
      <c r="C488" s="863"/>
      <c r="D488" s="863"/>
      <c r="E488" s="863"/>
      <c r="F488" s="863"/>
      <c r="G488" s="863"/>
      <c r="H488" s="863"/>
      <c r="I488" s="863"/>
      <c r="J488" s="863"/>
      <c r="K488" s="863"/>
      <c r="L488" s="863"/>
      <c r="M488" s="863"/>
      <c r="N488" s="863"/>
      <c r="O488" s="863"/>
      <c r="P488" s="863"/>
      <c r="Q488" s="863"/>
      <c r="R488" s="863"/>
      <c r="S488" s="863"/>
      <c r="T488" s="863"/>
      <c r="U488" s="863"/>
      <c r="V488" s="863"/>
      <c r="W488" s="863"/>
      <c r="X488" s="863"/>
      <c r="Y488" s="863"/>
      <c r="Z488" s="863"/>
      <c r="AA488" s="863"/>
      <c r="AB488" s="863"/>
      <c r="AC488" s="863"/>
      <c r="AD488" s="863"/>
      <c r="AE488" s="863"/>
      <c r="AF488" s="863"/>
      <c r="AG488" s="863"/>
      <c r="AH488" s="863"/>
      <c r="AI488" s="863"/>
      <c r="AJ488" s="863"/>
      <c r="AK488" s="863"/>
      <c r="AL488" s="863"/>
      <c r="AM488" s="863"/>
      <c r="AN488" s="863"/>
      <c r="AO488" s="863"/>
      <c r="AP488" s="863"/>
    </row>
    <row r="489" ht="15.75" hidden="1" customHeight="1" outlineLevel="1">
      <c r="A489" s="862" t="str">
        <f>IFERROR(__xludf.DUMMYFUNCTION("TRANSPOSE(FILTER(Esercizi!$AY$2:$BI524,Esercizi!$AY$1:$BI$1=#REF!))"),"#N/A")</f>
        <v>#N/A</v>
      </c>
      <c r="B489" s="863"/>
      <c r="C489" s="863"/>
      <c r="D489" s="863"/>
      <c r="E489" s="863"/>
      <c r="F489" s="863"/>
      <c r="G489" s="863"/>
      <c r="H489" s="863"/>
      <c r="I489" s="863"/>
      <c r="J489" s="863"/>
      <c r="K489" s="863"/>
      <c r="L489" s="863"/>
      <c r="M489" s="863"/>
      <c r="N489" s="863"/>
      <c r="O489" s="863"/>
      <c r="P489" s="863"/>
      <c r="Q489" s="863"/>
      <c r="R489" s="863"/>
      <c r="S489" s="863"/>
      <c r="T489" s="863"/>
      <c r="U489" s="863"/>
      <c r="V489" s="863"/>
      <c r="W489" s="863"/>
      <c r="X489" s="863"/>
      <c r="Y489" s="863"/>
      <c r="Z489" s="863"/>
      <c r="AA489" s="863"/>
      <c r="AB489" s="863"/>
      <c r="AC489" s="863"/>
      <c r="AD489" s="863"/>
      <c r="AE489" s="863"/>
      <c r="AF489" s="863"/>
      <c r="AG489" s="863"/>
      <c r="AH489" s="863"/>
      <c r="AI489" s="863"/>
      <c r="AJ489" s="863"/>
      <c r="AK489" s="863"/>
      <c r="AL489" s="863"/>
      <c r="AM489" s="863"/>
      <c r="AN489" s="863"/>
      <c r="AO489" s="863"/>
      <c r="AP489" s="863"/>
    </row>
    <row r="490" ht="15.75" hidden="1" customHeight="1" outlineLevel="1">
      <c r="A490" s="862" t="str">
        <f>IFERROR(__xludf.DUMMYFUNCTION("TRANSPOSE(FILTER(Esercizi!$AY$2:$BI525,Esercizi!$AY$1:$BI$1=#REF!))"),"#N/A")</f>
        <v>#N/A</v>
      </c>
      <c r="B490" s="863"/>
      <c r="C490" s="863"/>
      <c r="D490" s="863"/>
      <c r="E490" s="863"/>
      <c r="F490" s="863"/>
      <c r="G490" s="863"/>
      <c r="H490" s="863"/>
      <c r="I490" s="863"/>
      <c r="J490" s="863"/>
      <c r="K490" s="863"/>
      <c r="L490" s="863"/>
      <c r="M490" s="863"/>
      <c r="N490" s="863"/>
      <c r="O490" s="863"/>
      <c r="P490" s="863"/>
      <c r="Q490" s="863"/>
      <c r="R490" s="863"/>
      <c r="S490" s="863"/>
      <c r="T490" s="863"/>
      <c r="U490" s="863"/>
      <c r="V490" s="863"/>
      <c r="W490" s="863"/>
      <c r="X490" s="863"/>
      <c r="Y490" s="863"/>
      <c r="Z490" s="863"/>
      <c r="AA490" s="863"/>
      <c r="AB490" s="863"/>
      <c r="AC490" s="863"/>
      <c r="AD490" s="863"/>
      <c r="AE490" s="863"/>
      <c r="AF490" s="863"/>
      <c r="AG490" s="863"/>
      <c r="AH490" s="863"/>
      <c r="AI490" s="863"/>
      <c r="AJ490" s="863"/>
      <c r="AK490" s="863"/>
      <c r="AL490" s="863"/>
      <c r="AM490" s="863"/>
      <c r="AN490" s="863"/>
      <c r="AO490" s="863"/>
      <c r="AP490" s="863"/>
    </row>
    <row r="491" ht="15.75" hidden="1" customHeight="1" outlineLevel="1">
      <c r="A491" s="862" t="str">
        <f>IFERROR(__xludf.DUMMYFUNCTION("TRANSPOSE(FILTER(Esercizi!$AY$2:$BI526,Esercizi!$AY$1:$BI$1=#REF!))"),"#N/A")</f>
        <v>#N/A</v>
      </c>
      <c r="B491" s="863"/>
      <c r="C491" s="863"/>
      <c r="D491" s="863"/>
      <c r="E491" s="863"/>
      <c r="F491" s="863"/>
      <c r="G491" s="863"/>
      <c r="H491" s="863"/>
      <c r="I491" s="863"/>
      <c r="J491" s="863"/>
      <c r="K491" s="863"/>
      <c r="L491" s="863"/>
      <c r="M491" s="863"/>
      <c r="N491" s="863"/>
      <c r="O491" s="863"/>
      <c r="P491" s="863"/>
      <c r="Q491" s="863"/>
      <c r="R491" s="863"/>
      <c r="S491" s="863"/>
      <c r="T491" s="863"/>
      <c r="U491" s="863"/>
      <c r="V491" s="863"/>
      <c r="W491" s="863"/>
      <c r="X491" s="863"/>
      <c r="Y491" s="863"/>
      <c r="Z491" s="863"/>
      <c r="AA491" s="863"/>
      <c r="AB491" s="863"/>
      <c r="AC491" s="863"/>
      <c r="AD491" s="863"/>
      <c r="AE491" s="863"/>
      <c r="AF491" s="863"/>
      <c r="AG491" s="863"/>
      <c r="AH491" s="863"/>
      <c r="AI491" s="863"/>
      <c r="AJ491" s="863"/>
      <c r="AK491" s="863"/>
      <c r="AL491" s="863"/>
      <c r="AM491" s="863"/>
      <c r="AN491" s="863"/>
      <c r="AO491" s="863"/>
      <c r="AP491" s="863"/>
    </row>
    <row r="492" ht="15.75" hidden="1" customHeight="1" outlineLevel="1">
      <c r="A492" s="862" t="str">
        <f>IFERROR(__xludf.DUMMYFUNCTION("TRANSPOSE(FILTER(Esercizi!$AY$2:$BI527,Esercizi!$AY$1:$BI$1=#REF!))"),"#N/A")</f>
        <v>#N/A</v>
      </c>
      <c r="B492" s="863"/>
      <c r="C492" s="863"/>
      <c r="D492" s="863"/>
      <c r="E492" s="863"/>
      <c r="F492" s="863"/>
      <c r="G492" s="863"/>
      <c r="H492" s="863"/>
      <c r="I492" s="863"/>
      <c r="J492" s="863"/>
      <c r="K492" s="863"/>
      <c r="L492" s="863"/>
      <c r="M492" s="863"/>
      <c r="N492" s="863"/>
      <c r="O492" s="863"/>
      <c r="P492" s="863"/>
      <c r="Q492" s="863"/>
      <c r="R492" s="863"/>
      <c r="S492" s="863"/>
      <c r="T492" s="863"/>
      <c r="U492" s="863"/>
      <c r="V492" s="863"/>
      <c r="W492" s="863"/>
      <c r="X492" s="863"/>
      <c r="Y492" s="863"/>
      <c r="Z492" s="863"/>
      <c r="AA492" s="863"/>
      <c r="AB492" s="863"/>
      <c r="AC492" s="863"/>
      <c r="AD492" s="863"/>
      <c r="AE492" s="863"/>
      <c r="AF492" s="863"/>
      <c r="AG492" s="863"/>
      <c r="AH492" s="863"/>
      <c r="AI492" s="863"/>
      <c r="AJ492" s="863"/>
      <c r="AK492" s="863"/>
      <c r="AL492" s="863"/>
      <c r="AM492" s="863"/>
      <c r="AN492" s="863"/>
      <c r="AO492" s="863"/>
      <c r="AP492" s="863"/>
    </row>
    <row r="493" ht="15.75" hidden="1" customHeight="1" outlineLevel="1">
      <c r="A493" s="862" t="str">
        <f>IFERROR(__xludf.DUMMYFUNCTION("TRANSPOSE(FILTER(Esercizi!$AY$2:$BI528,Esercizi!$AY$1:$BI$1=#REF!))"),"#N/A")</f>
        <v>#N/A</v>
      </c>
      <c r="B493" s="863"/>
      <c r="C493" s="863"/>
      <c r="D493" s="863"/>
      <c r="E493" s="863"/>
      <c r="F493" s="863"/>
      <c r="G493" s="863"/>
      <c r="H493" s="863"/>
      <c r="I493" s="863"/>
      <c r="J493" s="863"/>
      <c r="K493" s="863"/>
      <c r="L493" s="863"/>
      <c r="M493" s="863"/>
      <c r="N493" s="863"/>
      <c r="O493" s="863"/>
      <c r="P493" s="863"/>
      <c r="Q493" s="863"/>
      <c r="R493" s="863"/>
      <c r="S493" s="863"/>
      <c r="T493" s="863"/>
      <c r="U493" s="863"/>
      <c r="V493" s="863"/>
      <c r="W493" s="863"/>
      <c r="X493" s="863"/>
      <c r="Y493" s="863"/>
      <c r="Z493" s="863"/>
      <c r="AA493" s="863"/>
      <c r="AB493" s="863"/>
      <c r="AC493" s="863"/>
      <c r="AD493" s="863"/>
      <c r="AE493" s="863"/>
      <c r="AF493" s="863"/>
      <c r="AG493" s="863"/>
      <c r="AH493" s="863"/>
      <c r="AI493" s="863"/>
      <c r="AJ493" s="863"/>
      <c r="AK493" s="863"/>
      <c r="AL493" s="863"/>
      <c r="AM493" s="863"/>
      <c r="AN493" s="863"/>
      <c r="AO493" s="863"/>
      <c r="AP493" s="863"/>
    </row>
    <row r="494" ht="15.75" hidden="1" customHeight="1" outlineLevel="1">
      <c r="A494" s="862" t="str">
        <f>IFERROR(__xludf.DUMMYFUNCTION("TRANSPOSE(FILTER(Esercizi!$AY$2:$BI529,Esercizi!$AY$1:$BI$1=#REF!))"),"#N/A")</f>
        <v>#N/A</v>
      </c>
      <c r="B494" s="863"/>
      <c r="C494" s="863"/>
      <c r="D494" s="863"/>
      <c r="E494" s="863"/>
      <c r="F494" s="863"/>
      <c r="G494" s="863"/>
      <c r="H494" s="863"/>
      <c r="I494" s="863"/>
      <c r="J494" s="863"/>
      <c r="K494" s="863"/>
      <c r="L494" s="863"/>
      <c r="M494" s="863"/>
      <c r="N494" s="863"/>
      <c r="O494" s="863"/>
      <c r="P494" s="863"/>
      <c r="Q494" s="863"/>
      <c r="R494" s="863"/>
      <c r="S494" s="863"/>
      <c r="T494" s="863"/>
      <c r="U494" s="863"/>
      <c r="V494" s="863"/>
      <c r="W494" s="863"/>
      <c r="X494" s="863"/>
      <c r="Y494" s="863"/>
      <c r="Z494" s="863"/>
      <c r="AA494" s="863"/>
      <c r="AB494" s="863"/>
      <c r="AC494" s="863"/>
      <c r="AD494" s="863"/>
      <c r="AE494" s="863"/>
      <c r="AF494" s="863"/>
      <c r="AG494" s="863"/>
      <c r="AH494" s="863"/>
      <c r="AI494" s="863"/>
      <c r="AJ494" s="863"/>
      <c r="AK494" s="863"/>
      <c r="AL494" s="863"/>
      <c r="AM494" s="863"/>
      <c r="AN494" s="863"/>
      <c r="AO494" s="863"/>
      <c r="AP494" s="863"/>
    </row>
    <row r="495" ht="15.75" hidden="1" customHeight="1" outlineLevel="1">
      <c r="A495" s="862" t="str">
        <f>IFERROR(__xludf.DUMMYFUNCTION("TRANSPOSE(FILTER(Esercizi!$AY$2:$BI530,Esercizi!$AY$1:$BI$1=#REF!))"),"#N/A")</f>
        <v>#N/A</v>
      </c>
      <c r="B495" s="863"/>
      <c r="C495" s="863"/>
      <c r="D495" s="863"/>
      <c r="E495" s="863"/>
      <c r="F495" s="863"/>
      <c r="G495" s="863"/>
      <c r="H495" s="863"/>
      <c r="I495" s="863"/>
      <c r="J495" s="863"/>
      <c r="K495" s="863"/>
      <c r="L495" s="863"/>
      <c r="M495" s="863"/>
      <c r="N495" s="863"/>
      <c r="O495" s="863"/>
      <c r="P495" s="863"/>
      <c r="Q495" s="863"/>
      <c r="R495" s="863"/>
      <c r="S495" s="863"/>
      <c r="T495" s="863"/>
      <c r="U495" s="863"/>
      <c r="V495" s="863"/>
      <c r="W495" s="863"/>
      <c r="X495" s="863"/>
      <c r="Y495" s="863"/>
      <c r="Z495" s="863"/>
      <c r="AA495" s="863"/>
      <c r="AB495" s="863"/>
      <c r="AC495" s="863"/>
      <c r="AD495" s="863"/>
      <c r="AE495" s="863"/>
      <c r="AF495" s="863"/>
      <c r="AG495" s="863"/>
      <c r="AH495" s="863"/>
      <c r="AI495" s="863"/>
      <c r="AJ495" s="863"/>
      <c r="AK495" s="863"/>
      <c r="AL495" s="863"/>
      <c r="AM495" s="863"/>
      <c r="AN495" s="863"/>
      <c r="AO495" s="863"/>
      <c r="AP495" s="863"/>
    </row>
    <row r="496" ht="15.75" hidden="1" customHeight="1" outlineLevel="1">
      <c r="A496" s="862" t="str">
        <f>IFERROR(__xludf.DUMMYFUNCTION("TRANSPOSE(FILTER(Esercizi!$AY$2:$BI531,Esercizi!$AY$1:$BI$1=#REF!))"),"#N/A")</f>
        <v>#N/A</v>
      </c>
      <c r="B496" s="863"/>
      <c r="C496" s="863"/>
      <c r="D496" s="863"/>
      <c r="E496" s="863"/>
      <c r="F496" s="863"/>
      <c r="G496" s="863"/>
      <c r="H496" s="863"/>
      <c r="I496" s="863"/>
      <c r="J496" s="863"/>
      <c r="K496" s="863"/>
      <c r="L496" s="863"/>
      <c r="M496" s="863"/>
      <c r="N496" s="863"/>
      <c r="O496" s="863"/>
      <c r="P496" s="863"/>
      <c r="Q496" s="863"/>
      <c r="R496" s="863"/>
      <c r="S496" s="863"/>
      <c r="T496" s="863"/>
      <c r="U496" s="863"/>
      <c r="V496" s="863"/>
      <c r="W496" s="863"/>
      <c r="X496" s="863"/>
      <c r="Y496" s="863"/>
      <c r="Z496" s="863"/>
      <c r="AA496" s="863"/>
      <c r="AB496" s="863"/>
      <c r="AC496" s="863"/>
      <c r="AD496" s="863"/>
      <c r="AE496" s="863"/>
      <c r="AF496" s="863"/>
      <c r="AG496" s="863"/>
      <c r="AH496" s="863"/>
      <c r="AI496" s="863"/>
      <c r="AJ496" s="863"/>
      <c r="AK496" s="863"/>
      <c r="AL496" s="863"/>
      <c r="AM496" s="863"/>
      <c r="AN496" s="863"/>
      <c r="AO496" s="863"/>
      <c r="AP496" s="863"/>
    </row>
    <row r="497" ht="15.75" hidden="1" customHeight="1" outlineLevel="1">
      <c r="A497" s="862" t="str">
        <f>IFERROR(__xludf.DUMMYFUNCTION("TRANSPOSE(FILTER(Esercizi!$AY$2:$BI532,Esercizi!$AY$1:$BI$1=#REF!))"),"#N/A")</f>
        <v>#N/A</v>
      </c>
      <c r="B497" s="863"/>
      <c r="C497" s="863"/>
      <c r="D497" s="863"/>
      <c r="E497" s="863"/>
      <c r="F497" s="863"/>
      <c r="G497" s="863"/>
      <c r="H497" s="863"/>
      <c r="I497" s="863"/>
      <c r="J497" s="863"/>
      <c r="K497" s="863"/>
      <c r="L497" s="863"/>
      <c r="M497" s="863"/>
      <c r="N497" s="863"/>
      <c r="O497" s="863"/>
      <c r="P497" s="863"/>
      <c r="Q497" s="863"/>
      <c r="R497" s="863"/>
      <c r="S497" s="863"/>
      <c r="T497" s="863"/>
      <c r="U497" s="863"/>
      <c r="V497" s="863"/>
      <c r="W497" s="863"/>
      <c r="X497" s="863"/>
      <c r="Y497" s="863"/>
      <c r="Z497" s="863"/>
      <c r="AA497" s="863"/>
      <c r="AB497" s="863"/>
      <c r="AC497" s="863"/>
      <c r="AD497" s="863"/>
      <c r="AE497" s="863"/>
      <c r="AF497" s="863"/>
      <c r="AG497" s="863"/>
      <c r="AH497" s="863"/>
      <c r="AI497" s="863"/>
      <c r="AJ497" s="863"/>
      <c r="AK497" s="863"/>
      <c r="AL497" s="863"/>
      <c r="AM497" s="863"/>
      <c r="AN497" s="863"/>
      <c r="AO497" s="863"/>
      <c r="AP497" s="863"/>
    </row>
    <row r="498" ht="15.75" hidden="1" customHeight="1" outlineLevel="1">
      <c r="A498" s="862" t="str">
        <f>IFERROR(__xludf.DUMMYFUNCTION("TRANSPOSE(FILTER(Esercizi!$AY$2:$BI533,Esercizi!$AY$1:$BI$1=#REF!))"),"#N/A")</f>
        <v>#N/A</v>
      </c>
      <c r="B498" s="863"/>
      <c r="C498" s="863"/>
      <c r="D498" s="863"/>
      <c r="E498" s="863"/>
      <c r="F498" s="863"/>
      <c r="G498" s="863"/>
      <c r="H498" s="863"/>
      <c r="I498" s="863"/>
      <c r="J498" s="863"/>
      <c r="K498" s="863"/>
      <c r="L498" s="863"/>
      <c r="M498" s="863"/>
      <c r="N498" s="863"/>
      <c r="O498" s="863"/>
      <c r="P498" s="863"/>
      <c r="Q498" s="863"/>
      <c r="R498" s="863"/>
      <c r="S498" s="863"/>
      <c r="T498" s="863"/>
      <c r="U498" s="863"/>
      <c r="V498" s="863"/>
      <c r="W498" s="863"/>
      <c r="X498" s="863"/>
      <c r="Y498" s="863"/>
      <c r="Z498" s="863"/>
      <c r="AA498" s="863"/>
      <c r="AB498" s="863"/>
      <c r="AC498" s="863"/>
      <c r="AD498" s="863"/>
      <c r="AE498" s="863"/>
      <c r="AF498" s="863"/>
      <c r="AG498" s="863"/>
      <c r="AH498" s="863"/>
      <c r="AI498" s="863"/>
      <c r="AJ498" s="863"/>
      <c r="AK498" s="863"/>
      <c r="AL498" s="863"/>
      <c r="AM498" s="863"/>
      <c r="AN498" s="863"/>
      <c r="AO498" s="863"/>
      <c r="AP498" s="863"/>
    </row>
    <row r="499" ht="15.75" hidden="1" customHeight="1" outlineLevel="1">
      <c r="A499" s="862" t="str">
        <f>IFERROR(__xludf.DUMMYFUNCTION("TRANSPOSE(FILTER(Esercizi!$AY$2:$BI534,Esercizi!$AY$1:$BI$1=#REF!))"),"#N/A")</f>
        <v>#N/A</v>
      </c>
      <c r="B499" s="863"/>
      <c r="C499" s="863"/>
      <c r="D499" s="863"/>
      <c r="E499" s="863"/>
      <c r="F499" s="863"/>
      <c r="G499" s="863"/>
      <c r="H499" s="863"/>
      <c r="I499" s="863"/>
      <c r="J499" s="863"/>
      <c r="K499" s="863"/>
      <c r="L499" s="863"/>
      <c r="M499" s="863"/>
      <c r="N499" s="863"/>
      <c r="O499" s="863"/>
      <c r="P499" s="863"/>
      <c r="Q499" s="863"/>
      <c r="R499" s="863"/>
      <c r="S499" s="863"/>
      <c r="T499" s="863"/>
      <c r="U499" s="863"/>
      <c r="V499" s="863"/>
      <c r="W499" s="863"/>
      <c r="X499" s="863"/>
      <c r="Y499" s="863"/>
      <c r="Z499" s="863"/>
      <c r="AA499" s="863"/>
      <c r="AB499" s="863"/>
      <c r="AC499" s="863"/>
      <c r="AD499" s="863"/>
      <c r="AE499" s="863"/>
      <c r="AF499" s="863"/>
      <c r="AG499" s="863"/>
      <c r="AH499" s="863"/>
      <c r="AI499" s="863"/>
      <c r="AJ499" s="863"/>
      <c r="AK499" s="863"/>
      <c r="AL499" s="863"/>
      <c r="AM499" s="863"/>
      <c r="AN499" s="863"/>
      <c r="AO499" s="863"/>
      <c r="AP499" s="863"/>
    </row>
    <row r="500" ht="15.75" hidden="1" customHeight="1" outlineLevel="1">
      <c r="A500" s="862" t="str">
        <f>IFERROR(__xludf.DUMMYFUNCTION("TRANSPOSE(FILTER(Esercizi!$AY$2:$BI535,Esercizi!$AY$1:$BI$1=#REF!))"),"#N/A")</f>
        <v>#N/A</v>
      </c>
      <c r="B500" s="863"/>
      <c r="C500" s="863"/>
      <c r="D500" s="863"/>
      <c r="E500" s="863"/>
      <c r="F500" s="863"/>
      <c r="G500" s="863"/>
      <c r="H500" s="863"/>
      <c r="I500" s="863"/>
      <c r="J500" s="863"/>
      <c r="K500" s="863"/>
      <c r="L500" s="863"/>
      <c r="M500" s="863"/>
      <c r="N500" s="863"/>
      <c r="O500" s="863"/>
      <c r="P500" s="863"/>
      <c r="Q500" s="863"/>
      <c r="R500" s="863"/>
      <c r="S500" s="863"/>
      <c r="T500" s="863"/>
      <c r="U500" s="863"/>
      <c r="V500" s="863"/>
      <c r="W500" s="863"/>
      <c r="X500" s="863"/>
      <c r="Y500" s="863"/>
      <c r="Z500" s="863"/>
      <c r="AA500" s="863"/>
      <c r="AB500" s="863"/>
      <c r="AC500" s="863"/>
      <c r="AD500" s="863"/>
      <c r="AE500" s="863"/>
      <c r="AF500" s="863"/>
      <c r="AG500" s="863"/>
      <c r="AH500" s="863"/>
      <c r="AI500" s="863"/>
      <c r="AJ500" s="863"/>
      <c r="AK500" s="863"/>
      <c r="AL500" s="863"/>
      <c r="AM500" s="863"/>
      <c r="AN500" s="863"/>
      <c r="AO500" s="863"/>
      <c r="AP500" s="863"/>
    </row>
    <row r="501" ht="15.75" hidden="1" customHeight="1" outlineLevel="1">
      <c r="A501" s="862"/>
      <c r="B501" s="863"/>
      <c r="C501" s="863"/>
      <c r="D501" s="863"/>
      <c r="E501" s="863"/>
      <c r="F501" s="863"/>
      <c r="G501" s="863"/>
      <c r="H501" s="863"/>
      <c r="I501" s="863"/>
      <c r="J501" s="863"/>
      <c r="K501" s="863"/>
      <c r="L501" s="863"/>
      <c r="M501" s="863"/>
      <c r="N501" s="863"/>
      <c r="O501" s="863"/>
      <c r="P501" s="863"/>
      <c r="Q501" s="863"/>
      <c r="R501" s="863"/>
      <c r="S501" s="863"/>
      <c r="T501" s="863"/>
      <c r="U501" s="863"/>
      <c r="V501" s="863"/>
      <c r="W501" s="863"/>
      <c r="X501" s="863"/>
      <c r="Y501" s="863"/>
      <c r="Z501" s="863"/>
      <c r="AA501" s="863"/>
      <c r="AB501" s="863"/>
      <c r="AC501" s="863"/>
      <c r="AD501" s="863"/>
      <c r="AE501" s="863"/>
      <c r="AF501" s="863"/>
      <c r="AG501" s="863"/>
      <c r="AH501" s="863"/>
      <c r="AI501" s="863"/>
      <c r="AJ501" s="863"/>
      <c r="AK501" s="863"/>
      <c r="AL501" s="863"/>
      <c r="AM501" s="863"/>
      <c r="AN501" s="863"/>
      <c r="AO501" s="863"/>
      <c r="AP501" s="863"/>
    </row>
    <row r="502" ht="15.75" hidden="1" customHeight="1" outlineLevel="1">
      <c r="A502" s="862" t="str">
        <f>IFERROR(__xludf.DUMMYFUNCTION("TRANSPOSE(FILTER(Esercizi!$AY$2:$BI524,Esercizi!$AY$1:$BI$1=#REF!))"),"#N/A")</f>
        <v>#N/A</v>
      </c>
      <c r="B502" s="863"/>
      <c r="C502" s="863"/>
      <c r="D502" s="863"/>
      <c r="E502" s="863"/>
      <c r="F502" s="863"/>
      <c r="G502" s="863"/>
      <c r="H502" s="863"/>
      <c r="I502" s="863"/>
      <c r="J502" s="863"/>
      <c r="K502" s="863"/>
      <c r="L502" s="863"/>
      <c r="M502" s="863"/>
      <c r="N502" s="863"/>
      <c r="O502" s="863"/>
      <c r="P502" s="863"/>
      <c r="Q502" s="863"/>
      <c r="R502" s="863"/>
      <c r="S502" s="863"/>
      <c r="T502" s="863"/>
      <c r="U502" s="863"/>
      <c r="V502" s="863"/>
      <c r="W502" s="863"/>
      <c r="X502" s="863"/>
      <c r="Y502" s="863"/>
      <c r="Z502" s="863"/>
      <c r="AA502" s="863"/>
      <c r="AB502" s="863"/>
      <c r="AC502" s="863"/>
      <c r="AD502" s="863"/>
      <c r="AE502" s="863"/>
      <c r="AF502" s="863"/>
      <c r="AG502" s="863"/>
      <c r="AH502" s="863"/>
      <c r="AI502" s="863"/>
      <c r="AJ502" s="863"/>
      <c r="AK502" s="863"/>
      <c r="AL502" s="863"/>
      <c r="AM502" s="863"/>
      <c r="AN502" s="863"/>
      <c r="AO502" s="863"/>
      <c r="AP502" s="863"/>
    </row>
    <row r="503" ht="15.75" hidden="1" customHeight="1" outlineLevel="1">
      <c r="A503" s="862" t="str">
        <f>IFERROR(__xludf.DUMMYFUNCTION("TRANSPOSE(FILTER(Esercizi!$AY$2:$BI525,Esercizi!$AY$1:$BI$1=#REF!))"),"#N/A")</f>
        <v>#N/A</v>
      </c>
      <c r="B503" s="863"/>
      <c r="C503" s="863"/>
      <c r="D503" s="863"/>
      <c r="E503" s="863"/>
      <c r="F503" s="863"/>
      <c r="G503" s="863"/>
      <c r="H503" s="863"/>
      <c r="I503" s="863"/>
      <c r="J503" s="863"/>
      <c r="K503" s="863"/>
      <c r="L503" s="863"/>
      <c r="M503" s="863"/>
      <c r="N503" s="863"/>
      <c r="O503" s="863"/>
      <c r="P503" s="863"/>
      <c r="Q503" s="863"/>
      <c r="R503" s="863"/>
      <c r="S503" s="863"/>
      <c r="T503" s="863"/>
      <c r="U503" s="863"/>
      <c r="V503" s="863"/>
      <c r="W503" s="863"/>
      <c r="X503" s="863"/>
      <c r="Y503" s="863"/>
      <c r="Z503" s="863"/>
      <c r="AA503" s="863"/>
      <c r="AB503" s="863"/>
      <c r="AC503" s="863"/>
      <c r="AD503" s="863"/>
      <c r="AE503" s="863"/>
      <c r="AF503" s="863"/>
      <c r="AG503" s="863"/>
      <c r="AH503" s="863"/>
      <c r="AI503" s="863"/>
      <c r="AJ503" s="863"/>
      <c r="AK503" s="863"/>
      <c r="AL503" s="863"/>
      <c r="AM503" s="863"/>
      <c r="AN503" s="863"/>
      <c r="AO503" s="863"/>
      <c r="AP503" s="863"/>
    </row>
    <row r="504" ht="15.75" hidden="1" customHeight="1" outlineLevel="1">
      <c r="A504" s="862" t="str">
        <f>IFERROR(__xludf.DUMMYFUNCTION("TRANSPOSE(FILTER(Esercizi!$AY$2:$BI526,Esercizi!$AY$1:$BI$1=#REF!))"),"#N/A")</f>
        <v>#N/A</v>
      </c>
      <c r="B504" s="863"/>
      <c r="C504" s="863"/>
      <c r="D504" s="863"/>
      <c r="E504" s="863"/>
      <c r="F504" s="863"/>
      <c r="G504" s="863"/>
      <c r="H504" s="863"/>
      <c r="I504" s="863"/>
      <c r="J504" s="863"/>
      <c r="K504" s="863"/>
      <c r="L504" s="863"/>
      <c r="M504" s="863"/>
      <c r="N504" s="863"/>
      <c r="O504" s="863"/>
      <c r="P504" s="863"/>
      <c r="Q504" s="863"/>
      <c r="R504" s="863"/>
      <c r="S504" s="863"/>
      <c r="T504" s="863"/>
      <c r="U504" s="863"/>
      <c r="V504" s="863"/>
      <c r="W504" s="863"/>
      <c r="X504" s="863"/>
      <c r="Y504" s="863"/>
      <c r="Z504" s="863"/>
      <c r="AA504" s="863"/>
      <c r="AB504" s="863"/>
      <c r="AC504" s="863"/>
      <c r="AD504" s="863"/>
      <c r="AE504" s="863"/>
      <c r="AF504" s="863"/>
      <c r="AG504" s="863"/>
      <c r="AH504" s="863"/>
      <c r="AI504" s="863"/>
      <c r="AJ504" s="863"/>
      <c r="AK504" s="863"/>
      <c r="AL504" s="863"/>
      <c r="AM504" s="863"/>
      <c r="AN504" s="863"/>
      <c r="AO504" s="863"/>
      <c r="AP504" s="863"/>
    </row>
    <row r="505" ht="15.75" hidden="1" customHeight="1" outlineLevel="1">
      <c r="A505" s="862" t="str">
        <f>IFERROR(__xludf.DUMMYFUNCTION("TRANSPOSE(FILTER(Esercizi!$AY$2:$BI527,Esercizi!$AY$1:$BI$1=#REF!))"),"#N/A")</f>
        <v>#N/A</v>
      </c>
      <c r="B505" s="863"/>
      <c r="C505" s="863"/>
      <c r="D505" s="863"/>
      <c r="E505" s="863"/>
      <c r="F505" s="863"/>
      <c r="G505" s="863"/>
      <c r="H505" s="863"/>
      <c r="I505" s="863"/>
      <c r="J505" s="863"/>
      <c r="K505" s="863"/>
      <c r="L505" s="863"/>
      <c r="M505" s="863"/>
      <c r="N505" s="863"/>
      <c r="O505" s="863"/>
      <c r="P505" s="863"/>
      <c r="Q505" s="863"/>
      <c r="R505" s="863"/>
      <c r="S505" s="863"/>
      <c r="T505" s="863"/>
      <c r="U505" s="863"/>
      <c r="V505" s="863"/>
      <c r="W505" s="863"/>
      <c r="X505" s="863"/>
      <c r="Y505" s="863"/>
      <c r="Z505" s="863"/>
      <c r="AA505" s="863"/>
      <c r="AB505" s="863"/>
      <c r="AC505" s="863"/>
      <c r="AD505" s="863"/>
      <c r="AE505" s="863"/>
      <c r="AF505" s="863"/>
      <c r="AG505" s="863"/>
      <c r="AH505" s="863"/>
      <c r="AI505" s="863"/>
      <c r="AJ505" s="863"/>
      <c r="AK505" s="863"/>
      <c r="AL505" s="863"/>
      <c r="AM505" s="863"/>
      <c r="AN505" s="863"/>
      <c r="AO505" s="863"/>
      <c r="AP505" s="863"/>
    </row>
    <row r="506" ht="15.75" hidden="1" customHeight="1" outlineLevel="1">
      <c r="A506" s="862" t="str">
        <f>IFERROR(__xludf.DUMMYFUNCTION("TRANSPOSE(FILTER(Esercizi!$AY$2:$BI528,Esercizi!$AY$1:$BI$1=#REF!))"),"#N/A")</f>
        <v>#N/A</v>
      </c>
      <c r="B506" s="863"/>
      <c r="C506" s="863"/>
      <c r="D506" s="863"/>
      <c r="E506" s="863"/>
      <c r="F506" s="863"/>
      <c r="G506" s="863"/>
      <c r="H506" s="863"/>
      <c r="I506" s="863"/>
      <c r="J506" s="863"/>
      <c r="K506" s="863"/>
      <c r="L506" s="863"/>
      <c r="M506" s="863"/>
      <c r="N506" s="863"/>
      <c r="O506" s="863"/>
      <c r="P506" s="863"/>
      <c r="Q506" s="863"/>
      <c r="R506" s="863"/>
      <c r="S506" s="863"/>
      <c r="T506" s="863"/>
      <c r="U506" s="863"/>
      <c r="V506" s="863"/>
      <c r="W506" s="863"/>
      <c r="X506" s="863"/>
      <c r="Y506" s="863"/>
      <c r="Z506" s="863"/>
      <c r="AA506" s="863"/>
      <c r="AB506" s="863"/>
      <c r="AC506" s="863"/>
      <c r="AD506" s="863"/>
      <c r="AE506" s="863"/>
      <c r="AF506" s="863"/>
      <c r="AG506" s="863"/>
      <c r="AH506" s="863"/>
      <c r="AI506" s="863"/>
      <c r="AJ506" s="863"/>
      <c r="AK506" s="863"/>
      <c r="AL506" s="863"/>
      <c r="AM506" s="863"/>
      <c r="AN506" s="863"/>
      <c r="AO506" s="863"/>
      <c r="AP506" s="863"/>
    </row>
    <row r="507" ht="15.75" hidden="1" customHeight="1" outlineLevel="1">
      <c r="A507" s="862" t="str">
        <f>IFERROR(__xludf.DUMMYFUNCTION("TRANSPOSE(FILTER(Esercizi!$AY$2:$BI529,Esercizi!$AY$1:$BI$1=#REF!))"),"#N/A")</f>
        <v>#N/A</v>
      </c>
      <c r="B507" s="863"/>
      <c r="C507" s="863"/>
      <c r="D507" s="863"/>
      <c r="E507" s="863"/>
      <c r="F507" s="863"/>
      <c r="G507" s="863"/>
      <c r="H507" s="863"/>
      <c r="I507" s="863"/>
      <c r="J507" s="863"/>
      <c r="K507" s="863"/>
      <c r="L507" s="863"/>
      <c r="M507" s="863"/>
      <c r="N507" s="863"/>
      <c r="O507" s="863"/>
      <c r="P507" s="863"/>
      <c r="Q507" s="863"/>
      <c r="R507" s="863"/>
      <c r="S507" s="863"/>
      <c r="T507" s="863"/>
      <c r="U507" s="863"/>
      <c r="V507" s="863"/>
      <c r="W507" s="863"/>
      <c r="X507" s="863"/>
      <c r="Y507" s="863"/>
      <c r="Z507" s="863"/>
      <c r="AA507" s="863"/>
      <c r="AB507" s="863"/>
      <c r="AC507" s="863"/>
      <c r="AD507" s="863"/>
      <c r="AE507" s="863"/>
      <c r="AF507" s="863"/>
      <c r="AG507" s="863"/>
      <c r="AH507" s="863"/>
      <c r="AI507" s="863"/>
      <c r="AJ507" s="863"/>
      <c r="AK507" s="863"/>
      <c r="AL507" s="863"/>
      <c r="AM507" s="863"/>
      <c r="AN507" s="863"/>
      <c r="AO507" s="863"/>
      <c r="AP507" s="863"/>
    </row>
    <row r="508" ht="15.75" hidden="1" customHeight="1" outlineLevel="1">
      <c r="A508" s="862" t="str">
        <f>IFERROR(__xludf.DUMMYFUNCTION("TRANSPOSE(FILTER(Esercizi!$AY$2:$BI530,Esercizi!$AY$1:$BI$1=#REF!))"),"#N/A")</f>
        <v>#N/A</v>
      </c>
      <c r="B508" s="863"/>
      <c r="C508" s="863"/>
      <c r="D508" s="863"/>
      <c r="E508" s="863"/>
      <c r="F508" s="863"/>
      <c r="G508" s="863"/>
      <c r="H508" s="863"/>
      <c r="I508" s="863"/>
      <c r="J508" s="863"/>
      <c r="K508" s="863"/>
      <c r="L508" s="863"/>
      <c r="M508" s="863"/>
      <c r="N508" s="863"/>
      <c r="O508" s="863"/>
      <c r="P508" s="863"/>
      <c r="Q508" s="863"/>
      <c r="R508" s="863"/>
      <c r="S508" s="863"/>
      <c r="T508" s="863"/>
      <c r="U508" s="863"/>
      <c r="V508" s="863"/>
      <c r="W508" s="863"/>
      <c r="X508" s="863"/>
      <c r="Y508" s="863"/>
      <c r="Z508" s="863"/>
      <c r="AA508" s="863"/>
      <c r="AB508" s="863"/>
      <c r="AC508" s="863"/>
      <c r="AD508" s="863"/>
      <c r="AE508" s="863"/>
      <c r="AF508" s="863"/>
      <c r="AG508" s="863"/>
      <c r="AH508" s="863"/>
      <c r="AI508" s="863"/>
      <c r="AJ508" s="863"/>
      <c r="AK508" s="863"/>
      <c r="AL508" s="863"/>
      <c r="AM508" s="863"/>
      <c r="AN508" s="863"/>
      <c r="AO508" s="863"/>
      <c r="AP508" s="863"/>
    </row>
    <row r="509" ht="15.75" hidden="1" customHeight="1" outlineLevel="1">
      <c r="A509" s="862" t="str">
        <f>IFERROR(__xludf.DUMMYFUNCTION("TRANSPOSE(FILTER(Esercizi!$AY$2:$BI531,Esercizi!$AY$1:$BI$1=#REF!))"),"#N/A")</f>
        <v>#N/A</v>
      </c>
      <c r="B509" s="863"/>
      <c r="C509" s="863"/>
      <c r="D509" s="863"/>
      <c r="E509" s="863"/>
      <c r="F509" s="863"/>
      <c r="G509" s="863"/>
      <c r="H509" s="863"/>
      <c r="I509" s="863"/>
      <c r="J509" s="863"/>
      <c r="K509" s="863"/>
      <c r="L509" s="863"/>
      <c r="M509" s="863"/>
      <c r="N509" s="863"/>
      <c r="O509" s="863"/>
      <c r="P509" s="863"/>
      <c r="Q509" s="863"/>
      <c r="R509" s="863"/>
      <c r="S509" s="863"/>
      <c r="T509" s="863"/>
      <c r="U509" s="863"/>
      <c r="V509" s="863"/>
      <c r="W509" s="863"/>
      <c r="X509" s="863"/>
      <c r="Y509" s="863"/>
      <c r="Z509" s="863"/>
      <c r="AA509" s="863"/>
      <c r="AB509" s="863"/>
      <c r="AC509" s="863"/>
      <c r="AD509" s="863"/>
      <c r="AE509" s="863"/>
      <c r="AF509" s="863"/>
      <c r="AG509" s="863"/>
      <c r="AH509" s="863"/>
      <c r="AI509" s="863"/>
      <c r="AJ509" s="863"/>
      <c r="AK509" s="863"/>
      <c r="AL509" s="863"/>
      <c r="AM509" s="863"/>
      <c r="AN509" s="863"/>
      <c r="AO509" s="863"/>
      <c r="AP509" s="863"/>
    </row>
    <row r="510" ht="15.75" hidden="1" customHeight="1" outlineLevel="1">
      <c r="A510" s="862" t="str">
        <f>IFERROR(__xludf.DUMMYFUNCTION("TRANSPOSE(FILTER(Esercizi!$AY$2:$BI532,Esercizi!$AY$1:$BI$1=#REF!))"),"#N/A")</f>
        <v>#N/A</v>
      </c>
      <c r="B510" s="863"/>
      <c r="C510" s="863"/>
      <c r="D510" s="863"/>
      <c r="E510" s="863"/>
      <c r="F510" s="863"/>
      <c r="G510" s="863"/>
      <c r="H510" s="863"/>
      <c r="I510" s="863"/>
      <c r="J510" s="863"/>
      <c r="K510" s="863"/>
      <c r="L510" s="863"/>
      <c r="M510" s="863"/>
      <c r="N510" s="863"/>
      <c r="O510" s="863"/>
      <c r="P510" s="863"/>
      <c r="Q510" s="863"/>
      <c r="R510" s="863"/>
      <c r="S510" s="863"/>
      <c r="T510" s="863"/>
      <c r="U510" s="863"/>
      <c r="V510" s="863"/>
      <c r="W510" s="863"/>
      <c r="X510" s="863"/>
      <c r="Y510" s="863"/>
      <c r="Z510" s="863"/>
      <c r="AA510" s="863"/>
      <c r="AB510" s="863"/>
      <c r="AC510" s="863"/>
      <c r="AD510" s="863"/>
      <c r="AE510" s="863"/>
      <c r="AF510" s="863"/>
      <c r="AG510" s="863"/>
      <c r="AH510" s="863"/>
      <c r="AI510" s="863"/>
      <c r="AJ510" s="863"/>
      <c r="AK510" s="863"/>
      <c r="AL510" s="863"/>
      <c r="AM510" s="863"/>
      <c r="AN510" s="863"/>
      <c r="AO510" s="863"/>
      <c r="AP510" s="863"/>
    </row>
    <row r="511" ht="15.75" hidden="1" customHeight="1" outlineLevel="1">
      <c r="A511" s="862" t="str">
        <f>IFERROR(__xludf.DUMMYFUNCTION("TRANSPOSE(FILTER(Esercizi!$AY$2:$BI533,Esercizi!$AY$1:$BI$1=#REF!))"),"#N/A")</f>
        <v>#N/A</v>
      </c>
      <c r="B511" s="863"/>
      <c r="C511" s="863"/>
      <c r="D511" s="863"/>
      <c r="E511" s="863"/>
      <c r="F511" s="863"/>
      <c r="G511" s="863"/>
      <c r="H511" s="863"/>
      <c r="I511" s="863"/>
      <c r="J511" s="863"/>
      <c r="K511" s="863"/>
      <c r="L511" s="863"/>
      <c r="M511" s="863"/>
      <c r="N511" s="863"/>
      <c r="O511" s="863"/>
      <c r="P511" s="863"/>
      <c r="Q511" s="863"/>
      <c r="R511" s="863"/>
      <c r="S511" s="863"/>
      <c r="T511" s="863"/>
      <c r="U511" s="863"/>
      <c r="V511" s="863"/>
      <c r="W511" s="863"/>
      <c r="X511" s="863"/>
      <c r="Y511" s="863"/>
      <c r="Z511" s="863"/>
      <c r="AA511" s="863"/>
      <c r="AB511" s="863"/>
      <c r="AC511" s="863"/>
      <c r="AD511" s="863"/>
      <c r="AE511" s="863"/>
      <c r="AF511" s="863"/>
      <c r="AG511" s="863"/>
      <c r="AH511" s="863"/>
      <c r="AI511" s="863"/>
      <c r="AJ511" s="863"/>
      <c r="AK511" s="863"/>
      <c r="AL511" s="863"/>
      <c r="AM511" s="863"/>
      <c r="AN511" s="863"/>
      <c r="AO511" s="863"/>
      <c r="AP511" s="863"/>
    </row>
    <row r="512" ht="15.75" hidden="1" customHeight="1" outlineLevel="1">
      <c r="A512" s="862" t="str">
        <f>IFERROR(__xludf.DUMMYFUNCTION("TRANSPOSE(FILTER(Esercizi!$AY$2:$BI534,Esercizi!$AY$1:$BI$1=#REF!))"),"#N/A")</f>
        <v>#N/A</v>
      </c>
      <c r="B512" s="863"/>
      <c r="C512" s="863"/>
      <c r="D512" s="863"/>
      <c r="E512" s="863"/>
      <c r="F512" s="863"/>
      <c r="G512" s="863"/>
      <c r="H512" s="863"/>
      <c r="I512" s="863"/>
      <c r="J512" s="863"/>
      <c r="K512" s="863"/>
      <c r="L512" s="863"/>
      <c r="M512" s="863"/>
      <c r="N512" s="863"/>
      <c r="O512" s="863"/>
      <c r="P512" s="863"/>
      <c r="Q512" s="863"/>
      <c r="R512" s="863"/>
      <c r="S512" s="863"/>
      <c r="T512" s="863"/>
      <c r="U512" s="863"/>
      <c r="V512" s="863"/>
      <c r="W512" s="863"/>
      <c r="X512" s="863"/>
      <c r="Y512" s="863"/>
      <c r="Z512" s="863"/>
      <c r="AA512" s="863"/>
      <c r="AB512" s="863"/>
      <c r="AC512" s="863"/>
      <c r="AD512" s="863"/>
      <c r="AE512" s="863"/>
      <c r="AF512" s="863"/>
      <c r="AG512" s="863"/>
      <c r="AH512" s="863"/>
      <c r="AI512" s="863"/>
      <c r="AJ512" s="863"/>
      <c r="AK512" s="863"/>
      <c r="AL512" s="863"/>
      <c r="AM512" s="863"/>
      <c r="AN512" s="863"/>
      <c r="AO512" s="863"/>
      <c r="AP512" s="863"/>
    </row>
    <row r="513" ht="15.75" hidden="1" customHeight="1" outlineLevel="1">
      <c r="A513" s="862" t="str">
        <f>IFERROR(__xludf.DUMMYFUNCTION("TRANSPOSE(FILTER(Esercizi!$AY$2:$BI535,Esercizi!$AY$1:$BI$1=#REF!))"),"#N/A")</f>
        <v>#N/A</v>
      </c>
      <c r="B513" s="863"/>
      <c r="C513" s="863"/>
      <c r="D513" s="863"/>
      <c r="E513" s="863"/>
      <c r="F513" s="863"/>
      <c r="G513" s="863"/>
      <c r="H513" s="863"/>
      <c r="I513" s="863"/>
      <c r="J513" s="863"/>
      <c r="K513" s="863"/>
      <c r="L513" s="863"/>
      <c r="M513" s="863"/>
      <c r="N513" s="863"/>
      <c r="O513" s="863"/>
      <c r="P513" s="863"/>
      <c r="Q513" s="863"/>
      <c r="R513" s="863"/>
      <c r="S513" s="863"/>
      <c r="T513" s="863"/>
      <c r="U513" s="863"/>
      <c r="V513" s="863"/>
      <c r="W513" s="863"/>
      <c r="X513" s="863"/>
      <c r="Y513" s="863"/>
      <c r="Z513" s="863"/>
      <c r="AA513" s="863"/>
      <c r="AB513" s="863"/>
      <c r="AC513" s="863"/>
      <c r="AD513" s="863"/>
      <c r="AE513" s="863"/>
      <c r="AF513" s="863"/>
      <c r="AG513" s="863"/>
      <c r="AH513" s="863"/>
      <c r="AI513" s="863"/>
      <c r="AJ513" s="863"/>
      <c r="AK513" s="863"/>
      <c r="AL513" s="863"/>
      <c r="AM513" s="863"/>
      <c r="AN513" s="863"/>
      <c r="AO513" s="863"/>
      <c r="AP513" s="863"/>
    </row>
    <row r="514" ht="15.75" hidden="1" customHeight="1" outlineLevel="1">
      <c r="A514" s="862"/>
      <c r="B514" s="863"/>
      <c r="C514" s="863"/>
      <c r="D514" s="863"/>
      <c r="E514" s="863"/>
      <c r="F514" s="863"/>
      <c r="G514" s="863"/>
      <c r="H514" s="863"/>
      <c r="I514" s="863"/>
      <c r="J514" s="863"/>
      <c r="K514" s="863"/>
      <c r="L514" s="863"/>
      <c r="M514" s="863"/>
      <c r="N514" s="863"/>
      <c r="O514" s="863"/>
      <c r="P514" s="863"/>
      <c r="Q514" s="863"/>
      <c r="R514" s="863"/>
      <c r="S514" s="863"/>
      <c r="T514" s="863"/>
      <c r="U514" s="863"/>
      <c r="V514" s="863"/>
      <c r="W514" s="863"/>
      <c r="X514" s="863"/>
      <c r="Y514" s="863"/>
      <c r="Z514" s="863"/>
      <c r="AA514" s="863"/>
      <c r="AB514" s="863"/>
      <c r="AC514" s="863"/>
      <c r="AD514" s="863"/>
      <c r="AE514" s="863"/>
      <c r="AF514" s="863"/>
      <c r="AG514" s="863"/>
      <c r="AH514" s="863"/>
      <c r="AI514" s="863"/>
      <c r="AJ514" s="863"/>
      <c r="AK514" s="863"/>
      <c r="AL514" s="863"/>
      <c r="AM514" s="863"/>
      <c r="AN514" s="863"/>
      <c r="AO514" s="863"/>
      <c r="AP514" s="863"/>
    </row>
    <row r="515" ht="15.75" hidden="1" customHeight="1" outlineLevel="1">
      <c r="A515" s="862" t="str">
        <f>IFERROR(__xludf.DUMMYFUNCTION("TRANSPOSE(FILTER(Esercizi!$AY$2:$BI524,Esercizi!$AY$1:$BI$1=#REF!))"),"#N/A")</f>
        <v>#N/A</v>
      </c>
      <c r="B515" s="863"/>
      <c r="C515" s="863"/>
      <c r="D515" s="863"/>
      <c r="E515" s="863"/>
      <c r="F515" s="863"/>
      <c r="G515" s="863"/>
      <c r="H515" s="863"/>
      <c r="I515" s="863"/>
      <c r="J515" s="863"/>
      <c r="K515" s="863"/>
      <c r="L515" s="863"/>
      <c r="M515" s="863"/>
      <c r="N515" s="863"/>
      <c r="O515" s="863"/>
      <c r="P515" s="863"/>
      <c r="Q515" s="863"/>
      <c r="R515" s="863"/>
      <c r="S515" s="863"/>
      <c r="T515" s="863"/>
      <c r="U515" s="863"/>
      <c r="V515" s="863"/>
      <c r="W515" s="863"/>
      <c r="X515" s="863"/>
      <c r="Y515" s="863"/>
      <c r="Z515" s="863"/>
      <c r="AA515" s="863"/>
      <c r="AB515" s="863"/>
      <c r="AC515" s="863"/>
      <c r="AD515" s="863"/>
      <c r="AE515" s="863"/>
      <c r="AF515" s="863"/>
      <c r="AG515" s="863"/>
      <c r="AH515" s="863"/>
      <c r="AI515" s="863"/>
      <c r="AJ515" s="863"/>
      <c r="AK515" s="863"/>
      <c r="AL515" s="863"/>
      <c r="AM515" s="863"/>
      <c r="AN515" s="863"/>
      <c r="AO515" s="863"/>
      <c r="AP515" s="863"/>
    </row>
    <row r="516" ht="15.75" hidden="1" customHeight="1" outlineLevel="1">
      <c r="A516" s="862" t="str">
        <f>IFERROR(__xludf.DUMMYFUNCTION("TRANSPOSE(FILTER(Esercizi!$AY$2:$BI525,Esercizi!$AY$1:$BI$1=#REF!))"),"#N/A")</f>
        <v>#N/A</v>
      </c>
      <c r="B516" s="863"/>
      <c r="C516" s="863"/>
      <c r="D516" s="863"/>
      <c r="E516" s="863"/>
      <c r="F516" s="863"/>
      <c r="G516" s="863"/>
      <c r="H516" s="863"/>
      <c r="I516" s="863"/>
      <c r="J516" s="863"/>
      <c r="K516" s="863"/>
      <c r="L516" s="863"/>
      <c r="M516" s="863"/>
      <c r="N516" s="863"/>
      <c r="O516" s="863"/>
      <c r="P516" s="863"/>
      <c r="Q516" s="863"/>
      <c r="R516" s="863"/>
      <c r="S516" s="863"/>
      <c r="T516" s="863"/>
      <c r="U516" s="863"/>
      <c r="V516" s="863"/>
      <c r="W516" s="863"/>
      <c r="X516" s="863"/>
      <c r="Y516" s="863"/>
      <c r="Z516" s="863"/>
      <c r="AA516" s="863"/>
      <c r="AB516" s="863"/>
      <c r="AC516" s="863"/>
      <c r="AD516" s="863"/>
      <c r="AE516" s="863"/>
      <c r="AF516" s="863"/>
      <c r="AG516" s="863"/>
      <c r="AH516" s="863"/>
      <c r="AI516" s="863"/>
      <c r="AJ516" s="863"/>
      <c r="AK516" s="863"/>
      <c r="AL516" s="863"/>
      <c r="AM516" s="863"/>
      <c r="AN516" s="863"/>
      <c r="AO516" s="863"/>
      <c r="AP516" s="863"/>
    </row>
    <row r="517" ht="15.75" hidden="1" customHeight="1" outlineLevel="1">
      <c r="A517" s="862" t="str">
        <f>IFERROR(__xludf.DUMMYFUNCTION("TRANSPOSE(FILTER(Esercizi!$AY$2:$BI526,Esercizi!$AY$1:$BI$1=#REF!))"),"#N/A")</f>
        <v>#N/A</v>
      </c>
      <c r="B517" s="863"/>
      <c r="C517" s="863"/>
      <c r="D517" s="863"/>
      <c r="E517" s="863"/>
      <c r="F517" s="863"/>
      <c r="G517" s="863"/>
      <c r="H517" s="863"/>
      <c r="I517" s="863"/>
      <c r="J517" s="863"/>
      <c r="K517" s="863"/>
      <c r="L517" s="863"/>
      <c r="M517" s="863"/>
      <c r="N517" s="863"/>
      <c r="O517" s="863"/>
      <c r="P517" s="863"/>
      <c r="Q517" s="863"/>
      <c r="R517" s="863"/>
      <c r="S517" s="863"/>
      <c r="T517" s="863"/>
      <c r="U517" s="863"/>
      <c r="V517" s="863"/>
      <c r="W517" s="863"/>
      <c r="X517" s="863"/>
      <c r="Y517" s="863"/>
      <c r="Z517" s="863"/>
      <c r="AA517" s="863"/>
      <c r="AB517" s="863"/>
      <c r="AC517" s="863"/>
      <c r="AD517" s="863"/>
      <c r="AE517" s="863"/>
      <c r="AF517" s="863"/>
      <c r="AG517" s="863"/>
      <c r="AH517" s="863"/>
      <c r="AI517" s="863"/>
      <c r="AJ517" s="863"/>
      <c r="AK517" s="863"/>
      <c r="AL517" s="863"/>
      <c r="AM517" s="863"/>
      <c r="AN517" s="863"/>
      <c r="AO517" s="863"/>
      <c r="AP517" s="863"/>
    </row>
    <row r="518" ht="15.75" hidden="1" customHeight="1" outlineLevel="1">
      <c r="A518" s="862" t="str">
        <f>IFERROR(__xludf.DUMMYFUNCTION("TRANSPOSE(FILTER(Esercizi!$AY$2:$BI527,Esercizi!$AY$1:$BI$1=#REF!))"),"#N/A")</f>
        <v>#N/A</v>
      </c>
      <c r="B518" s="863"/>
      <c r="C518" s="863"/>
      <c r="D518" s="863"/>
      <c r="E518" s="863"/>
      <c r="F518" s="863"/>
      <c r="G518" s="863"/>
      <c r="H518" s="863"/>
      <c r="I518" s="863"/>
      <c r="J518" s="863"/>
      <c r="K518" s="863"/>
      <c r="L518" s="863"/>
      <c r="M518" s="863"/>
      <c r="N518" s="863"/>
      <c r="O518" s="863"/>
      <c r="P518" s="863"/>
      <c r="Q518" s="863"/>
      <c r="R518" s="863"/>
      <c r="S518" s="863"/>
      <c r="T518" s="863"/>
      <c r="U518" s="863"/>
      <c r="V518" s="863"/>
      <c r="W518" s="863"/>
      <c r="X518" s="863"/>
      <c r="Y518" s="863"/>
      <c r="Z518" s="863"/>
      <c r="AA518" s="863"/>
      <c r="AB518" s="863"/>
      <c r="AC518" s="863"/>
      <c r="AD518" s="863"/>
      <c r="AE518" s="863"/>
      <c r="AF518" s="863"/>
      <c r="AG518" s="863"/>
      <c r="AH518" s="863"/>
      <c r="AI518" s="863"/>
      <c r="AJ518" s="863"/>
      <c r="AK518" s="863"/>
      <c r="AL518" s="863"/>
      <c r="AM518" s="863"/>
      <c r="AN518" s="863"/>
      <c r="AO518" s="863"/>
      <c r="AP518" s="863"/>
    </row>
    <row r="519" ht="15.75" hidden="1" customHeight="1" outlineLevel="1">
      <c r="A519" s="862" t="str">
        <f>IFERROR(__xludf.DUMMYFUNCTION("TRANSPOSE(FILTER(Esercizi!$AY$2:$BI528,Esercizi!$AY$1:$BI$1=#REF!))"),"#N/A")</f>
        <v>#N/A</v>
      </c>
      <c r="B519" s="863"/>
      <c r="C519" s="863"/>
      <c r="D519" s="863"/>
      <c r="E519" s="863"/>
      <c r="F519" s="863"/>
      <c r="G519" s="863"/>
      <c r="H519" s="863"/>
      <c r="I519" s="863"/>
      <c r="J519" s="863"/>
      <c r="K519" s="863"/>
      <c r="L519" s="863"/>
      <c r="M519" s="863"/>
      <c r="N519" s="863"/>
      <c r="O519" s="863"/>
      <c r="P519" s="863"/>
      <c r="Q519" s="863"/>
      <c r="R519" s="863"/>
      <c r="S519" s="863"/>
      <c r="T519" s="863"/>
      <c r="U519" s="863"/>
      <c r="V519" s="863"/>
      <c r="W519" s="863"/>
      <c r="X519" s="863"/>
      <c r="Y519" s="863"/>
      <c r="Z519" s="863"/>
      <c r="AA519" s="863"/>
      <c r="AB519" s="863"/>
      <c r="AC519" s="863"/>
      <c r="AD519" s="863"/>
      <c r="AE519" s="863"/>
      <c r="AF519" s="863"/>
      <c r="AG519" s="863"/>
      <c r="AH519" s="863"/>
      <c r="AI519" s="863"/>
      <c r="AJ519" s="863"/>
      <c r="AK519" s="863"/>
      <c r="AL519" s="863"/>
      <c r="AM519" s="863"/>
      <c r="AN519" s="863"/>
      <c r="AO519" s="863"/>
      <c r="AP519" s="863"/>
    </row>
    <row r="520" ht="15.75" hidden="1" customHeight="1" outlineLevel="1">
      <c r="A520" s="862" t="str">
        <f>IFERROR(__xludf.DUMMYFUNCTION("TRANSPOSE(FILTER(Esercizi!$AY$2:$BI529,Esercizi!$AY$1:$BI$1=#REF!))"),"#N/A")</f>
        <v>#N/A</v>
      </c>
      <c r="B520" s="863"/>
      <c r="C520" s="863"/>
      <c r="D520" s="863"/>
      <c r="E520" s="863"/>
      <c r="F520" s="863"/>
      <c r="G520" s="863"/>
      <c r="H520" s="863"/>
      <c r="I520" s="863"/>
      <c r="J520" s="863"/>
      <c r="K520" s="863"/>
      <c r="L520" s="863"/>
      <c r="M520" s="863"/>
      <c r="N520" s="863"/>
      <c r="O520" s="863"/>
      <c r="P520" s="863"/>
      <c r="Q520" s="863"/>
      <c r="R520" s="863"/>
      <c r="S520" s="863"/>
      <c r="T520" s="863"/>
      <c r="U520" s="863"/>
      <c r="V520" s="863"/>
      <c r="W520" s="863"/>
      <c r="X520" s="863"/>
      <c r="Y520" s="863"/>
      <c r="Z520" s="863"/>
      <c r="AA520" s="863"/>
      <c r="AB520" s="863"/>
      <c r="AC520" s="863"/>
      <c r="AD520" s="863"/>
      <c r="AE520" s="863"/>
      <c r="AF520" s="863"/>
      <c r="AG520" s="863"/>
      <c r="AH520" s="863"/>
      <c r="AI520" s="863"/>
      <c r="AJ520" s="863"/>
      <c r="AK520" s="863"/>
      <c r="AL520" s="863"/>
      <c r="AM520" s="863"/>
      <c r="AN520" s="863"/>
      <c r="AO520" s="863"/>
      <c r="AP520" s="863"/>
    </row>
    <row r="521" ht="15.75" hidden="1" customHeight="1" outlineLevel="1">
      <c r="A521" s="862" t="str">
        <f>IFERROR(__xludf.DUMMYFUNCTION("TRANSPOSE(FILTER(Esercizi!$AY$2:$BI530,Esercizi!$AY$1:$BI$1=#REF!))"),"#N/A")</f>
        <v>#N/A</v>
      </c>
      <c r="B521" s="863"/>
      <c r="C521" s="863"/>
      <c r="D521" s="863"/>
      <c r="E521" s="863"/>
      <c r="F521" s="863"/>
      <c r="G521" s="863"/>
      <c r="H521" s="863"/>
      <c r="I521" s="863"/>
      <c r="J521" s="863"/>
      <c r="K521" s="863"/>
      <c r="L521" s="863"/>
      <c r="M521" s="863"/>
      <c r="N521" s="863"/>
      <c r="O521" s="863"/>
      <c r="P521" s="863"/>
      <c r="Q521" s="863"/>
      <c r="R521" s="863"/>
      <c r="S521" s="863"/>
      <c r="T521" s="863"/>
      <c r="U521" s="863"/>
      <c r="V521" s="863"/>
      <c r="W521" s="863"/>
      <c r="X521" s="863"/>
      <c r="Y521" s="863"/>
      <c r="Z521" s="863"/>
      <c r="AA521" s="863"/>
      <c r="AB521" s="863"/>
      <c r="AC521" s="863"/>
      <c r="AD521" s="863"/>
      <c r="AE521" s="863"/>
      <c r="AF521" s="863"/>
      <c r="AG521" s="863"/>
      <c r="AH521" s="863"/>
      <c r="AI521" s="863"/>
      <c r="AJ521" s="863"/>
      <c r="AK521" s="863"/>
      <c r="AL521" s="863"/>
      <c r="AM521" s="863"/>
      <c r="AN521" s="863"/>
      <c r="AO521" s="863"/>
      <c r="AP521" s="863"/>
    </row>
    <row r="522" ht="15.75" hidden="1" customHeight="1" outlineLevel="1">
      <c r="A522" s="862" t="str">
        <f>IFERROR(__xludf.DUMMYFUNCTION("TRANSPOSE(FILTER(Esercizi!$AY$2:$BI531,Esercizi!$AY$1:$BI$1=#REF!))"),"#N/A")</f>
        <v>#N/A</v>
      </c>
      <c r="B522" s="863"/>
      <c r="C522" s="863"/>
      <c r="D522" s="863"/>
      <c r="E522" s="863"/>
      <c r="F522" s="863"/>
      <c r="G522" s="863"/>
      <c r="H522" s="863"/>
      <c r="I522" s="863"/>
      <c r="J522" s="863"/>
      <c r="K522" s="863"/>
      <c r="L522" s="863"/>
      <c r="M522" s="863"/>
      <c r="N522" s="863"/>
      <c r="O522" s="863"/>
      <c r="P522" s="863"/>
      <c r="Q522" s="863"/>
      <c r="R522" s="863"/>
      <c r="S522" s="863"/>
      <c r="T522" s="863"/>
      <c r="U522" s="863"/>
      <c r="V522" s="863"/>
      <c r="W522" s="863"/>
      <c r="X522" s="863"/>
      <c r="Y522" s="863"/>
      <c r="Z522" s="863"/>
      <c r="AA522" s="863"/>
      <c r="AB522" s="863"/>
      <c r="AC522" s="863"/>
      <c r="AD522" s="863"/>
      <c r="AE522" s="863"/>
      <c r="AF522" s="863"/>
      <c r="AG522" s="863"/>
      <c r="AH522" s="863"/>
      <c r="AI522" s="863"/>
      <c r="AJ522" s="863"/>
      <c r="AK522" s="863"/>
      <c r="AL522" s="863"/>
      <c r="AM522" s="863"/>
      <c r="AN522" s="863"/>
      <c r="AO522" s="863"/>
      <c r="AP522" s="863"/>
    </row>
    <row r="523" ht="15.75" hidden="1" customHeight="1" outlineLevel="1">
      <c r="A523" s="862" t="str">
        <f>IFERROR(__xludf.DUMMYFUNCTION("TRANSPOSE(FILTER(Esercizi!$AY$2:$BI532,Esercizi!$AY$1:$BI$1=#REF!))"),"#N/A")</f>
        <v>#N/A</v>
      </c>
      <c r="B523" s="863"/>
      <c r="C523" s="863"/>
      <c r="D523" s="863"/>
      <c r="E523" s="863"/>
      <c r="F523" s="863"/>
      <c r="G523" s="863"/>
      <c r="H523" s="863"/>
      <c r="I523" s="863"/>
      <c r="J523" s="863"/>
      <c r="K523" s="863"/>
      <c r="L523" s="863"/>
      <c r="M523" s="863"/>
      <c r="N523" s="863"/>
      <c r="O523" s="863"/>
      <c r="P523" s="863"/>
      <c r="Q523" s="863"/>
      <c r="R523" s="863"/>
      <c r="S523" s="863"/>
      <c r="T523" s="863"/>
      <c r="U523" s="863"/>
      <c r="V523" s="863"/>
      <c r="W523" s="863"/>
      <c r="X523" s="863"/>
      <c r="Y523" s="863"/>
      <c r="Z523" s="863"/>
      <c r="AA523" s="863"/>
      <c r="AB523" s="863"/>
      <c r="AC523" s="863"/>
      <c r="AD523" s="863"/>
      <c r="AE523" s="863"/>
      <c r="AF523" s="863"/>
      <c r="AG523" s="863"/>
      <c r="AH523" s="863"/>
      <c r="AI523" s="863"/>
      <c r="AJ523" s="863"/>
      <c r="AK523" s="863"/>
      <c r="AL523" s="863"/>
      <c r="AM523" s="863"/>
      <c r="AN523" s="863"/>
      <c r="AO523" s="863"/>
      <c r="AP523" s="863"/>
    </row>
    <row r="524" ht="15.75" hidden="1" customHeight="1" outlineLevel="1">
      <c r="A524" s="862" t="str">
        <f>IFERROR(__xludf.DUMMYFUNCTION("TRANSPOSE(FILTER(Esercizi!$AY$2:$BI533,Esercizi!$AY$1:$BI$1=#REF!))"),"#N/A")</f>
        <v>#N/A</v>
      </c>
      <c r="B524" s="863"/>
      <c r="C524" s="863"/>
      <c r="D524" s="863"/>
      <c r="E524" s="863"/>
      <c r="F524" s="863"/>
      <c r="G524" s="863"/>
      <c r="H524" s="863"/>
      <c r="I524" s="863"/>
      <c r="J524" s="863"/>
      <c r="K524" s="863"/>
      <c r="L524" s="863"/>
      <c r="M524" s="863"/>
      <c r="N524" s="863"/>
      <c r="O524" s="863"/>
      <c r="P524" s="863"/>
      <c r="Q524" s="863"/>
      <c r="R524" s="863"/>
      <c r="S524" s="863"/>
      <c r="T524" s="863"/>
      <c r="U524" s="863"/>
      <c r="V524" s="863"/>
      <c r="W524" s="863"/>
      <c r="X524" s="863"/>
      <c r="Y524" s="863"/>
      <c r="Z524" s="863"/>
      <c r="AA524" s="863"/>
      <c r="AB524" s="863"/>
      <c r="AC524" s="863"/>
      <c r="AD524" s="863"/>
      <c r="AE524" s="863"/>
      <c r="AF524" s="863"/>
      <c r="AG524" s="863"/>
      <c r="AH524" s="863"/>
      <c r="AI524" s="863"/>
      <c r="AJ524" s="863"/>
      <c r="AK524" s="863"/>
      <c r="AL524" s="863"/>
      <c r="AM524" s="863"/>
      <c r="AN524" s="863"/>
      <c r="AO524" s="863"/>
      <c r="AP524" s="863"/>
    </row>
    <row r="525" ht="15.75" hidden="1" customHeight="1" outlineLevel="1">
      <c r="A525" s="862" t="str">
        <f>IFERROR(__xludf.DUMMYFUNCTION("TRANSPOSE(FILTER(Esercizi!$AY$2:$BI534,Esercizi!$AY$1:$BI$1=#REF!))"),"#N/A")</f>
        <v>#N/A</v>
      </c>
      <c r="B525" s="863"/>
      <c r="C525" s="863"/>
      <c r="D525" s="863"/>
      <c r="E525" s="863"/>
      <c r="F525" s="863"/>
      <c r="G525" s="863"/>
      <c r="H525" s="863"/>
      <c r="I525" s="863"/>
      <c r="J525" s="863"/>
      <c r="K525" s="863"/>
      <c r="L525" s="863"/>
      <c r="M525" s="863"/>
      <c r="N525" s="863"/>
      <c r="O525" s="863"/>
      <c r="P525" s="863"/>
      <c r="Q525" s="863"/>
      <c r="R525" s="863"/>
      <c r="S525" s="863"/>
      <c r="T525" s="863"/>
      <c r="U525" s="863"/>
      <c r="V525" s="863"/>
      <c r="W525" s="863"/>
      <c r="X525" s="863"/>
      <c r="Y525" s="863"/>
      <c r="Z525" s="863"/>
      <c r="AA525" s="863"/>
      <c r="AB525" s="863"/>
      <c r="AC525" s="863"/>
      <c r="AD525" s="863"/>
      <c r="AE525" s="863"/>
      <c r="AF525" s="863"/>
      <c r="AG525" s="863"/>
      <c r="AH525" s="863"/>
      <c r="AI525" s="863"/>
      <c r="AJ525" s="863"/>
      <c r="AK525" s="863"/>
      <c r="AL525" s="863"/>
      <c r="AM525" s="863"/>
      <c r="AN525" s="863"/>
      <c r="AO525" s="863"/>
      <c r="AP525" s="863"/>
    </row>
    <row r="526" ht="15.75" hidden="1" customHeight="1" outlineLevel="1">
      <c r="A526" s="862" t="str">
        <f>IFERROR(__xludf.DUMMYFUNCTION("TRANSPOSE(FILTER(Esercizi!$AY$2:$BI535,Esercizi!$AY$1:$BI$1=#REF!))"),"#N/A")</f>
        <v>#N/A</v>
      </c>
      <c r="B526" s="863"/>
      <c r="C526" s="863"/>
      <c r="D526" s="863"/>
      <c r="E526" s="863"/>
      <c r="F526" s="863"/>
      <c r="G526" s="863"/>
      <c r="H526" s="863"/>
      <c r="I526" s="863"/>
      <c r="J526" s="863"/>
      <c r="K526" s="863"/>
      <c r="L526" s="863"/>
      <c r="M526" s="863"/>
      <c r="N526" s="863"/>
      <c r="O526" s="863"/>
      <c r="P526" s="863"/>
      <c r="Q526" s="863"/>
      <c r="R526" s="863"/>
      <c r="S526" s="863"/>
      <c r="T526" s="863"/>
      <c r="U526" s="863"/>
      <c r="V526" s="863"/>
      <c r="W526" s="863"/>
      <c r="X526" s="863"/>
      <c r="Y526" s="863"/>
      <c r="Z526" s="863"/>
      <c r="AA526" s="863"/>
      <c r="AB526" s="863"/>
      <c r="AC526" s="863"/>
      <c r="AD526" s="863"/>
      <c r="AE526" s="863"/>
      <c r="AF526" s="863"/>
      <c r="AG526" s="863"/>
      <c r="AH526" s="863"/>
      <c r="AI526" s="863"/>
      <c r="AJ526" s="863"/>
      <c r="AK526" s="863"/>
      <c r="AL526" s="863"/>
      <c r="AM526" s="863"/>
      <c r="AN526" s="863"/>
      <c r="AO526" s="863"/>
      <c r="AP526" s="863"/>
    </row>
    <row r="527" ht="15.75" hidden="1" customHeight="1" outlineLevel="1">
      <c r="A527" s="862"/>
      <c r="B527" s="863"/>
      <c r="C527" s="863"/>
      <c r="D527" s="863"/>
      <c r="E527" s="863"/>
      <c r="F527" s="863"/>
      <c r="G527" s="863"/>
      <c r="H527" s="863"/>
      <c r="I527" s="863"/>
      <c r="J527" s="863"/>
      <c r="K527" s="863"/>
      <c r="L527" s="863"/>
      <c r="M527" s="863"/>
      <c r="N527" s="863"/>
      <c r="O527" s="863"/>
      <c r="P527" s="863"/>
      <c r="Q527" s="863"/>
      <c r="R527" s="863"/>
      <c r="S527" s="863"/>
      <c r="T527" s="863"/>
      <c r="U527" s="863"/>
      <c r="V527" s="863"/>
      <c r="W527" s="863"/>
      <c r="X527" s="863"/>
      <c r="Y527" s="863"/>
      <c r="Z527" s="863"/>
      <c r="AA527" s="863"/>
      <c r="AB527" s="863"/>
      <c r="AC527" s="863"/>
      <c r="AD527" s="863"/>
      <c r="AE527" s="863"/>
      <c r="AF527" s="863"/>
      <c r="AG527" s="863"/>
      <c r="AH527" s="863"/>
      <c r="AI527" s="863"/>
      <c r="AJ527" s="863"/>
      <c r="AK527" s="863"/>
      <c r="AL527" s="863"/>
      <c r="AM527" s="863"/>
      <c r="AN527" s="863"/>
      <c r="AO527" s="863"/>
      <c r="AP527" s="863"/>
    </row>
    <row r="528" ht="15.75" hidden="1" customHeight="1" outlineLevel="1">
      <c r="A528" s="862" t="str">
        <f>IFERROR(__xludf.DUMMYFUNCTION("TRANSPOSE(FILTER(Esercizi!$AY$2:$BI524,Esercizi!$AY$1:$BI$1=#REF!))"),"#N/A")</f>
        <v>#N/A</v>
      </c>
      <c r="B528" s="863"/>
      <c r="C528" s="863"/>
      <c r="D528" s="863"/>
      <c r="E528" s="863"/>
      <c r="F528" s="863"/>
      <c r="G528" s="863"/>
      <c r="H528" s="863"/>
      <c r="I528" s="863"/>
      <c r="J528" s="863"/>
      <c r="K528" s="863"/>
      <c r="L528" s="863"/>
      <c r="M528" s="863"/>
      <c r="N528" s="863"/>
      <c r="O528" s="863"/>
      <c r="P528" s="863"/>
      <c r="Q528" s="863"/>
      <c r="R528" s="863"/>
      <c r="S528" s="863"/>
      <c r="T528" s="863"/>
      <c r="U528" s="863"/>
      <c r="V528" s="863"/>
      <c r="W528" s="863"/>
      <c r="X528" s="863"/>
      <c r="Y528" s="863"/>
      <c r="Z528" s="863"/>
      <c r="AA528" s="863"/>
      <c r="AB528" s="863"/>
      <c r="AC528" s="863"/>
      <c r="AD528" s="863"/>
      <c r="AE528" s="863"/>
      <c r="AF528" s="863"/>
      <c r="AG528" s="863"/>
      <c r="AH528" s="863"/>
      <c r="AI528" s="863"/>
      <c r="AJ528" s="863"/>
      <c r="AK528" s="863"/>
      <c r="AL528" s="863"/>
      <c r="AM528" s="863"/>
      <c r="AN528" s="863"/>
      <c r="AO528" s="863"/>
      <c r="AP528" s="863"/>
    </row>
    <row r="529" ht="15.75" hidden="1" customHeight="1" outlineLevel="1">
      <c r="A529" s="862" t="str">
        <f>IFERROR(__xludf.DUMMYFUNCTION("TRANSPOSE(FILTER(Esercizi!$AY$2:$BI525,Esercizi!$AY$1:$BI$1=#REF!))"),"#N/A")</f>
        <v>#N/A</v>
      </c>
      <c r="B529" s="863"/>
      <c r="C529" s="863"/>
      <c r="D529" s="863"/>
      <c r="E529" s="863"/>
      <c r="F529" s="863"/>
      <c r="G529" s="863"/>
      <c r="H529" s="863"/>
      <c r="I529" s="863"/>
      <c r="J529" s="863"/>
      <c r="K529" s="863"/>
      <c r="L529" s="863"/>
      <c r="M529" s="863"/>
      <c r="N529" s="863"/>
      <c r="O529" s="863"/>
      <c r="P529" s="863"/>
      <c r="Q529" s="863"/>
      <c r="R529" s="863"/>
      <c r="S529" s="863"/>
      <c r="T529" s="863"/>
      <c r="U529" s="863"/>
      <c r="V529" s="863"/>
      <c r="W529" s="863"/>
      <c r="X529" s="863"/>
      <c r="Y529" s="863"/>
      <c r="Z529" s="863"/>
      <c r="AA529" s="863"/>
      <c r="AB529" s="863"/>
      <c r="AC529" s="863"/>
      <c r="AD529" s="863"/>
      <c r="AE529" s="863"/>
      <c r="AF529" s="863"/>
      <c r="AG529" s="863"/>
      <c r="AH529" s="863"/>
      <c r="AI529" s="863"/>
      <c r="AJ529" s="863"/>
      <c r="AK529" s="863"/>
      <c r="AL529" s="863"/>
      <c r="AM529" s="863"/>
      <c r="AN529" s="863"/>
      <c r="AO529" s="863"/>
      <c r="AP529" s="863"/>
    </row>
    <row r="530" ht="15.75" hidden="1" customHeight="1" outlineLevel="1">
      <c r="A530" s="862" t="str">
        <f>IFERROR(__xludf.DUMMYFUNCTION("TRANSPOSE(FILTER(Esercizi!$AY$2:$BI526,Esercizi!$AY$1:$BI$1=#REF!))"),"#N/A")</f>
        <v>#N/A</v>
      </c>
      <c r="B530" s="863"/>
      <c r="C530" s="863"/>
      <c r="D530" s="863"/>
      <c r="E530" s="863"/>
      <c r="F530" s="863"/>
      <c r="G530" s="863"/>
      <c r="H530" s="863"/>
      <c r="I530" s="863"/>
      <c r="J530" s="863"/>
      <c r="K530" s="863"/>
      <c r="L530" s="863"/>
      <c r="M530" s="863"/>
      <c r="N530" s="863"/>
      <c r="O530" s="863"/>
      <c r="P530" s="863"/>
      <c r="Q530" s="863"/>
      <c r="R530" s="863"/>
      <c r="S530" s="863"/>
      <c r="T530" s="863"/>
      <c r="U530" s="863"/>
      <c r="V530" s="863"/>
      <c r="W530" s="863"/>
      <c r="X530" s="863"/>
      <c r="Y530" s="863"/>
      <c r="Z530" s="863"/>
      <c r="AA530" s="863"/>
      <c r="AB530" s="863"/>
      <c r="AC530" s="863"/>
      <c r="AD530" s="863"/>
      <c r="AE530" s="863"/>
      <c r="AF530" s="863"/>
      <c r="AG530" s="863"/>
      <c r="AH530" s="863"/>
      <c r="AI530" s="863"/>
      <c r="AJ530" s="863"/>
      <c r="AK530" s="863"/>
      <c r="AL530" s="863"/>
      <c r="AM530" s="863"/>
      <c r="AN530" s="863"/>
      <c r="AO530" s="863"/>
      <c r="AP530" s="863"/>
    </row>
    <row r="531" ht="15.75" hidden="1" customHeight="1" outlineLevel="1">
      <c r="A531" s="862" t="str">
        <f>IFERROR(__xludf.DUMMYFUNCTION("TRANSPOSE(FILTER(Esercizi!$AY$2:$BI527,Esercizi!$AY$1:$BI$1=#REF!))"),"#N/A")</f>
        <v>#N/A</v>
      </c>
      <c r="B531" s="863"/>
      <c r="C531" s="863"/>
      <c r="D531" s="863"/>
      <c r="E531" s="863"/>
      <c r="F531" s="863"/>
      <c r="G531" s="863"/>
      <c r="H531" s="863"/>
      <c r="I531" s="863"/>
      <c r="J531" s="863"/>
      <c r="K531" s="863"/>
      <c r="L531" s="863"/>
      <c r="M531" s="863"/>
      <c r="N531" s="863"/>
      <c r="O531" s="863"/>
      <c r="P531" s="863"/>
      <c r="Q531" s="863"/>
      <c r="R531" s="863"/>
      <c r="S531" s="863"/>
      <c r="T531" s="863"/>
      <c r="U531" s="863"/>
      <c r="V531" s="863"/>
      <c r="W531" s="863"/>
      <c r="X531" s="863"/>
      <c r="Y531" s="863"/>
      <c r="Z531" s="863"/>
      <c r="AA531" s="863"/>
      <c r="AB531" s="863"/>
      <c r="AC531" s="863"/>
      <c r="AD531" s="863"/>
      <c r="AE531" s="863"/>
      <c r="AF531" s="863"/>
      <c r="AG531" s="863"/>
      <c r="AH531" s="863"/>
      <c r="AI531" s="863"/>
      <c r="AJ531" s="863"/>
      <c r="AK531" s="863"/>
      <c r="AL531" s="863"/>
      <c r="AM531" s="863"/>
      <c r="AN531" s="863"/>
      <c r="AO531" s="863"/>
      <c r="AP531" s="863"/>
    </row>
    <row r="532" ht="15.75" hidden="1" customHeight="1" outlineLevel="1">
      <c r="A532" s="862" t="str">
        <f>IFERROR(__xludf.DUMMYFUNCTION("TRANSPOSE(FILTER(Esercizi!$AY$2:$BI528,Esercizi!$AY$1:$BI$1=#REF!))"),"#N/A")</f>
        <v>#N/A</v>
      </c>
      <c r="B532" s="863"/>
      <c r="C532" s="863"/>
      <c r="D532" s="863"/>
      <c r="E532" s="863"/>
      <c r="F532" s="863"/>
      <c r="G532" s="863"/>
      <c r="H532" s="863"/>
      <c r="I532" s="863"/>
      <c r="J532" s="863"/>
      <c r="K532" s="863"/>
      <c r="L532" s="863"/>
      <c r="M532" s="863"/>
      <c r="N532" s="863"/>
      <c r="O532" s="863"/>
      <c r="P532" s="863"/>
      <c r="Q532" s="863"/>
      <c r="R532" s="863"/>
      <c r="S532" s="863"/>
      <c r="T532" s="863"/>
      <c r="U532" s="863"/>
      <c r="V532" s="863"/>
      <c r="W532" s="863"/>
      <c r="X532" s="863"/>
      <c r="Y532" s="863"/>
      <c r="Z532" s="863"/>
      <c r="AA532" s="863"/>
      <c r="AB532" s="863"/>
      <c r="AC532" s="863"/>
      <c r="AD532" s="863"/>
      <c r="AE532" s="863"/>
      <c r="AF532" s="863"/>
      <c r="AG532" s="863"/>
      <c r="AH532" s="863"/>
      <c r="AI532" s="863"/>
      <c r="AJ532" s="863"/>
      <c r="AK532" s="863"/>
      <c r="AL532" s="863"/>
      <c r="AM532" s="863"/>
      <c r="AN532" s="863"/>
      <c r="AO532" s="863"/>
      <c r="AP532" s="863"/>
    </row>
    <row r="533" ht="15.75" hidden="1" customHeight="1" outlineLevel="1">
      <c r="A533" s="862" t="str">
        <f>IFERROR(__xludf.DUMMYFUNCTION("TRANSPOSE(FILTER(Esercizi!$AY$2:$BI529,Esercizi!$AY$1:$BI$1=#REF!))"),"#N/A")</f>
        <v>#N/A</v>
      </c>
      <c r="B533" s="863"/>
      <c r="C533" s="863"/>
      <c r="D533" s="863"/>
      <c r="E533" s="863"/>
      <c r="F533" s="863"/>
      <c r="G533" s="863"/>
      <c r="H533" s="863"/>
      <c r="I533" s="863"/>
      <c r="J533" s="863"/>
      <c r="K533" s="863"/>
      <c r="L533" s="863"/>
      <c r="M533" s="863"/>
      <c r="N533" s="863"/>
      <c r="O533" s="863"/>
      <c r="P533" s="863"/>
      <c r="Q533" s="863"/>
      <c r="R533" s="863"/>
      <c r="S533" s="863"/>
      <c r="T533" s="863"/>
      <c r="U533" s="863"/>
      <c r="V533" s="863"/>
      <c r="W533" s="863"/>
      <c r="X533" s="863"/>
      <c r="Y533" s="863"/>
      <c r="Z533" s="863"/>
      <c r="AA533" s="863"/>
      <c r="AB533" s="863"/>
      <c r="AC533" s="863"/>
      <c r="AD533" s="863"/>
      <c r="AE533" s="863"/>
      <c r="AF533" s="863"/>
      <c r="AG533" s="863"/>
      <c r="AH533" s="863"/>
      <c r="AI533" s="863"/>
      <c r="AJ533" s="863"/>
      <c r="AK533" s="863"/>
      <c r="AL533" s="863"/>
      <c r="AM533" s="863"/>
      <c r="AN533" s="863"/>
      <c r="AO533" s="863"/>
      <c r="AP533" s="863"/>
    </row>
    <row r="534" ht="15.75" hidden="1" customHeight="1" outlineLevel="1">
      <c r="A534" s="862" t="str">
        <f>IFERROR(__xludf.DUMMYFUNCTION("TRANSPOSE(FILTER(Esercizi!$AY$2:$BI530,Esercizi!$AY$1:$BI$1=#REF!))"),"#N/A")</f>
        <v>#N/A</v>
      </c>
      <c r="B534" s="863"/>
      <c r="C534" s="863"/>
      <c r="D534" s="863"/>
      <c r="E534" s="863"/>
      <c r="F534" s="863"/>
      <c r="G534" s="863"/>
      <c r="H534" s="863"/>
      <c r="I534" s="863"/>
      <c r="J534" s="863"/>
      <c r="K534" s="863"/>
      <c r="L534" s="863"/>
      <c r="M534" s="863"/>
      <c r="N534" s="863"/>
      <c r="O534" s="863"/>
      <c r="P534" s="863"/>
      <c r="Q534" s="863"/>
      <c r="R534" s="863"/>
      <c r="S534" s="863"/>
      <c r="T534" s="863"/>
      <c r="U534" s="863"/>
      <c r="V534" s="863"/>
      <c r="W534" s="863"/>
      <c r="X534" s="863"/>
      <c r="Y534" s="863"/>
      <c r="Z534" s="863"/>
      <c r="AA534" s="863"/>
      <c r="AB534" s="863"/>
      <c r="AC534" s="863"/>
      <c r="AD534" s="863"/>
      <c r="AE534" s="863"/>
      <c r="AF534" s="863"/>
      <c r="AG534" s="863"/>
      <c r="AH534" s="863"/>
      <c r="AI534" s="863"/>
      <c r="AJ534" s="863"/>
      <c r="AK534" s="863"/>
      <c r="AL534" s="863"/>
      <c r="AM534" s="863"/>
      <c r="AN534" s="863"/>
      <c r="AO534" s="863"/>
      <c r="AP534" s="863"/>
    </row>
    <row r="535" ht="15.75" hidden="1" customHeight="1" outlineLevel="1">
      <c r="A535" s="862" t="str">
        <f>IFERROR(__xludf.DUMMYFUNCTION("TRANSPOSE(FILTER(Esercizi!$AY$2:$BI531,Esercizi!$AY$1:$BI$1=#REF!))"),"#N/A")</f>
        <v>#N/A</v>
      </c>
      <c r="B535" s="863"/>
      <c r="C535" s="863"/>
      <c r="D535" s="863"/>
      <c r="E535" s="863"/>
      <c r="F535" s="863"/>
      <c r="G535" s="863"/>
      <c r="H535" s="863"/>
      <c r="I535" s="863"/>
      <c r="J535" s="863"/>
      <c r="K535" s="863"/>
      <c r="L535" s="863"/>
      <c r="M535" s="863"/>
      <c r="N535" s="863"/>
      <c r="O535" s="863"/>
      <c r="P535" s="863"/>
      <c r="Q535" s="863"/>
      <c r="R535" s="863"/>
      <c r="S535" s="863"/>
      <c r="T535" s="863"/>
      <c r="U535" s="863"/>
      <c r="V535" s="863"/>
      <c r="W535" s="863"/>
      <c r="X535" s="863"/>
      <c r="Y535" s="863"/>
      <c r="Z535" s="863"/>
      <c r="AA535" s="863"/>
      <c r="AB535" s="863"/>
      <c r="AC535" s="863"/>
      <c r="AD535" s="863"/>
      <c r="AE535" s="863"/>
      <c r="AF535" s="863"/>
      <c r="AG535" s="863"/>
      <c r="AH535" s="863"/>
      <c r="AI535" s="863"/>
      <c r="AJ535" s="863"/>
      <c r="AK535" s="863"/>
      <c r="AL535" s="863"/>
      <c r="AM535" s="863"/>
      <c r="AN535" s="863"/>
      <c r="AO535" s="863"/>
      <c r="AP535" s="863"/>
    </row>
    <row r="536" ht="15.75" hidden="1" customHeight="1" outlineLevel="1">
      <c r="A536" s="862" t="str">
        <f>IFERROR(__xludf.DUMMYFUNCTION("TRANSPOSE(FILTER(Esercizi!$AY$2:$BI532,Esercizi!$AY$1:$BI$1=#REF!))"),"#N/A")</f>
        <v>#N/A</v>
      </c>
      <c r="B536" s="863"/>
      <c r="C536" s="863"/>
      <c r="D536" s="863"/>
      <c r="E536" s="863"/>
      <c r="F536" s="863"/>
      <c r="G536" s="863"/>
      <c r="H536" s="863"/>
      <c r="I536" s="863"/>
      <c r="J536" s="863"/>
      <c r="K536" s="863"/>
      <c r="L536" s="863"/>
      <c r="M536" s="863"/>
      <c r="N536" s="863"/>
      <c r="O536" s="863"/>
      <c r="P536" s="863"/>
      <c r="Q536" s="863"/>
      <c r="R536" s="863"/>
      <c r="S536" s="863"/>
      <c r="T536" s="863"/>
      <c r="U536" s="863"/>
      <c r="V536" s="863"/>
      <c r="W536" s="863"/>
      <c r="X536" s="863"/>
      <c r="Y536" s="863"/>
      <c r="Z536" s="863"/>
      <c r="AA536" s="863"/>
      <c r="AB536" s="863"/>
      <c r="AC536" s="863"/>
      <c r="AD536" s="863"/>
      <c r="AE536" s="863"/>
      <c r="AF536" s="863"/>
      <c r="AG536" s="863"/>
      <c r="AH536" s="863"/>
      <c r="AI536" s="863"/>
      <c r="AJ536" s="863"/>
      <c r="AK536" s="863"/>
      <c r="AL536" s="863"/>
      <c r="AM536" s="863"/>
      <c r="AN536" s="863"/>
      <c r="AO536" s="863"/>
      <c r="AP536" s="863"/>
    </row>
    <row r="537" ht="15.75" hidden="1" customHeight="1" outlineLevel="1">
      <c r="A537" s="862" t="str">
        <f>IFERROR(__xludf.DUMMYFUNCTION("TRANSPOSE(FILTER(Esercizi!$AY$2:$BI533,Esercizi!$AY$1:$BI$1=#REF!))"),"#N/A")</f>
        <v>#N/A</v>
      </c>
      <c r="B537" s="863"/>
      <c r="C537" s="863"/>
      <c r="D537" s="863"/>
      <c r="E537" s="863"/>
      <c r="F537" s="863"/>
      <c r="G537" s="863"/>
      <c r="H537" s="863"/>
      <c r="I537" s="863"/>
      <c r="J537" s="863"/>
      <c r="K537" s="863"/>
      <c r="L537" s="863"/>
      <c r="M537" s="863"/>
      <c r="N537" s="863"/>
      <c r="O537" s="863"/>
      <c r="P537" s="863"/>
      <c r="Q537" s="863"/>
      <c r="R537" s="863"/>
      <c r="S537" s="863"/>
      <c r="T537" s="863"/>
      <c r="U537" s="863"/>
      <c r="V537" s="863"/>
      <c r="W537" s="863"/>
      <c r="X537" s="863"/>
      <c r="Y537" s="863"/>
      <c r="Z537" s="863"/>
      <c r="AA537" s="863"/>
      <c r="AB537" s="863"/>
      <c r="AC537" s="863"/>
      <c r="AD537" s="863"/>
      <c r="AE537" s="863"/>
      <c r="AF537" s="863"/>
      <c r="AG537" s="863"/>
      <c r="AH537" s="863"/>
      <c r="AI537" s="863"/>
      <c r="AJ537" s="863"/>
      <c r="AK537" s="863"/>
      <c r="AL537" s="863"/>
      <c r="AM537" s="863"/>
      <c r="AN537" s="863"/>
      <c r="AO537" s="863"/>
      <c r="AP537" s="863"/>
    </row>
    <row r="538" ht="15.75" hidden="1" customHeight="1" outlineLevel="1">
      <c r="A538" s="862" t="str">
        <f>IFERROR(__xludf.DUMMYFUNCTION("TRANSPOSE(FILTER(Esercizi!$AY$2:$BI534,Esercizi!$AY$1:$BI$1=#REF!))"),"#N/A")</f>
        <v>#N/A</v>
      </c>
      <c r="B538" s="863"/>
      <c r="C538" s="863"/>
      <c r="D538" s="863"/>
      <c r="E538" s="863"/>
      <c r="F538" s="863"/>
      <c r="G538" s="863"/>
      <c r="H538" s="863"/>
      <c r="I538" s="863"/>
      <c r="J538" s="863"/>
      <c r="K538" s="863"/>
      <c r="L538" s="863"/>
      <c r="M538" s="863"/>
      <c r="N538" s="863"/>
      <c r="O538" s="863"/>
      <c r="P538" s="863"/>
      <c r="Q538" s="863"/>
      <c r="R538" s="863"/>
      <c r="S538" s="863"/>
      <c r="T538" s="863"/>
      <c r="U538" s="863"/>
      <c r="V538" s="863"/>
      <c r="W538" s="863"/>
      <c r="X538" s="863"/>
      <c r="Y538" s="863"/>
      <c r="Z538" s="863"/>
      <c r="AA538" s="863"/>
      <c r="AB538" s="863"/>
      <c r="AC538" s="863"/>
      <c r="AD538" s="863"/>
      <c r="AE538" s="863"/>
      <c r="AF538" s="863"/>
      <c r="AG538" s="863"/>
      <c r="AH538" s="863"/>
      <c r="AI538" s="863"/>
      <c r="AJ538" s="863"/>
      <c r="AK538" s="863"/>
      <c r="AL538" s="863"/>
      <c r="AM538" s="863"/>
      <c r="AN538" s="863"/>
      <c r="AO538" s="863"/>
      <c r="AP538" s="863"/>
    </row>
    <row r="539" ht="15.75" hidden="1" customHeight="1" outlineLevel="1">
      <c r="A539" s="862" t="str">
        <f>IFERROR(__xludf.DUMMYFUNCTION("TRANSPOSE(FILTER(Esercizi!$AY$2:$BI535,Esercizi!$AY$1:$BI$1=#REF!))"),"#N/A")</f>
        <v>#N/A</v>
      </c>
      <c r="B539" s="863"/>
      <c r="C539" s="863"/>
      <c r="D539" s="863"/>
      <c r="E539" s="863"/>
      <c r="F539" s="863"/>
      <c r="G539" s="863"/>
      <c r="H539" s="863"/>
      <c r="I539" s="863"/>
      <c r="J539" s="863"/>
      <c r="K539" s="863"/>
      <c r="L539" s="863"/>
      <c r="M539" s="863"/>
      <c r="N539" s="863"/>
      <c r="O539" s="863"/>
      <c r="P539" s="863"/>
      <c r="Q539" s="863"/>
      <c r="R539" s="863"/>
      <c r="S539" s="863"/>
      <c r="T539" s="863"/>
      <c r="U539" s="863"/>
      <c r="V539" s="863"/>
      <c r="W539" s="863"/>
      <c r="X539" s="863"/>
      <c r="Y539" s="863"/>
      <c r="Z539" s="863"/>
      <c r="AA539" s="863"/>
      <c r="AB539" s="863"/>
      <c r="AC539" s="863"/>
      <c r="AD539" s="863"/>
      <c r="AE539" s="863"/>
      <c r="AF539" s="863"/>
      <c r="AG539" s="863"/>
      <c r="AH539" s="863"/>
      <c r="AI539" s="863"/>
      <c r="AJ539" s="863"/>
      <c r="AK539" s="863"/>
      <c r="AL539" s="863"/>
      <c r="AM539" s="863"/>
      <c r="AN539" s="863"/>
      <c r="AO539" s="863"/>
      <c r="AP539" s="863"/>
    </row>
    <row r="540" ht="15.75" hidden="1" customHeight="1" outlineLevel="1">
      <c r="A540" s="862"/>
      <c r="B540" s="863"/>
      <c r="C540" s="863"/>
      <c r="D540" s="863"/>
      <c r="E540" s="863"/>
      <c r="F540" s="863"/>
      <c r="G540" s="863"/>
      <c r="H540" s="863"/>
      <c r="I540" s="863"/>
      <c r="J540" s="863"/>
      <c r="K540" s="863"/>
      <c r="L540" s="863"/>
      <c r="M540" s="863"/>
      <c r="N540" s="863"/>
      <c r="O540" s="863"/>
      <c r="P540" s="863"/>
      <c r="Q540" s="863"/>
      <c r="R540" s="863"/>
      <c r="S540" s="863"/>
      <c r="T540" s="863"/>
      <c r="U540" s="863"/>
      <c r="V540" s="863"/>
      <c r="W540" s="863"/>
      <c r="X540" s="863"/>
      <c r="Y540" s="863"/>
      <c r="Z540" s="863"/>
      <c r="AA540" s="863"/>
      <c r="AB540" s="863"/>
      <c r="AC540" s="863"/>
      <c r="AD540" s="863"/>
      <c r="AE540" s="863"/>
      <c r="AF540" s="863"/>
      <c r="AG540" s="863"/>
      <c r="AH540" s="863"/>
      <c r="AI540" s="863"/>
      <c r="AJ540" s="863"/>
      <c r="AK540" s="863"/>
      <c r="AL540" s="863"/>
      <c r="AM540" s="863"/>
      <c r="AN540" s="863"/>
      <c r="AO540" s="863"/>
      <c r="AP540" s="863"/>
    </row>
    <row r="541" ht="15.75" hidden="1" customHeight="1" outlineLevel="1">
      <c r="A541" s="862" t="str">
        <f>IFERROR(__xludf.DUMMYFUNCTION("TRANSPOSE(FILTER(Esercizi!$AY$2:$BI524,Esercizi!$AY$1:$BI$1=#REF!))"),"#N/A")</f>
        <v>#N/A</v>
      </c>
      <c r="B541" s="863"/>
      <c r="C541" s="863"/>
      <c r="D541" s="863"/>
      <c r="E541" s="863"/>
      <c r="F541" s="863"/>
      <c r="G541" s="863"/>
      <c r="H541" s="863"/>
      <c r="I541" s="863"/>
      <c r="J541" s="863"/>
      <c r="K541" s="863"/>
      <c r="L541" s="863"/>
      <c r="M541" s="863"/>
      <c r="N541" s="863"/>
      <c r="O541" s="863"/>
      <c r="P541" s="863"/>
      <c r="Q541" s="863"/>
      <c r="R541" s="863"/>
      <c r="S541" s="863"/>
      <c r="T541" s="863"/>
      <c r="U541" s="863"/>
      <c r="V541" s="863"/>
      <c r="W541" s="863"/>
      <c r="X541" s="863"/>
      <c r="Y541" s="863"/>
      <c r="Z541" s="863"/>
      <c r="AA541" s="863"/>
      <c r="AB541" s="863"/>
      <c r="AC541" s="863"/>
      <c r="AD541" s="863"/>
      <c r="AE541" s="863"/>
      <c r="AF541" s="863"/>
      <c r="AG541" s="863"/>
      <c r="AH541" s="863"/>
      <c r="AI541" s="863"/>
      <c r="AJ541" s="863"/>
      <c r="AK541" s="863"/>
      <c r="AL541" s="863"/>
      <c r="AM541" s="863"/>
      <c r="AN541" s="863"/>
      <c r="AO541" s="863"/>
      <c r="AP541" s="863"/>
    </row>
    <row r="542" ht="15.75" hidden="1" customHeight="1" outlineLevel="1">
      <c r="A542" s="862" t="str">
        <f>IFERROR(__xludf.DUMMYFUNCTION("TRANSPOSE(FILTER(Esercizi!$AY$2:$BI525,Esercizi!$AY$1:$BI$1=#REF!))"),"#N/A")</f>
        <v>#N/A</v>
      </c>
      <c r="B542" s="863"/>
      <c r="C542" s="863"/>
      <c r="D542" s="863"/>
      <c r="E542" s="863"/>
      <c r="F542" s="863"/>
      <c r="G542" s="863"/>
      <c r="H542" s="863"/>
      <c r="I542" s="863"/>
      <c r="J542" s="863"/>
      <c r="K542" s="863"/>
      <c r="L542" s="863"/>
      <c r="M542" s="863"/>
      <c r="N542" s="863"/>
      <c r="O542" s="863"/>
      <c r="P542" s="863"/>
      <c r="Q542" s="863"/>
      <c r="R542" s="863"/>
      <c r="S542" s="863"/>
      <c r="T542" s="863"/>
      <c r="U542" s="863"/>
      <c r="V542" s="863"/>
      <c r="W542" s="863"/>
      <c r="X542" s="863"/>
      <c r="Y542" s="863"/>
      <c r="Z542" s="863"/>
      <c r="AA542" s="863"/>
      <c r="AB542" s="863"/>
      <c r="AC542" s="863"/>
      <c r="AD542" s="863"/>
      <c r="AE542" s="863"/>
      <c r="AF542" s="863"/>
      <c r="AG542" s="863"/>
      <c r="AH542" s="863"/>
      <c r="AI542" s="863"/>
      <c r="AJ542" s="863"/>
      <c r="AK542" s="863"/>
      <c r="AL542" s="863"/>
      <c r="AM542" s="863"/>
      <c r="AN542" s="863"/>
      <c r="AO542" s="863"/>
      <c r="AP542" s="863"/>
    </row>
    <row r="543" ht="15.75" hidden="1" customHeight="1" outlineLevel="1">
      <c r="A543" s="862" t="str">
        <f>IFERROR(__xludf.DUMMYFUNCTION("TRANSPOSE(FILTER(Esercizi!$AY$2:$BI526,Esercizi!$AY$1:$BI$1=#REF!))"),"#N/A")</f>
        <v>#N/A</v>
      </c>
      <c r="B543" s="863"/>
      <c r="C543" s="863"/>
      <c r="D543" s="863"/>
      <c r="E543" s="863"/>
      <c r="F543" s="863"/>
      <c r="G543" s="863"/>
      <c r="H543" s="863"/>
      <c r="I543" s="863"/>
      <c r="J543" s="863"/>
      <c r="K543" s="863"/>
      <c r="L543" s="863"/>
      <c r="M543" s="863"/>
      <c r="N543" s="863"/>
      <c r="O543" s="863"/>
      <c r="P543" s="863"/>
      <c r="Q543" s="863"/>
      <c r="R543" s="863"/>
      <c r="S543" s="863"/>
      <c r="T543" s="863"/>
      <c r="U543" s="863"/>
      <c r="V543" s="863"/>
      <c r="W543" s="863"/>
      <c r="X543" s="863"/>
      <c r="Y543" s="863"/>
      <c r="Z543" s="863"/>
      <c r="AA543" s="863"/>
      <c r="AB543" s="863"/>
      <c r="AC543" s="863"/>
      <c r="AD543" s="863"/>
      <c r="AE543" s="863"/>
      <c r="AF543" s="863"/>
      <c r="AG543" s="863"/>
      <c r="AH543" s="863"/>
      <c r="AI543" s="863"/>
      <c r="AJ543" s="863"/>
      <c r="AK543" s="863"/>
      <c r="AL543" s="863"/>
      <c r="AM543" s="863"/>
      <c r="AN543" s="863"/>
      <c r="AO543" s="863"/>
      <c r="AP543" s="863"/>
    </row>
    <row r="544" ht="15.75" hidden="1" customHeight="1" outlineLevel="1">
      <c r="A544" s="862" t="str">
        <f>IFERROR(__xludf.DUMMYFUNCTION("TRANSPOSE(FILTER(Esercizi!$AY$2:$BI527,Esercizi!$AY$1:$BI$1=#REF!))"),"#N/A")</f>
        <v>#N/A</v>
      </c>
      <c r="B544" s="863"/>
      <c r="C544" s="863"/>
      <c r="D544" s="863"/>
      <c r="E544" s="863"/>
      <c r="F544" s="863"/>
      <c r="G544" s="863"/>
      <c r="H544" s="863"/>
      <c r="I544" s="863"/>
      <c r="J544" s="863"/>
      <c r="K544" s="863"/>
      <c r="L544" s="863"/>
      <c r="M544" s="863"/>
      <c r="N544" s="863"/>
      <c r="O544" s="863"/>
      <c r="P544" s="863"/>
      <c r="Q544" s="863"/>
      <c r="R544" s="863"/>
      <c r="S544" s="863"/>
      <c r="T544" s="863"/>
      <c r="U544" s="863"/>
      <c r="V544" s="863"/>
      <c r="W544" s="863"/>
      <c r="X544" s="863"/>
      <c r="Y544" s="863"/>
      <c r="Z544" s="863"/>
      <c r="AA544" s="863"/>
      <c r="AB544" s="863"/>
      <c r="AC544" s="863"/>
      <c r="AD544" s="863"/>
      <c r="AE544" s="863"/>
      <c r="AF544" s="863"/>
      <c r="AG544" s="863"/>
      <c r="AH544" s="863"/>
      <c r="AI544" s="863"/>
      <c r="AJ544" s="863"/>
      <c r="AK544" s="863"/>
      <c r="AL544" s="863"/>
      <c r="AM544" s="863"/>
      <c r="AN544" s="863"/>
      <c r="AO544" s="863"/>
      <c r="AP544" s="863"/>
    </row>
    <row r="545" ht="15.75" hidden="1" customHeight="1" outlineLevel="1">
      <c r="A545" s="862" t="str">
        <f>IFERROR(__xludf.DUMMYFUNCTION("TRANSPOSE(FILTER(Esercizi!$AY$2:$BI528,Esercizi!$AY$1:$BI$1=#REF!))"),"#N/A")</f>
        <v>#N/A</v>
      </c>
      <c r="B545" s="863"/>
      <c r="C545" s="863"/>
      <c r="D545" s="863"/>
      <c r="E545" s="863"/>
      <c r="F545" s="863"/>
      <c r="G545" s="863"/>
      <c r="H545" s="863"/>
      <c r="I545" s="863"/>
      <c r="J545" s="863"/>
      <c r="K545" s="863"/>
      <c r="L545" s="863"/>
      <c r="M545" s="863"/>
      <c r="N545" s="863"/>
      <c r="O545" s="863"/>
      <c r="P545" s="863"/>
      <c r="Q545" s="863"/>
      <c r="R545" s="863"/>
      <c r="S545" s="863"/>
      <c r="T545" s="863"/>
      <c r="U545" s="863"/>
      <c r="V545" s="863"/>
      <c r="W545" s="863"/>
      <c r="X545" s="863"/>
      <c r="Y545" s="863"/>
      <c r="Z545" s="863"/>
      <c r="AA545" s="863"/>
      <c r="AB545" s="863"/>
      <c r="AC545" s="863"/>
      <c r="AD545" s="863"/>
      <c r="AE545" s="863"/>
      <c r="AF545" s="863"/>
      <c r="AG545" s="863"/>
      <c r="AH545" s="863"/>
      <c r="AI545" s="863"/>
      <c r="AJ545" s="863"/>
      <c r="AK545" s="863"/>
      <c r="AL545" s="863"/>
      <c r="AM545" s="863"/>
      <c r="AN545" s="863"/>
      <c r="AO545" s="863"/>
      <c r="AP545" s="863"/>
    </row>
    <row r="546" ht="15.75" hidden="1" customHeight="1" outlineLevel="1">
      <c r="A546" s="862" t="str">
        <f>IFERROR(__xludf.DUMMYFUNCTION("TRANSPOSE(FILTER(Esercizi!$AY$2:$BI529,Esercizi!$AY$1:$BI$1=#REF!))"),"#N/A")</f>
        <v>#N/A</v>
      </c>
      <c r="B546" s="863"/>
      <c r="C546" s="863"/>
      <c r="D546" s="863"/>
      <c r="E546" s="863"/>
      <c r="F546" s="863"/>
      <c r="G546" s="863"/>
      <c r="H546" s="863"/>
      <c r="I546" s="863"/>
      <c r="J546" s="863"/>
      <c r="K546" s="863"/>
      <c r="L546" s="863"/>
      <c r="M546" s="863"/>
      <c r="N546" s="863"/>
      <c r="O546" s="863"/>
      <c r="P546" s="863"/>
      <c r="Q546" s="863"/>
      <c r="R546" s="863"/>
      <c r="S546" s="863"/>
      <c r="T546" s="863"/>
      <c r="U546" s="863"/>
      <c r="V546" s="863"/>
      <c r="W546" s="863"/>
      <c r="X546" s="863"/>
      <c r="Y546" s="863"/>
      <c r="Z546" s="863"/>
      <c r="AA546" s="863"/>
      <c r="AB546" s="863"/>
      <c r="AC546" s="863"/>
      <c r="AD546" s="863"/>
      <c r="AE546" s="863"/>
      <c r="AF546" s="863"/>
      <c r="AG546" s="863"/>
      <c r="AH546" s="863"/>
      <c r="AI546" s="863"/>
      <c r="AJ546" s="863"/>
      <c r="AK546" s="863"/>
      <c r="AL546" s="863"/>
      <c r="AM546" s="863"/>
      <c r="AN546" s="863"/>
      <c r="AO546" s="863"/>
      <c r="AP546" s="863"/>
    </row>
    <row r="547" ht="15.75" hidden="1" customHeight="1" outlineLevel="1">
      <c r="A547" s="862" t="str">
        <f>IFERROR(__xludf.DUMMYFUNCTION("TRANSPOSE(FILTER(Esercizi!$AY$2:$BI530,Esercizi!$AY$1:$BI$1=#REF!))"),"#N/A")</f>
        <v>#N/A</v>
      </c>
      <c r="B547" s="863"/>
      <c r="C547" s="863"/>
      <c r="D547" s="863"/>
      <c r="E547" s="863"/>
      <c r="F547" s="863"/>
      <c r="G547" s="863"/>
      <c r="H547" s="863"/>
      <c r="I547" s="863"/>
      <c r="J547" s="863"/>
      <c r="K547" s="863"/>
      <c r="L547" s="863"/>
      <c r="M547" s="863"/>
      <c r="N547" s="863"/>
      <c r="O547" s="863"/>
      <c r="P547" s="863"/>
      <c r="Q547" s="863"/>
      <c r="R547" s="863"/>
      <c r="S547" s="863"/>
      <c r="T547" s="863"/>
      <c r="U547" s="863"/>
      <c r="V547" s="863"/>
      <c r="W547" s="863"/>
      <c r="X547" s="863"/>
      <c r="Y547" s="863"/>
      <c r="Z547" s="863"/>
      <c r="AA547" s="863"/>
      <c r="AB547" s="863"/>
      <c r="AC547" s="863"/>
      <c r="AD547" s="863"/>
      <c r="AE547" s="863"/>
      <c r="AF547" s="863"/>
      <c r="AG547" s="863"/>
      <c r="AH547" s="863"/>
      <c r="AI547" s="863"/>
      <c r="AJ547" s="863"/>
      <c r="AK547" s="863"/>
      <c r="AL547" s="863"/>
      <c r="AM547" s="863"/>
      <c r="AN547" s="863"/>
      <c r="AO547" s="863"/>
      <c r="AP547" s="863"/>
    </row>
    <row r="548" ht="15.75" hidden="1" customHeight="1" outlineLevel="1">
      <c r="A548" s="862" t="str">
        <f>IFERROR(__xludf.DUMMYFUNCTION("TRANSPOSE(FILTER(Esercizi!$AY$2:$BI531,Esercizi!$AY$1:$BI$1=#REF!))"),"#N/A")</f>
        <v>#N/A</v>
      </c>
      <c r="B548" s="863"/>
      <c r="C548" s="863"/>
      <c r="D548" s="863"/>
      <c r="E548" s="863"/>
      <c r="F548" s="863"/>
      <c r="G548" s="863"/>
      <c r="H548" s="863"/>
      <c r="I548" s="863"/>
      <c r="J548" s="863"/>
      <c r="K548" s="863"/>
      <c r="L548" s="863"/>
      <c r="M548" s="863"/>
      <c r="N548" s="863"/>
      <c r="O548" s="863"/>
      <c r="P548" s="863"/>
      <c r="Q548" s="863"/>
      <c r="R548" s="863"/>
      <c r="S548" s="863"/>
      <c r="T548" s="863"/>
      <c r="U548" s="863"/>
      <c r="V548" s="863"/>
      <c r="W548" s="863"/>
      <c r="X548" s="863"/>
      <c r="Y548" s="863"/>
      <c r="Z548" s="863"/>
      <c r="AA548" s="863"/>
      <c r="AB548" s="863"/>
      <c r="AC548" s="863"/>
      <c r="AD548" s="863"/>
      <c r="AE548" s="863"/>
      <c r="AF548" s="863"/>
      <c r="AG548" s="863"/>
      <c r="AH548" s="863"/>
      <c r="AI548" s="863"/>
      <c r="AJ548" s="863"/>
      <c r="AK548" s="863"/>
      <c r="AL548" s="863"/>
      <c r="AM548" s="863"/>
      <c r="AN548" s="863"/>
      <c r="AO548" s="863"/>
      <c r="AP548" s="863"/>
    </row>
    <row r="549" ht="15.75" hidden="1" customHeight="1" outlineLevel="1">
      <c r="A549" s="862" t="str">
        <f>IFERROR(__xludf.DUMMYFUNCTION("TRANSPOSE(FILTER(Esercizi!$AY$2:$BI532,Esercizi!$AY$1:$BI$1=#REF!))"),"#N/A")</f>
        <v>#N/A</v>
      </c>
      <c r="B549" s="863"/>
      <c r="C549" s="863"/>
      <c r="D549" s="863"/>
      <c r="E549" s="863"/>
      <c r="F549" s="863"/>
      <c r="G549" s="863"/>
      <c r="H549" s="863"/>
      <c r="I549" s="863"/>
      <c r="J549" s="863"/>
      <c r="K549" s="863"/>
      <c r="L549" s="863"/>
      <c r="M549" s="863"/>
      <c r="N549" s="863"/>
      <c r="O549" s="863"/>
      <c r="P549" s="863"/>
      <c r="Q549" s="863"/>
      <c r="R549" s="863"/>
      <c r="S549" s="863"/>
      <c r="T549" s="863"/>
      <c r="U549" s="863"/>
      <c r="V549" s="863"/>
      <c r="W549" s="863"/>
      <c r="X549" s="863"/>
      <c r="Y549" s="863"/>
      <c r="Z549" s="863"/>
      <c r="AA549" s="863"/>
      <c r="AB549" s="863"/>
      <c r="AC549" s="863"/>
      <c r="AD549" s="863"/>
      <c r="AE549" s="863"/>
      <c r="AF549" s="863"/>
      <c r="AG549" s="863"/>
      <c r="AH549" s="863"/>
      <c r="AI549" s="863"/>
      <c r="AJ549" s="863"/>
      <c r="AK549" s="863"/>
      <c r="AL549" s="863"/>
      <c r="AM549" s="863"/>
      <c r="AN549" s="863"/>
      <c r="AO549" s="863"/>
      <c r="AP549" s="863"/>
    </row>
    <row r="550" ht="15.75" hidden="1" customHeight="1" outlineLevel="1">
      <c r="A550" s="862" t="str">
        <f>IFERROR(__xludf.DUMMYFUNCTION("TRANSPOSE(FILTER(Esercizi!$AY$2:$BI533,Esercizi!$AY$1:$BI$1=#REF!))"),"#N/A")</f>
        <v>#N/A</v>
      </c>
      <c r="B550" s="863"/>
      <c r="C550" s="863"/>
      <c r="D550" s="863"/>
      <c r="E550" s="863"/>
      <c r="F550" s="863"/>
      <c r="G550" s="863"/>
      <c r="H550" s="863"/>
      <c r="I550" s="863"/>
      <c r="J550" s="863"/>
      <c r="K550" s="863"/>
      <c r="L550" s="863"/>
      <c r="M550" s="863"/>
      <c r="N550" s="863"/>
      <c r="O550" s="863"/>
      <c r="P550" s="863"/>
      <c r="Q550" s="863"/>
      <c r="R550" s="863"/>
      <c r="S550" s="863"/>
      <c r="T550" s="863"/>
      <c r="U550" s="863"/>
      <c r="V550" s="863"/>
      <c r="W550" s="863"/>
      <c r="X550" s="863"/>
      <c r="Y550" s="863"/>
      <c r="Z550" s="863"/>
      <c r="AA550" s="863"/>
      <c r="AB550" s="863"/>
      <c r="AC550" s="863"/>
      <c r="AD550" s="863"/>
      <c r="AE550" s="863"/>
      <c r="AF550" s="863"/>
      <c r="AG550" s="863"/>
      <c r="AH550" s="863"/>
      <c r="AI550" s="863"/>
      <c r="AJ550" s="863"/>
      <c r="AK550" s="863"/>
      <c r="AL550" s="863"/>
      <c r="AM550" s="863"/>
      <c r="AN550" s="863"/>
      <c r="AO550" s="863"/>
      <c r="AP550" s="863"/>
    </row>
    <row r="551" ht="15.75" hidden="1" customHeight="1" outlineLevel="1">
      <c r="A551" s="862" t="str">
        <f>IFERROR(__xludf.DUMMYFUNCTION("TRANSPOSE(FILTER(Esercizi!$AY$2:$BI534,Esercizi!$AY$1:$BI$1=#REF!))"),"#N/A")</f>
        <v>#N/A</v>
      </c>
      <c r="B551" s="863"/>
      <c r="C551" s="863"/>
      <c r="D551" s="863"/>
      <c r="E551" s="863"/>
      <c r="F551" s="863"/>
      <c r="G551" s="863"/>
      <c r="H551" s="863"/>
      <c r="I551" s="863"/>
      <c r="J551" s="863"/>
      <c r="K551" s="863"/>
      <c r="L551" s="863"/>
      <c r="M551" s="863"/>
      <c r="N551" s="863"/>
      <c r="O551" s="863"/>
      <c r="P551" s="863"/>
      <c r="Q551" s="863"/>
      <c r="R551" s="863"/>
      <c r="S551" s="863"/>
      <c r="T551" s="863"/>
      <c r="U551" s="863"/>
      <c r="V551" s="863"/>
      <c r="W551" s="863"/>
      <c r="X551" s="863"/>
      <c r="Y551" s="863"/>
      <c r="Z551" s="863"/>
      <c r="AA551" s="863"/>
      <c r="AB551" s="863"/>
      <c r="AC551" s="863"/>
      <c r="AD551" s="863"/>
      <c r="AE551" s="863"/>
      <c r="AF551" s="863"/>
      <c r="AG551" s="863"/>
      <c r="AH551" s="863"/>
      <c r="AI551" s="863"/>
      <c r="AJ551" s="863"/>
      <c r="AK551" s="863"/>
      <c r="AL551" s="863"/>
      <c r="AM551" s="863"/>
      <c r="AN551" s="863"/>
      <c r="AO551" s="863"/>
      <c r="AP551" s="863"/>
    </row>
    <row r="552" ht="15.75" hidden="1" customHeight="1" outlineLevel="1">
      <c r="A552" s="862" t="str">
        <f>IFERROR(__xludf.DUMMYFUNCTION("TRANSPOSE(FILTER(Esercizi!$AY$2:$BI535,Esercizi!$AY$1:$BI$1=#REF!))"),"#N/A")</f>
        <v>#N/A</v>
      </c>
      <c r="B552" s="863"/>
      <c r="C552" s="863"/>
      <c r="D552" s="863"/>
      <c r="E552" s="863"/>
      <c r="F552" s="863"/>
      <c r="G552" s="863"/>
      <c r="H552" s="863"/>
      <c r="I552" s="863"/>
      <c r="J552" s="863"/>
      <c r="K552" s="863"/>
      <c r="L552" s="863"/>
      <c r="M552" s="863"/>
      <c r="N552" s="863"/>
      <c r="O552" s="863"/>
      <c r="P552" s="863"/>
      <c r="Q552" s="863"/>
      <c r="R552" s="863"/>
      <c r="S552" s="863"/>
      <c r="T552" s="863"/>
      <c r="U552" s="863"/>
      <c r="V552" s="863"/>
      <c r="W552" s="863"/>
      <c r="X552" s="863"/>
      <c r="Y552" s="863"/>
      <c r="Z552" s="863"/>
      <c r="AA552" s="863"/>
      <c r="AB552" s="863"/>
      <c r="AC552" s="863"/>
      <c r="AD552" s="863"/>
      <c r="AE552" s="863"/>
      <c r="AF552" s="863"/>
      <c r="AG552" s="863"/>
      <c r="AH552" s="863"/>
      <c r="AI552" s="863"/>
      <c r="AJ552" s="863"/>
      <c r="AK552" s="863"/>
      <c r="AL552" s="863"/>
      <c r="AM552" s="863"/>
      <c r="AN552" s="863"/>
      <c r="AO552" s="863"/>
      <c r="AP552" s="863"/>
    </row>
    <row r="553" ht="15.75" customHeight="1">
      <c r="A553" s="866"/>
    </row>
    <row r="554" ht="37.5" customHeight="1" collapsed="1">
      <c r="A554" s="860">
        <f>A475+1</f>
        <v>8</v>
      </c>
      <c r="B554" s="861"/>
      <c r="C554" s="861"/>
      <c r="D554" s="861"/>
      <c r="E554" s="861"/>
      <c r="F554" s="861"/>
      <c r="G554" s="861"/>
      <c r="H554" s="861"/>
      <c r="I554" s="861"/>
      <c r="J554" s="861"/>
      <c r="K554" s="861"/>
      <c r="L554" s="861"/>
      <c r="M554" s="861"/>
      <c r="N554" s="861"/>
      <c r="O554" s="861"/>
      <c r="P554" s="861"/>
      <c r="Q554" s="861"/>
      <c r="R554" s="861"/>
      <c r="S554" s="861"/>
      <c r="T554" s="861"/>
      <c r="U554" s="861"/>
      <c r="V554" s="861"/>
      <c r="W554" s="861"/>
      <c r="X554" s="861"/>
      <c r="Y554" s="861"/>
      <c r="Z554" s="861"/>
      <c r="AA554" s="861"/>
      <c r="AB554" s="861"/>
      <c r="AC554" s="861"/>
      <c r="AD554" s="861"/>
      <c r="AE554" s="861"/>
      <c r="AF554" s="861"/>
      <c r="AG554" s="861"/>
      <c r="AH554" s="861"/>
      <c r="AI554" s="861"/>
      <c r="AJ554" s="861"/>
      <c r="AK554" s="861"/>
      <c r="AL554" s="861"/>
      <c r="AM554" s="861"/>
      <c r="AN554" s="861"/>
      <c r="AO554" s="861"/>
      <c r="AP554" s="861"/>
    </row>
    <row r="555" ht="15.75" hidden="1" customHeight="1" outlineLevel="1">
      <c r="A555" s="862" t="str">
        <f>IFERROR(__xludf.DUMMYFUNCTION("TRANSPOSE(FILTER(Esercizi!$AY$2:$BI563,Esercizi!$AY$1:$BI$1=#REF!))"),"#N/A")</f>
        <v>#N/A</v>
      </c>
      <c r="B555" s="863"/>
      <c r="C555" s="863"/>
      <c r="D555" s="863"/>
      <c r="E555" s="863"/>
      <c r="F555" s="863"/>
      <c r="G555" s="863"/>
      <c r="H555" s="863"/>
      <c r="I555" s="863"/>
      <c r="J555" s="863"/>
      <c r="K555" s="863"/>
      <c r="L555" s="863"/>
      <c r="M555" s="863"/>
      <c r="N555" s="863"/>
      <c r="O555" s="863"/>
      <c r="P555" s="863"/>
      <c r="Q555" s="863"/>
      <c r="R555" s="863"/>
      <c r="S555" s="863"/>
      <c r="T555" s="863"/>
      <c r="U555" s="863"/>
      <c r="V555" s="863"/>
      <c r="W555" s="863"/>
      <c r="X555" s="863"/>
      <c r="Y555" s="863"/>
      <c r="Z555" s="863"/>
      <c r="AA555" s="863"/>
      <c r="AB555" s="863"/>
      <c r="AC555" s="863"/>
      <c r="AD555" s="863"/>
      <c r="AE555" s="863"/>
      <c r="AF555" s="863"/>
      <c r="AG555" s="863"/>
      <c r="AH555" s="863"/>
      <c r="AI555" s="863"/>
      <c r="AJ555" s="863"/>
      <c r="AK555" s="863"/>
      <c r="AL555" s="863"/>
      <c r="AM555" s="863"/>
      <c r="AN555" s="863"/>
      <c r="AO555" s="863"/>
      <c r="AP555" s="863"/>
    </row>
    <row r="556" ht="15.75" hidden="1" customHeight="1" outlineLevel="1">
      <c r="A556" s="862" t="str">
        <f>IFERROR(__xludf.DUMMYFUNCTION("TRANSPOSE(FILTER(Esercizi!$AY$2:$BI563,Esercizi!$AY$1:$BI$1=#REF!))"),"#N/A")</f>
        <v>#N/A</v>
      </c>
      <c r="B556" s="863"/>
      <c r="C556" s="863"/>
      <c r="D556" s="863"/>
      <c r="E556" s="863"/>
      <c r="F556" s="863"/>
      <c r="G556" s="863"/>
      <c r="H556" s="863"/>
      <c r="I556" s="863"/>
      <c r="J556" s="863"/>
      <c r="K556" s="863"/>
      <c r="L556" s="863"/>
      <c r="M556" s="863"/>
      <c r="N556" s="863"/>
      <c r="O556" s="863"/>
      <c r="P556" s="863"/>
      <c r="Q556" s="863"/>
      <c r="R556" s="863"/>
      <c r="S556" s="863"/>
      <c r="T556" s="863"/>
      <c r="U556" s="863"/>
      <c r="V556" s="863"/>
      <c r="W556" s="863"/>
      <c r="X556" s="863"/>
      <c r="Y556" s="863"/>
      <c r="Z556" s="863"/>
      <c r="AA556" s="863"/>
      <c r="AB556" s="863"/>
      <c r="AC556" s="863"/>
      <c r="AD556" s="863"/>
      <c r="AE556" s="863"/>
      <c r="AF556" s="863"/>
      <c r="AG556" s="863"/>
      <c r="AH556" s="863"/>
      <c r="AI556" s="863"/>
      <c r="AJ556" s="863"/>
      <c r="AK556" s="863"/>
      <c r="AL556" s="863"/>
      <c r="AM556" s="863"/>
      <c r="AN556" s="863"/>
      <c r="AO556" s="863"/>
      <c r="AP556" s="863"/>
    </row>
    <row r="557" ht="15.75" hidden="1" customHeight="1" outlineLevel="1">
      <c r="A557" s="862" t="str">
        <f>IFERROR(__xludf.DUMMYFUNCTION("TRANSPOSE(FILTER(Esercizi!$AY$2:$BI563,Esercizi!$AY$1:$BI$1=#REF!))"),"#N/A")</f>
        <v>#N/A</v>
      </c>
      <c r="B557" s="863"/>
      <c r="C557" s="863"/>
      <c r="D557" s="863"/>
      <c r="E557" s="863"/>
      <c r="F557" s="863"/>
      <c r="G557" s="863"/>
      <c r="H557" s="863"/>
      <c r="I557" s="863"/>
      <c r="J557" s="863"/>
      <c r="K557" s="863"/>
      <c r="L557" s="863"/>
      <c r="M557" s="863"/>
      <c r="N557" s="863"/>
      <c r="O557" s="863"/>
      <c r="P557" s="863"/>
      <c r="Q557" s="863"/>
      <c r="R557" s="863"/>
      <c r="S557" s="863"/>
      <c r="T557" s="863"/>
      <c r="U557" s="863"/>
      <c r="V557" s="863"/>
      <c r="W557" s="863"/>
      <c r="X557" s="863"/>
      <c r="Y557" s="863"/>
      <c r="Z557" s="863"/>
      <c r="AA557" s="863"/>
      <c r="AB557" s="863"/>
      <c r="AC557" s="863"/>
      <c r="AD557" s="863"/>
      <c r="AE557" s="863"/>
      <c r="AF557" s="863"/>
      <c r="AG557" s="863"/>
      <c r="AH557" s="863"/>
      <c r="AI557" s="863"/>
      <c r="AJ557" s="863"/>
      <c r="AK557" s="863"/>
      <c r="AL557" s="863"/>
      <c r="AM557" s="863"/>
      <c r="AN557" s="863"/>
      <c r="AO557" s="863"/>
      <c r="AP557" s="863"/>
    </row>
    <row r="558" ht="15.75" hidden="1" customHeight="1" outlineLevel="1">
      <c r="A558" s="862" t="str">
        <f>IFERROR(__xludf.DUMMYFUNCTION("TRANSPOSE(FILTER(Esercizi!$AY$2:$BI563,Esercizi!$AY$1:$BI$1=#REF!))"),"#N/A")</f>
        <v>#N/A</v>
      </c>
      <c r="B558" s="863"/>
      <c r="C558" s="863"/>
      <c r="D558" s="863"/>
      <c r="E558" s="863"/>
      <c r="F558" s="863"/>
      <c r="G558" s="863"/>
      <c r="H558" s="863"/>
      <c r="I558" s="863"/>
      <c r="J558" s="863"/>
      <c r="K558" s="863"/>
      <c r="L558" s="863"/>
      <c r="M558" s="863"/>
      <c r="N558" s="863"/>
      <c r="O558" s="863"/>
      <c r="P558" s="863"/>
      <c r="Q558" s="863"/>
      <c r="R558" s="863"/>
      <c r="S558" s="863"/>
      <c r="T558" s="863"/>
      <c r="U558" s="863"/>
      <c r="V558" s="863"/>
      <c r="W558" s="863"/>
      <c r="X558" s="863"/>
      <c r="Y558" s="863"/>
      <c r="Z558" s="863"/>
      <c r="AA558" s="863"/>
      <c r="AB558" s="863"/>
      <c r="AC558" s="863"/>
      <c r="AD558" s="863"/>
      <c r="AE558" s="863"/>
      <c r="AF558" s="863"/>
      <c r="AG558" s="863"/>
      <c r="AH558" s="863"/>
      <c r="AI558" s="863"/>
      <c r="AJ558" s="863"/>
      <c r="AK558" s="863"/>
      <c r="AL558" s="863"/>
      <c r="AM558" s="863"/>
      <c r="AN558" s="863"/>
      <c r="AO558" s="863"/>
      <c r="AP558" s="863"/>
    </row>
    <row r="559" ht="15.75" hidden="1" customHeight="1" outlineLevel="1">
      <c r="A559" s="862" t="str">
        <f>IFERROR(__xludf.DUMMYFUNCTION("TRANSPOSE(FILTER(Esercizi!$AY$2:$BI563,Esercizi!$AY$1:$BI$1=#REF!))"),"#N/A")</f>
        <v>#N/A</v>
      </c>
      <c r="B559" s="863"/>
      <c r="C559" s="863"/>
      <c r="D559" s="863"/>
      <c r="E559" s="863"/>
      <c r="F559" s="863"/>
      <c r="G559" s="863"/>
      <c r="H559" s="863"/>
      <c r="I559" s="863"/>
      <c r="J559" s="863"/>
      <c r="K559" s="863"/>
      <c r="L559" s="863"/>
      <c r="M559" s="863"/>
      <c r="N559" s="863"/>
      <c r="O559" s="863"/>
      <c r="P559" s="863"/>
      <c r="Q559" s="863"/>
      <c r="R559" s="863"/>
      <c r="S559" s="863"/>
      <c r="T559" s="863"/>
      <c r="U559" s="863"/>
      <c r="V559" s="863"/>
      <c r="W559" s="863"/>
      <c r="X559" s="863"/>
      <c r="Y559" s="863"/>
      <c r="Z559" s="863"/>
      <c r="AA559" s="863"/>
      <c r="AB559" s="863"/>
      <c r="AC559" s="863"/>
      <c r="AD559" s="863"/>
      <c r="AE559" s="863"/>
      <c r="AF559" s="863"/>
      <c r="AG559" s="863"/>
      <c r="AH559" s="863"/>
      <c r="AI559" s="863"/>
      <c r="AJ559" s="863"/>
      <c r="AK559" s="863"/>
      <c r="AL559" s="863"/>
      <c r="AM559" s="863"/>
      <c r="AN559" s="863"/>
      <c r="AO559" s="863"/>
      <c r="AP559" s="863"/>
    </row>
    <row r="560" ht="15.75" hidden="1" customHeight="1" outlineLevel="1">
      <c r="A560" s="862" t="str">
        <f>IFERROR(__xludf.DUMMYFUNCTION("TRANSPOSE(FILTER(Esercizi!$AY$2:$BI563,Esercizi!$AY$1:$BI$1=#REF!))"),"#N/A")</f>
        <v>#N/A</v>
      </c>
      <c r="B560" s="863"/>
      <c r="C560" s="863"/>
      <c r="D560" s="863"/>
      <c r="E560" s="863"/>
      <c r="F560" s="863"/>
      <c r="G560" s="863"/>
      <c r="H560" s="863"/>
      <c r="I560" s="863"/>
      <c r="J560" s="863"/>
      <c r="K560" s="863"/>
      <c r="L560" s="863"/>
      <c r="M560" s="863"/>
      <c r="N560" s="863"/>
      <c r="O560" s="863"/>
      <c r="P560" s="863"/>
      <c r="Q560" s="863"/>
      <c r="R560" s="863"/>
      <c r="S560" s="863"/>
      <c r="T560" s="863"/>
      <c r="U560" s="863"/>
      <c r="V560" s="863"/>
      <c r="W560" s="863"/>
      <c r="X560" s="863"/>
      <c r="Y560" s="863"/>
      <c r="Z560" s="863"/>
      <c r="AA560" s="863"/>
      <c r="AB560" s="863"/>
      <c r="AC560" s="863"/>
      <c r="AD560" s="863"/>
      <c r="AE560" s="863"/>
      <c r="AF560" s="863"/>
      <c r="AG560" s="863"/>
      <c r="AH560" s="863"/>
      <c r="AI560" s="863"/>
      <c r="AJ560" s="863"/>
      <c r="AK560" s="863"/>
      <c r="AL560" s="863"/>
      <c r="AM560" s="863"/>
      <c r="AN560" s="863"/>
      <c r="AO560" s="863"/>
      <c r="AP560" s="863"/>
    </row>
    <row r="561" ht="15.75" hidden="1" customHeight="1" outlineLevel="1">
      <c r="A561" s="862" t="str">
        <f>IFERROR(__xludf.DUMMYFUNCTION("TRANSPOSE(FILTER(Esercizi!$AY$2:$BI563,Esercizi!$AY$1:$BI$1=#REF!))"),"#N/A")</f>
        <v>#N/A</v>
      </c>
      <c r="B561" s="863"/>
      <c r="C561" s="863"/>
      <c r="D561" s="863"/>
      <c r="E561" s="863"/>
      <c r="F561" s="863"/>
      <c r="G561" s="863"/>
      <c r="H561" s="863"/>
      <c r="I561" s="863"/>
      <c r="J561" s="863"/>
      <c r="K561" s="863"/>
      <c r="L561" s="863"/>
      <c r="M561" s="863"/>
      <c r="N561" s="863"/>
      <c r="O561" s="863"/>
      <c r="P561" s="863"/>
      <c r="Q561" s="863"/>
      <c r="R561" s="863"/>
      <c r="S561" s="863"/>
      <c r="T561" s="863"/>
      <c r="U561" s="863"/>
      <c r="V561" s="863"/>
      <c r="W561" s="863"/>
      <c r="X561" s="863"/>
      <c r="Y561" s="863"/>
      <c r="Z561" s="863"/>
      <c r="AA561" s="863"/>
      <c r="AB561" s="863"/>
      <c r="AC561" s="863"/>
      <c r="AD561" s="863"/>
      <c r="AE561" s="863"/>
      <c r="AF561" s="863"/>
      <c r="AG561" s="863"/>
      <c r="AH561" s="863"/>
      <c r="AI561" s="863"/>
      <c r="AJ561" s="863"/>
      <c r="AK561" s="863"/>
      <c r="AL561" s="863"/>
      <c r="AM561" s="863"/>
      <c r="AN561" s="863"/>
      <c r="AO561" s="863"/>
      <c r="AP561" s="863"/>
    </row>
    <row r="562" ht="15.75" hidden="1" customHeight="1" outlineLevel="1">
      <c r="A562" s="862" t="str">
        <f>IFERROR(__xludf.DUMMYFUNCTION("TRANSPOSE(FILTER(Esercizi!$AY$2:$BI563,Esercizi!$AY$1:$BI$1=#REF!))"),"#N/A")</f>
        <v>#N/A</v>
      </c>
      <c r="B562" s="863"/>
      <c r="C562" s="863"/>
      <c r="D562" s="863"/>
      <c r="E562" s="863"/>
      <c r="F562" s="863"/>
      <c r="G562" s="863"/>
      <c r="H562" s="863"/>
      <c r="I562" s="863"/>
      <c r="J562" s="863"/>
      <c r="K562" s="863"/>
      <c r="L562" s="863"/>
      <c r="M562" s="863"/>
      <c r="N562" s="863"/>
      <c r="O562" s="863"/>
      <c r="P562" s="863"/>
      <c r="Q562" s="863"/>
      <c r="R562" s="863"/>
      <c r="S562" s="863"/>
      <c r="T562" s="863"/>
      <c r="U562" s="863"/>
      <c r="V562" s="863"/>
      <c r="W562" s="863"/>
      <c r="X562" s="863"/>
      <c r="Y562" s="863"/>
      <c r="Z562" s="863"/>
      <c r="AA562" s="863"/>
      <c r="AB562" s="863"/>
      <c r="AC562" s="863"/>
      <c r="AD562" s="863"/>
      <c r="AE562" s="863"/>
      <c r="AF562" s="863"/>
      <c r="AG562" s="863"/>
      <c r="AH562" s="863"/>
      <c r="AI562" s="863"/>
      <c r="AJ562" s="863"/>
      <c r="AK562" s="863"/>
      <c r="AL562" s="863"/>
      <c r="AM562" s="863"/>
      <c r="AN562" s="863"/>
      <c r="AO562" s="863"/>
      <c r="AP562" s="863"/>
    </row>
    <row r="563" ht="15.75" hidden="1" customHeight="1" outlineLevel="1">
      <c r="A563" s="862" t="str">
        <f>IFERROR(__xludf.DUMMYFUNCTION("TRANSPOSE(FILTER(Esercizi!$AY$2:$BI563,Esercizi!$AY$1:$BI$1=#REF!))"),"#N/A")</f>
        <v>#N/A</v>
      </c>
      <c r="B563" s="863"/>
      <c r="C563" s="863"/>
      <c r="D563" s="863"/>
      <c r="E563" s="863"/>
      <c r="F563" s="863"/>
      <c r="G563" s="863"/>
      <c r="H563" s="863"/>
      <c r="I563" s="863"/>
      <c r="J563" s="863"/>
      <c r="K563" s="863"/>
      <c r="L563" s="863"/>
      <c r="M563" s="863"/>
      <c r="N563" s="863"/>
      <c r="O563" s="863"/>
      <c r="P563" s="863"/>
      <c r="Q563" s="863"/>
      <c r="R563" s="863"/>
      <c r="S563" s="863"/>
      <c r="T563" s="863"/>
      <c r="U563" s="863"/>
      <c r="V563" s="863"/>
      <c r="W563" s="863"/>
      <c r="X563" s="863"/>
      <c r="Y563" s="863"/>
      <c r="Z563" s="863"/>
      <c r="AA563" s="863"/>
      <c r="AB563" s="863"/>
      <c r="AC563" s="863"/>
      <c r="AD563" s="863"/>
      <c r="AE563" s="863"/>
      <c r="AF563" s="863"/>
      <c r="AG563" s="863"/>
      <c r="AH563" s="863"/>
      <c r="AI563" s="863"/>
      <c r="AJ563" s="863"/>
      <c r="AK563" s="863"/>
      <c r="AL563" s="863"/>
      <c r="AM563" s="863"/>
      <c r="AN563" s="863"/>
      <c r="AO563" s="863"/>
      <c r="AP563" s="863"/>
    </row>
    <row r="564" ht="15.75" hidden="1" customHeight="1" outlineLevel="1">
      <c r="A564" s="862" t="str">
        <f>IFERROR(__xludf.DUMMYFUNCTION("TRANSPOSE(FILTER(Esercizi!$AY$2:$BI563,Esercizi!$AY$1:$BI$1=#REF!))"),"#N/A")</f>
        <v>#N/A</v>
      </c>
      <c r="B564" s="863"/>
      <c r="C564" s="863"/>
      <c r="D564" s="863"/>
      <c r="E564" s="863"/>
      <c r="F564" s="863"/>
      <c r="G564" s="863"/>
      <c r="H564" s="863"/>
      <c r="I564" s="863"/>
      <c r="J564" s="863"/>
      <c r="K564" s="863"/>
      <c r="L564" s="863"/>
      <c r="M564" s="863"/>
      <c r="N564" s="863"/>
      <c r="O564" s="863"/>
      <c r="P564" s="863"/>
      <c r="Q564" s="863"/>
      <c r="R564" s="863"/>
      <c r="S564" s="863"/>
      <c r="T564" s="863"/>
      <c r="U564" s="863"/>
      <c r="V564" s="863"/>
      <c r="W564" s="863"/>
      <c r="X564" s="863"/>
      <c r="Y564" s="863"/>
      <c r="Z564" s="863"/>
      <c r="AA564" s="863"/>
      <c r="AB564" s="863"/>
      <c r="AC564" s="863"/>
      <c r="AD564" s="863"/>
      <c r="AE564" s="863"/>
      <c r="AF564" s="863"/>
      <c r="AG564" s="863"/>
      <c r="AH564" s="863"/>
      <c r="AI564" s="863"/>
      <c r="AJ564" s="863"/>
      <c r="AK564" s="863"/>
      <c r="AL564" s="863"/>
      <c r="AM564" s="863"/>
      <c r="AN564" s="863"/>
      <c r="AO564" s="863"/>
      <c r="AP564" s="863"/>
    </row>
    <row r="565" ht="15.75" hidden="1" customHeight="1" outlineLevel="1">
      <c r="A565" s="862" t="str">
        <f>IFERROR(__xludf.DUMMYFUNCTION("TRANSPOSE(FILTER(Esercizi!$AY$2:$BI563,Esercizi!$AY$1:$BI$1=#REF!))"),"#N/A")</f>
        <v>#N/A</v>
      </c>
      <c r="B565" s="863"/>
      <c r="C565" s="863"/>
      <c r="D565" s="863"/>
      <c r="E565" s="863"/>
      <c r="F565" s="863"/>
      <c r="G565" s="863"/>
      <c r="H565" s="863"/>
      <c r="I565" s="863"/>
      <c r="J565" s="863"/>
      <c r="K565" s="863"/>
      <c r="L565" s="863"/>
      <c r="M565" s="863"/>
      <c r="N565" s="863"/>
      <c r="O565" s="863"/>
      <c r="P565" s="863"/>
      <c r="Q565" s="863"/>
      <c r="R565" s="863"/>
      <c r="S565" s="863"/>
      <c r="T565" s="863"/>
      <c r="U565" s="863"/>
      <c r="V565" s="863"/>
      <c r="W565" s="863"/>
      <c r="X565" s="863"/>
      <c r="Y565" s="863"/>
      <c r="Z565" s="863"/>
      <c r="AA565" s="863"/>
      <c r="AB565" s="863"/>
      <c r="AC565" s="863"/>
      <c r="AD565" s="863"/>
      <c r="AE565" s="863"/>
      <c r="AF565" s="863"/>
      <c r="AG565" s="863"/>
      <c r="AH565" s="863"/>
      <c r="AI565" s="863"/>
      <c r="AJ565" s="863"/>
      <c r="AK565" s="863"/>
      <c r="AL565" s="863"/>
      <c r="AM565" s="863"/>
      <c r="AN565" s="863"/>
      <c r="AO565" s="863"/>
      <c r="AP565" s="863"/>
    </row>
    <row r="566" ht="15.75" hidden="1" customHeight="1" outlineLevel="1">
      <c r="A566" s="862" t="str">
        <f>IFERROR(__xludf.DUMMYFUNCTION("TRANSPOSE(FILTER(Esercizi!$AY$2:$BI563,Esercizi!$AY$1:$BI$1=#REF!))"),"#N/A")</f>
        <v>#N/A</v>
      </c>
      <c r="B566" s="863"/>
      <c r="C566" s="863"/>
      <c r="D566" s="863"/>
      <c r="E566" s="863"/>
      <c r="F566" s="863"/>
      <c r="G566" s="863"/>
      <c r="H566" s="863"/>
      <c r="I566" s="863"/>
      <c r="J566" s="863"/>
      <c r="K566" s="863"/>
      <c r="L566" s="863"/>
      <c r="M566" s="863"/>
      <c r="N566" s="863"/>
      <c r="O566" s="863"/>
      <c r="P566" s="863"/>
      <c r="Q566" s="863"/>
      <c r="R566" s="863"/>
      <c r="S566" s="863"/>
      <c r="T566" s="863"/>
      <c r="U566" s="863"/>
      <c r="V566" s="863"/>
      <c r="W566" s="863"/>
      <c r="X566" s="863"/>
      <c r="Y566" s="863"/>
      <c r="Z566" s="863"/>
      <c r="AA566" s="863"/>
      <c r="AB566" s="863"/>
      <c r="AC566" s="863"/>
      <c r="AD566" s="863"/>
      <c r="AE566" s="863"/>
      <c r="AF566" s="863"/>
      <c r="AG566" s="863"/>
      <c r="AH566" s="863"/>
      <c r="AI566" s="863"/>
      <c r="AJ566" s="863"/>
      <c r="AK566" s="863"/>
      <c r="AL566" s="863"/>
      <c r="AM566" s="863"/>
      <c r="AN566" s="863"/>
      <c r="AO566" s="863"/>
      <c r="AP566" s="863"/>
    </row>
    <row r="567" ht="15.75" hidden="1" customHeight="1" outlineLevel="1">
      <c r="A567" s="862"/>
      <c r="B567" s="863"/>
      <c r="C567" s="863"/>
      <c r="D567" s="863"/>
      <c r="E567" s="863"/>
      <c r="F567" s="863"/>
      <c r="G567" s="863"/>
      <c r="H567" s="863"/>
      <c r="I567" s="863"/>
      <c r="J567" s="863"/>
      <c r="K567" s="863"/>
      <c r="L567" s="863"/>
      <c r="M567" s="863"/>
      <c r="N567" s="863"/>
      <c r="O567" s="863"/>
      <c r="P567" s="863"/>
      <c r="Q567" s="863"/>
      <c r="R567" s="863"/>
      <c r="S567" s="863"/>
      <c r="T567" s="863"/>
      <c r="U567" s="863"/>
      <c r="V567" s="863"/>
      <c r="W567" s="863"/>
      <c r="X567" s="863"/>
      <c r="Y567" s="863"/>
      <c r="Z567" s="863"/>
      <c r="AA567" s="863"/>
      <c r="AB567" s="863"/>
      <c r="AC567" s="863"/>
      <c r="AD567" s="863"/>
      <c r="AE567" s="863"/>
      <c r="AF567" s="863"/>
      <c r="AG567" s="863"/>
      <c r="AH567" s="863"/>
      <c r="AI567" s="863"/>
      <c r="AJ567" s="863"/>
      <c r="AK567" s="863"/>
      <c r="AL567" s="863"/>
      <c r="AM567" s="863"/>
      <c r="AN567" s="863"/>
      <c r="AO567" s="863"/>
      <c r="AP567" s="863"/>
    </row>
    <row r="568" ht="15.75" hidden="1" customHeight="1" outlineLevel="1">
      <c r="A568" s="862" t="str">
        <f>IFERROR(__xludf.DUMMYFUNCTION("TRANSPOSE(FILTER(Esercizi!$AY$2:$BI563,Esercizi!$AY$1:$BI$1=#REF!))"),"#N/A")</f>
        <v>#N/A</v>
      </c>
      <c r="B568" s="863"/>
      <c r="C568" s="863"/>
      <c r="D568" s="863"/>
      <c r="E568" s="863"/>
      <c r="F568" s="863"/>
      <c r="G568" s="863"/>
      <c r="H568" s="863"/>
      <c r="I568" s="863"/>
      <c r="J568" s="863"/>
      <c r="K568" s="863"/>
      <c r="L568" s="863"/>
      <c r="M568" s="863"/>
      <c r="N568" s="863"/>
      <c r="O568" s="863"/>
      <c r="P568" s="863"/>
      <c r="Q568" s="863"/>
      <c r="R568" s="863"/>
      <c r="S568" s="863"/>
      <c r="T568" s="863"/>
      <c r="U568" s="863"/>
      <c r="V568" s="863"/>
      <c r="W568" s="863"/>
      <c r="X568" s="863"/>
      <c r="Y568" s="863"/>
      <c r="Z568" s="863"/>
      <c r="AA568" s="863"/>
      <c r="AB568" s="863"/>
      <c r="AC568" s="863"/>
      <c r="AD568" s="863"/>
      <c r="AE568" s="863"/>
      <c r="AF568" s="863"/>
      <c r="AG568" s="863"/>
      <c r="AH568" s="863"/>
      <c r="AI568" s="863"/>
      <c r="AJ568" s="863"/>
      <c r="AK568" s="863"/>
      <c r="AL568" s="863"/>
      <c r="AM568" s="863"/>
      <c r="AN568" s="863"/>
      <c r="AO568" s="863"/>
      <c r="AP568" s="863"/>
    </row>
    <row r="569" ht="15.75" hidden="1" customHeight="1" outlineLevel="1">
      <c r="A569" s="862" t="str">
        <f>IFERROR(__xludf.DUMMYFUNCTION("TRANSPOSE(FILTER(Esercizi!$AY$2:$BI563,Esercizi!$AY$1:$BI$1=#REF!))"),"#N/A")</f>
        <v>#N/A</v>
      </c>
      <c r="B569" s="863"/>
      <c r="C569" s="863"/>
      <c r="D569" s="863"/>
      <c r="E569" s="863"/>
      <c r="F569" s="863"/>
      <c r="G569" s="863"/>
      <c r="H569" s="863"/>
      <c r="I569" s="863"/>
      <c r="J569" s="863"/>
      <c r="K569" s="863"/>
      <c r="L569" s="863"/>
      <c r="M569" s="863"/>
      <c r="N569" s="863"/>
      <c r="O569" s="863"/>
      <c r="P569" s="863"/>
      <c r="Q569" s="863"/>
      <c r="R569" s="863"/>
      <c r="S569" s="863"/>
      <c r="T569" s="863"/>
      <c r="U569" s="863"/>
      <c r="V569" s="863"/>
      <c r="W569" s="863"/>
      <c r="X569" s="863"/>
      <c r="Y569" s="863"/>
      <c r="Z569" s="863"/>
      <c r="AA569" s="863"/>
      <c r="AB569" s="863"/>
      <c r="AC569" s="863"/>
      <c r="AD569" s="863"/>
      <c r="AE569" s="863"/>
      <c r="AF569" s="863"/>
      <c r="AG569" s="863"/>
      <c r="AH569" s="863"/>
      <c r="AI569" s="863"/>
      <c r="AJ569" s="863"/>
      <c r="AK569" s="863"/>
      <c r="AL569" s="863"/>
      <c r="AM569" s="863"/>
      <c r="AN569" s="863"/>
      <c r="AO569" s="863"/>
      <c r="AP569" s="863"/>
    </row>
    <row r="570" ht="15.75" hidden="1" customHeight="1" outlineLevel="1">
      <c r="A570" s="862" t="str">
        <f>IFERROR(__xludf.DUMMYFUNCTION("TRANSPOSE(FILTER(Esercizi!$AY$2:$BI563,Esercizi!$AY$1:$BI$1=#REF!))"),"#N/A")</f>
        <v>#N/A</v>
      </c>
      <c r="B570" s="863"/>
      <c r="C570" s="863"/>
      <c r="D570" s="863"/>
      <c r="E570" s="863"/>
      <c r="F570" s="863"/>
      <c r="G570" s="863"/>
      <c r="H570" s="863"/>
      <c r="I570" s="863"/>
      <c r="J570" s="863"/>
      <c r="K570" s="863"/>
      <c r="L570" s="863"/>
      <c r="M570" s="863"/>
      <c r="N570" s="863"/>
      <c r="O570" s="863"/>
      <c r="P570" s="863"/>
      <c r="Q570" s="863"/>
      <c r="R570" s="863"/>
      <c r="S570" s="863"/>
      <c r="T570" s="863"/>
      <c r="U570" s="863"/>
      <c r="V570" s="863"/>
      <c r="W570" s="863"/>
      <c r="X570" s="863"/>
      <c r="Y570" s="863"/>
      <c r="Z570" s="863"/>
      <c r="AA570" s="863"/>
      <c r="AB570" s="863"/>
      <c r="AC570" s="863"/>
      <c r="AD570" s="863"/>
      <c r="AE570" s="863"/>
      <c r="AF570" s="863"/>
      <c r="AG570" s="863"/>
      <c r="AH570" s="863"/>
      <c r="AI570" s="863"/>
      <c r="AJ570" s="863"/>
      <c r="AK570" s="863"/>
      <c r="AL570" s="863"/>
      <c r="AM570" s="863"/>
      <c r="AN570" s="863"/>
      <c r="AO570" s="863"/>
      <c r="AP570" s="863"/>
    </row>
    <row r="571" ht="15.75" hidden="1" customHeight="1" outlineLevel="1">
      <c r="A571" s="862" t="str">
        <f>IFERROR(__xludf.DUMMYFUNCTION("TRANSPOSE(FILTER(Esercizi!$AY$2:$BI563,Esercizi!$AY$1:$BI$1=#REF!))"),"#N/A")</f>
        <v>#N/A</v>
      </c>
      <c r="B571" s="863"/>
      <c r="C571" s="863"/>
      <c r="D571" s="863"/>
      <c r="E571" s="863"/>
      <c r="F571" s="863"/>
      <c r="G571" s="863"/>
      <c r="H571" s="863"/>
      <c r="I571" s="863"/>
      <c r="J571" s="863"/>
      <c r="K571" s="863"/>
      <c r="L571" s="863"/>
      <c r="M571" s="863"/>
      <c r="N571" s="863"/>
      <c r="O571" s="863"/>
      <c r="P571" s="863"/>
      <c r="Q571" s="863"/>
      <c r="R571" s="863"/>
      <c r="S571" s="863"/>
      <c r="T571" s="863"/>
      <c r="U571" s="863"/>
      <c r="V571" s="863"/>
      <c r="W571" s="863"/>
      <c r="X571" s="863"/>
      <c r="Y571" s="863"/>
      <c r="Z571" s="863"/>
      <c r="AA571" s="863"/>
      <c r="AB571" s="863"/>
      <c r="AC571" s="863"/>
      <c r="AD571" s="863"/>
      <c r="AE571" s="863"/>
      <c r="AF571" s="863"/>
      <c r="AG571" s="863"/>
      <c r="AH571" s="863"/>
      <c r="AI571" s="863"/>
      <c r="AJ571" s="863"/>
      <c r="AK571" s="863"/>
      <c r="AL571" s="863"/>
      <c r="AM571" s="863"/>
      <c r="AN571" s="863"/>
      <c r="AO571" s="863"/>
      <c r="AP571" s="863"/>
    </row>
    <row r="572" ht="15.75" hidden="1" customHeight="1" outlineLevel="1">
      <c r="A572" s="862" t="str">
        <f>IFERROR(__xludf.DUMMYFUNCTION("TRANSPOSE(FILTER(Esercizi!$AY$2:$BI563,Esercizi!$AY$1:$BI$1=#REF!))"),"#N/A")</f>
        <v>#N/A</v>
      </c>
      <c r="B572" s="863"/>
      <c r="C572" s="863"/>
      <c r="D572" s="863"/>
      <c r="E572" s="863"/>
      <c r="F572" s="863"/>
      <c r="G572" s="863"/>
      <c r="H572" s="863"/>
      <c r="I572" s="863"/>
      <c r="J572" s="863"/>
      <c r="K572" s="863"/>
      <c r="L572" s="863"/>
      <c r="M572" s="863"/>
      <c r="N572" s="863"/>
      <c r="O572" s="863"/>
      <c r="P572" s="863"/>
      <c r="Q572" s="863"/>
      <c r="R572" s="863"/>
      <c r="S572" s="863"/>
      <c r="T572" s="863"/>
      <c r="U572" s="863"/>
      <c r="V572" s="863"/>
      <c r="W572" s="863"/>
      <c r="X572" s="863"/>
      <c r="Y572" s="863"/>
      <c r="Z572" s="863"/>
      <c r="AA572" s="863"/>
      <c r="AB572" s="863"/>
      <c r="AC572" s="863"/>
      <c r="AD572" s="863"/>
      <c r="AE572" s="863"/>
      <c r="AF572" s="863"/>
      <c r="AG572" s="863"/>
      <c r="AH572" s="863"/>
      <c r="AI572" s="863"/>
      <c r="AJ572" s="863"/>
      <c r="AK572" s="863"/>
      <c r="AL572" s="863"/>
      <c r="AM572" s="863"/>
      <c r="AN572" s="863"/>
      <c r="AO572" s="863"/>
      <c r="AP572" s="863"/>
    </row>
    <row r="573" ht="15.75" hidden="1" customHeight="1" outlineLevel="1">
      <c r="A573" s="862" t="str">
        <f>IFERROR(__xludf.DUMMYFUNCTION("TRANSPOSE(FILTER(Esercizi!$AY$2:$BI563,Esercizi!$AY$1:$BI$1=#REF!))"),"#N/A")</f>
        <v>#N/A</v>
      </c>
      <c r="B573" s="863"/>
      <c r="C573" s="863"/>
      <c r="D573" s="863"/>
      <c r="E573" s="863"/>
      <c r="F573" s="863"/>
      <c r="G573" s="863"/>
      <c r="H573" s="863"/>
      <c r="I573" s="863"/>
      <c r="J573" s="863"/>
      <c r="K573" s="863"/>
      <c r="L573" s="863"/>
      <c r="M573" s="863"/>
      <c r="N573" s="863"/>
      <c r="O573" s="863"/>
      <c r="P573" s="863"/>
      <c r="Q573" s="863"/>
      <c r="R573" s="863"/>
      <c r="S573" s="863"/>
      <c r="T573" s="863"/>
      <c r="U573" s="863"/>
      <c r="V573" s="863"/>
      <c r="W573" s="863"/>
      <c r="X573" s="863"/>
      <c r="Y573" s="863"/>
      <c r="Z573" s="863"/>
      <c r="AA573" s="863"/>
      <c r="AB573" s="863"/>
      <c r="AC573" s="863"/>
      <c r="AD573" s="863"/>
      <c r="AE573" s="863"/>
      <c r="AF573" s="863"/>
      <c r="AG573" s="863"/>
      <c r="AH573" s="863"/>
      <c r="AI573" s="863"/>
      <c r="AJ573" s="863"/>
      <c r="AK573" s="863"/>
      <c r="AL573" s="863"/>
      <c r="AM573" s="863"/>
      <c r="AN573" s="863"/>
      <c r="AO573" s="863"/>
      <c r="AP573" s="863"/>
    </row>
    <row r="574" ht="15.75" hidden="1" customHeight="1" outlineLevel="1">
      <c r="A574" s="862" t="str">
        <f>IFERROR(__xludf.DUMMYFUNCTION("TRANSPOSE(FILTER(Esercizi!$AY$2:$BI563,Esercizi!$AY$1:$BI$1=#REF!))"),"#N/A")</f>
        <v>#N/A</v>
      </c>
      <c r="B574" s="863"/>
      <c r="C574" s="863"/>
      <c r="D574" s="863"/>
      <c r="E574" s="863"/>
      <c r="F574" s="863"/>
      <c r="G574" s="863"/>
      <c r="H574" s="863"/>
      <c r="I574" s="863"/>
      <c r="J574" s="863"/>
      <c r="K574" s="863"/>
      <c r="L574" s="863"/>
      <c r="M574" s="863"/>
      <c r="N574" s="863"/>
      <c r="O574" s="863"/>
      <c r="P574" s="863"/>
      <c r="Q574" s="863"/>
      <c r="R574" s="863"/>
      <c r="S574" s="863"/>
      <c r="T574" s="863"/>
      <c r="U574" s="863"/>
      <c r="V574" s="863"/>
      <c r="W574" s="863"/>
      <c r="X574" s="863"/>
      <c r="Y574" s="863"/>
      <c r="Z574" s="863"/>
      <c r="AA574" s="863"/>
      <c r="AB574" s="863"/>
      <c r="AC574" s="863"/>
      <c r="AD574" s="863"/>
      <c r="AE574" s="863"/>
      <c r="AF574" s="863"/>
      <c r="AG574" s="863"/>
      <c r="AH574" s="863"/>
      <c r="AI574" s="863"/>
      <c r="AJ574" s="863"/>
      <c r="AK574" s="863"/>
      <c r="AL574" s="863"/>
      <c r="AM574" s="863"/>
      <c r="AN574" s="863"/>
      <c r="AO574" s="863"/>
      <c r="AP574" s="863"/>
    </row>
    <row r="575" ht="15.75" hidden="1" customHeight="1" outlineLevel="1">
      <c r="A575" s="862" t="str">
        <f>IFERROR(__xludf.DUMMYFUNCTION("TRANSPOSE(FILTER(Esercizi!$AY$2:$BI563,Esercizi!$AY$1:$BI$1=#REF!))"),"#N/A")</f>
        <v>#N/A</v>
      </c>
      <c r="B575" s="863"/>
      <c r="C575" s="863"/>
      <c r="D575" s="863"/>
      <c r="E575" s="863"/>
      <c r="F575" s="863"/>
      <c r="G575" s="863"/>
      <c r="H575" s="863"/>
      <c r="I575" s="863"/>
      <c r="J575" s="863"/>
      <c r="K575" s="863"/>
      <c r="L575" s="863"/>
      <c r="M575" s="863"/>
      <c r="N575" s="863"/>
      <c r="O575" s="863"/>
      <c r="P575" s="863"/>
      <c r="Q575" s="863"/>
      <c r="R575" s="863"/>
      <c r="S575" s="863"/>
      <c r="T575" s="863"/>
      <c r="U575" s="863"/>
      <c r="V575" s="863"/>
      <c r="W575" s="863"/>
      <c r="X575" s="863"/>
      <c r="Y575" s="863"/>
      <c r="Z575" s="863"/>
      <c r="AA575" s="863"/>
      <c r="AB575" s="863"/>
      <c r="AC575" s="863"/>
      <c r="AD575" s="863"/>
      <c r="AE575" s="863"/>
      <c r="AF575" s="863"/>
      <c r="AG575" s="863"/>
      <c r="AH575" s="863"/>
      <c r="AI575" s="863"/>
      <c r="AJ575" s="863"/>
      <c r="AK575" s="863"/>
      <c r="AL575" s="863"/>
      <c r="AM575" s="863"/>
      <c r="AN575" s="863"/>
      <c r="AO575" s="863"/>
      <c r="AP575" s="863"/>
    </row>
    <row r="576" ht="15.75" hidden="1" customHeight="1" outlineLevel="1">
      <c r="A576" s="862" t="str">
        <f>IFERROR(__xludf.DUMMYFUNCTION("TRANSPOSE(FILTER(Esercizi!$AY$2:$BI563,Esercizi!$AY$1:$BI$1=#REF!))"),"#N/A")</f>
        <v>#N/A</v>
      </c>
      <c r="B576" s="863"/>
      <c r="C576" s="863"/>
      <c r="D576" s="863"/>
      <c r="E576" s="863"/>
      <c r="F576" s="863"/>
      <c r="G576" s="863"/>
      <c r="H576" s="863"/>
      <c r="I576" s="863"/>
      <c r="J576" s="863"/>
      <c r="K576" s="863"/>
      <c r="L576" s="863"/>
      <c r="M576" s="863"/>
      <c r="N576" s="863"/>
      <c r="O576" s="863"/>
      <c r="P576" s="863"/>
      <c r="Q576" s="863"/>
      <c r="R576" s="863"/>
      <c r="S576" s="863"/>
      <c r="T576" s="863"/>
      <c r="U576" s="863"/>
      <c r="V576" s="863"/>
      <c r="W576" s="863"/>
      <c r="X576" s="863"/>
      <c r="Y576" s="863"/>
      <c r="Z576" s="863"/>
      <c r="AA576" s="863"/>
      <c r="AB576" s="863"/>
      <c r="AC576" s="863"/>
      <c r="AD576" s="863"/>
      <c r="AE576" s="863"/>
      <c r="AF576" s="863"/>
      <c r="AG576" s="863"/>
      <c r="AH576" s="863"/>
      <c r="AI576" s="863"/>
      <c r="AJ576" s="863"/>
      <c r="AK576" s="863"/>
      <c r="AL576" s="863"/>
      <c r="AM576" s="863"/>
      <c r="AN576" s="863"/>
      <c r="AO576" s="863"/>
      <c r="AP576" s="863"/>
    </row>
    <row r="577" ht="15.75" hidden="1" customHeight="1" outlineLevel="1">
      <c r="A577" s="862" t="str">
        <f>IFERROR(__xludf.DUMMYFUNCTION("TRANSPOSE(FILTER(Esercizi!$AY$2:$BI563,Esercizi!$AY$1:$BI$1=#REF!))"),"#N/A")</f>
        <v>#N/A</v>
      </c>
      <c r="B577" s="863"/>
      <c r="C577" s="863"/>
      <c r="D577" s="863"/>
      <c r="E577" s="863"/>
      <c r="F577" s="863"/>
      <c r="G577" s="863"/>
      <c r="H577" s="863"/>
      <c r="I577" s="863"/>
      <c r="J577" s="863"/>
      <c r="K577" s="863"/>
      <c r="L577" s="863"/>
      <c r="M577" s="863"/>
      <c r="N577" s="863"/>
      <c r="O577" s="863"/>
      <c r="P577" s="863"/>
      <c r="Q577" s="863"/>
      <c r="R577" s="863"/>
      <c r="S577" s="863"/>
      <c r="T577" s="863"/>
      <c r="U577" s="863"/>
      <c r="V577" s="863"/>
      <c r="W577" s="863"/>
      <c r="X577" s="863"/>
      <c r="Y577" s="863"/>
      <c r="Z577" s="863"/>
      <c r="AA577" s="863"/>
      <c r="AB577" s="863"/>
      <c r="AC577" s="863"/>
      <c r="AD577" s="863"/>
      <c r="AE577" s="863"/>
      <c r="AF577" s="863"/>
      <c r="AG577" s="863"/>
      <c r="AH577" s="863"/>
      <c r="AI577" s="863"/>
      <c r="AJ577" s="863"/>
      <c r="AK577" s="863"/>
      <c r="AL577" s="863"/>
      <c r="AM577" s="863"/>
      <c r="AN577" s="863"/>
      <c r="AO577" s="863"/>
      <c r="AP577" s="863"/>
    </row>
    <row r="578" ht="15.75" hidden="1" customHeight="1" outlineLevel="1">
      <c r="A578" s="862" t="str">
        <f>IFERROR(__xludf.DUMMYFUNCTION("TRANSPOSE(FILTER(Esercizi!$AY$2:$BI563,Esercizi!$AY$1:$BI$1=#REF!))"),"#N/A")</f>
        <v>#N/A</v>
      </c>
      <c r="B578" s="863"/>
      <c r="C578" s="863"/>
      <c r="D578" s="863"/>
      <c r="E578" s="863"/>
      <c r="F578" s="863"/>
      <c r="G578" s="863"/>
      <c r="H578" s="863"/>
      <c r="I578" s="863"/>
      <c r="J578" s="863"/>
      <c r="K578" s="863"/>
      <c r="L578" s="863"/>
      <c r="M578" s="863"/>
      <c r="N578" s="863"/>
      <c r="O578" s="863"/>
      <c r="P578" s="863"/>
      <c r="Q578" s="863"/>
      <c r="R578" s="863"/>
      <c r="S578" s="863"/>
      <c r="T578" s="863"/>
      <c r="U578" s="863"/>
      <c r="V578" s="863"/>
      <c r="W578" s="863"/>
      <c r="X578" s="863"/>
      <c r="Y578" s="863"/>
      <c r="Z578" s="863"/>
      <c r="AA578" s="863"/>
      <c r="AB578" s="863"/>
      <c r="AC578" s="863"/>
      <c r="AD578" s="863"/>
      <c r="AE578" s="863"/>
      <c r="AF578" s="863"/>
      <c r="AG578" s="863"/>
      <c r="AH578" s="863"/>
      <c r="AI578" s="863"/>
      <c r="AJ578" s="863"/>
      <c r="AK578" s="863"/>
      <c r="AL578" s="863"/>
      <c r="AM578" s="863"/>
      <c r="AN578" s="863"/>
      <c r="AO578" s="863"/>
      <c r="AP578" s="863"/>
    </row>
    <row r="579" ht="15.75" hidden="1" customHeight="1" outlineLevel="1">
      <c r="A579" s="862" t="str">
        <f>IFERROR(__xludf.DUMMYFUNCTION("TRANSPOSE(FILTER(Esercizi!$AY$2:$BI563,Esercizi!$AY$1:$BI$1=#REF!))"),"#N/A")</f>
        <v>#N/A</v>
      </c>
      <c r="B579" s="863"/>
      <c r="C579" s="863"/>
      <c r="D579" s="863"/>
      <c r="E579" s="863"/>
      <c r="F579" s="863"/>
      <c r="G579" s="863"/>
      <c r="H579" s="863"/>
      <c r="I579" s="863"/>
      <c r="J579" s="863"/>
      <c r="K579" s="863"/>
      <c r="L579" s="863"/>
      <c r="M579" s="863"/>
      <c r="N579" s="863"/>
      <c r="O579" s="863"/>
      <c r="P579" s="863"/>
      <c r="Q579" s="863"/>
      <c r="R579" s="863"/>
      <c r="S579" s="863"/>
      <c r="T579" s="863"/>
      <c r="U579" s="863"/>
      <c r="V579" s="863"/>
      <c r="W579" s="863"/>
      <c r="X579" s="863"/>
      <c r="Y579" s="863"/>
      <c r="Z579" s="863"/>
      <c r="AA579" s="863"/>
      <c r="AB579" s="863"/>
      <c r="AC579" s="863"/>
      <c r="AD579" s="863"/>
      <c r="AE579" s="863"/>
      <c r="AF579" s="863"/>
      <c r="AG579" s="863"/>
      <c r="AH579" s="863"/>
      <c r="AI579" s="863"/>
      <c r="AJ579" s="863"/>
      <c r="AK579" s="863"/>
      <c r="AL579" s="863"/>
      <c r="AM579" s="863"/>
      <c r="AN579" s="863"/>
      <c r="AO579" s="863"/>
      <c r="AP579" s="863"/>
    </row>
    <row r="580" ht="15.75" hidden="1" customHeight="1" outlineLevel="1">
      <c r="A580" s="862"/>
      <c r="B580" s="863"/>
      <c r="C580" s="863"/>
      <c r="D580" s="863"/>
      <c r="E580" s="863"/>
      <c r="F580" s="863"/>
      <c r="G580" s="863"/>
      <c r="H580" s="863"/>
      <c r="I580" s="863"/>
      <c r="J580" s="863"/>
      <c r="K580" s="863"/>
      <c r="L580" s="863"/>
      <c r="M580" s="863"/>
      <c r="N580" s="863"/>
      <c r="O580" s="863"/>
      <c r="P580" s="863"/>
      <c r="Q580" s="863"/>
      <c r="R580" s="863"/>
      <c r="S580" s="863"/>
      <c r="T580" s="863"/>
      <c r="U580" s="863"/>
      <c r="V580" s="863"/>
      <c r="W580" s="863"/>
      <c r="X580" s="863"/>
      <c r="Y580" s="863"/>
      <c r="Z580" s="863"/>
      <c r="AA580" s="863"/>
      <c r="AB580" s="863"/>
      <c r="AC580" s="863"/>
      <c r="AD580" s="863"/>
      <c r="AE580" s="863"/>
      <c r="AF580" s="863"/>
      <c r="AG580" s="863"/>
      <c r="AH580" s="863"/>
      <c r="AI580" s="863"/>
      <c r="AJ580" s="863"/>
      <c r="AK580" s="863"/>
      <c r="AL580" s="863"/>
      <c r="AM580" s="863"/>
      <c r="AN580" s="863"/>
      <c r="AO580" s="863"/>
      <c r="AP580" s="863"/>
    </row>
    <row r="581" ht="15.75" hidden="1" customHeight="1" outlineLevel="1">
      <c r="A581" s="862" t="str">
        <f>IFERROR(__xludf.DUMMYFUNCTION("TRANSPOSE(FILTER(Esercizi!$AY$2:$BI563,Esercizi!$AY$1:$BI$1=#REF!))"),"#N/A")</f>
        <v>#N/A</v>
      </c>
      <c r="B581" s="863"/>
      <c r="C581" s="863"/>
      <c r="D581" s="863"/>
      <c r="E581" s="863"/>
      <c r="F581" s="863"/>
      <c r="G581" s="863"/>
      <c r="H581" s="863"/>
      <c r="I581" s="863"/>
      <c r="J581" s="863"/>
      <c r="K581" s="863"/>
      <c r="L581" s="863"/>
      <c r="M581" s="863"/>
      <c r="N581" s="863"/>
      <c r="O581" s="863"/>
      <c r="P581" s="863"/>
      <c r="Q581" s="863"/>
      <c r="R581" s="863"/>
      <c r="S581" s="863"/>
      <c r="T581" s="863"/>
      <c r="U581" s="863"/>
      <c r="V581" s="863"/>
      <c r="W581" s="863"/>
      <c r="X581" s="863"/>
      <c r="Y581" s="863"/>
      <c r="Z581" s="863"/>
      <c r="AA581" s="863"/>
      <c r="AB581" s="863"/>
      <c r="AC581" s="863"/>
      <c r="AD581" s="863"/>
      <c r="AE581" s="863"/>
      <c r="AF581" s="863"/>
      <c r="AG581" s="863"/>
      <c r="AH581" s="863"/>
      <c r="AI581" s="863"/>
      <c r="AJ581" s="863"/>
      <c r="AK581" s="863"/>
      <c r="AL581" s="863"/>
      <c r="AM581" s="863"/>
      <c r="AN581" s="863"/>
      <c r="AO581" s="863"/>
      <c r="AP581" s="863"/>
    </row>
    <row r="582" ht="15.75" hidden="1" customHeight="1" outlineLevel="1">
      <c r="A582" s="862" t="str">
        <f>IFERROR(__xludf.DUMMYFUNCTION("TRANSPOSE(FILTER(Esercizi!$AY$2:$BI563,Esercizi!$AY$1:$BI$1=#REF!))"),"#N/A")</f>
        <v>#N/A</v>
      </c>
      <c r="B582" s="863"/>
      <c r="C582" s="863"/>
      <c r="D582" s="863"/>
      <c r="E582" s="863"/>
      <c r="F582" s="863"/>
      <c r="G582" s="863"/>
      <c r="H582" s="863"/>
      <c r="I582" s="863"/>
      <c r="J582" s="863"/>
      <c r="K582" s="863"/>
      <c r="L582" s="863"/>
      <c r="M582" s="863"/>
      <c r="N582" s="863"/>
      <c r="O582" s="863"/>
      <c r="P582" s="863"/>
      <c r="Q582" s="863"/>
      <c r="R582" s="863"/>
      <c r="S582" s="863"/>
      <c r="T582" s="863"/>
      <c r="U582" s="863"/>
      <c r="V582" s="863"/>
      <c r="W582" s="863"/>
      <c r="X582" s="863"/>
      <c r="Y582" s="863"/>
      <c r="Z582" s="863"/>
      <c r="AA582" s="863"/>
      <c r="AB582" s="863"/>
      <c r="AC582" s="863"/>
      <c r="AD582" s="863"/>
      <c r="AE582" s="863"/>
      <c r="AF582" s="863"/>
      <c r="AG582" s="863"/>
      <c r="AH582" s="863"/>
      <c r="AI582" s="863"/>
      <c r="AJ582" s="863"/>
      <c r="AK582" s="863"/>
      <c r="AL582" s="863"/>
      <c r="AM582" s="863"/>
      <c r="AN582" s="863"/>
      <c r="AO582" s="863"/>
      <c r="AP582" s="863"/>
    </row>
    <row r="583" ht="15.75" hidden="1" customHeight="1" outlineLevel="1">
      <c r="A583" s="862" t="str">
        <f>IFERROR(__xludf.DUMMYFUNCTION("TRANSPOSE(FILTER(Esercizi!$AY$2:$BI563,Esercizi!$AY$1:$BI$1=#REF!))"),"#N/A")</f>
        <v>#N/A</v>
      </c>
      <c r="B583" s="863"/>
      <c r="C583" s="863"/>
      <c r="D583" s="863"/>
      <c r="E583" s="863"/>
      <c r="F583" s="863"/>
      <c r="G583" s="863"/>
      <c r="H583" s="863"/>
      <c r="I583" s="863"/>
      <c r="J583" s="863"/>
      <c r="K583" s="863"/>
      <c r="L583" s="863"/>
      <c r="M583" s="863"/>
      <c r="N583" s="863"/>
      <c r="O583" s="863"/>
      <c r="P583" s="863"/>
      <c r="Q583" s="863"/>
      <c r="R583" s="863"/>
      <c r="S583" s="863"/>
      <c r="T583" s="863"/>
      <c r="U583" s="863"/>
      <c r="V583" s="863"/>
      <c r="W583" s="863"/>
      <c r="X583" s="863"/>
      <c r="Y583" s="863"/>
      <c r="Z583" s="863"/>
      <c r="AA583" s="863"/>
      <c r="AB583" s="863"/>
      <c r="AC583" s="863"/>
      <c r="AD583" s="863"/>
      <c r="AE583" s="863"/>
      <c r="AF583" s="863"/>
      <c r="AG583" s="863"/>
      <c r="AH583" s="863"/>
      <c r="AI583" s="863"/>
      <c r="AJ583" s="863"/>
      <c r="AK583" s="863"/>
      <c r="AL583" s="863"/>
      <c r="AM583" s="863"/>
      <c r="AN583" s="863"/>
      <c r="AO583" s="863"/>
      <c r="AP583" s="863"/>
    </row>
    <row r="584" ht="15.75" hidden="1" customHeight="1" outlineLevel="1">
      <c r="A584" s="862" t="str">
        <f>IFERROR(__xludf.DUMMYFUNCTION("TRANSPOSE(FILTER(Esercizi!$AY$2:$BI563,Esercizi!$AY$1:$BI$1=#REF!))"),"#N/A")</f>
        <v>#N/A</v>
      </c>
      <c r="B584" s="863"/>
      <c r="C584" s="863"/>
      <c r="D584" s="863"/>
      <c r="E584" s="863"/>
      <c r="F584" s="863"/>
      <c r="G584" s="863"/>
      <c r="H584" s="863"/>
      <c r="I584" s="863"/>
      <c r="J584" s="863"/>
      <c r="K584" s="863"/>
      <c r="L584" s="863"/>
      <c r="M584" s="863"/>
      <c r="N584" s="863"/>
      <c r="O584" s="863"/>
      <c r="P584" s="863"/>
      <c r="Q584" s="863"/>
      <c r="R584" s="863"/>
      <c r="S584" s="863"/>
      <c r="T584" s="863"/>
      <c r="U584" s="863"/>
      <c r="V584" s="863"/>
      <c r="W584" s="863"/>
      <c r="X584" s="863"/>
      <c r="Y584" s="863"/>
      <c r="Z584" s="863"/>
      <c r="AA584" s="863"/>
      <c r="AB584" s="863"/>
      <c r="AC584" s="863"/>
      <c r="AD584" s="863"/>
      <c r="AE584" s="863"/>
      <c r="AF584" s="863"/>
      <c r="AG584" s="863"/>
      <c r="AH584" s="863"/>
      <c r="AI584" s="863"/>
      <c r="AJ584" s="863"/>
      <c r="AK584" s="863"/>
      <c r="AL584" s="863"/>
      <c r="AM584" s="863"/>
      <c r="AN584" s="863"/>
      <c r="AO584" s="863"/>
      <c r="AP584" s="863"/>
    </row>
    <row r="585" ht="15.75" hidden="1" customHeight="1" outlineLevel="1">
      <c r="A585" s="862" t="str">
        <f>IFERROR(__xludf.DUMMYFUNCTION("TRANSPOSE(FILTER(Esercizi!$AY$2:$BI563,Esercizi!$AY$1:$BI$1=#REF!))"),"#N/A")</f>
        <v>#N/A</v>
      </c>
      <c r="B585" s="863"/>
      <c r="C585" s="863"/>
      <c r="D585" s="863"/>
      <c r="E585" s="863"/>
      <c r="F585" s="863"/>
      <c r="G585" s="863"/>
      <c r="H585" s="863"/>
      <c r="I585" s="863"/>
      <c r="J585" s="863"/>
      <c r="K585" s="863"/>
      <c r="L585" s="863"/>
      <c r="M585" s="863"/>
      <c r="N585" s="863"/>
      <c r="O585" s="863"/>
      <c r="P585" s="863"/>
      <c r="Q585" s="863"/>
      <c r="R585" s="863"/>
      <c r="S585" s="863"/>
      <c r="T585" s="863"/>
      <c r="U585" s="863"/>
      <c r="V585" s="863"/>
      <c r="W585" s="863"/>
      <c r="X585" s="863"/>
      <c r="Y585" s="863"/>
      <c r="Z585" s="863"/>
      <c r="AA585" s="863"/>
      <c r="AB585" s="863"/>
      <c r="AC585" s="863"/>
      <c r="AD585" s="863"/>
      <c r="AE585" s="863"/>
      <c r="AF585" s="863"/>
      <c r="AG585" s="863"/>
      <c r="AH585" s="863"/>
      <c r="AI585" s="863"/>
      <c r="AJ585" s="863"/>
      <c r="AK585" s="863"/>
      <c r="AL585" s="863"/>
      <c r="AM585" s="863"/>
      <c r="AN585" s="863"/>
      <c r="AO585" s="863"/>
      <c r="AP585" s="863"/>
    </row>
    <row r="586" ht="15.75" hidden="1" customHeight="1" outlineLevel="1">
      <c r="A586" s="862" t="str">
        <f>IFERROR(__xludf.DUMMYFUNCTION("TRANSPOSE(FILTER(Esercizi!$AY$2:$BI563,Esercizi!$AY$1:$BI$1=#REF!))"),"#N/A")</f>
        <v>#N/A</v>
      </c>
      <c r="B586" s="863"/>
      <c r="C586" s="863"/>
      <c r="D586" s="863"/>
      <c r="E586" s="863"/>
      <c r="F586" s="863"/>
      <c r="G586" s="863"/>
      <c r="H586" s="863"/>
      <c r="I586" s="863"/>
      <c r="J586" s="863"/>
      <c r="K586" s="863"/>
      <c r="L586" s="863"/>
      <c r="M586" s="863"/>
      <c r="N586" s="863"/>
      <c r="O586" s="863"/>
      <c r="P586" s="863"/>
      <c r="Q586" s="863"/>
      <c r="R586" s="863"/>
      <c r="S586" s="863"/>
      <c r="T586" s="863"/>
      <c r="U586" s="863"/>
      <c r="V586" s="863"/>
      <c r="W586" s="863"/>
      <c r="X586" s="863"/>
      <c r="Y586" s="863"/>
      <c r="Z586" s="863"/>
      <c r="AA586" s="863"/>
      <c r="AB586" s="863"/>
      <c r="AC586" s="863"/>
      <c r="AD586" s="863"/>
      <c r="AE586" s="863"/>
      <c r="AF586" s="863"/>
      <c r="AG586" s="863"/>
      <c r="AH586" s="863"/>
      <c r="AI586" s="863"/>
      <c r="AJ586" s="863"/>
      <c r="AK586" s="863"/>
      <c r="AL586" s="863"/>
      <c r="AM586" s="863"/>
      <c r="AN586" s="863"/>
      <c r="AO586" s="863"/>
      <c r="AP586" s="863"/>
    </row>
    <row r="587" ht="15.75" hidden="1" customHeight="1" outlineLevel="1">
      <c r="A587" s="862" t="str">
        <f>IFERROR(__xludf.DUMMYFUNCTION("TRANSPOSE(FILTER(Esercizi!$AY$2:$BI563,Esercizi!$AY$1:$BI$1=#REF!))"),"#N/A")</f>
        <v>#N/A</v>
      </c>
      <c r="B587" s="863"/>
      <c r="C587" s="863"/>
      <c r="D587" s="863"/>
      <c r="E587" s="863"/>
      <c r="F587" s="863"/>
      <c r="G587" s="863"/>
      <c r="H587" s="863"/>
      <c r="I587" s="863"/>
      <c r="J587" s="863"/>
      <c r="K587" s="863"/>
      <c r="L587" s="863"/>
      <c r="M587" s="863"/>
      <c r="N587" s="863"/>
      <c r="O587" s="863"/>
      <c r="P587" s="863"/>
      <c r="Q587" s="863"/>
      <c r="R587" s="863"/>
      <c r="S587" s="863"/>
      <c r="T587" s="863"/>
      <c r="U587" s="863"/>
      <c r="V587" s="863"/>
      <c r="W587" s="863"/>
      <c r="X587" s="863"/>
      <c r="Y587" s="863"/>
      <c r="Z587" s="863"/>
      <c r="AA587" s="863"/>
      <c r="AB587" s="863"/>
      <c r="AC587" s="863"/>
      <c r="AD587" s="863"/>
      <c r="AE587" s="863"/>
      <c r="AF587" s="863"/>
      <c r="AG587" s="863"/>
      <c r="AH587" s="863"/>
      <c r="AI587" s="863"/>
      <c r="AJ587" s="863"/>
      <c r="AK587" s="863"/>
      <c r="AL587" s="863"/>
      <c r="AM587" s="863"/>
      <c r="AN587" s="863"/>
      <c r="AO587" s="863"/>
      <c r="AP587" s="863"/>
    </row>
    <row r="588" ht="15.75" hidden="1" customHeight="1" outlineLevel="1">
      <c r="A588" s="862" t="str">
        <f>IFERROR(__xludf.DUMMYFUNCTION("TRANSPOSE(FILTER(Esercizi!$AY$2:$BI563,Esercizi!$AY$1:$BI$1=#REF!))"),"#N/A")</f>
        <v>#N/A</v>
      </c>
      <c r="B588" s="863"/>
      <c r="C588" s="863"/>
      <c r="D588" s="863"/>
      <c r="E588" s="863"/>
      <c r="F588" s="863"/>
      <c r="G588" s="863"/>
      <c r="H588" s="863"/>
      <c r="I588" s="863"/>
      <c r="J588" s="863"/>
      <c r="K588" s="863"/>
      <c r="L588" s="863"/>
      <c r="M588" s="863"/>
      <c r="N588" s="863"/>
      <c r="O588" s="863"/>
      <c r="P588" s="863"/>
      <c r="Q588" s="863"/>
      <c r="R588" s="863"/>
      <c r="S588" s="863"/>
      <c r="T588" s="863"/>
      <c r="U588" s="863"/>
      <c r="V588" s="863"/>
      <c r="W588" s="863"/>
      <c r="X588" s="863"/>
      <c r="Y588" s="863"/>
      <c r="Z588" s="863"/>
      <c r="AA588" s="863"/>
      <c r="AB588" s="863"/>
      <c r="AC588" s="863"/>
      <c r="AD588" s="863"/>
      <c r="AE588" s="863"/>
      <c r="AF588" s="863"/>
      <c r="AG588" s="863"/>
      <c r="AH588" s="863"/>
      <c r="AI588" s="863"/>
      <c r="AJ588" s="863"/>
      <c r="AK588" s="863"/>
      <c r="AL588" s="863"/>
      <c r="AM588" s="863"/>
      <c r="AN588" s="863"/>
      <c r="AO588" s="863"/>
      <c r="AP588" s="863"/>
    </row>
    <row r="589" ht="15.75" hidden="1" customHeight="1" outlineLevel="1">
      <c r="A589" s="862" t="str">
        <f>IFERROR(__xludf.DUMMYFUNCTION("TRANSPOSE(FILTER(Esercizi!$AY$2:$BI563,Esercizi!$AY$1:$BI$1=#REF!))"),"#N/A")</f>
        <v>#N/A</v>
      </c>
      <c r="B589" s="863"/>
      <c r="C589" s="863"/>
      <c r="D589" s="863"/>
      <c r="E589" s="863"/>
      <c r="F589" s="863"/>
      <c r="G589" s="863"/>
      <c r="H589" s="863"/>
      <c r="I589" s="863"/>
      <c r="J589" s="863"/>
      <c r="K589" s="863"/>
      <c r="L589" s="863"/>
      <c r="M589" s="863"/>
      <c r="N589" s="863"/>
      <c r="O589" s="863"/>
      <c r="P589" s="863"/>
      <c r="Q589" s="863"/>
      <c r="R589" s="863"/>
      <c r="S589" s="863"/>
      <c r="T589" s="863"/>
      <c r="U589" s="863"/>
      <c r="V589" s="863"/>
      <c r="W589" s="863"/>
      <c r="X589" s="863"/>
      <c r="Y589" s="863"/>
      <c r="Z589" s="863"/>
      <c r="AA589" s="863"/>
      <c r="AB589" s="863"/>
      <c r="AC589" s="863"/>
      <c r="AD589" s="863"/>
      <c r="AE589" s="863"/>
      <c r="AF589" s="863"/>
      <c r="AG589" s="863"/>
      <c r="AH589" s="863"/>
      <c r="AI589" s="863"/>
      <c r="AJ589" s="863"/>
      <c r="AK589" s="863"/>
      <c r="AL589" s="863"/>
      <c r="AM589" s="863"/>
      <c r="AN589" s="863"/>
      <c r="AO589" s="863"/>
      <c r="AP589" s="863"/>
    </row>
    <row r="590" ht="15.75" hidden="1" customHeight="1" outlineLevel="1">
      <c r="A590" s="862" t="str">
        <f>IFERROR(__xludf.DUMMYFUNCTION("TRANSPOSE(FILTER(Esercizi!$AY$2:$BI563,Esercizi!$AY$1:$BI$1=#REF!))"),"#N/A")</f>
        <v>#N/A</v>
      </c>
      <c r="B590" s="863"/>
      <c r="C590" s="863"/>
      <c r="D590" s="863"/>
      <c r="E590" s="863"/>
      <c r="F590" s="863"/>
      <c r="G590" s="863"/>
      <c r="H590" s="863"/>
      <c r="I590" s="863"/>
      <c r="J590" s="863"/>
      <c r="K590" s="863"/>
      <c r="L590" s="863"/>
      <c r="M590" s="863"/>
      <c r="N590" s="863"/>
      <c r="O590" s="863"/>
      <c r="P590" s="863"/>
      <c r="Q590" s="863"/>
      <c r="R590" s="863"/>
      <c r="S590" s="863"/>
      <c r="T590" s="863"/>
      <c r="U590" s="863"/>
      <c r="V590" s="863"/>
      <c r="W590" s="863"/>
      <c r="X590" s="863"/>
      <c r="Y590" s="863"/>
      <c r="Z590" s="863"/>
      <c r="AA590" s="863"/>
      <c r="AB590" s="863"/>
      <c r="AC590" s="863"/>
      <c r="AD590" s="863"/>
      <c r="AE590" s="863"/>
      <c r="AF590" s="863"/>
      <c r="AG590" s="863"/>
      <c r="AH590" s="863"/>
      <c r="AI590" s="863"/>
      <c r="AJ590" s="863"/>
      <c r="AK590" s="863"/>
      <c r="AL590" s="863"/>
      <c r="AM590" s="863"/>
      <c r="AN590" s="863"/>
      <c r="AO590" s="863"/>
      <c r="AP590" s="863"/>
    </row>
    <row r="591" ht="15.75" hidden="1" customHeight="1" outlineLevel="1">
      <c r="A591" s="862" t="str">
        <f>IFERROR(__xludf.DUMMYFUNCTION("TRANSPOSE(FILTER(Esercizi!$AY$2:$BI563,Esercizi!$AY$1:$BI$1=#REF!))"),"#N/A")</f>
        <v>#N/A</v>
      </c>
      <c r="B591" s="863"/>
      <c r="C591" s="863"/>
      <c r="D591" s="863"/>
      <c r="E591" s="863"/>
      <c r="F591" s="863"/>
      <c r="G591" s="863"/>
      <c r="H591" s="863"/>
      <c r="I591" s="863"/>
      <c r="J591" s="863"/>
      <c r="K591" s="863"/>
      <c r="L591" s="863"/>
      <c r="M591" s="863"/>
      <c r="N591" s="863"/>
      <c r="O591" s="863"/>
      <c r="P591" s="863"/>
      <c r="Q591" s="863"/>
      <c r="R591" s="863"/>
      <c r="S591" s="863"/>
      <c r="T591" s="863"/>
      <c r="U591" s="863"/>
      <c r="V591" s="863"/>
      <c r="W591" s="863"/>
      <c r="X591" s="863"/>
      <c r="Y591" s="863"/>
      <c r="Z591" s="863"/>
      <c r="AA591" s="863"/>
      <c r="AB591" s="863"/>
      <c r="AC591" s="863"/>
      <c r="AD591" s="863"/>
      <c r="AE591" s="863"/>
      <c r="AF591" s="863"/>
      <c r="AG591" s="863"/>
      <c r="AH591" s="863"/>
      <c r="AI591" s="863"/>
      <c r="AJ591" s="863"/>
      <c r="AK591" s="863"/>
      <c r="AL591" s="863"/>
      <c r="AM591" s="863"/>
      <c r="AN591" s="863"/>
      <c r="AO591" s="863"/>
      <c r="AP591" s="863"/>
    </row>
    <row r="592" ht="15.75" hidden="1" customHeight="1" outlineLevel="1">
      <c r="A592" s="862" t="str">
        <f>IFERROR(__xludf.DUMMYFUNCTION("TRANSPOSE(FILTER(Esercizi!$AY$2:$BI563,Esercizi!$AY$1:$BI$1=#REF!))"),"#N/A")</f>
        <v>#N/A</v>
      </c>
      <c r="B592" s="863"/>
      <c r="C592" s="863"/>
      <c r="D592" s="863"/>
      <c r="E592" s="863"/>
      <c r="F592" s="863"/>
      <c r="G592" s="863"/>
      <c r="H592" s="863"/>
      <c r="I592" s="863"/>
      <c r="J592" s="863"/>
      <c r="K592" s="863"/>
      <c r="L592" s="863"/>
      <c r="M592" s="863"/>
      <c r="N592" s="863"/>
      <c r="O592" s="863"/>
      <c r="P592" s="863"/>
      <c r="Q592" s="863"/>
      <c r="R592" s="863"/>
      <c r="S592" s="863"/>
      <c r="T592" s="863"/>
      <c r="U592" s="863"/>
      <c r="V592" s="863"/>
      <c r="W592" s="863"/>
      <c r="X592" s="863"/>
      <c r="Y592" s="863"/>
      <c r="Z592" s="863"/>
      <c r="AA592" s="863"/>
      <c r="AB592" s="863"/>
      <c r="AC592" s="863"/>
      <c r="AD592" s="863"/>
      <c r="AE592" s="863"/>
      <c r="AF592" s="863"/>
      <c r="AG592" s="863"/>
      <c r="AH592" s="863"/>
      <c r="AI592" s="863"/>
      <c r="AJ592" s="863"/>
      <c r="AK592" s="863"/>
      <c r="AL592" s="863"/>
      <c r="AM592" s="863"/>
      <c r="AN592" s="863"/>
      <c r="AO592" s="863"/>
      <c r="AP592" s="863"/>
    </row>
    <row r="593" ht="15.75" hidden="1" customHeight="1" outlineLevel="1">
      <c r="A593" s="862"/>
      <c r="B593" s="863"/>
      <c r="C593" s="863"/>
      <c r="D593" s="863"/>
      <c r="E593" s="863"/>
      <c r="F593" s="863"/>
      <c r="G593" s="863"/>
      <c r="H593" s="863"/>
      <c r="I593" s="863"/>
      <c r="J593" s="863"/>
      <c r="K593" s="863"/>
      <c r="L593" s="863"/>
      <c r="M593" s="863"/>
      <c r="N593" s="863"/>
      <c r="O593" s="863"/>
      <c r="P593" s="863"/>
      <c r="Q593" s="863"/>
      <c r="R593" s="863"/>
      <c r="S593" s="863"/>
      <c r="T593" s="863"/>
      <c r="U593" s="863"/>
      <c r="V593" s="863"/>
      <c r="W593" s="863"/>
      <c r="X593" s="863"/>
      <c r="Y593" s="863"/>
      <c r="Z593" s="863"/>
      <c r="AA593" s="863"/>
      <c r="AB593" s="863"/>
      <c r="AC593" s="863"/>
      <c r="AD593" s="863"/>
      <c r="AE593" s="863"/>
      <c r="AF593" s="863"/>
      <c r="AG593" s="863"/>
      <c r="AH593" s="863"/>
      <c r="AI593" s="863"/>
      <c r="AJ593" s="863"/>
      <c r="AK593" s="863"/>
      <c r="AL593" s="863"/>
      <c r="AM593" s="863"/>
      <c r="AN593" s="863"/>
      <c r="AO593" s="863"/>
      <c r="AP593" s="863"/>
    </row>
    <row r="594" ht="15.75" hidden="1" customHeight="1" outlineLevel="1">
      <c r="A594" s="862" t="str">
        <f>IFERROR(__xludf.DUMMYFUNCTION("TRANSPOSE(FILTER(Esercizi!$AY$2:$BI563,Esercizi!$AY$1:$BI$1=#REF!))"),"#N/A")</f>
        <v>#N/A</v>
      </c>
      <c r="B594" s="863"/>
      <c r="C594" s="863"/>
      <c r="D594" s="863"/>
      <c r="E594" s="863"/>
      <c r="F594" s="863"/>
      <c r="G594" s="863"/>
      <c r="H594" s="863"/>
      <c r="I594" s="863"/>
      <c r="J594" s="863"/>
      <c r="K594" s="863"/>
      <c r="L594" s="863"/>
      <c r="M594" s="863"/>
      <c r="N594" s="863"/>
      <c r="O594" s="863"/>
      <c r="P594" s="863"/>
      <c r="Q594" s="863"/>
      <c r="R594" s="863"/>
      <c r="S594" s="863"/>
      <c r="T594" s="863"/>
      <c r="U594" s="863"/>
      <c r="V594" s="863"/>
      <c r="W594" s="863"/>
      <c r="X594" s="863"/>
      <c r="Y594" s="863"/>
      <c r="Z594" s="863"/>
      <c r="AA594" s="863"/>
      <c r="AB594" s="863"/>
      <c r="AC594" s="863"/>
      <c r="AD594" s="863"/>
      <c r="AE594" s="863"/>
      <c r="AF594" s="863"/>
      <c r="AG594" s="863"/>
      <c r="AH594" s="863"/>
      <c r="AI594" s="863"/>
      <c r="AJ594" s="863"/>
      <c r="AK594" s="863"/>
      <c r="AL594" s="863"/>
      <c r="AM594" s="863"/>
      <c r="AN594" s="863"/>
      <c r="AO594" s="863"/>
      <c r="AP594" s="863"/>
    </row>
    <row r="595" ht="15.75" hidden="1" customHeight="1" outlineLevel="1">
      <c r="A595" s="862" t="str">
        <f>IFERROR(__xludf.DUMMYFUNCTION("TRANSPOSE(FILTER(Esercizi!$AY$2:$BI563,Esercizi!$AY$1:$BI$1=#REF!))"),"#N/A")</f>
        <v>#N/A</v>
      </c>
      <c r="B595" s="863"/>
      <c r="C595" s="863"/>
      <c r="D595" s="863"/>
      <c r="E595" s="863"/>
      <c r="F595" s="863"/>
      <c r="G595" s="863"/>
      <c r="H595" s="863"/>
      <c r="I595" s="863"/>
      <c r="J595" s="863"/>
      <c r="K595" s="863"/>
      <c r="L595" s="863"/>
      <c r="M595" s="863"/>
      <c r="N595" s="863"/>
      <c r="O595" s="863"/>
      <c r="P595" s="863"/>
      <c r="Q595" s="863"/>
      <c r="R595" s="863"/>
      <c r="S595" s="863"/>
      <c r="T595" s="863"/>
      <c r="U595" s="863"/>
      <c r="V595" s="863"/>
      <c r="W595" s="863"/>
      <c r="X595" s="863"/>
      <c r="Y595" s="863"/>
      <c r="Z595" s="863"/>
      <c r="AA595" s="863"/>
      <c r="AB595" s="863"/>
      <c r="AC595" s="863"/>
      <c r="AD595" s="863"/>
      <c r="AE595" s="863"/>
      <c r="AF595" s="863"/>
      <c r="AG595" s="863"/>
      <c r="AH595" s="863"/>
      <c r="AI595" s="863"/>
      <c r="AJ595" s="863"/>
      <c r="AK595" s="863"/>
      <c r="AL595" s="863"/>
      <c r="AM595" s="863"/>
      <c r="AN595" s="863"/>
      <c r="AO595" s="863"/>
      <c r="AP595" s="863"/>
    </row>
    <row r="596" ht="15.75" hidden="1" customHeight="1" outlineLevel="1">
      <c r="A596" s="862" t="str">
        <f>IFERROR(__xludf.DUMMYFUNCTION("TRANSPOSE(FILTER(Esercizi!$AY$2:$BI563,Esercizi!$AY$1:$BI$1=#REF!))"),"#N/A")</f>
        <v>#N/A</v>
      </c>
      <c r="B596" s="863"/>
      <c r="C596" s="863"/>
      <c r="D596" s="863"/>
      <c r="E596" s="863"/>
      <c r="F596" s="863"/>
      <c r="G596" s="863"/>
      <c r="H596" s="863"/>
      <c r="I596" s="863"/>
      <c r="J596" s="863"/>
      <c r="K596" s="863"/>
      <c r="L596" s="863"/>
      <c r="M596" s="863"/>
      <c r="N596" s="863"/>
      <c r="O596" s="863"/>
      <c r="P596" s="863"/>
      <c r="Q596" s="863"/>
      <c r="R596" s="863"/>
      <c r="S596" s="863"/>
      <c r="T596" s="863"/>
      <c r="U596" s="863"/>
      <c r="V596" s="863"/>
      <c r="W596" s="863"/>
      <c r="X596" s="863"/>
      <c r="Y596" s="863"/>
      <c r="Z596" s="863"/>
      <c r="AA596" s="863"/>
      <c r="AB596" s="863"/>
      <c r="AC596" s="863"/>
      <c r="AD596" s="863"/>
      <c r="AE596" s="863"/>
      <c r="AF596" s="863"/>
      <c r="AG596" s="863"/>
      <c r="AH596" s="863"/>
      <c r="AI596" s="863"/>
      <c r="AJ596" s="863"/>
      <c r="AK596" s="863"/>
      <c r="AL596" s="863"/>
      <c r="AM596" s="863"/>
      <c r="AN596" s="863"/>
      <c r="AO596" s="863"/>
      <c r="AP596" s="863"/>
    </row>
    <row r="597" ht="15.75" hidden="1" customHeight="1" outlineLevel="1">
      <c r="A597" s="862" t="str">
        <f>IFERROR(__xludf.DUMMYFUNCTION("TRANSPOSE(FILTER(Esercizi!$AY$2:$BI563,Esercizi!$AY$1:$BI$1=#REF!))"),"#N/A")</f>
        <v>#N/A</v>
      </c>
      <c r="B597" s="863"/>
      <c r="C597" s="863"/>
      <c r="D597" s="863"/>
      <c r="E597" s="863"/>
      <c r="F597" s="863"/>
      <c r="G597" s="863"/>
      <c r="H597" s="863"/>
      <c r="I597" s="863"/>
      <c r="J597" s="863"/>
      <c r="K597" s="863"/>
      <c r="L597" s="863"/>
      <c r="M597" s="863"/>
      <c r="N597" s="863"/>
      <c r="O597" s="863"/>
      <c r="P597" s="863"/>
      <c r="Q597" s="863"/>
      <c r="R597" s="863"/>
      <c r="S597" s="863"/>
      <c r="T597" s="863"/>
      <c r="U597" s="863"/>
      <c r="V597" s="863"/>
      <c r="W597" s="863"/>
      <c r="X597" s="863"/>
      <c r="Y597" s="863"/>
      <c r="Z597" s="863"/>
      <c r="AA597" s="863"/>
      <c r="AB597" s="863"/>
      <c r="AC597" s="863"/>
      <c r="AD597" s="863"/>
      <c r="AE597" s="863"/>
      <c r="AF597" s="863"/>
      <c r="AG597" s="863"/>
      <c r="AH597" s="863"/>
      <c r="AI597" s="863"/>
      <c r="AJ597" s="863"/>
      <c r="AK597" s="863"/>
      <c r="AL597" s="863"/>
      <c r="AM597" s="863"/>
      <c r="AN597" s="863"/>
      <c r="AO597" s="863"/>
      <c r="AP597" s="863"/>
    </row>
    <row r="598" ht="15.75" hidden="1" customHeight="1" outlineLevel="1">
      <c r="A598" s="862" t="str">
        <f>IFERROR(__xludf.DUMMYFUNCTION("TRANSPOSE(FILTER(Esercizi!$AY$2:$BI563,Esercizi!$AY$1:$BI$1=#REF!))"),"#N/A")</f>
        <v>#N/A</v>
      </c>
      <c r="B598" s="863"/>
      <c r="C598" s="863"/>
      <c r="D598" s="863"/>
      <c r="E598" s="863"/>
      <c r="F598" s="863"/>
      <c r="G598" s="863"/>
      <c r="H598" s="863"/>
      <c r="I598" s="863"/>
      <c r="J598" s="863"/>
      <c r="K598" s="863"/>
      <c r="L598" s="863"/>
      <c r="M598" s="863"/>
      <c r="N598" s="863"/>
      <c r="O598" s="863"/>
      <c r="P598" s="863"/>
      <c r="Q598" s="863"/>
      <c r="R598" s="863"/>
      <c r="S598" s="863"/>
      <c r="T598" s="863"/>
      <c r="U598" s="863"/>
      <c r="V598" s="863"/>
      <c r="W598" s="863"/>
      <c r="X598" s="863"/>
      <c r="Y598" s="863"/>
      <c r="Z598" s="863"/>
      <c r="AA598" s="863"/>
      <c r="AB598" s="863"/>
      <c r="AC598" s="863"/>
      <c r="AD598" s="863"/>
      <c r="AE598" s="863"/>
      <c r="AF598" s="863"/>
      <c r="AG598" s="863"/>
      <c r="AH598" s="863"/>
      <c r="AI598" s="863"/>
      <c r="AJ598" s="863"/>
      <c r="AK598" s="863"/>
      <c r="AL598" s="863"/>
      <c r="AM598" s="863"/>
      <c r="AN598" s="863"/>
      <c r="AO598" s="863"/>
      <c r="AP598" s="863"/>
    </row>
    <row r="599" ht="15.75" hidden="1" customHeight="1" outlineLevel="1">
      <c r="A599" s="862" t="str">
        <f>IFERROR(__xludf.DUMMYFUNCTION("TRANSPOSE(FILTER(Esercizi!$AY$2:$BI563,Esercizi!$AY$1:$BI$1=#REF!))"),"#N/A")</f>
        <v>#N/A</v>
      </c>
      <c r="B599" s="863"/>
      <c r="C599" s="863"/>
      <c r="D599" s="863"/>
      <c r="E599" s="863"/>
      <c r="F599" s="863"/>
      <c r="G599" s="863"/>
      <c r="H599" s="863"/>
      <c r="I599" s="863"/>
      <c r="J599" s="863"/>
      <c r="K599" s="863"/>
      <c r="L599" s="863"/>
      <c r="M599" s="863"/>
      <c r="N599" s="863"/>
      <c r="O599" s="863"/>
      <c r="P599" s="863"/>
      <c r="Q599" s="863"/>
      <c r="R599" s="863"/>
      <c r="S599" s="863"/>
      <c r="T599" s="863"/>
      <c r="U599" s="863"/>
      <c r="V599" s="863"/>
      <c r="W599" s="863"/>
      <c r="X599" s="863"/>
      <c r="Y599" s="863"/>
      <c r="Z599" s="863"/>
      <c r="AA599" s="863"/>
      <c r="AB599" s="863"/>
      <c r="AC599" s="863"/>
      <c r="AD599" s="863"/>
      <c r="AE599" s="863"/>
      <c r="AF599" s="863"/>
      <c r="AG599" s="863"/>
      <c r="AH599" s="863"/>
      <c r="AI599" s="863"/>
      <c r="AJ599" s="863"/>
      <c r="AK599" s="863"/>
      <c r="AL599" s="863"/>
      <c r="AM599" s="863"/>
      <c r="AN599" s="863"/>
      <c r="AO599" s="863"/>
      <c r="AP599" s="863"/>
    </row>
    <row r="600" ht="15.75" hidden="1" customHeight="1" outlineLevel="1">
      <c r="A600" s="862" t="str">
        <f>IFERROR(__xludf.DUMMYFUNCTION("TRANSPOSE(FILTER(Esercizi!$AY$2:$BI563,Esercizi!$AY$1:$BI$1=#REF!))"),"#N/A")</f>
        <v>#N/A</v>
      </c>
      <c r="B600" s="863"/>
      <c r="C600" s="863"/>
      <c r="D600" s="863"/>
      <c r="E600" s="863"/>
      <c r="F600" s="863"/>
      <c r="G600" s="863"/>
      <c r="H600" s="863"/>
      <c r="I600" s="863"/>
      <c r="J600" s="863"/>
      <c r="K600" s="863"/>
      <c r="L600" s="863"/>
      <c r="M600" s="863"/>
      <c r="N600" s="863"/>
      <c r="O600" s="863"/>
      <c r="P600" s="863"/>
      <c r="Q600" s="863"/>
      <c r="R600" s="863"/>
      <c r="S600" s="863"/>
      <c r="T600" s="863"/>
      <c r="U600" s="863"/>
      <c r="V600" s="863"/>
      <c r="W600" s="863"/>
      <c r="X600" s="863"/>
      <c r="Y600" s="863"/>
      <c r="Z600" s="863"/>
      <c r="AA600" s="863"/>
      <c r="AB600" s="863"/>
      <c r="AC600" s="863"/>
      <c r="AD600" s="863"/>
      <c r="AE600" s="863"/>
      <c r="AF600" s="863"/>
      <c r="AG600" s="863"/>
      <c r="AH600" s="863"/>
      <c r="AI600" s="863"/>
      <c r="AJ600" s="863"/>
      <c r="AK600" s="863"/>
      <c r="AL600" s="863"/>
      <c r="AM600" s="863"/>
      <c r="AN600" s="863"/>
      <c r="AO600" s="863"/>
      <c r="AP600" s="863"/>
    </row>
    <row r="601" ht="15.75" hidden="1" customHeight="1" outlineLevel="1">
      <c r="A601" s="862" t="str">
        <f>IFERROR(__xludf.DUMMYFUNCTION("TRANSPOSE(FILTER(Esercizi!$AY$2:$BI563,Esercizi!$AY$1:$BI$1=#REF!))"),"#N/A")</f>
        <v>#N/A</v>
      </c>
      <c r="B601" s="863"/>
      <c r="C601" s="863"/>
      <c r="D601" s="863"/>
      <c r="E601" s="863"/>
      <c r="F601" s="863"/>
      <c r="G601" s="863"/>
      <c r="H601" s="863"/>
      <c r="I601" s="863"/>
      <c r="J601" s="863"/>
      <c r="K601" s="863"/>
      <c r="L601" s="863"/>
      <c r="M601" s="863"/>
      <c r="N601" s="863"/>
      <c r="O601" s="863"/>
      <c r="P601" s="863"/>
      <c r="Q601" s="863"/>
      <c r="R601" s="863"/>
      <c r="S601" s="863"/>
      <c r="T601" s="863"/>
      <c r="U601" s="863"/>
      <c r="V601" s="863"/>
      <c r="W601" s="863"/>
      <c r="X601" s="863"/>
      <c r="Y601" s="863"/>
      <c r="Z601" s="863"/>
      <c r="AA601" s="863"/>
      <c r="AB601" s="863"/>
      <c r="AC601" s="863"/>
      <c r="AD601" s="863"/>
      <c r="AE601" s="863"/>
      <c r="AF601" s="863"/>
      <c r="AG601" s="863"/>
      <c r="AH601" s="863"/>
      <c r="AI601" s="863"/>
      <c r="AJ601" s="863"/>
      <c r="AK601" s="863"/>
      <c r="AL601" s="863"/>
      <c r="AM601" s="863"/>
      <c r="AN601" s="863"/>
      <c r="AO601" s="863"/>
      <c r="AP601" s="863"/>
    </row>
    <row r="602" ht="15.75" hidden="1" customHeight="1" outlineLevel="1">
      <c r="A602" s="862" t="str">
        <f>IFERROR(__xludf.DUMMYFUNCTION("TRANSPOSE(FILTER(Esercizi!$AY$2:$BI563,Esercizi!$AY$1:$BI$1=#REF!))"),"#N/A")</f>
        <v>#N/A</v>
      </c>
      <c r="B602" s="863"/>
      <c r="C602" s="863"/>
      <c r="D602" s="863"/>
      <c r="E602" s="863"/>
      <c r="F602" s="863"/>
      <c r="G602" s="863"/>
      <c r="H602" s="863"/>
      <c r="I602" s="863"/>
      <c r="J602" s="863"/>
      <c r="K602" s="863"/>
      <c r="L602" s="863"/>
      <c r="M602" s="863"/>
      <c r="N602" s="863"/>
      <c r="O602" s="863"/>
      <c r="P602" s="863"/>
      <c r="Q602" s="863"/>
      <c r="R602" s="863"/>
      <c r="S602" s="863"/>
      <c r="T602" s="863"/>
      <c r="U602" s="863"/>
      <c r="V602" s="863"/>
      <c r="W602" s="863"/>
      <c r="X602" s="863"/>
      <c r="Y602" s="863"/>
      <c r="Z602" s="863"/>
      <c r="AA602" s="863"/>
      <c r="AB602" s="863"/>
      <c r="AC602" s="863"/>
      <c r="AD602" s="863"/>
      <c r="AE602" s="863"/>
      <c r="AF602" s="863"/>
      <c r="AG602" s="863"/>
      <c r="AH602" s="863"/>
      <c r="AI602" s="863"/>
      <c r="AJ602" s="863"/>
      <c r="AK602" s="863"/>
      <c r="AL602" s="863"/>
      <c r="AM602" s="863"/>
      <c r="AN602" s="863"/>
      <c r="AO602" s="863"/>
      <c r="AP602" s="863"/>
    </row>
    <row r="603" ht="15.75" hidden="1" customHeight="1" outlineLevel="1">
      <c r="A603" s="862" t="str">
        <f>IFERROR(__xludf.DUMMYFUNCTION("TRANSPOSE(FILTER(Esercizi!$AY$2:$BI563,Esercizi!$AY$1:$BI$1=#REF!))"),"#N/A")</f>
        <v>#N/A</v>
      </c>
      <c r="B603" s="863"/>
      <c r="C603" s="863"/>
      <c r="D603" s="863"/>
      <c r="E603" s="863"/>
      <c r="F603" s="863"/>
      <c r="G603" s="863"/>
      <c r="H603" s="863"/>
      <c r="I603" s="863"/>
      <c r="J603" s="863"/>
      <c r="K603" s="863"/>
      <c r="L603" s="863"/>
      <c r="M603" s="863"/>
      <c r="N603" s="863"/>
      <c r="O603" s="863"/>
      <c r="P603" s="863"/>
      <c r="Q603" s="863"/>
      <c r="R603" s="863"/>
      <c r="S603" s="863"/>
      <c r="T603" s="863"/>
      <c r="U603" s="863"/>
      <c r="V603" s="863"/>
      <c r="W603" s="863"/>
      <c r="X603" s="863"/>
      <c r="Y603" s="863"/>
      <c r="Z603" s="863"/>
      <c r="AA603" s="863"/>
      <c r="AB603" s="863"/>
      <c r="AC603" s="863"/>
      <c r="AD603" s="863"/>
      <c r="AE603" s="863"/>
      <c r="AF603" s="863"/>
      <c r="AG603" s="863"/>
      <c r="AH603" s="863"/>
      <c r="AI603" s="863"/>
      <c r="AJ603" s="863"/>
      <c r="AK603" s="863"/>
      <c r="AL603" s="863"/>
      <c r="AM603" s="863"/>
      <c r="AN603" s="863"/>
      <c r="AO603" s="863"/>
      <c r="AP603" s="863"/>
    </row>
    <row r="604" ht="15.75" hidden="1" customHeight="1" outlineLevel="1">
      <c r="A604" s="862" t="str">
        <f>IFERROR(__xludf.DUMMYFUNCTION("TRANSPOSE(FILTER(Esercizi!$AY$2:$BI563,Esercizi!$AY$1:$BI$1=#REF!))"),"#N/A")</f>
        <v>#N/A</v>
      </c>
      <c r="B604" s="863"/>
      <c r="C604" s="863"/>
      <c r="D604" s="863"/>
      <c r="E604" s="863"/>
      <c r="F604" s="863"/>
      <c r="G604" s="863"/>
      <c r="H604" s="863"/>
      <c r="I604" s="863"/>
      <c r="J604" s="863"/>
      <c r="K604" s="863"/>
      <c r="L604" s="863"/>
      <c r="M604" s="863"/>
      <c r="N604" s="863"/>
      <c r="O604" s="863"/>
      <c r="P604" s="863"/>
      <c r="Q604" s="863"/>
      <c r="R604" s="863"/>
      <c r="S604" s="863"/>
      <c r="T604" s="863"/>
      <c r="U604" s="863"/>
      <c r="V604" s="863"/>
      <c r="W604" s="863"/>
      <c r="X604" s="863"/>
      <c r="Y604" s="863"/>
      <c r="Z604" s="863"/>
      <c r="AA604" s="863"/>
      <c r="AB604" s="863"/>
      <c r="AC604" s="863"/>
      <c r="AD604" s="863"/>
      <c r="AE604" s="863"/>
      <c r="AF604" s="863"/>
      <c r="AG604" s="863"/>
      <c r="AH604" s="863"/>
      <c r="AI604" s="863"/>
      <c r="AJ604" s="863"/>
      <c r="AK604" s="863"/>
      <c r="AL604" s="863"/>
      <c r="AM604" s="863"/>
      <c r="AN604" s="863"/>
      <c r="AO604" s="863"/>
      <c r="AP604" s="863"/>
    </row>
    <row r="605" ht="15.75" hidden="1" customHeight="1" outlineLevel="1">
      <c r="A605" s="862" t="str">
        <f>IFERROR(__xludf.DUMMYFUNCTION("TRANSPOSE(FILTER(Esercizi!$AY$2:$BI563,Esercizi!$AY$1:$BI$1=#REF!))"),"#N/A")</f>
        <v>#N/A</v>
      </c>
      <c r="B605" s="863"/>
      <c r="C605" s="863"/>
      <c r="D605" s="863"/>
      <c r="E605" s="863"/>
      <c r="F605" s="863"/>
      <c r="G605" s="863"/>
      <c r="H605" s="863"/>
      <c r="I605" s="863"/>
      <c r="J605" s="863"/>
      <c r="K605" s="863"/>
      <c r="L605" s="863"/>
      <c r="M605" s="863"/>
      <c r="N605" s="863"/>
      <c r="O605" s="863"/>
      <c r="P605" s="863"/>
      <c r="Q605" s="863"/>
      <c r="R605" s="863"/>
      <c r="S605" s="863"/>
      <c r="T605" s="863"/>
      <c r="U605" s="863"/>
      <c r="V605" s="863"/>
      <c r="W605" s="863"/>
      <c r="X605" s="863"/>
      <c r="Y605" s="863"/>
      <c r="Z605" s="863"/>
      <c r="AA605" s="863"/>
      <c r="AB605" s="863"/>
      <c r="AC605" s="863"/>
      <c r="AD605" s="863"/>
      <c r="AE605" s="863"/>
      <c r="AF605" s="863"/>
      <c r="AG605" s="863"/>
      <c r="AH605" s="863"/>
      <c r="AI605" s="863"/>
      <c r="AJ605" s="863"/>
      <c r="AK605" s="863"/>
      <c r="AL605" s="863"/>
      <c r="AM605" s="863"/>
      <c r="AN605" s="863"/>
      <c r="AO605" s="863"/>
      <c r="AP605" s="863"/>
    </row>
    <row r="606" ht="15.75" hidden="1" customHeight="1" outlineLevel="1">
      <c r="A606" s="862"/>
      <c r="B606" s="863"/>
      <c r="C606" s="863"/>
      <c r="D606" s="863"/>
      <c r="E606" s="863"/>
      <c r="F606" s="863"/>
      <c r="G606" s="863"/>
      <c r="H606" s="863"/>
      <c r="I606" s="863"/>
      <c r="J606" s="863"/>
      <c r="K606" s="863"/>
      <c r="L606" s="863"/>
      <c r="M606" s="863"/>
      <c r="N606" s="863"/>
      <c r="O606" s="863"/>
      <c r="P606" s="863"/>
      <c r="Q606" s="863"/>
      <c r="R606" s="863"/>
      <c r="S606" s="863"/>
      <c r="T606" s="863"/>
      <c r="U606" s="863"/>
      <c r="V606" s="863"/>
      <c r="W606" s="863"/>
      <c r="X606" s="863"/>
      <c r="Y606" s="863"/>
      <c r="Z606" s="863"/>
      <c r="AA606" s="863"/>
      <c r="AB606" s="863"/>
      <c r="AC606" s="863"/>
      <c r="AD606" s="863"/>
      <c r="AE606" s="863"/>
      <c r="AF606" s="863"/>
      <c r="AG606" s="863"/>
      <c r="AH606" s="863"/>
      <c r="AI606" s="863"/>
      <c r="AJ606" s="863"/>
      <c r="AK606" s="863"/>
      <c r="AL606" s="863"/>
      <c r="AM606" s="863"/>
      <c r="AN606" s="863"/>
      <c r="AO606" s="863"/>
      <c r="AP606" s="863"/>
    </row>
    <row r="607" ht="15.75" hidden="1" customHeight="1" outlineLevel="1">
      <c r="A607" s="862" t="str">
        <f>IFERROR(__xludf.DUMMYFUNCTION("TRANSPOSE(FILTER(Esercizi!$AY$2:$BI563,Esercizi!$AY$1:$BI$1=#REF!))"),"#N/A")</f>
        <v>#N/A</v>
      </c>
      <c r="B607" s="863"/>
      <c r="C607" s="863"/>
      <c r="D607" s="863"/>
      <c r="E607" s="863"/>
      <c r="F607" s="863"/>
      <c r="G607" s="863"/>
      <c r="H607" s="863"/>
      <c r="I607" s="863"/>
      <c r="J607" s="863"/>
      <c r="K607" s="863"/>
      <c r="L607" s="863"/>
      <c r="M607" s="863"/>
      <c r="N607" s="863"/>
      <c r="O607" s="863"/>
      <c r="P607" s="863"/>
      <c r="Q607" s="863"/>
      <c r="R607" s="863"/>
      <c r="S607" s="863"/>
      <c r="T607" s="863"/>
      <c r="U607" s="863"/>
      <c r="V607" s="863"/>
      <c r="W607" s="863"/>
      <c r="X607" s="863"/>
      <c r="Y607" s="863"/>
      <c r="Z607" s="863"/>
      <c r="AA607" s="863"/>
      <c r="AB607" s="863"/>
      <c r="AC607" s="863"/>
      <c r="AD607" s="863"/>
      <c r="AE607" s="863"/>
      <c r="AF607" s="863"/>
      <c r="AG607" s="863"/>
      <c r="AH607" s="863"/>
      <c r="AI607" s="863"/>
      <c r="AJ607" s="863"/>
      <c r="AK607" s="863"/>
      <c r="AL607" s="863"/>
      <c r="AM607" s="863"/>
      <c r="AN607" s="863"/>
      <c r="AO607" s="863"/>
      <c r="AP607" s="863"/>
    </row>
    <row r="608" ht="15.75" hidden="1" customHeight="1" outlineLevel="1">
      <c r="A608" s="862" t="str">
        <f>IFERROR(__xludf.DUMMYFUNCTION("TRANSPOSE(FILTER(Esercizi!$AY$2:$BI563,Esercizi!$AY$1:$BI$1=#REF!))"),"#N/A")</f>
        <v>#N/A</v>
      </c>
      <c r="B608" s="863"/>
      <c r="C608" s="863"/>
      <c r="D608" s="863"/>
      <c r="E608" s="863"/>
      <c r="F608" s="863"/>
      <c r="G608" s="863"/>
      <c r="H608" s="863"/>
      <c r="I608" s="863"/>
      <c r="J608" s="863"/>
      <c r="K608" s="863"/>
      <c r="L608" s="863"/>
      <c r="M608" s="863"/>
      <c r="N608" s="863"/>
      <c r="O608" s="863"/>
      <c r="P608" s="863"/>
      <c r="Q608" s="863"/>
      <c r="R608" s="863"/>
      <c r="S608" s="863"/>
      <c r="T608" s="863"/>
      <c r="U608" s="863"/>
      <c r="V608" s="863"/>
      <c r="W608" s="863"/>
      <c r="X608" s="863"/>
      <c r="Y608" s="863"/>
      <c r="Z608" s="863"/>
      <c r="AA608" s="863"/>
      <c r="AB608" s="863"/>
      <c r="AC608" s="863"/>
      <c r="AD608" s="863"/>
      <c r="AE608" s="863"/>
      <c r="AF608" s="863"/>
      <c r="AG608" s="863"/>
      <c r="AH608" s="863"/>
      <c r="AI608" s="863"/>
      <c r="AJ608" s="863"/>
      <c r="AK608" s="863"/>
      <c r="AL608" s="863"/>
      <c r="AM608" s="863"/>
      <c r="AN608" s="863"/>
      <c r="AO608" s="863"/>
      <c r="AP608" s="863"/>
    </row>
    <row r="609" ht="15.75" hidden="1" customHeight="1" outlineLevel="1">
      <c r="A609" s="862" t="str">
        <f>IFERROR(__xludf.DUMMYFUNCTION("TRANSPOSE(FILTER(Esercizi!$AY$2:$BI563,Esercizi!$AY$1:$BI$1=#REF!))"),"#N/A")</f>
        <v>#N/A</v>
      </c>
      <c r="B609" s="863"/>
      <c r="C609" s="863"/>
      <c r="D609" s="863"/>
      <c r="E609" s="863"/>
      <c r="F609" s="863"/>
      <c r="G609" s="863"/>
      <c r="H609" s="863"/>
      <c r="I609" s="863"/>
      <c r="J609" s="863"/>
      <c r="K609" s="863"/>
      <c r="L609" s="863"/>
      <c r="M609" s="863"/>
      <c r="N609" s="863"/>
      <c r="O609" s="863"/>
      <c r="P609" s="863"/>
      <c r="Q609" s="863"/>
      <c r="R609" s="863"/>
      <c r="S609" s="863"/>
      <c r="T609" s="863"/>
      <c r="U609" s="863"/>
      <c r="V609" s="863"/>
      <c r="W609" s="863"/>
      <c r="X609" s="863"/>
      <c r="Y609" s="863"/>
      <c r="Z609" s="863"/>
      <c r="AA609" s="863"/>
      <c r="AB609" s="863"/>
      <c r="AC609" s="863"/>
      <c r="AD609" s="863"/>
      <c r="AE609" s="863"/>
      <c r="AF609" s="863"/>
      <c r="AG609" s="863"/>
      <c r="AH609" s="863"/>
      <c r="AI609" s="863"/>
      <c r="AJ609" s="863"/>
      <c r="AK609" s="863"/>
      <c r="AL609" s="863"/>
      <c r="AM609" s="863"/>
      <c r="AN609" s="863"/>
      <c r="AO609" s="863"/>
      <c r="AP609" s="863"/>
    </row>
    <row r="610" ht="15.75" hidden="1" customHeight="1" outlineLevel="1">
      <c r="A610" s="862" t="str">
        <f>IFERROR(__xludf.DUMMYFUNCTION("TRANSPOSE(FILTER(Esercizi!$AY$2:$BI563,Esercizi!$AY$1:$BI$1=#REF!))"),"#N/A")</f>
        <v>#N/A</v>
      </c>
      <c r="B610" s="863"/>
      <c r="C610" s="863"/>
      <c r="D610" s="863"/>
      <c r="E610" s="863"/>
      <c r="F610" s="863"/>
      <c r="G610" s="863"/>
      <c r="H610" s="863"/>
      <c r="I610" s="863"/>
      <c r="J610" s="863"/>
      <c r="K610" s="863"/>
      <c r="L610" s="863"/>
      <c r="M610" s="863"/>
      <c r="N610" s="863"/>
      <c r="O610" s="863"/>
      <c r="P610" s="863"/>
      <c r="Q610" s="863"/>
      <c r="R610" s="863"/>
      <c r="S610" s="863"/>
      <c r="T610" s="863"/>
      <c r="U610" s="863"/>
      <c r="V610" s="863"/>
      <c r="W610" s="863"/>
      <c r="X610" s="863"/>
      <c r="Y610" s="863"/>
      <c r="Z610" s="863"/>
      <c r="AA610" s="863"/>
      <c r="AB610" s="863"/>
      <c r="AC610" s="863"/>
      <c r="AD610" s="863"/>
      <c r="AE610" s="863"/>
      <c r="AF610" s="863"/>
      <c r="AG610" s="863"/>
      <c r="AH610" s="863"/>
      <c r="AI610" s="863"/>
      <c r="AJ610" s="863"/>
      <c r="AK610" s="863"/>
      <c r="AL610" s="863"/>
      <c r="AM610" s="863"/>
      <c r="AN610" s="863"/>
      <c r="AO610" s="863"/>
      <c r="AP610" s="863"/>
    </row>
    <row r="611" ht="15.75" hidden="1" customHeight="1" outlineLevel="1">
      <c r="A611" s="862" t="str">
        <f>IFERROR(__xludf.DUMMYFUNCTION("TRANSPOSE(FILTER(Esercizi!$AY$2:$BI563,Esercizi!$AY$1:$BI$1=#REF!))"),"#N/A")</f>
        <v>#N/A</v>
      </c>
      <c r="B611" s="863"/>
      <c r="C611" s="863"/>
      <c r="D611" s="863"/>
      <c r="E611" s="863"/>
      <c r="F611" s="863"/>
      <c r="G611" s="863"/>
      <c r="H611" s="863"/>
      <c r="I611" s="863"/>
      <c r="J611" s="863"/>
      <c r="K611" s="863"/>
      <c r="L611" s="863"/>
      <c r="M611" s="863"/>
      <c r="N611" s="863"/>
      <c r="O611" s="863"/>
      <c r="P611" s="863"/>
      <c r="Q611" s="863"/>
      <c r="R611" s="863"/>
      <c r="S611" s="863"/>
      <c r="T611" s="863"/>
      <c r="U611" s="863"/>
      <c r="V611" s="863"/>
      <c r="W611" s="863"/>
      <c r="X611" s="863"/>
      <c r="Y611" s="863"/>
      <c r="Z611" s="863"/>
      <c r="AA611" s="863"/>
      <c r="AB611" s="863"/>
      <c r="AC611" s="863"/>
      <c r="AD611" s="863"/>
      <c r="AE611" s="863"/>
      <c r="AF611" s="863"/>
      <c r="AG611" s="863"/>
      <c r="AH611" s="863"/>
      <c r="AI611" s="863"/>
      <c r="AJ611" s="863"/>
      <c r="AK611" s="863"/>
      <c r="AL611" s="863"/>
      <c r="AM611" s="863"/>
      <c r="AN611" s="863"/>
      <c r="AO611" s="863"/>
      <c r="AP611" s="863"/>
    </row>
    <row r="612" ht="15.75" hidden="1" customHeight="1" outlineLevel="1">
      <c r="A612" s="862" t="str">
        <f>IFERROR(__xludf.DUMMYFUNCTION("TRANSPOSE(FILTER(Esercizi!$AY$2:$BI563,Esercizi!$AY$1:$BI$1=#REF!))"),"#N/A")</f>
        <v>#N/A</v>
      </c>
      <c r="B612" s="863"/>
      <c r="C612" s="863"/>
      <c r="D612" s="863"/>
      <c r="E612" s="863"/>
      <c r="F612" s="863"/>
      <c r="G612" s="863"/>
      <c r="H612" s="863"/>
      <c r="I612" s="863"/>
      <c r="J612" s="863"/>
      <c r="K612" s="863"/>
      <c r="L612" s="863"/>
      <c r="M612" s="863"/>
      <c r="N612" s="863"/>
      <c r="O612" s="863"/>
      <c r="P612" s="863"/>
      <c r="Q612" s="863"/>
      <c r="R612" s="863"/>
      <c r="S612" s="863"/>
      <c r="T612" s="863"/>
      <c r="U612" s="863"/>
      <c r="V612" s="863"/>
      <c r="W612" s="863"/>
      <c r="X612" s="863"/>
      <c r="Y612" s="863"/>
      <c r="Z612" s="863"/>
      <c r="AA612" s="863"/>
      <c r="AB612" s="863"/>
      <c r="AC612" s="863"/>
      <c r="AD612" s="863"/>
      <c r="AE612" s="863"/>
      <c r="AF612" s="863"/>
      <c r="AG612" s="863"/>
      <c r="AH612" s="863"/>
      <c r="AI612" s="863"/>
      <c r="AJ612" s="863"/>
      <c r="AK612" s="863"/>
      <c r="AL612" s="863"/>
      <c r="AM612" s="863"/>
      <c r="AN612" s="863"/>
      <c r="AO612" s="863"/>
      <c r="AP612" s="863"/>
    </row>
    <row r="613" ht="15.75" hidden="1" customHeight="1" outlineLevel="1">
      <c r="A613" s="862" t="str">
        <f>IFERROR(__xludf.DUMMYFUNCTION("TRANSPOSE(FILTER(Esercizi!$AY$2:$BI563,Esercizi!$AY$1:$BI$1=#REF!))"),"#N/A")</f>
        <v>#N/A</v>
      </c>
      <c r="B613" s="863"/>
      <c r="C613" s="863"/>
      <c r="D613" s="863"/>
      <c r="E613" s="863"/>
      <c r="F613" s="863"/>
      <c r="G613" s="863"/>
      <c r="H613" s="863"/>
      <c r="I613" s="863"/>
      <c r="J613" s="863"/>
      <c r="K613" s="863"/>
      <c r="L613" s="863"/>
      <c r="M613" s="863"/>
      <c r="N613" s="863"/>
      <c r="O613" s="863"/>
      <c r="P613" s="863"/>
      <c r="Q613" s="863"/>
      <c r="R613" s="863"/>
      <c r="S613" s="863"/>
      <c r="T613" s="863"/>
      <c r="U613" s="863"/>
      <c r="V613" s="863"/>
      <c r="W613" s="863"/>
      <c r="X613" s="863"/>
      <c r="Y613" s="863"/>
      <c r="Z613" s="863"/>
      <c r="AA613" s="863"/>
      <c r="AB613" s="863"/>
      <c r="AC613" s="863"/>
      <c r="AD613" s="863"/>
      <c r="AE613" s="863"/>
      <c r="AF613" s="863"/>
      <c r="AG613" s="863"/>
      <c r="AH613" s="863"/>
      <c r="AI613" s="863"/>
      <c r="AJ613" s="863"/>
      <c r="AK613" s="863"/>
      <c r="AL613" s="863"/>
      <c r="AM613" s="863"/>
      <c r="AN613" s="863"/>
      <c r="AO613" s="863"/>
      <c r="AP613" s="863"/>
    </row>
    <row r="614" ht="15.75" hidden="1" customHeight="1" outlineLevel="1">
      <c r="A614" s="862" t="str">
        <f>IFERROR(__xludf.DUMMYFUNCTION("TRANSPOSE(FILTER(Esercizi!$AY$2:$BI563,Esercizi!$AY$1:$BI$1=#REF!))"),"#N/A")</f>
        <v>#N/A</v>
      </c>
      <c r="B614" s="863"/>
      <c r="C614" s="863"/>
      <c r="D614" s="863"/>
      <c r="E614" s="863"/>
      <c r="F614" s="863"/>
      <c r="G614" s="863"/>
      <c r="H614" s="863"/>
      <c r="I614" s="863"/>
      <c r="J614" s="863"/>
      <c r="K614" s="863"/>
      <c r="L614" s="863"/>
      <c r="M614" s="863"/>
      <c r="N614" s="863"/>
      <c r="O614" s="863"/>
      <c r="P614" s="863"/>
      <c r="Q614" s="863"/>
      <c r="R614" s="863"/>
      <c r="S614" s="863"/>
      <c r="T614" s="863"/>
      <c r="U614" s="863"/>
      <c r="V614" s="863"/>
      <c r="W614" s="863"/>
      <c r="X614" s="863"/>
      <c r="Y614" s="863"/>
      <c r="Z614" s="863"/>
      <c r="AA614" s="863"/>
      <c r="AB614" s="863"/>
      <c r="AC614" s="863"/>
      <c r="AD614" s="863"/>
      <c r="AE614" s="863"/>
      <c r="AF614" s="863"/>
      <c r="AG614" s="863"/>
      <c r="AH614" s="863"/>
      <c r="AI614" s="863"/>
      <c r="AJ614" s="863"/>
      <c r="AK614" s="863"/>
      <c r="AL614" s="863"/>
      <c r="AM614" s="863"/>
      <c r="AN614" s="863"/>
      <c r="AO614" s="863"/>
      <c r="AP614" s="863"/>
    </row>
    <row r="615" ht="15.75" hidden="1" customHeight="1" outlineLevel="1">
      <c r="A615" s="862" t="str">
        <f>IFERROR(__xludf.DUMMYFUNCTION("TRANSPOSE(FILTER(Esercizi!$AY$2:$BI563,Esercizi!$AY$1:$BI$1=#REF!))"),"#N/A")</f>
        <v>#N/A</v>
      </c>
      <c r="B615" s="863"/>
      <c r="C615" s="863"/>
      <c r="D615" s="863"/>
      <c r="E615" s="863"/>
      <c r="F615" s="863"/>
      <c r="G615" s="863"/>
      <c r="H615" s="863"/>
      <c r="I615" s="863"/>
      <c r="J615" s="863"/>
      <c r="K615" s="863"/>
      <c r="L615" s="863"/>
      <c r="M615" s="863"/>
      <c r="N615" s="863"/>
      <c r="O615" s="863"/>
      <c r="P615" s="863"/>
      <c r="Q615" s="863"/>
      <c r="R615" s="863"/>
      <c r="S615" s="863"/>
      <c r="T615" s="863"/>
      <c r="U615" s="863"/>
      <c r="V615" s="863"/>
      <c r="W615" s="863"/>
      <c r="X615" s="863"/>
      <c r="Y615" s="863"/>
      <c r="Z615" s="863"/>
      <c r="AA615" s="863"/>
      <c r="AB615" s="863"/>
      <c r="AC615" s="863"/>
      <c r="AD615" s="863"/>
      <c r="AE615" s="863"/>
      <c r="AF615" s="863"/>
      <c r="AG615" s="863"/>
      <c r="AH615" s="863"/>
      <c r="AI615" s="863"/>
      <c r="AJ615" s="863"/>
      <c r="AK615" s="863"/>
      <c r="AL615" s="863"/>
      <c r="AM615" s="863"/>
      <c r="AN615" s="863"/>
      <c r="AO615" s="863"/>
      <c r="AP615" s="863"/>
    </row>
    <row r="616" ht="15.75" hidden="1" customHeight="1" outlineLevel="1">
      <c r="A616" s="862" t="str">
        <f>IFERROR(__xludf.DUMMYFUNCTION("TRANSPOSE(FILTER(Esercizi!$AY$2:$BI563,Esercizi!$AY$1:$BI$1=#REF!))"),"#N/A")</f>
        <v>#N/A</v>
      </c>
      <c r="B616" s="863"/>
      <c r="C616" s="863"/>
      <c r="D616" s="863"/>
      <c r="E616" s="863"/>
      <c r="F616" s="863"/>
      <c r="G616" s="863"/>
      <c r="H616" s="863"/>
      <c r="I616" s="863"/>
      <c r="J616" s="863"/>
      <c r="K616" s="863"/>
      <c r="L616" s="863"/>
      <c r="M616" s="863"/>
      <c r="N616" s="863"/>
      <c r="O616" s="863"/>
      <c r="P616" s="863"/>
      <c r="Q616" s="863"/>
      <c r="R616" s="863"/>
      <c r="S616" s="863"/>
      <c r="T616" s="863"/>
      <c r="U616" s="863"/>
      <c r="V616" s="863"/>
      <c r="W616" s="863"/>
      <c r="X616" s="863"/>
      <c r="Y616" s="863"/>
      <c r="Z616" s="863"/>
      <c r="AA616" s="863"/>
      <c r="AB616" s="863"/>
      <c r="AC616" s="863"/>
      <c r="AD616" s="863"/>
      <c r="AE616" s="863"/>
      <c r="AF616" s="863"/>
      <c r="AG616" s="863"/>
      <c r="AH616" s="863"/>
      <c r="AI616" s="863"/>
      <c r="AJ616" s="863"/>
      <c r="AK616" s="863"/>
      <c r="AL616" s="863"/>
      <c r="AM616" s="863"/>
      <c r="AN616" s="863"/>
      <c r="AO616" s="863"/>
      <c r="AP616" s="863"/>
    </row>
    <row r="617" ht="15.75" hidden="1" customHeight="1" outlineLevel="1">
      <c r="A617" s="862" t="str">
        <f>IFERROR(__xludf.DUMMYFUNCTION("TRANSPOSE(FILTER(Esercizi!$AY$2:$BI563,Esercizi!$AY$1:$BI$1=#REF!))"),"#N/A")</f>
        <v>#N/A</v>
      </c>
      <c r="B617" s="863"/>
      <c r="C617" s="863"/>
      <c r="D617" s="863"/>
      <c r="E617" s="863"/>
      <c r="F617" s="863"/>
      <c r="G617" s="863"/>
      <c r="H617" s="863"/>
      <c r="I617" s="863"/>
      <c r="J617" s="863"/>
      <c r="K617" s="863"/>
      <c r="L617" s="863"/>
      <c r="M617" s="863"/>
      <c r="N617" s="863"/>
      <c r="O617" s="863"/>
      <c r="P617" s="863"/>
      <c r="Q617" s="863"/>
      <c r="R617" s="863"/>
      <c r="S617" s="863"/>
      <c r="T617" s="863"/>
      <c r="U617" s="863"/>
      <c r="V617" s="863"/>
      <c r="W617" s="863"/>
      <c r="X617" s="863"/>
      <c r="Y617" s="863"/>
      <c r="Z617" s="863"/>
      <c r="AA617" s="863"/>
      <c r="AB617" s="863"/>
      <c r="AC617" s="863"/>
      <c r="AD617" s="863"/>
      <c r="AE617" s="863"/>
      <c r="AF617" s="863"/>
      <c r="AG617" s="863"/>
      <c r="AH617" s="863"/>
      <c r="AI617" s="863"/>
      <c r="AJ617" s="863"/>
      <c r="AK617" s="863"/>
      <c r="AL617" s="863"/>
      <c r="AM617" s="863"/>
      <c r="AN617" s="863"/>
      <c r="AO617" s="863"/>
      <c r="AP617" s="863"/>
    </row>
    <row r="618" ht="15.75" hidden="1" customHeight="1" outlineLevel="1">
      <c r="A618" s="862" t="str">
        <f>IFERROR(__xludf.DUMMYFUNCTION("TRANSPOSE(FILTER(Esercizi!$AY$2:$BI563,Esercizi!$AY$1:$BI$1=#REF!))"),"#N/A")</f>
        <v>#N/A</v>
      </c>
      <c r="B618" s="863"/>
      <c r="C618" s="863"/>
      <c r="D618" s="863"/>
      <c r="E618" s="863"/>
      <c r="F618" s="863"/>
      <c r="G618" s="863"/>
      <c r="H618" s="863"/>
      <c r="I618" s="863"/>
      <c r="J618" s="863"/>
      <c r="K618" s="863"/>
      <c r="L618" s="863"/>
      <c r="M618" s="863"/>
      <c r="N618" s="863"/>
      <c r="O618" s="863"/>
      <c r="P618" s="863"/>
      <c r="Q618" s="863"/>
      <c r="R618" s="863"/>
      <c r="S618" s="863"/>
      <c r="T618" s="863"/>
      <c r="U618" s="863"/>
      <c r="V618" s="863"/>
      <c r="W618" s="863"/>
      <c r="X618" s="863"/>
      <c r="Y618" s="863"/>
      <c r="Z618" s="863"/>
      <c r="AA618" s="863"/>
      <c r="AB618" s="863"/>
      <c r="AC618" s="863"/>
      <c r="AD618" s="863"/>
      <c r="AE618" s="863"/>
      <c r="AF618" s="863"/>
      <c r="AG618" s="863"/>
      <c r="AH618" s="863"/>
      <c r="AI618" s="863"/>
      <c r="AJ618" s="863"/>
      <c r="AK618" s="863"/>
      <c r="AL618" s="863"/>
      <c r="AM618" s="863"/>
      <c r="AN618" s="863"/>
      <c r="AO618" s="863"/>
      <c r="AP618" s="863"/>
    </row>
    <row r="619" ht="15.75" hidden="1" customHeight="1" outlineLevel="1">
      <c r="A619" s="862"/>
      <c r="B619" s="863"/>
      <c r="C619" s="863"/>
      <c r="D619" s="863"/>
      <c r="E619" s="863"/>
      <c r="F619" s="863"/>
      <c r="G619" s="863"/>
      <c r="H619" s="863"/>
      <c r="I619" s="863"/>
      <c r="J619" s="863"/>
      <c r="K619" s="863"/>
      <c r="L619" s="863"/>
      <c r="M619" s="863"/>
      <c r="N619" s="863"/>
      <c r="O619" s="863"/>
      <c r="P619" s="863"/>
      <c r="Q619" s="863"/>
      <c r="R619" s="863"/>
      <c r="S619" s="863"/>
      <c r="T619" s="863"/>
      <c r="U619" s="863"/>
      <c r="V619" s="863"/>
      <c r="W619" s="863"/>
      <c r="X619" s="863"/>
      <c r="Y619" s="863"/>
      <c r="Z619" s="863"/>
      <c r="AA619" s="863"/>
      <c r="AB619" s="863"/>
      <c r="AC619" s="863"/>
      <c r="AD619" s="863"/>
      <c r="AE619" s="863"/>
      <c r="AF619" s="863"/>
      <c r="AG619" s="863"/>
      <c r="AH619" s="863"/>
      <c r="AI619" s="863"/>
      <c r="AJ619" s="863"/>
      <c r="AK619" s="863"/>
      <c r="AL619" s="863"/>
      <c r="AM619" s="863"/>
      <c r="AN619" s="863"/>
      <c r="AO619" s="863"/>
      <c r="AP619" s="863"/>
    </row>
    <row r="620" ht="15.75" hidden="1" customHeight="1" outlineLevel="1">
      <c r="A620" s="862" t="str">
        <f>IFERROR(__xludf.DUMMYFUNCTION("TRANSPOSE(FILTER(Esercizi!$AY$2:$BI563,Esercizi!$AY$1:$BI$1=#REF!))"),"#N/A")</f>
        <v>#N/A</v>
      </c>
      <c r="B620" s="863"/>
      <c r="C620" s="863"/>
      <c r="D620" s="863"/>
      <c r="E620" s="863"/>
      <c r="F620" s="863"/>
      <c r="G620" s="863"/>
      <c r="H620" s="863"/>
      <c r="I620" s="863"/>
      <c r="J620" s="863"/>
      <c r="K620" s="863"/>
      <c r="L620" s="863"/>
      <c r="M620" s="863"/>
      <c r="N620" s="863"/>
      <c r="O620" s="863"/>
      <c r="P620" s="863"/>
      <c r="Q620" s="863"/>
      <c r="R620" s="863"/>
      <c r="S620" s="863"/>
      <c r="T620" s="863"/>
      <c r="U620" s="863"/>
      <c r="V620" s="863"/>
      <c r="W620" s="863"/>
      <c r="X620" s="863"/>
      <c r="Y620" s="863"/>
      <c r="Z620" s="863"/>
      <c r="AA620" s="863"/>
      <c r="AB620" s="863"/>
      <c r="AC620" s="863"/>
      <c r="AD620" s="863"/>
      <c r="AE620" s="863"/>
      <c r="AF620" s="863"/>
      <c r="AG620" s="863"/>
      <c r="AH620" s="863"/>
      <c r="AI620" s="863"/>
      <c r="AJ620" s="863"/>
      <c r="AK620" s="863"/>
      <c r="AL620" s="863"/>
      <c r="AM620" s="863"/>
      <c r="AN620" s="863"/>
      <c r="AO620" s="863"/>
      <c r="AP620" s="863"/>
    </row>
    <row r="621" ht="15.75" hidden="1" customHeight="1" outlineLevel="1">
      <c r="A621" s="862" t="str">
        <f>IFERROR(__xludf.DUMMYFUNCTION("TRANSPOSE(FILTER(Esercizi!$AY$2:$BI563,Esercizi!$AY$1:$BI$1=#REF!))"),"#N/A")</f>
        <v>#N/A</v>
      </c>
      <c r="B621" s="863"/>
      <c r="C621" s="863"/>
      <c r="D621" s="863"/>
      <c r="E621" s="863"/>
      <c r="F621" s="863"/>
      <c r="G621" s="863"/>
      <c r="H621" s="863"/>
      <c r="I621" s="863"/>
      <c r="J621" s="863"/>
      <c r="K621" s="863"/>
      <c r="L621" s="863"/>
      <c r="M621" s="863"/>
      <c r="N621" s="863"/>
      <c r="O621" s="863"/>
      <c r="P621" s="863"/>
      <c r="Q621" s="863"/>
      <c r="R621" s="863"/>
      <c r="S621" s="863"/>
      <c r="T621" s="863"/>
      <c r="U621" s="863"/>
      <c r="V621" s="863"/>
      <c r="W621" s="863"/>
      <c r="X621" s="863"/>
      <c r="Y621" s="863"/>
      <c r="Z621" s="863"/>
      <c r="AA621" s="863"/>
      <c r="AB621" s="863"/>
      <c r="AC621" s="863"/>
      <c r="AD621" s="863"/>
      <c r="AE621" s="863"/>
      <c r="AF621" s="863"/>
      <c r="AG621" s="863"/>
      <c r="AH621" s="863"/>
      <c r="AI621" s="863"/>
      <c r="AJ621" s="863"/>
      <c r="AK621" s="863"/>
      <c r="AL621" s="863"/>
      <c r="AM621" s="863"/>
      <c r="AN621" s="863"/>
      <c r="AO621" s="863"/>
      <c r="AP621" s="863"/>
    </row>
    <row r="622" ht="15.75" hidden="1" customHeight="1" outlineLevel="1">
      <c r="A622" s="862" t="str">
        <f>IFERROR(__xludf.DUMMYFUNCTION("TRANSPOSE(FILTER(Esercizi!$AY$2:$BI563,Esercizi!$AY$1:$BI$1=#REF!))"),"#N/A")</f>
        <v>#N/A</v>
      </c>
      <c r="B622" s="863"/>
      <c r="C622" s="863"/>
      <c r="D622" s="863"/>
      <c r="E622" s="863"/>
      <c r="F622" s="863"/>
      <c r="G622" s="863"/>
      <c r="H622" s="863"/>
      <c r="I622" s="863"/>
      <c r="J622" s="863"/>
      <c r="K622" s="863"/>
      <c r="L622" s="863"/>
      <c r="M622" s="863"/>
      <c r="N622" s="863"/>
      <c r="O622" s="863"/>
      <c r="P622" s="863"/>
      <c r="Q622" s="863"/>
      <c r="R622" s="863"/>
      <c r="S622" s="863"/>
      <c r="T622" s="863"/>
      <c r="U622" s="863"/>
      <c r="V622" s="863"/>
      <c r="W622" s="863"/>
      <c r="X622" s="863"/>
      <c r="Y622" s="863"/>
      <c r="Z622" s="863"/>
      <c r="AA622" s="863"/>
      <c r="AB622" s="863"/>
      <c r="AC622" s="863"/>
      <c r="AD622" s="863"/>
      <c r="AE622" s="863"/>
      <c r="AF622" s="863"/>
      <c r="AG622" s="863"/>
      <c r="AH622" s="863"/>
      <c r="AI622" s="863"/>
      <c r="AJ622" s="863"/>
      <c r="AK622" s="863"/>
      <c r="AL622" s="863"/>
      <c r="AM622" s="863"/>
      <c r="AN622" s="863"/>
      <c r="AO622" s="863"/>
      <c r="AP622" s="863"/>
    </row>
    <row r="623" ht="15.75" hidden="1" customHeight="1" outlineLevel="1">
      <c r="A623" s="862" t="str">
        <f>IFERROR(__xludf.DUMMYFUNCTION("TRANSPOSE(FILTER(Esercizi!$AY$2:$BI563,Esercizi!$AY$1:$BI$1=#REF!))"),"#N/A")</f>
        <v>#N/A</v>
      </c>
      <c r="B623" s="863"/>
      <c r="C623" s="863"/>
      <c r="D623" s="863"/>
      <c r="E623" s="863"/>
      <c r="F623" s="863"/>
      <c r="G623" s="863"/>
      <c r="H623" s="863"/>
      <c r="I623" s="863"/>
      <c r="J623" s="863"/>
      <c r="K623" s="863"/>
      <c r="L623" s="863"/>
      <c r="M623" s="863"/>
      <c r="N623" s="863"/>
      <c r="O623" s="863"/>
      <c r="P623" s="863"/>
      <c r="Q623" s="863"/>
      <c r="R623" s="863"/>
      <c r="S623" s="863"/>
      <c r="T623" s="863"/>
      <c r="U623" s="863"/>
      <c r="V623" s="863"/>
      <c r="W623" s="863"/>
      <c r="X623" s="863"/>
      <c r="Y623" s="863"/>
      <c r="Z623" s="863"/>
      <c r="AA623" s="863"/>
      <c r="AB623" s="863"/>
      <c r="AC623" s="863"/>
      <c r="AD623" s="863"/>
      <c r="AE623" s="863"/>
      <c r="AF623" s="863"/>
      <c r="AG623" s="863"/>
      <c r="AH623" s="863"/>
      <c r="AI623" s="863"/>
      <c r="AJ623" s="863"/>
      <c r="AK623" s="863"/>
      <c r="AL623" s="863"/>
      <c r="AM623" s="863"/>
      <c r="AN623" s="863"/>
      <c r="AO623" s="863"/>
      <c r="AP623" s="863"/>
    </row>
    <row r="624" ht="15.75" hidden="1" customHeight="1" outlineLevel="1">
      <c r="A624" s="862" t="str">
        <f>IFERROR(__xludf.DUMMYFUNCTION("TRANSPOSE(FILTER(Esercizi!$AY$2:$BI563,Esercizi!$AY$1:$BI$1=#REF!))"),"#N/A")</f>
        <v>#N/A</v>
      </c>
      <c r="B624" s="863"/>
      <c r="C624" s="863"/>
      <c r="D624" s="863"/>
      <c r="E624" s="863"/>
      <c r="F624" s="863"/>
      <c r="G624" s="863"/>
      <c r="H624" s="863"/>
      <c r="I624" s="863"/>
      <c r="J624" s="863"/>
      <c r="K624" s="863"/>
      <c r="L624" s="863"/>
      <c r="M624" s="863"/>
      <c r="N624" s="863"/>
      <c r="O624" s="863"/>
      <c r="P624" s="863"/>
      <c r="Q624" s="863"/>
      <c r="R624" s="863"/>
      <c r="S624" s="863"/>
      <c r="T624" s="863"/>
      <c r="U624" s="863"/>
      <c r="V624" s="863"/>
      <c r="W624" s="863"/>
      <c r="X624" s="863"/>
      <c r="Y624" s="863"/>
      <c r="Z624" s="863"/>
      <c r="AA624" s="863"/>
      <c r="AB624" s="863"/>
      <c r="AC624" s="863"/>
      <c r="AD624" s="863"/>
      <c r="AE624" s="863"/>
      <c r="AF624" s="863"/>
      <c r="AG624" s="863"/>
      <c r="AH624" s="863"/>
      <c r="AI624" s="863"/>
      <c r="AJ624" s="863"/>
      <c r="AK624" s="863"/>
      <c r="AL624" s="863"/>
      <c r="AM624" s="863"/>
      <c r="AN624" s="863"/>
      <c r="AO624" s="863"/>
      <c r="AP624" s="863"/>
    </row>
    <row r="625" ht="15.75" hidden="1" customHeight="1" outlineLevel="1">
      <c r="A625" s="862" t="str">
        <f>IFERROR(__xludf.DUMMYFUNCTION("TRANSPOSE(FILTER(Esercizi!$AY$2:$BI563,Esercizi!$AY$1:$BI$1=#REF!))"),"#N/A")</f>
        <v>#N/A</v>
      </c>
      <c r="B625" s="863"/>
      <c r="C625" s="863"/>
      <c r="D625" s="863"/>
      <c r="E625" s="863"/>
      <c r="F625" s="863"/>
      <c r="G625" s="863"/>
      <c r="H625" s="863"/>
      <c r="I625" s="863"/>
      <c r="J625" s="863"/>
      <c r="K625" s="863"/>
      <c r="L625" s="863"/>
      <c r="M625" s="863"/>
      <c r="N625" s="863"/>
      <c r="O625" s="863"/>
      <c r="P625" s="863"/>
      <c r="Q625" s="863"/>
      <c r="R625" s="863"/>
      <c r="S625" s="863"/>
      <c r="T625" s="863"/>
      <c r="U625" s="863"/>
      <c r="V625" s="863"/>
      <c r="W625" s="863"/>
      <c r="X625" s="863"/>
      <c r="Y625" s="863"/>
      <c r="Z625" s="863"/>
      <c r="AA625" s="863"/>
      <c r="AB625" s="863"/>
      <c r="AC625" s="863"/>
      <c r="AD625" s="863"/>
      <c r="AE625" s="863"/>
      <c r="AF625" s="863"/>
      <c r="AG625" s="863"/>
      <c r="AH625" s="863"/>
      <c r="AI625" s="863"/>
      <c r="AJ625" s="863"/>
      <c r="AK625" s="863"/>
      <c r="AL625" s="863"/>
      <c r="AM625" s="863"/>
      <c r="AN625" s="863"/>
      <c r="AO625" s="863"/>
      <c r="AP625" s="863"/>
    </row>
    <row r="626" ht="15.75" hidden="1" customHeight="1" outlineLevel="1">
      <c r="A626" s="862" t="str">
        <f>IFERROR(__xludf.DUMMYFUNCTION("TRANSPOSE(FILTER(Esercizi!$AY$2:$BI563,Esercizi!$AY$1:$BI$1=#REF!))"),"#N/A")</f>
        <v>#N/A</v>
      </c>
      <c r="B626" s="863"/>
      <c r="C626" s="863"/>
      <c r="D626" s="863"/>
      <c r="E626" s="863"/>
      <c r="F626" s="863"/>
      <c r="G626" s="863"/>
      <c r="H626" s="863"/>
      <c r="I626" s="863"/>
      <c r="J626" s="863"/>
      <c r="K626" s="863"/>
      <c r="L626" s="863"/>
      <c r="M626" s="863"/>
      <c r="N626" s="863"/>
      <c r="O626" s="863"/>
      <c r="P626" s="863"/>
      <c r="Q626" s="863"/>
      <c r="R626" s="863"/>
      <c r="S626" s="863"/>
      <c r="T626" s="863"/>
      <c r="U626" s="863"/>
      <c r="V626" s="863"/>
      <c r="W626" s="863"/>
      <c r="X626" s="863"/>
      <c r="Y626" s="863"/>
      <c r="Z626" s="863"/>
      <c r="AA626" s="863"/>
      <c r="AB626" s="863"/>
      <c r="AC626" s="863"/>
      <c r="AD626" s="863"/>
      <c r="AE626" s="863"/>
      <c r="AF626" s="863"/>
      <c r="AG626" s="863"/>
      <c r="AH626" s="863"/>
      <c r="AI626" s="863"/>
      <c r="AJ626" s="863"/>
      <c r="AK626" s="863"/>
      <c r="AL626" s="863"/>
      <c r="AM626" s="863"/>
      <c r="AN626" s="863"/>
      <c r="AO626" s="863"/>
      <c r="AP626" s="863"/>
    </row>
    <row r="627" ht="15.75" hidden="1" customHeight="1" outlineLevel="1">
      <c r="A627" s="862" t="str">
        <f>IFERROR(__xludf.DUMMYFUNCTION("TRANSPOSE(FILTER(Esercizi!$AY$2:$BI563,Esercizi!$AY$1:$BI$1=#REF!))"),"#N/A")</f>
        <v>#N/A</v>
      </c>
      <c r="B627" s="863"/>
      <c r="C627" s="863"/>
      <c r="D627" s="863"/>
      <c r="E627" s="863"/>
      <c r="F627" s="863"/>
      <c r="G627" s="863"/>
      <c r="H627" s="863"/>
      <c r="I627" s="863"/>
      <c r="J627" s="863"/>
      <c r="K627" s="863"/>
      <c r="L627" s="863"/>
      <c r="M627" s="863"/>
      <c r="N627" s="863"/>
      <c r="O627" s="863"/>
      <c r="P627" s="863"/>
      <c r="Q627" s="863"/>
      <c r="R627" s="863"/>
      <c r="S627" s="863"/>
      <c r="T627" s="863"/>
      <c r="U627" s="863"/>
      <c r="V627" s="863"/>
      <c r="W627" s="863"/>
      <c r="X627" s="863"/>
      <c r="Y627" s="863"/>
      <c r="Z627" s="863"/>
      <c r="AA627" s="863"/>
      <c r="AB627" s="863"/>
      <c r="AC627" s="863"/>
      <c r="AD627" s="863"/>
      <c r="AE627" s="863"/>
      <c r="AF627" s="863"/>
      <c r="AG627" s="863"/>
      <c r="AH627" s="863"/>
      <c r="AI627" s="863"/>
      <c r="AJ627" s="863"/>
      <c r="AK627" s="863"/>
      <c r="AL627" s="863"/>
      <c r="AM627" s="863"/>
      <c r="AN627" s="863"/>
      <c r="AO627" s="863"/>
      <c r="AP627" s="863"/>
    </row>
    <row r="628" ht="15.75" hidden="1" customHeight="1" outlineLevel="1">
      <c r="A628" s="862" t="str">
        <f>IFERROR(__xludf.DUMMYFUNCTION("TRANSPOSE(FILTER(Esercizi!$AY$2:$BI563,Esercizi!$AY$1:$BI$1=#REF!))"),"#N/A")</f>
        <v>#N/A</v>
      </c>
      <c r="B628" s="863"/>
      <c r="C628" s="863"/>
      <c r="D628" s="863"/>
      <c r="E628" s="863"/>
      <c r="F628" s="863"/>
      <c r="G628" s="863"/>
      <c r="H628" s="863"/>
      <c r="I628" s="863"/>
      <c r="J628" s="863"/>
      <c r="K628" s="863"/>
      <c r="L628" s="863"/>
      <c r="M628" s="863"/>
      <c r="N628" s="863"/>
      <c r="O628" s="863"/>
      <c r="P628" s="863"/>
      <c r="Q628" s="863"/>
      <c r="R628" s="863"/>
      <c r="S628" s="863"/>
      <c r="T628" s="863"/>
      <c r="U628" s="863"/>
      <c r="V628" s="863"/>
      <c r="W628" s="863"/>
      <c r="X628" s="863"/>
      <c r="Y628" s="863"/>
      <c r="Z628" s="863"/>
      <c r="AA628" s="863"/>
      <c r="AB628" s="863"/>
      <c r="AC628" s="863"/>
      <c r="AD628" s="863"/>
      <c r="AE628" s="863"/>
      <c r="AF628" s="863"/>
      <c r="AG628" s="863"/>
      <c r="AH628" s="863"/>
      <c r="AI628" s="863"/>
      <c r="AJ628" s="863"/>
      <c r="AK628" s="863"/>
      <c r="AL628" s="863"/>
      <c r="AM628" s="863"/>
      <c r="AN628" s="863"/>
      <c r="AO628" s="863"/>
      <c r="AP628" s="863"/>
    </row>
    <row r="629" ht="15.75" hidden="1" customHeight="1" outlineLevel="1">
      <c r="A629" s="862" t="str">
        <f>IFERROR(__xludf.DUMMYFUNCTION("TRANSPOSE(FILTER(Esercizi!$AY$2:$BI563,Esercizi!$AY$1:$BI$1=#REF!))"),"#N/A")</f>
        <v>#N/A</v>
      </c>
      <c r="B629" s="863"/>
      <c r="C629" s="863"/>
      <c r="D629" s="863"/>
      <c r="E629" s="863"/>
      <c r="F629" s="863"/>
      <c r="G629" s="863"/>
      <c r="H629" s="863"/>
      <c r="I629" s="863"/>
      <c r="J629" s="863"/>
      <c r="K629" s="863"/>
      <c r="L629" s="863"/>
      <c r="M629" s="863"/>
      <c r="N629" s="863"/>
      <c r="O629" s="863"/>
      <c r="P629" s="863"/>
      <c r="Q629" s="863"/>
      <c r="R629" s="863"/>
      <c r="S629" s="863"/>
      <c r="T629" s="863"/>
      <c r="U629" s="863"/>
      <c r="V629" s="863"/>
      <c r="W629" s="863"/>
      <c r="X629" s="863"/>
      <c r="Y629" s="863"/>
      <c r="Z629" s="863"/>
      <c r="AA629" s="863"/>
      <c r="AB629" s="863"/>
      <c r="AC629" s="863"/>
      <c r="AD629" s="863"/>
      <c r="AE629" s="863"/>
      <c r="AF629" s="863"/>
      <c r="AG629" s="863"/>
      <c r="AH629" s="863"/>
      <c r="AI629" s="863"/>
      <c r="AJ629" s="863"/>
      <c r="AK629" s="863"/>
      <c r="AL629" s="863"/>
      <c r="AM629" s="863"/>
      <c r="AN629" s="863"/>
      <c r="AO629" s="863"/>
      <c r="AP629" s="863"/>
    </row>
    <row r="630" ht="15.75" hidden="1" customHeight="1" outlineLevel="1">
      <c r="A630" s="862" t="str">
        <f>IFERROR(__xludf.DUMMYFUNCTION("TRANSPOSE(FILTER(Esercizi!$AY$2:$BI563,Esercizi!$AY$1:$BI$1=#REF!))"),"#N/A")</f>
        <v>#N/A</v>
      </c>
      <c r="B630" s="863"/>
      <c r="C630" s="863"/>
      <c r="D630" s="863"/>
      <c r="E630" s="863"/>
      <c r="F630" s="863"/>
      <c r="G630" s="863"/>
      <c r="H630" s="863"/>
      <c r="I630" s="863"/>
      <c r="J630" s="863"/>
      <c r="K630" s="863"/>
      <c r="L630" s="863"/>
      <c r="M630" s="863"/>
      <c r="N630" s="863"/>
      <c r="O630" s="863"/>
      <c r="P630" s="863"/>
      <c r="Q630" s="863"/>
      <c r="R630" s="863"/>
      <c r="S630" s="863"/>
      <c r="T630" s="863"/>
      <c r="U630" s="863"/>
      <c r="V630" s="863"/>
      <c r="W630" s="863"/>
      <c r="X630" s="863"/>
      <c r="Y630" s="863"/>
      <c r="Z630" s="863"/>
      <c r="AA630" s="863"/>
      <c r="AB630" s="863"/>
      <c r="AC630" s="863"/>
      <c r="AD630" s="863"/>
      <c r="AE630" s="863"/>
      <c r="AF630" s="863"/>
      <c r="AG630" s="863"/>
      <c r="AH630" s="863"/>
      <c r="AI630" s="863"/>
      <c r="AJ630" s="863"/>
      <c r="AK630" s="863"/>
      <c r="AL630" s="863"/>
      <c r="AM630" s="863"/>
      <c r="AN630" s="863"/>
      <c r="AO630" s="863"/>
      <c r="AP630" s="863"/>
    </row>
    <row r="631" ht="15.75" hidden="1" customHeight="1" outlineLevel="1">
      <c r="A631" s="862" t="str">
        <f>IFERROR(__xludf.DUMMYFUNCTION("TRANSPOSE(FILTER(Esercizi!$AY$2:$BI563,Esercizi!$AY$1:$BI$1=#REF!))"),"#N/A")</f>
        <v>#N/A</v>
      </c>
      <c r="B631" s="863"/>
      <c r="C631" s="863"/>
      <c r="D631" s="863"/>
      <c r="E631" s="863"/>
      <c r="F631" s="863"/>
      <c r="G631" s="863"/>
      <c r="H631" s="863"/>
      <c r="I631" s="863"/>
      <c r="J631" s="863"/>
      <c r="K631" s="863"/>
      <c r="L631" s="863"/>
      <c r="M631" s="863"/>
      <c r="N631" s="863"/>
      <c r="O631" s="863"/>
      <c r="P631" s="863"/>
      <c r="Q631" s="863"/>
      <c r="R631" s="863"/>
      <c r="S631" s="863"/>
      <c r="T631" s="863"/>
      <c r="U631" s="863"/>
      <c r="V631" s="863"/>
      <c r="W631" s="863"/>
      <c r="X631" s="863"/>
      <c r="Y631" s="863"/>
      <c r="Z631" s="863"/>
      <c r="AA631" s="863"/>
      <c r="AB631" s="863"/>
      <c r="AC631" s="863"/>
      <c r="AD631" s="863"/>
      <c r="AE631" s="863"/>
      <c r="AF631" s="863"/>
      <c r="AG631" s="863"/>
      <c r="AH631" s="863"/>
      <c r="AI631" s="863"/>
      <c r="AJ631" s="863"/>
      <c r="AK631" s="863"/>
      <c r="AL631" s="863"/>
      <c r="AM631" s="863"/>
      <c r="AN631" s="863"/>
      <c r="AO631" s="863"/>
      <c r="AP631" s="863"/>
    </row>
    <row r="632" ht="15.75" customHeight="1">
      <c r="A632" s="862"/>
      <c r="B632" s="863"/>
      <c r="C632" s="863"/>
      <c r="D632" s="863"/>
      <c r="E632" s="863"/>
      <c r="F632" s="863"/>
      <c r="G632" s="863"/>
      <c r="H632" s="863"/>
      <c r="I632" s="863"/>
      <c r="J632" s="863"/>
      <c r="K632" s="863"/>
      <c r="L632" s="863"/>
      <c r="M632" s="863"/>
      <c r="N632" s="863"/>
      <c r="O632" s="863"/>
      <c r="P632" s="863"/>
      <c r="Q632" s="863"/>
      <c r="R632" s="863"/>
      <c r="S632" s="863"/>
      <c r="T632" s="863"/>
      <c r="U632" s="863"/>
      <c r="V632" s="863"/>
      <c r="W632" s="863"/>
      <c r="X632" s="863"/>
      <c r="Y632" s="863"/>
      <c r="Z632" s="863"/>
      <c r="AA632" s="863"/>
      <c r="AB632" s="863"/>
      <c r="AC632" s="863"/>
      <c r="AD632" s="863"/>
      <c r="AE632" s="863"/>
      <c r="AF632" s="863"/>
      <c r="AG632" s="863"/>
      <c r="AH632" s="863"/>
      <c r="AI632" s="863"/>
      <c r="AJ632" s="863"/>
      <c r="AK632" s="863"/>
      <c r="AL632" s="863"/>
      <c r="AM632" s="863"/>
      <c r="AN632" s="863"/>
      <c r="AO632" s="863"/>
      <c r="AP632" s="863"/>
    </row>
    <row r="633" ht="37.5" customHeight="1" collapsed="1">
      <c r="A633" s="864">
        <f>A554+1</f>
        <v>9</v>
      </c>
      <c r="B633" s="865"/>
      <c r="C633" s="865"/>
      <c r="D633" s="865"/>
      <c r="E633" s="865"/>
      <c r="F633" s="865"/>
      <c r="G633" s="865"/>
      <c r="H633" s="865"/>
      <c r="I633" s="865"/>
      <c r="J633" s="865"/>
      <c r="K633" s="865"/>
      <c r="L633" s="865"/>
      <c r="M633" s="865"/>
      <c r="N633" s="865"/>
      <c r="O633" s="865"/>
      <c r="P633" s="865"/>
      <c r="Q633" s="865"/>
      <c r="R633" s="865"/>
      <c r="S633" s="865"/>
      <c r="T633" s="865"/>
      <c r="U633" s="865"/>
      <c r="V633" s="865"/>
      <c r="W633" s="865"/>
      <c r="X633" s="865"/>
      <c r="Y633" s="865"/>
      <c r="Z633" s="865"/>
      <c r="AA633" s="865"/>
      <c r="AB633" s="865"/>
      <c r="AC633" s="865"/>
      <c r="AD633" s="865"/>
      <c r="AE633" s="865"/>
      <c r="AF633" s="865"/>
      <c r="AG633" s="865"/>
      <c r="AH633" s="865"/>
      <c r="AI633" s="865"/>
      <c r="AJ633" s="865"/>
      <c r="AK633" s="865"/>
      <c r="AL633" s="865"/>
      <c r="AM633" s="865"/>
      <c r="AN633" s="865"/>
      <c r="AO633" s="865"/>
      <c r="AP633" s="865"/>
    </row>
    <row r="634" ht="15.75" hidden="1" customHeight="1" outlineLevel="1">
      <c r="A634" s="862" t="str">
        <f>IFERROR(__xludf.DUMMYFUNCTION("TRANSPOSE(FILTER(Esercizi!$AY$2:$BI563,Esercizi!$AY$1:$BI$1=#REF!))"),"#N/A")</f>
        <v>#N/A</v>
      </c>
      <c r="B634" s="863"/>
      <c r="C634" s="863"/>
      <c r="D634" s="863"/>
      <c r="E634" s="863"/>
      <c r="F634" s="863"/>
      <c r="G634" s="863"/>
      <c r="H634" s="863"/>
      <c r="I634" s="863"/>
      <c r="J634" s="863"/>
      <c r="K634" s="863"/>
      <c r="L634" s="863"/>
      <c r="M634" s="863"/>
      <c r="N634" s="863"/>
      <c r="O634" s="863"/>
      <c r="P634" s="863"/>
      <c r="Q634" s="863"/>
      <c r="R634" s="863"/>
      <c r="S634" s="863"/>
      <c r="T634" s="863"/>
      <c r="U634" s="863"/>
      <c r="V634" s="863"/>
      <c r="W634" s="863"/>
      <c r="X634" s="863"/>
      <c r="Y634" s="863"/>
      <c r="Z634" s="863"/>
      <c r="AA634" s="863"/>
      <c r="AB634" s="863"/>
      <c r="AC634" s="863"/>
      <c r="AD634" s="863"/>
      <c r="AE634" s="863"/>
      <c r="AF634" s="863"/>
      <c r="AG634" s="863"/>
      <c r="AH634" s="863"/>
      <c r="AI634" s="863"/>
      <c r="AJ634" s="863"/>
      <c r="AK634" s="863"/>
      <c r="AL634" s="863"/>
      <c r="AM634" s="863"/>
      <c r="AN634" s="863"/>
      <c r="AO634" s="863"/>
      <c r="AP634" s="863"/>
    </row>
    <row r="635" ht="15.75" hidden="1" customHeight="1" outlineLevel="1">
      <c r="A635" s="862" t="str">
        <f>IFERROR(__xludf.DUMMYFUNCTION("TRANSPOSE(FILTER(Esercizi!$AY$2:$BI563,Esercizi!$AY$1:$BI$1=#REF!))"),"#N/A")</f>
        <v>#N/A</v>
      </c>
      <c r="B635" s="863"/>
      <c r="C635" s="863"/>
      <c r="D635" s="863"/>
      <c r="E635" s="863"/>
      <c r="F635" s="863"/>
      <c r="G635" s="863"/>
      <c r="H635" s="863"/>
      <c r="I635" s="863"/>
      <c r="J635" s="863"/>
      <c r="K635" s="863"/>
      <c r="L635" s="863"/>
      <c r="M635" s="863"/>
      <c r="N635" s="863"/>
      <c r="O635" s="863"/>
      <c r="P635" s="863"/>
      <c r="Q635" s="863"/>
      <c r="R635" s="863"/>
      <c r="S635" s="863"/>
      <c r="T635" s="863"/>
      <c r="U635" s="863"/>
      <c r="V635" s="863"/>
      <c r="W635" s="863"/>
      <c r="X635" s="863"/>
      <c r="Y635" s="863"/>
      <c r="Z635" s="863"/>
      <c r="AA635" s="863"/>
      <c r="AB635" s="863"/>
      <c r="AC635" s="863"/>
      <c r="AD635" s="863"/>
      <c r="AE635" s="863"/>
      <c r="AF635" s="863"/>
      <c r="AG635" s="863"/>
      <c r="AH635" s="863"/>
      <c r="AI635" s="863"/>
      <c r="AJ635" s="863"/>
      <c r="AK635" s="863"/>
      <c r="AL635" s="863"/>
      <c r="AM635" s="863"/>
      <c r="AN635" s="863"/>
      <c r="AO635" s="863"/>
      <c r="AP635" s="863"/>
    </row>
    <row r="636" ht="15.75" hidden="1" customHeight="1" outlineLevel="1">
      <c r="A636" s="862" t="str">
        <f>IFERROR(__xludf.DUMMYFUNCTION("TRANSPOSE(FILTER(Esercizi!$AY$2:$BI563,Esercizi!$AY$1:$BI$1=#REF!))"),"#N/A")</f>
        <v>#N/A</v>
      </c>
      <c r="B636" s="863"/>
      <c r="C636" s="863"/>
      <c r="D636" s="863"/>
      <c r="E636" s="863"/>
      <c r="F636" s="863"/>
      <c r="G636" s="863"/>
      <c r="H636" s="863"/>
      <c r="I636" s="863"/>
      <c r="J636" s="863"/>
      <c r="K636" s="863"/>
      <c r="L636" s="863"/>
      <c r="M636" s="863"/>
      <c r="N636" s="863"/>
      <c r="O636" s="863"/>
      <c r="P636" s="863"/>
      <c r="Q636" s="863"/>
      <c r="R636" s="863"/>
      <c r="S636" s="863"/>
      <c r="T636" s="863"/>
      <c r="U636" s="863"/>
      <c r="V636" s="863"/>
      <c r="W636" s="863"/>
      <c r="X636" s="863"/>
      <c r="Y636" s="863"/>
      <c r="Z636" s="863"/>
      <c r="AA636" s="863"/>
      <c r="AB636" s="863"/>
      <c r="AC636" s="863"/>
      <c r="AD636" s="863"/>
      <c r="AE636" s="863"/>
      <c r="AF636" s="863"/>
      <c r="AG636" s="863"/>
      <c r="AH636" s="863"/>
      <c r="AI636" s="863"/>
      <c r="AJ636" s="863"/>
      <c r="AK636" s="863"/>
      <c r="AL636" s="863"/>
      <c r="AM636" s="863"/>
      <c r="AN636" s="863"/>
      <c r="AO636" s="863"/>
      <c r="AP636" s="863"/>
    </row>
    <row r="637" ht="15.75" hidden="1" customHeight="1" outlineLevel="1">
      <c r="A637" s="862" t="str">
        <f>IFERROR(__xludf.DUMMYFUNCTION("TRANSPOSE(FILTER(Esercizi!$AY$2:$BI563,Esercizi!$AY$1:$BI$1=#REF!))"),"#N/A")</f>
        <v>#N/A</v>
      </c>
      <c r="B637" s="863"/>
      <c r="C637" s="863"/>
      <c r="D637" s="863"/>
      <c r="E637" s="863"/>
      <c r="F637" s="863"/>
      <c r="G637" s="863"/>
      <c r="H637" s="863"/>
      <c r="I637" s="863"/>
      <c r="J637" s="863"/>
      <c r="K637" s="863"/>
      <c r="L637" s="863"/>
      <c r="M637" s="863"/>
      <c r="N637" s="863"/>
      <c r="O637" s="863"/>
      <c r="P637" s="863"/>
      <c r="Q637" s="863"/>
      <c r="R637" s="863"/>
      <c r="S637" s="863"/>
      <c r="T637" s="863"/>
      <c r="U637" s="863"/>
      <c r="V637" s="863"/>
      <c r="W637" s="863"/>
      <c r="X637" s="863"/>
      <c r="Y637" s="863"/>
      <c r="Z637" s="863"/>
      <c r="AA637" s="863"/>
      <c r="AB637" s="863"/>
      <c r="AC637" s="863"/>
      <c r="AD637" s="863"/>
      <c r="AE637" s="863"/>
      <c r="AF637" s="863"/>
      <c r="AG637" s="863"/>
      <c r="AH637" s="863"/>
      <c r="AI637" s="863"/>
      <c r="AJ637" s="863"/>
      <c r="AK637" s="863"/>
      <c r="AL637" s="863"/>
      <c r="AM637" s="863"/>
      <c r="AN637" s="863"/>
      <c r="AO637" s="863"/>
      <c r="AP637" s="863"/>
    </row>
    <row r="638" ht="15.75" hidden="1" customHeight="1" outlineLevel="1">
      <c r="A638" s="862" t="str">
        <f>IFERROR(__xludf.DUMMYFUNCTION("TRANSPOSE(FILTER(Esercizi!$AY$2:$BI563,Esercizi!$AY$1:$BI$1=#REF!))"),"#N/A")</f>
        <v>#N/A</v>
      </c>
      <c r="B638" s="863"/>
      <c r="C638" s="863"/>
      <c r="D638" s="863"/>
      <c r="E638" s="863"/>
      <c r="F638" s="863"/>
      <c r="G638" s="863"/>
      <c r="H638" s="863"/>
      <c r="I638" s="863"/>
      <c r="J638" s="863"/>
      <c r="K638" s="863"/>
      <c r="L638" s="863"/>
      <c r="M638" s="863"/>
      <c r="N638" s="863"/>
      <c r="O638" s="863"/>
      <c r="P638" s="863"/>
      <c r="Q638" s="863"/>
      <c r="R638" s="863"/>
      <c r="S638" s="863"/>
      <c r="T638" s="863"/>
      <c r="U638" s="863"/>
      <c r="V638" s="863"/>
      <c r="W638" s="863"/>
      <c r="X638" s="863"/>
      <c r="Y638" s="863"/>
      <c r="Z638" s="863"/>
      <c r="AA638" s="863"/>
      <c r="AB638" s="863"/>
      <c r="AC638" s="863"/>
      <c r="AD638" s="863"/>
      <c r="AE638" s="863"/>
      <c r="AF638" s="863"/>
      <c r="AG638" s="863"/>
      <c r="AH638" s="863"/>
      <c r="AI638" s="863"/>
      <c r="AJ638" s="863"/>
      <c r="AK638" s="863"/>
      <c r="AL638" s="863"/>
      <c r="AM638" s="863"/>
      <c r="AN638" s="863"/>
      <c r="AO638" s="863"/>
      <c r="AP638" s="863"/>
    </row>
    <row r="639" ht="15.75" hidden="1" customHeight="1" outlineLevel="1">
      <c r="A639" s="862" t="str">
        <f>IFERROR(__xludf.DUMMYFUNCTION("TRANSPOSE(FILTER(Esercizi!$AY$2:$BI563,Esercizi!$AY$1:$BI$1=#REF!))"),"#N/A")</f>
        <v>#N/A</v>
      </c>
      <c r="B639" s="863"/>
      <c r="C639" s="863"/>
      <c r="D639" s="863"/>
      <c r="E639" s="863"/>
      <c r="F639" s="863"/>
      <c r="G639" s="863"/>
      <c r="H639" s="863"/>
      <c r="I639" s="863"/>
      <c r="J639" s="863"/>
      <c r="K639" s="863"/>
      <c r="L639" s="863"/>
      <c r="M639" s="863"/>
      <c r="N639" s="863"/>
      <c r="O639" s="863"/>
      <c r="P639" s="863"/>
      <c r="Q639" s="863"/>
      <c r="R639" s="863"/>
      <c r="S639" s="863"/>
      <c r="T639" s="863"/>
      <c r="U639" s="863"/>
      <c r="V639" s="863"/>
      <c r="W639" s="863"/>
      <c r="X639" s="863"/>
      <c r="Y639" s="863"/>
      <c r="Z639" s="863"/>
      <c r="AA639" s="863"/>
      <c r="AB639" s="863"/>
      <c r="AC639" s="863"/>
      <c r="AD639" s="863"/>
      <c r="AE639" s="863"/>
      <c r="AF639" s="863"/>
      <c r="AG639" s="863"/>
      <c r="AH639" s="863"/>
      <c r="AI639" s="863"/>
      <c r="AJ639" s="863"/>
      <c r="AK639" s="863"/>
      <c r="AL639" s="863"/>
      <c r="AM639" s="863"/>
      <c r="AN639" s="863"/>
      <c r="AO639" s="863"/>
      <c r="AP639" s="863"/>
    </row>
    <row r="640" ht="15.75" hidden="1" customHeight="1" outlineLevel="1">
      <c r="A640" s="862" t="str">
        <f>IFERROR(__xludf.DUMMYFUNCTION("TRANSPOSE(FILTER(Esercizi!$AY$2:$BI563,Esercizi!$AY$1:$BI$1=#REF!))"),"#N/A")</f>
        <v>#N/A</v>
      </c>
      <c r="B640" s="863"/>
      <c r="C640" s="863"/>
      <c r="D640" s="863"/>
      <c r="E640" s="863"/>
      <c r="F640" s="863"/>
      <c r="G640" s="863"/>
      <c r="H640" s="863"/>
      <c r="I640" s="863"/>
      <c r="J640" s="863"/>
      <c r="K640" s="863"/>
      <c r="L640" s="863"/>
      <c r="M640" s="863"/>
      <c r="N640" s="863"/>
      <c r="O640" s="863"/>
      <c r="P640" s="863"/>
      <c r="Q640" s="863"/>
      <c r="R640" s="863"/>
      <c r="S640" s="863"/>
      <c r="T640" s="863"/>
      <c r="U640" s="863"/>
      <c r="V640" s="863"/>
      <c r="W640" s="863"/>
      <c r="X640" s="863"/>
      <c r="Y640" s="863"/>
      <c r="Z640" s="863"/>
      <c r="AA640" s="863"/>
      <c r="AB640" s="863"/>
      <c r="AC640" s="863"/>
      <c r="AD640" s="863"/>
      <c r="AE640" s="863"/>
      <c r="AF640" s="863"/>
      <c r="AG640" s="863"/>
      <c r="AH640" s="863"/>
      <c r="AI640" s="863"/>
      <c r="AJ640" s="863"/>
      <c r="AK640" s="863"/>
      <c r="AL640" s="863"/>
      <c r="AM640" s="863"/>
      <c r="AN640" s="863"/>
      <c r="AO640" s="863"/>
      <c r="AP640" s="863"/>
    </row>
    <row r="641" ht="15.75" hidden="1" customHeight="1" outlineLevel="1">
      <c r="A641" s="862" t="str">
        <f>IFERROR(__xludf.DUMMYFUNCTION("TRANSPOSE(FILTER(Esercizi!$AY$2:$BI563,Esercizi!$AY$1:$BI$1=#REF!))"),"#N/A")</f>
        <v>#N/A</v>
      </c>
      <c r="B641" s="863"/>
      <c r="C641" s="863"/>
      <c r="D641" s="863"/>
      <c r="E641" s="863"/>
      <c r="F641" s="863"/>
      <c r="G641" s="863"/>
      <c r="H641" s="863"/>
      <c r="I641" s="863"/>
      <c r="J641" s="863"/>
      <c r="K641" s="863"/>
      <c r="L641" s="863"/>
      <c r="M641" s="863"/>
      <c r="N641" s="863"/>
      <c r="O641" s="863"/>
      <c r="P641" s="863"/>
      <c r="Q641" s="863"/>
      <c r="R641" s="863"/>
      <c r="S641" s="863"/>
      <c r="T641" s="863"/>
      <c r="U641" s="863"/>
      <c r="V641" s="863"/>
      <c r="W641" s="863"/>
      <c r="X641" s="863"/>
      <c r="Y641" s="863"/>
      <c r="Z641" s="863"/>
      <c r="AA641" s="863"/>
      <c r="AB641" s="863"/>
      <c r="AC641" s="863"/>
      <c r="AD641" s="863"/>
      <c r="AE641" s="863"/>
      <c r="AF641" s="863"/>
      <c r="AG641" s="863"/>
      <c r="AH641" s="863"/>
      <c r="AI641" s="863"/>
      <c r="AJ641" s="863"/>
      <c r="AK641" s="863"/>
      <c r="AL641" s="863"/>
      <c r="AM641" s="863"/>
      <c r="AN641" s="863"/>
      <c r="AO641" s="863"/>
      <c r="AP641" s="863"/>
    </row>
    <row r="642" ht="15.75" hidden="1" customHeight="1" outlineLevel="1">
      <c r="A642" s="862" t="str">
        <f>IFERROR(__xludf.DUMMYFUNCTION("TRANSPOSE(FILTER(Esercizi!$AY$2:$BI563,Esercizi!$AY$1:$BI$1=#REF!))"),"#N/A")</f>
        <v>#N/A</v>
      </c>
      <c r="B642" s="863"/>
      <c r="C642" s="863"/>
      <c r="D642" s="863"/>
      <c r="E642" s="863"/>
      <c r="F642" s="863"/>
      <c r="G642" s="863"/>
      <c r="H642" s="863"/>
      <c r="I642" s="863"/>
      <c r="J642" s="863"/>
      <c r="K642" s="863"/>
      <c r="L642" s="863"/>
      <c r="M642" s="863"/>
      <c r="N642" s="863"/>
      <c r="O642" s="863"/>
      <c r="P642" s="863"/>
      <c r="Q642" s="863"/>
      <c r="R642" s="863"/>
      <c r="S642" s="863"/>
      <c r="T642" s="863"/>
      <c r="U642" s="863"/>
      <c r="V642" s="863"/>
      <c r="W642" s="863"/>
      <c r="X642" s="863"/>
      <c r="Y642" s="863"/>
      <c r="Z642" s="863"/>
      <c r="AA642" s="863"/>
      <c r="AB642" s="863"/>
      <c r="AC642" s="863"/>
      <c r="AD642" s="863"/>
      <c r="AE642" s="863"/>
      <c r="AF642" s="863"/>
      <c r="AG642" s="863"/>
      <c r="AH642" s="863"/>
      <c r="AI642" s="863"/>
      <c r="AJ642" s="863"/>
      <c r="AK642" s="863"/>
      <c r="AL642" s="863"/>
      <c r="AM642" s="863"/>
      <c r="AN642" s="863"/>
      <c r="AO642" s="863"/>
      <c r="AP642" s="863"/>
    </row>
    <row r="643" ht="15.75" hidden="1" customHeight="1" outlineLevel="1">
      <c r="A643" s="862" t="str">
        <f>IFERROR(__xludf.DUMMYFUNCTION("TRANSPOSE(FILTER(Esercizi!$AY$2:$BI563,Esercizi!$AY$1:$BI$1=#REF!))"),"#N/A")</f>
        <v>#N/A</v>
      </c>
      <c r="B643" s="863"/>
      <c r="C643" s="863"/>
      <c r="D643" s="863"/>
      <c r="E643" s="863"/>
      <c r="F643" s="863"/>
      <c r="G643" s="863"/>
      <c r="H643" s="863"/>
      <c r="I643" s="863"/>
      <c r="J643" s="863"/>
      <c r="K643" s="863"/>
      <c r="L643" s="863"/>
      <c r="M643" s="863"/>
      <c r="N643" s="863"/>
      <c r="O643" s="863"/>
      <c r="P643" s="863"/>
      <c r="Q643" s="863"/>
      <c r="R643" s="863"/>
      <c r="S643" s="863"/>
      <c r="T643" s="863"/>
      <c r="U643" s="863"/>
      <c r="V643" s="863"/>
      <c r="W643" s="863"/>
      <c r="X643" s="863"/>
      <c r="Y643" s="863"/>
      <c r="Z643" s="863"/>
      <c r="AA643" s="863"/>
      <c r="AB643" s="863"/>
      <c r="AC643" s="863"/>
      <c r="AD643" s="863"/>
      <c r="AE643" s="863"/>
      <c r="AF643" s="863"/>
      <c r="AG643" s="863"/>
      <c r="AH643" s="863"/>
      <c r="AI643" s="863"/>
      <c r="AJ643" s="863"/>
      <c r="AK643" s="863"/>
      <c r="AL643" s="863"/>
      <c r="AM643" s="863"/>
      <c r="AN643" s="863"/>
      <c r="AO643" s="863"/>
      <c r="AP643" s="863"/>
    </row>
    <row r="644" ht="15.75" hidden="1" customHeight="1" outlineLevel="1">
      <c r="A644" s="862" t="str">
        <f>IFERROR(__xludf.DUMMYFUNCTION("TRANSPOSE(FILTER(Esercizi!$AY$2:$BI563,Esercizi!$AY$1:$BI$1=#REF!))"),"#N/A")</f>
        <v>#N/A</v>
      </c>
      <c r="B644" s="863"/>
      <c r="C644" s="863"/>
      <c r="D644" s="863"/>
      <c r="E644" s="863"/>
      <c r="F644" s="863"/>
      <c r="G644" s="863"/>
      <c r="H644" s="863"/>
      <c r="I644" s="863"/>
      <c r="J644" s="863"/>
      <c r="K644" s="863"/>
      <c r="L644" s="863"/>
      <c r="M644" s="863"/>
      <c r="N644" s="863"/>
      <c r="O644" s="863"/>
      <c r="P644" s="863"/>
      <c r="Q644" s="863"/>
      <c r="R644" s="863"/>
      <c r="S644" s="863"/>
      <c r="T644" s="863"/>
      <c r="U644" s="863"/>
      <c r="V644" s="863"/>
      <c r="W644" s="863"/>
      <c r="X644" s="863"/>
      <c r="Y644" s="863"/>
      <c r="Z644" s="863"/>
      <c r="AA644" s="863"/>
      <c r="AB644" s="863"/>
      <c r="AC644" s="863"/>
      <c r="AD644" s="863"/>
      <c r="AE644" s="863"/>
      <c r="AF644" s="863"/>
      <c r="AG644" s="863"/>
      <c r="AH644" s="863"/>
      <c r="AI644" s="863"/>
      <c r="AJ644" s="863"/>
      <c r="AK644" s="863"/>
      <c r="AL644" s="863"/>
      <c r="AM644" s="863"/>
      <c r="AN644" s="863"/>
      <c r="AO644" s="863"/>
      <c r="AP644" s="863"/>
    </row>
    <row r="645" ht="15.75" hidden="1" customHeight="1" outlineLevel="1">
      <c r="A645" s="862" t="str">
        <f>IFERROR(__xludf.DUMMYFUNCTION("TRANSPOSE(FILTER(Esercizi!$AY$2:$BI563,Esercizi!$AY$1:$BI$1=#REF!))"),"#N/A")</f>
        <v>#N/A</v>
      </c>
      <c r="B645" s="863"/>
      <c r="C645" s="863"/>
      <c r="D645" s="863"/>
      <c r="E645" s="863"/>
      <c r="F645" s="863"/>
      <c r="G645" s="863"/>
      <c r="H645" s="863"/>
      <c r="I645" s="863"/>
      <c r="J645" s="863"/>
      <c r="K645" s="863"/>
      <c r="L645" s="863"/>
      <c r="M645" s="863"/>
      <c r="N645" s="863"/>
      <c r="O645" s="863"/>
      <c r="P645" s="863"/>
      <c r="Q645" s="863"/>
      <c r="R645" s="863"/>
      <c r="S645" s="863"/>
      <c r="T645" s="863"/>
      <c r="U645" s="863"/>
      <c r="V645" s="863"/>
      <c r="W645" s="863"/>
      <c r="X645" s="863"/>
      <c r="Y645" s="863"/>
      <c r="Z645" s="863"/>
      <c r="AA645" s="863"/>
      <c r="AB645" s="863"/>
      <c r="AC645" s="863"/>
      <c r="AD645" s="863"/>
      <c r="AE645" s="863"/>
      <c r="AF645" s="863"/>
      <c r="AG645" s="863"/>
      <c r="AH645" s="863"/>
      <c r="AI645" s="863"/>
      <c r="AJ645" s="863"/>
      <c r="AK645" s="863"/>
      <c r="AL645" s="863"/>
      <c r="AM645" s="863"/>
      <c r="AN645" s="863"/>
      <c r="AO645" s="863"/>
      <c r="AP645" s="863"/>
    </row>
    <row r="646" ht="15.75" hidden="1" customHeight="1" outlineLevel="1">
      <c r="A646" s="862"/>
      <c r="B646" s="863"/>
      <c r="C646" s="863"/>
      <c r="D646" s="863"/>
      <c r="E646" s="863"/>
      <c r="F646" s="863"/>
      <c r="G646" s="863"/>
      <c r="H646" s="863"/>
      <c r="I646" s="863"/>
      <c r="J646" s="863"/>
      <c r="K646" s="863"/>
      <c r="L646" s="863"/>
      <c r="M646" s="863"/>
      <c r="N646" s="863"/>
      <c r="O646" s="863"/>
      <c r="P646" s="863"/>
      <c r="Q646" s="863"/>
      <c r="R646" s="863"/>
      <c r="S646" s="863"/>
      <c r="T646" s="863"/>
      <c r="U646" s="863"/>
      <c r="V646" s="863"/>
      <c r="W646" s="863"/>
      <c r="X646" s="863"/>
      <c r="Y646" s="863"/>
      <c r="Z646" s="863"/>
      <c r="AA646" s="863"/>
      <c r="AB646" s="863"/>
      <c r="AC646" s="863"/>
      <c r="AD646" s="863"/>
      <c r="AE646" s="863"/>
      <c r="AF646" s="863"/>
      <c r="AG646" s="863"/>
      <c r="AH646" s="863"/>
      <c r="AI646" s="863"/>
      <c r="AJ646" s="863"/>
      <c r="AK646" s="863"/>
      <c r="AL646" s="863"/>
      <c r="AM646" s="863"/>
      <c r="AN646" s="863"/>
      <c r="AO646" s="863"/>
      <c r="AP646" s="863"/>
    </row>
    <row r="647" ht="15.75" hidden="1" customHeight="1" outlineLevel="1">
      <c r="A647" s="862" t="str">
        <f>IFERROR(__xludf.DUMMYFUNCTION("TRANSPOSE(FILTER(Esercizi!$AY$2:$BI563,Esercizi!$AY$1:$BI$1=#REF!))"),"#N/A")</f>
        <v>#N/A</v>
      </c>
      <c r="B647" s="863"/>
      <c r="C647" s="863"/>
      <c r="D647" s="863"/>
      <c r="E647" s="863"/>
      <c r="F647" s="863"/>
      <c r="G647" s="863"/>
      <c r="H647" s="863"/>
      <c r="I647" s="863"/>
      <c r="J647" s="863"/>
      <c r="K647" s="863"/>
      <c r="L647" s="863"/>
      <c r="M647" s="863"/>
      <c r="N647" s="863"/>
      <c r="O647" s="863"/>
      <c r="P647" s="863"/>
      <c r="Q647" s="863"/>
      <c r="R647" s="863"/>
      <c r="S647" s="863"/>
      <c r="T647" s="863"/>
      <c r="U647" s="863"/>
      <c r="V647" s="863"/>
      <c r="W647" s="863"/>
      <c r="X647" s="863"/>
      <c r="Y647" s="863"/>
      <c r="Z647" s="863"/>
      <c r="AA647" s="863"/>
      <c r="AB647" s="863"/>
      <c r="AC647" s="863"/>
      <c r="AD647" s="863"/>
      <c r="AE647" s="863"/>
      <c r="AF647" s="863"/>
      <c r="AG647" s="863"/>
      <c r="AH647" s="863"/>
      <c r="AI647" s="863"/>
      <c r="AJ647" s="863"/>
      <c r="AK647" s="863"/>
      <c r="AL647" s="863"/>
      <c r="AM647" s="863"/>
      <c r="AN647" s="863"/>
      <c r="AO647" s="863"/>
      <c r="AP647" s="863"/>
    </row>
    <row r="648" ht="15.75" hidden="1" customHeight="1" outlineLevel="1">
      <c r="A648" s="862" t="str">
        <f>IFERROR(__xludf.DUMMYFUNCTION("TRANSPOSE(FILTER(Esercizi!$AY$2:$BI563,Esercizi!$AY$1:$BI$1=#REF!))"),"#N/A")</f>
        <v>#N/A</v>
      </c>
      <c r="B648" s="863"/>
      <c r="C648" s="863"/>
      <c r="D648" s="863"/>
      <c r="E648" s="863"/>
      <c r="F648" s="863"/>
      <c r="G648" s="863"/>
      <c r="H648" s="863"/>
      <c r="I648" s="863"/>
      <c r="J648" s="863"/>
      <c r="K648" s="863"/>
      <c r="L648" s="863"/>
      <c r="M648" s="863"/>
      <c r="N648" s="863"/>
      <c r="O648" s="863"/>
      <c r="P648" s="863"/>
      <c r="Q648" s="863"/>
      <c r="R648" s="863"/>
      <c r="S648" s="863"/>
      <c r="T648" s="863"/>
      <c r="U648" s="863"/>
      <c r="V648" s="863"/>
      <c r="W648" s="863"/>
      <c r="X648" s="863"/>
      <c r="Y648" s="863"/>
      <c r="Z648" s="863"/>
      <c r="AA648" s="863"/>
      <c r="AB648" s="863"/>
      <c r="AC648" s="863"/>
      <c r="AD648" s="863"/>
      <c r="AE648" s="863"/>
      <c r="AF648" s="863"/>
      <c r="AG648" s="863"/>
      <c r="AH648" s="863"/>
      <c r="AI648" s="863"/>
      <c r="AJ648" s="863"/>
      <c r="AK648" s="863"/>
      <c r="AL648" s="863"/>
      <c r="AM648" s="863"/>
      <c r="AN648" s="863"/>
      <c r="AO648" s="863"/>
      <c r="AP648" s="863"/>
    </row>
    <row r="649" ht="15.75" hidden="1" customHeight="1" outlineLevel="1">
      <c r="A649" s="862" t="str">
        <f>IFERROR(__xludf.DUMMYFUNCTION("TRANSPOSE(FILTER(Esercizi!$AY$2:$BI563,Esercizi!$AY$1:$BI$1=#REF!))"),"#N/A")</f>
        <v>#N/A</v>
      </c>
      <c r="B649" s="863"/>
      <c r="C649" s="863"/>
      <c r="D649" s="863"/>
      <c r="E649" s="863"/>
      <c r="F649" s="863"/>
      <c r="G649" s="863"/>
      <c r="H649" s="863"/>
      <c r="I649" s="863"/>
      <c r="J649" s="863"/>
      <c r="K649" s="863"/>
      <c r="L649" s="863"/>
      <c r="M649" s="863"/>
      <c r="N649" s="863"/>
      <c r="O649" s="863"/>
      <c r="P649" s="863"/>
      <c r="Q649" s="863"/>
      <c r="R649" s="863"/>
      <c r="S649" s="863"/>
      <c r="T649" s="863"/>
      <c r="U649" s="863"/>
      <c r="V649" s="863"/>
      <c r="W649" s="863"/>
      <c r="X649" s="863"/>
      <c r="Y649" s="863"/>
      <c r="Z649" s="863"/>
      <c r="AA649" s="863"/>
      <c r="AB649" s="863"/>
      <c r="AC649" s="863"/>
      <c r="AD649" s="863"/>
      <c r="AE649" s="863"/>
      <c r="AF649" s="863"/>
      <c r="AG649" s="863"/>
      <c r="AH649" s="863"/>
      <c r="AI649" s="863"/>
      <c r="AJ649" s="863"/>
      <c r="AK649" s="863"/>
      <c r="AL649" s="863"/>
      <c r="AM649" s="863"/>
      <c r="AN649" s="863"/>
      <c r="AO649" s="863"/>
      <c r="AP649" s="863"/>
    </row>
    <row r="650" ht="15.75" hidden="1" customHeight="1" outlineLevel="1">
      <c r="A650" s="862" t="str">
        <f>IFERROR(__xludf.DUMMYFUNCTION("TRANSPOSE(FILTER(Esercizi!$AY$2:$BI563,Esercizi!$AY$1:$BI$1=#REF!))"),"#N/A")</f>
        <v>#N/A</v>
      </c>
      <c r="B650" s="863"/>
      <c r="C650" s="863"/>
      <c r="D650" s="863"/>
      <c r="E650" s="863"/>
      <c r="F650" s="863"/>
      <c r="G650" s="863"/>
      <c r="H650" s="863"/>
      <c r="I650" s="863"/>
      <c r="J650" s="863"/>
      <c r="K650" s="863"/>
      <c r="L650" s="863"/>
      <c r="M650" s="863"/>
      <c r="N650" s="863"/>
      <c r="O650" s="863"/>
      <c r="P650" s="863"/>
      <c r="Q650" s="863"/>
      <c r="R650" s="863"/>
      <c r="S650" s="863"/>
      <c r="T650" s="863"/>
      <c r="U650" s="863"/>
      <c r="V650" s="863"/>
      <c r="W650" s="863"/>
      <c r="X650" s="863"/>
      <c r="Y650" s="863"/>
      <c r="Z650" s="863"/>
      <c r="AA650" s="863"/>
      <c r="AB650" s="863"/>
      <c r="AC650" s="863"/>
      <c r="AD650" s="863"/>
      <c r="AE650" s="863"/>
      <c r="AF650" s="863"/>
      <c r="AG650" s="863"/>
      <c r="AH650" s="863"/>
      <c r="AI650" s="863"/>
      <c r="AJ650" s="863"/>
      <c r="AK650" s="863"/>
      <c r="AL650" s="863"/>
      <c r="AM650" s="863"/>
      <c r="AN650" s="863"/>
      <c r="AO650" s="863"/>
      <c r="AP650" s="863"/>
    </row>
    <row r="651" ht="15.75" hidden="1" customHeight="1" outlineLevel="1">
      <c r="A651" s="862" t="str">
        <f>IFERROR(__xludf.DUMMYFUNCTION("TRANSPOSE(FILTER(Esercizi!$AY$2:$BI563,Esercizi!$AY$1:$BI$1=#REF!))"),"#N/A")</f>
        <v>#N/A</v>
      </c>
      <c r="B651" s="863"/>
      <c r="C651" s="863"/>
      <c r="D651" s="863"/>
      <c r="E651" s="863"/>
      <c r="F651" s="863"/>
      <c r="G651" s="863"/>
      <c r="H651" s="863"/>
      <c r="I651" s="863"/>
      <c r="J651" s="863"/>
      <c r="K651" s="863"/>
      <c r="L651" s="863"/>
      <c r="M651" s="863"/>
      <c r="N651" s="863"/>
      <c r="O651" s="863"/>
      <c r="P651" s="863"/>
      <c r="Q651" s="863"/>
      <c r="R651" s="863"/>
      <c r="S651" s="863"/>
      <c r="T651" s="863"/>
      <c r="U651" s="863"/>
      <c r="V651" s="863"/>
      <c r="W651" s="863"/>
      <c r="X651" s="863"/>
      <c r="Y651" s="863"/>
      <c r="Z651" s="863"/>
      <c r="AA651" s="863"/>
      <c r="AB651" s="863"/>
      <c r="AC651" s="863"/>
      <c r="AD651" s="863"/>
      <c r="AE651" s="863"/>
      <c r="AF651" s="863"/>
      <c r="AG651" s="863"/>
      <c r="AH651" s="863"/>
      <c r="AI651" s="863"/>
      <c r="AJ651" s="863"/>
      <c r="AK651" s="863"/>
      <c r="AL651" s="863"/>
      <c r="AM651" s="863"/>
      <c r="AN651" s="863"/>
      <c r="AO651" s="863"/>
      <c r="AP651" s="863"/>
    </row>
    <row r="652" ht="15.75" hidden="1" customHeight="1" outlineLevel="1">
      <c r="A652" s="862" t="str">
        <f>IFERROR(__xludf.DUMMYFUNCTION("TRANSPOSE(FILTER(Esercizi!$AY$2:$BI563,Esercizi!$AY$1:$BI$1=#REF!))"),"#N/A")</f>
        <v>#N/A</v>
      </c>
      <c r="B652" s="863"/>
      <c r="C652" s="863"/>
      <c r="D652" s="863"/>
      <c r="E652" s="863"/>
      <c r="F652" s="863"/>
      <c r="G652" s="863"/>
      <c r="H652" s="863"/>
      <c r="I652" s="863"/>
      <c r="J652" s="863"/>
      <c r="K652" s="863"/>
      <c r="L652" s="863"/>
      <c r="M652" s="863"/>
      <c r="N652" s="863"/>
      <c r="O652" s="863"/>
      <c r="P652" s="863"/>
      <c r="Q652" s="863"/>
      <c r="R652" s="863"/>
      <c r="S652" s="863"/>
      <c r="T652" s="863"/>
      <c r="U652" s="863"/>
      <c r="V652" s="863"/>
      <c r="W652" s="863"/>
      <c r="X652" s="863"/>
      <c r="Y652" s="863"/>
      <c r="Z652" s="863"/>
      <c r="AA652" s="863"/>
      <c r="AB652" s="863"/>
      <c r="AC652" s="863"/>
      <c r="AD652" s="863"/>
      <c r="AE652" s="863"/>
      <c r="AF652" s="863"/>
      <c r="AG652" s="863"/>
      <c r="AH652" s="863"/>
      <c r="AI652" s="863"/>
      <c r="AJ652" s="863"/>
      <c r="AK652" s="863"/>
      <c r="AL652" s="863"/>
      <c r="AM652" s="863"/>
      <c r="AN652" s="863"/>
      <c r="AO652" s="863"/>
      <c r="AP652" s="863"/>
    </row>
    <row r="653" ht="15.75" hidden="1" customHeight="1" outlineLevel="1">
      <c r="A653" s="862" t="str">
        <f>IFERROR(__xludf.DUMMYFUNCTION("TRANSPOSE(FILTER(Esercizi!$AY$2:$BI563,Esercizi!$AY$1:$BI$1=#REF!))"),"#N/A")</f>
        <v>#N/A</v>
      </c>
      <c r="B653" s="863"/>
      <c r="C653" s="863"/>
      <c r="D653" s="863"/>
      <c r="E653" s="863"/>
      <c r="F653" s="863"/>
      <c r="G653" s="863"/>
      <c r="H653" s="863"/>
      <c r="I653" s="863"/>
      <c r="J653" s="863"/>
      <c r="K653" s="863"/>
      <c r="L653" s="863"/>
      <c r="M653" s="863"/>
      <c r="N653" s="863"/>
      <c r="O653" s="863"/>
      <c r="P653" s="863"/>
      <c r="Q653" s="863"/>
      <c r="R653" s="863"/>
      <c r="S653" s="863"/>
      <c r="T653" s="863"/>
      <c r="U653" s="863"/>
      <c r="V653" s="863"/>
      <c r="W653" s="863"/>
      <c r="X653" s="863"/>
      <c r="Y653" s="863"/>
      <c r="Z653" s="863"/>
      <c r="AA653" s="863"/>
      <c r="AB653" s="863"/>
      <c r="AC653" s="863"/>
      <c r="AD653" s="863"/>
      <c r="AE653" s="863"/>
      <c r="AF653" s="863"/>
      <c r="AG653" s="863"/>
      <c r="AH653" s="863"/>
      <c r="AI653" s="863"/>
      <c r="AJ653" s="863"/>
      <c r="AK653" s="863"/>
      <c r="AL653" s="863"/>
      <c r="AM653" s="863"/>
      <c r="AN653" s="863"/>
      <c r="AO653" s="863"/>
      <c r="AP653" s="863"/>
    </row>
    <row r="654" ht="15.75" hidden="1" customHeight="1" outlineLevel="1">
      <c r="A654" s="862" t="str">
        <f>IFERROR(__xludf.DUMMYFUNCTION("TRANSPOSE(FILTER(Esercizi!$AY$2:$BI563,Esercizi!$AY$1:$BI$1=#REF!))"),"#N/A")</f>
        <v>#N/A</v>
      </c>
      <c r="B654" s="863"/>
      <c r="C654" s="863"/>
      <c r="D654" s="863"/>
      <c r="E654" s="863"/>
      <c r="F654" s="863"/>
      <c r="G654" s="863"/>
      <c r="H654" s="863"/>
      <c r="I654" s="863"/>
      <c r="J654" s="863"/>
      <c r="K654" s="863"/>
      <c r="L654" s="863"/>
      <c r="M654" s="863"/>
      <c r="N654" s="863"/>
      <c r="O654" s="863"/>
      <c r="P654" s="863"/>
      <c r="Q654" s="863"/>
      <c r="R654" s="863"/>
      <c r="S654" s="863"/>
      <c r="T654" s="863"/>
      <c r="U654" s="863"/>
      <c r="V654" s="863"/>
      <c r="W654" s="863"/>
      <c r="X654" s="863"/>
      <c r="Y654" s="863"/>
      <c r="Z654" s="863"/>
      <c r="AA654" s="863"/>
      <c r="AB654" s="863"/>
      <c r="AC654" s="863"/>
      <c r="AD654" s="863"/>
      <c r="AE654" s="863"/>
      <c r="AF654" s="863"/>
      <c r="AG654" s="863"/>
      <c r="AH654" s="863"/>
      <c r="AI654" s="863"/>
      <c r="AJ654" s="863"/>
      <c r="AK654" s="863"/>
      <c r="AL654" s="863"/>
      <c r="AM654" s="863"/>
      <c r="AN654" s="863"/>
      <c r="AO654" s="863"/>
      <c r="AP654" s="863"/>
    </row>
    <row r="655" ht="15.75" hidden="1" customHeight="1" outlineLevel="1">
      <c r="A655" s="862" t="str">
        <f>IFERROR(__xludf.DUMMYFUNCTION("TRANSPOSE(FILTER(Esercizi!$AY$2:$BI563,Esercizi!$AY$1:$BI$1=#REF!))"),"#N/A")</f>
        <v>#N/A</v>
      </c>
      <c r="B655" s="863"/>
      <c r="C655" s="863"/>
      <c r="D655" s="863"/>
      <c r="E655" s="863"/>
      <c r="F655" s="863"/>
      <c r="G655" s="863"/>
      <c r="H655" s="863"/>
      <c r="I655" s="863"/>
      <c r="J655" s="863"/>
      <c r="K655" s="863"/>
      <c r="L655" s="863"/>
      <c r="M655" s="863"/>
      <c r="N655" s="863"/>
      <c r="O655" s="863"/>
      <c r="P655" s="863"/>
      <c r="Q655" s="863"/>
      <c r="R655" s="863"/>
      <c r="S655" s="863"/>
      <c r="T655" s="863"/>
      <c r="U655" s="863"/>
      <c r="V655" s="863"/>
      <c r="W655" s="863"/>
      <c r="X655" s="863"/>
      <c r="Y655" s="863"/>
      <c r="Z655" s="863"/>
      <c r="AA655" s="863"/>
      <c r="AB655" s="863"/>
      <c r="AC655" s="863"/>
      <c r="AD655" s="863"/>
      <c r="AE655" s="863"/>
      <c r="AF655" s="863"/>
      <c r="AG655" s="863"/>
      <c r="AH655" s="863"/>
      <c r="AI655" s="863"/>
      <c r="AJ655" s="863"/>
      <c r="AK655" s="863"/>
      <c r="AL655" s="863"/>
      <c r="AM655" s="863"/>
      <c r="AN655" s="863"/>
      <c r="AO655" s="863"/>
      <c r="AP655" s="863"/>
    </row>
    <row r="656" ht="15.75" hidden="1" customHeight="1" outlineLevel="1">
      <c r="A656" s="862" t="str">
        <f>IFERROR(__xludf.DUMMYFUNCTION("TRANSPOSE(FILTER(Esercizi!$AY$2:$BI563,Esercizi!$AY$1:$BI$1=#REF!))"),"#N/A")</f>
        <v>#N/A</v>
      </c>
      <c r="B656" s="863"/>
      <c r="C656" s="863"/>
      <c r="D656" s="863"/>
      <c r="E656" s="863"/>
      <c r="F656" s="863"/>
      <c r="G656" s="863"/>
      <c r="H656" s="863"/>
      <c r="I656" s="863"/>
      <c r="J656" s="863"/>
      <c r="K656" s="863"/>
      <c r="L656" s="863"/>
      <c r="M656" s="863"/>
      <c r="N656" s="863"/>
      <c r="O656" s="863"/>
      <c r="P656" s="863"/>
      <c r="Q656" s="863"/>
      <c r="R656" s="863"/>
      <c r="S656" s="863"/>
      <c r="T656" s="863"/>
      <c r="U656" s="863"/>
      <c r="V656" s="863"/>
      <c r="W656" s="863"/>
      <c r="X656" s="863"/>
      <c r="Y656" s="863"/>
      <c r="Z656" s="863"/>
      <c r="AA656" s="863"/>
      <c r="AB656" s="863"/>
      <c r="AC656" s="863"/>
      <c r="AD656" s="863"/>
      <c r="AE656" s="863"/>
      <c r="AF656" s="863"/>
      <c r="AG656" s="863"/>
      <c r="AH656" s="863"/>
      <c r="AI656" s="863"/>
      <c r="AJ656" s="863"/>
      <c r="AK656" s="863"/>
      <c r="AL656" s="863"/>
      <c r="AM656" s="863"/>
      <c r="AN656" s="863"/>
      <c r="AO656" s="863"/>
      <c r="AP656" s="863"/>
    </row>
    <row r="657" ht="15.75" hidden="1" customHeight="1" outlineLevel="1">
      <c r="A657" s="862" t="str">
        <f>IFERROR(__xludf.DUMMYFUNCTION("TRANSPOSE(FILTER(Esercizi!$AY$2:$BI563,Esercizi!$AY$1:$BI$1=#REF!))"),"#N/A")</f>
        <v>#N/A</v>
      </c>
      <c r="B657" s="863"/>
      <c r="C657" s="863"/>
      <c r="D657" s="863"/>
      <c r="E657" s="863"/>
      <c r="F657" s="863"/>
      <c r="G657" s="863"/>
      <c r="H657" s="863"/>
      <c r="I657" s="863"/>
      <c r="J657" s="863"/>
      <c r="K657" s="863"/>
      <c r="L657" s="863"/>
      <c r="M657" s="863"/>
      <c r="N657" s="863"/>
      <c r="O657" s="863"/>
      <c r="P657" s="863"/>
      <c r="Q657" s="863"/>
      <c r="R657" s="863"/>
      <c r="S657" s="863"/>
      <c r="T657" s="863"/>
      <c r="U657" s="863"/>
      <c r="V657" s="863"/>
      <c r="W657" s="863"/>
      <c r="X657" s="863"/>
      <c r="Y657" s="863"/>
      <c r="Z657" s="863"/>
      <c r="AA657" s="863"/>
      <c r="AB657" s="863"/>
      <c r="AC657" s="863"/>
      <c r="AD657" s="863"/>
      <c r="AE657" s="863"/>
      <c r="AF657" s="863"/>
      <c r="AG657" s="863"/>
      <c r="AH657" s="863"/>
      <c r="AI657" s="863"/>
      <c r="AJ657" s="863"/>
      <c r="AK657" s="863"/>
      <c r="AL657" s="863"/>
      <c r="AM657" s="863"/>
      <c r="AN657" s="863"/>
      <c r="AO657" s="863"/>
      <c r="AP657" s="863"/>
    </row>
    <row r="658" ht="15.75" hidden="1" customHeight="1" outlineLevel="1">
      <c r="A658" s="862" t="str">
        <f>IFERROR(__xludf.DUMMYFUNCTION("TRANSPOSE(FILTER(Esercizi!$AY$2:$BI563,Esercizi!$AY$1:$BI$1=#REF!))"),"#N/A")</f>
        <v>#N/A</v>
      </c>
      <c r="B658" s="863"/>
      <c r="C658" s="863"/>
      <c r="D658" s="863"/>
      <c r="E658" s="863"/>
      <c r="F658" s="863"/>
      <c r="G658" s="863"/>
      <c r="H658" s="863"/>
      <c r="I658" s="863"/>
      <c r="J658" s="863"/>
      <c r="K658" s="863"/>
      <c r="L658" s="863"/>
      <c r="M658" s="863"/>
      <c r="N658" s="863"/>
      <c r="O658" s="863"/>
      <c r="P658" s="863"/>
      <c r="Q658" s="863"/>
      <c r="R658" s="863"/>
      <c r="S658" s="863"/>
      <c r="T658" s="863"/>
      <c r="U658" s="863"/>
      <c r="V658" s="863"/>
      <c r="W658" s="863"/>
      <c r="X658" s="863"/>
      <c r="Y658" s="863"/>
      <c r="Z658" s="863"/>
      <c r="AA658" s="863"/>
      <c r="AB658" s="863"/>
      <c r="AC658" s="863"/>
      <c r="AD658" s="863"/>
      <c r="AE658" s="863"/>
      <c r="AF658" s="863"/>
      <c r="AG658" s="863"/>
      <c r="AH658" s="863"/>
      <c r="AI658" s="863"/>
      <c r="AJ658" s="863"/>
      <c r="AK658" s="863"/>
      <c r="AL658" s="863"/>
      <c r="AM658" s="863"/>
      <c r="AN658" s="863"/>
      <c r="AO658" s="863"/>
      <c r="AP658" s="863"/>
    </row>
    <row r="659" ht="15.75" hidden="1" customHeight="1" outlineLevel="1">
      <c r="A659" s="862"/>
      <c r="B659" s="863"/>
      <c r="C659" s="863"/>
      <c r="D659" s="863"/>
      <c r="E659" s="863"/>
      <c r="F659" s="863"/>
      <c r="G659" s="863"/>
      <c r="H659" s="863"/>
      <c r="I659" s="863"/>
      <c r="J659" s="863"/>
      <c r="K659" s="863"/>
      <c r="L659" s="863"/>
      <c r="M659" s="863"/>
      <c r="N659" s="863"/>
      <c r="O659" s="863"/>
      <c r="P659" s="863"/>
      <c r="Q659" s="863"/>
      <c r="R659" s="863"/>
      <c r="S659" s="863"/>
      <c r="T659" s="863"/>
      <c r="U659" s="863"/>
      <c r="V659" s="863"/>
      <c r="W659" s="863"/>
      <c r="X659" s="863"/>
      <c r="Y659" s="863"/>
      <c r="Z659" s="863"/>
      <c r="AA659" s="863"/>
      <c r="AB659" s="863"/>
      <c r="AC659" s="863"/>
      <c r="AD659" s="863"/>
      <c r="AE659" s="863"/>
      <c r="AF659" s="863"/>
      <c r="AG659" s="863"/>
      <c r="AH659" s="863"/>
      <c r="AI659" s="863"/>
      <c r="AJ659" s="863"/>
      <c r="AK659" s="863"/>
      <c r="AL659" s="863"/>
      <c r="AM659" s="863"/>
      <c r="AN659" s="863"/>
      <c r="AO659" s="863"/>
      <c r="AP659" s="863"/>
    </row>
    <row r="660" ht="15.75" hidden="1" customHeight="1" outlineLevel="1">
      <c r="A660" s="862" t="str">
        <f>IFERROR(__xludf.DUMMYFUNCTION("TRANSPOSE(FILTER(Esercizi!$AY$2:$BI563,Esercizi!$AY$1:$BI$1=#REF!))"),"#N/A")</f>
        <v>#N/A</v>
      </c>
      <c r="B660" s="863"/>
      <c r="C660" s="863"/>
      <c r="D660" s="863"/>
      <c r="E660" s="863"/>
      <c r="F660" s="863"/>
      <c r="G660" s="863"/>
      <c r="H660" s="863"/>
      <c r="I660" s="863"/>
      <c r="J660" s="863"/>
      <c r="K660" s="863"/>
      <c r="L660" s="863"/>
      <c r="M660" s="863"/>
      <c r="N660" s="863"/>
      <c r="O660" s="863"/>
      <c r="P660" s="863"/>
      <c r="Q660" s="863"/>
      <c r="R660" s="863"/>
      <c r="S660" s="863"/>
      <c r="T660" s="863"/>
      <c r="U660" s="863"/>
      <c r="V660" s="863"/>
      <c r="W660" s="863"/>
      <c r="X660" s="863"/>
      <c r="Y660" s="863"/>
      <c r="Z660" s="863"/>
      <c r="AA660" s="863"/>
      <c r="AB660" s="863"/>
      <c r="AC660" s="863"/>
      <c r="AD660" s="863"/>
      <c r="AE660" s="863"/>
      <c r="AF660" s="863"/>
      <c r="AG660" s="863"/>
      <c r="AH660" s="863"/>
      <c r="AI660" s="863"/>
      <c r="AJ660" s="863"/>
      <c r="AK660" s="863"/>
      <c r="AL660" s="863"/>
      <c r="AM660" s="863"/>
      <c r="AN660" s="863"/>
      <c r="AO660" s="863"/>
      <c r="AP660" s="863"/>
    </row>
    <row r="661" ht="15.75" hidden="1" customHeight="1" outlineLevel="1">
      <c r="A661" s="862" t="str">
        <f>IFERROR(__xludf.DUMMYFUNCTION("TRANSPOSE(FILTER(Esercizi!$AY$2:$BI563,Esercizi!$AY$1:$BI$1=#REF!))"),"#N/A")</f>
        <v>#N/A</v>
      </c>
      <c r="B661" s="863"/>
      <c r="C661" s="863"/>
      <c r="D661" s="863"/>
      <c r="E661" s="863"/>
      <c r="F661" s="863"/>
      <c r="G661" s="863"/>
      <c r="H661" s="863"/>
      <c r="I661" s="863"/>
      <c r="J661" s="863"/>
      <c r="K661" s="863"/>
      <c r="L661" s="863"/>
      <c r="M661" s="863"/>
      <c r="N661" s="863"/>
      <c r="O661" s="863"/>
      <c r="P661" s="863"/>
      <c r="Q661" s="863"/>
      <c r="R661" s="863"/>
      <c r="S661" s="863"/>
      <c r="T661" s="863"/>
      <c r="U661" s="863"/>
      <c r="V661" s="863"/>
      <c r="W661" s="863"/>
      <c r="X661" s="863"/>
      <c r="Y661" s="863"/>
      <c r="Z661" s="863"/>
      <c r="AA661" s="863"/>
      <c r="AB661" s="863"/>
      <c r="AC661" s="863"/>
      <c r="AD661" s="863"/>
      <c r="AE661" s="863"/>
      <c r="AF661" s="863"/>
      <c r="AG661" s="863"/>
      <c r="AH661" s="863"/>
      <c r="AI661" s="863"/>
      <c r="AJ661" s="863"/>
      <c r="AK661" s="863"/>
      <c r="AL661" s="863"/>
      <c r="AM661" s="863"/>
      <c r="AN661" s="863"/>
      <c r="AO661" s="863"/>
      <c r="AP661" s="863"/>
    </row>
    <row r="662" ht="15.75" hidden="1" customHeight="1" outlineLevel="1">
      <c r="A662" s="862" t="str">
        <f>IFERROR(__xludf.DUMMYFUNCTION("TRANSPOSE(FILTER(Esercizi!$AY$2:$BI563,Esercizi!$AY$1:$BI$1=#REF!))"),"#N/A")</f>
        <v>#N/A</v>
      </c>
      <c r="B662" s="863"/>
      <c r="C662" s="863"/>
      <c r="D662" s="863"/>
      <c r="E662" s="863"/>
      <c r="F662" s="863"/>
      <c r="G662" s="863"/>
      <c r="H662" s="863"/>
      <c r="I662" s="863"/>
      <c r="J662" s="863"/>
      <c r="K662" s="863"/>
      <c r="L662" s="863"/>
      <c r="M662" s="863"/>
      <c r="N662" s="863"/>
      <c r="O662" s="863"/>
      <c r="P662" s="863"/>
      <c r="Q662" s="863"/>
      <c r="R662" s="863"/>
      <c r="S662" s="863"/>
      <c r="T662" s="863"/>
      <c r="U662" s="863"/>
      <c r="V662" s="863"/>
      <c r="W662" s="863"/>
      <c r="X662" s="863"/>
      <c r="Y662" s="863"/>
      <c r="Z662" s="863"/>
      <c r="AA662" s="863"/>
      <c r="AB662" s="863"/>
      <c r="AC662" s="863"/>
      <c r="AD662" s="863"/>
      <c r="AE662" s="863"/>
      <c r="AF662" s="863"/>
      <c r="AG662" s="863"/>
      <c r="AH662" s="863"/>
      <c r="AI662" s="863"/>
      <c r="AJ662" s="863"/>
      <c r="AK662" s="863"/>
      <c r="AL662" s="863"/>
      <c r="AM662" s="863"/>
      <c r="AN662" s="863"/>
      <c r="AO662" s="863"/>
      <c r="AP662" s="863"/>
    </row>
    <row r="663" ht="15.75" hidden="1" customHeight="1" outlineLevel="1">
      <c r="A663" s="862" t="str">
        <f>IFERROR(__xludf.DUMMYFUNCTION("TRANSPOSE(FILTER(Esercizi!$AY$2:$BI563,Esercizi!$AY$1:$BI$1=#REF!))"),"#N/A")</f>
        <v>#N/A</v>
      </c>
      <c r="B663" s="863"/>
      <c r="C663" s="863"/>
      <c r="D663" s="863"/>
      <c r="E663" s="863"/>
      <c r="F663" s="863"/>
      <c r="G663" s="863"/>
      <c r="H663" s="863"/>
      <c r="I663" s="863"/>
      <c r="J663" s="863"/>
      <c r="K663" s="863"/>
      <c r="L663" s="863"/>
      <c r="M663" s="863"/>
      <c r="N663" s="863"/>
      <c r="O663" s="863"/>
      <c r="P663" s="863"/>
      <c r="Q663" s="863"/>
      <c r="R663" s="863"/>
      <c r="S663" s="863"/>
      <c r="T663" s="863"/>
      <c r="U663" s="863"/>
      <c r="V663" s="863"/>
      <c r="W663" s="863"/>
      <c r="X663" s="863"/>
      <c r="Y663" s="863"/>
      <c r="Z663" s="863"/>
      <c r="AA663" s="863"/>
      <c r="AB663" s="863"/>
      <c r="AC663" s="863"/>
      <c r="AD663" s="863"/>
      <c r="AE663" s="863"/>
      <c r="AF663" s="863"/>
      <c r="AG663" s="863"/>
      <c r="AH663" s="863"/>
      <c r="AI663" s="863"/>
      <c r="AJ663" s="863"/>
      <c r="AK663" s="863"/>
      <c r="AL663" s="863"/>
      <c r="AM663" s="863"/>
      <c r="AN663" s="863"/>
      <c r="AO663" s="863"/>
      <c r="AP663" s="863"/>
    </row>
    <row r="664" ht="15.75" hidden="1" customHeight="1" outlineLevel="1">
      <c r="A664" s="862" t="str">
        <f>IFERROR(__xludf.DUMMYFUNCTION("TRANSPOSE(FILTER(Esercizi!$AY$2:$BI563,Esercizi!$AY$1:$BI$1=#REF!))"),"#N/A")</f>
        <v>#N/A</v>
      </c>
      <c r="B664" s="863"/>
      <c r="C664" s="863"/>
      <c r="D664" s="863"/>
      <c r="E664" s="863"/>
      <c r="F664" s="863"/>
      <c r="G664" s="863"/>
      <c r="H664" s="863"/>
      <c r="I664" s="863"/>
      <c r="J664" s="863"/>
      <c r="K664" s="863"/>
      <c r="L664" s="863"/>
      <c r="M664" s="863"/>
      <c r="N664" s="863"/>
      <c r="O664" s="863"/>
      <c r="P664" s="863"/>
      <c r="Q664" s="863"/>
      <c r="R664" s="863"/>
      <c r="S664" s="863"/>
      <c r="T664" s="863"/>
      <c r="U664" s="863"/>
      <c r="V664" s="863"/>
      <c r="W664" s="863"/>
      <c r="X664" s="863"/>
      <c r="Y664" s="863"/>
      <c r="Z664" s="863"/>
      <c r="AA664" s="863"/>
      <c r="AB664" s="863"/>
      <c r="AC664" s="863"/>
      <c r="AD664" s="863"/>
      <c r="AE664" s="863"/>
      <c r="AF664" s="863"/>
      <c r="AG664" s="863"/>
      <c r="AH664" s="863"/>
      <c r="AI664" s="863"/>
      <c r="AJ664" s="863"/>
      <c r="AK664" s="863"/>
      <c r="AL664" s="863"/>
      <c r="AM664" s="863"/>
      <c r="AN664" s="863"/>
      <c r="AO664" s="863"/>
      <c r="AP664" s="863"/>
    </row>
    <row r="665" ht="15.75" hidden="1" customHeight="1" outlineLevel="1">
      <c r="A665" s="862" t="str">
        <f>IFERROR(__xludf.DUMMYFUNCTION("TRANSPOSE(FILTER(Esercizi!$AY$2:$BI563,Esercizi!$AY$1:$BI$1=#REF!))"),"#N/A")</f>
        <v>#N/A</v>
      </c>
      <c r="B665" s="863"/>
      <c r="C665" s="863"/>
      <c r="D665" s="863"/>
      <c r="E665" s="863"/>
      <c r="F665" s="863"/>
      <c r="G665" s="863"/>
      <c r="H665" s="863"/>
      <c r="I665" s="863"/>
      <c r="J665" s="863"/>
      <c r="K665" s="863"/>
      <c r="L665" s="863"/>
      <c r="M665" s="863"/>
      <c r="N665" s="863"/>
      <c r="O665" s="863"/>
      <c r="P665" s="863"/>
      <c r="Q665" s="863"/>
      <c r="R665" s="863"/>
      <c r="S665" s="863"/>
      <c r="T665" s="863"/>
      <c r="U665" s="863"/>
      <c r="V665" s="863"/>
      <c r="W665" s="863"/>
      <c r="X665" s="863"/>
      <c r="Y665" s="863"/>
      <c r="Z665" s="863"/>
      <c r="AA665" s="863"/>
      <c r="AB665" s="863"/>
      <c r="AC665" s="863"/>
      <c r="AD665" s="863"/>
      <c r="AE665" s="863"/>
      <c r="AF665" s="863"/>
      <c r="AG665" s="863"/>
      <c r="AH665" s="863"/>
      <c r="AI665" s="863"/>
      <c r="AJ665" s="863"/>
      <c r="AK665" s="863"/>
      <c r="AL665" s="863"/>
      <c r="AM665" s="863"/>
      <c r="AN665" s="863"/>
      <c r="AO665" s="863"/>
      <c r="AP665" s="863"/>
    </row>
    <row r="666" ht="15.75" hidden="1" customHeight="1" outlineLevel="1">
      <c r="A666" s="862" t="str">
        <f>IFERROR(__xludf.DUMMYFUNCTION("TRANSPOSE(FILTER(Esercizi!$AY$2:$BI563,Esercizi!$AY$1:$BI$1=#REF!))"),"#N/A")</f>
        <v>#N/A</v>
      </c>
      <c r="B666" s="863"/>
      <c r="C666" s="863"/>
      <c r="D666" s="863"/>
      <c r="E666" s="863"/>
      <c r="F666" s="863"/>
      <c r="G666" s="863"/>
      <c r="H666" s="863"/>
      <c r="I666" s="863"/>
      <c r="J666" s="863"/>
      <c r="K666" s="863"/>
      <c r="L666" s="863"/>
      <c r="M666" s="863"/>
      <c r="N666" s="863"/>
      <c r="O666" s="863"/>
      <c r="P666" s="863"/>
      <c r="Q666" s="863"/>
      <c r="R666" s="863"/>
      <c r="S666" s="863"/>
      <c r="T666" s="863"/>
      <c r="U666" s="863"/>
      <c r="V666" s="863"/>
      <c r="W666" s="863"/>
      <c r="X666" s="863"/>
      <c r="Y666" s="863"/>
      <c r="Z666" s="863"/>
      <c r="AA666" s="863"/>
      <c r="AB666" s="863"/>
      <c r="AC666" s="863"/>
      <c r="AD666" s="863"/>
      <c r="AE666" s="863"/>
      <c r="AF666" s="863"/>
      <c r="AG666" s="863"/>
      <c r="AH666" s="863"/>
      <c r="AI666" s="863"/>
      <c r="AJ666" s="863"/>
      <c r="AK666" s="863"/>
      <c r="AL666" s="863"/>
      <c r="AM666" s="863"/>
      <c r="AN666" s="863"/>
      <c r="AO666" s="863"/>
      <c r="AP666" s="863"/>
    </row>
    <row r="667" ht="15.75" hidden="1" customHeight="1" outlineLevel="1">
      <c r="A667" s="862" t="str">
        <f>IFERROR(__xludf.DUMMYFUNCTION("TRANSPOSE(FILTER(Esercizi!$AY$2:$BI563,Esercizi!$AY$1:$BI$1=#REF!))"),"#N/A")</f>
        <v>#N/A</v>
      </c>
      <c r="B667" s="863"/>
      <c r="C667" s="863"/>
      <c r="D667" s="863"/>
      <c r="E667" s="863"/>
      <c r="F667" s="863"/>
      <c r="G667" s="863"/>
      <c r="H667" s="863"/>
      <c r="I667" s="863"/>
      <c r="J667" s="863"/>
      <c r="K667" s="863"/>
      <c r="L667" s="863"/>
      <c r="M667" s="863"/>
      <c r="N667" s="863"/>
      <c r="O667" s="863"/>
      <c r="P667" s="863"/>
      <c r="Q667" s="863"/>
      <c r="R667" s="863"/>
      <c r="S667" s="863"/>
      <c r="T667" s="863"/>
      <c r="U667" s="863"/>
      <c r="V667" s="863"/>
      <c r="W667" s="863"/>
      <c r="X667" s="863"/>
      <c r="Y667" s="863"/>
      <c r="Z667" s="863"/>
      <c r="AA667" s="863"/>
      <c r="AB667" s="863"/>
      <c r="AC667" s="863"/>
      <c r="AD667" s="863"/>
      <c r="AE667" s="863"/>
      <c r="AF667" s="863"/>
      <c r="AG667" s="863"/>
      <c r="AH667" s="863"/>
      <c r="AI667" s="863"/>
      <c r="AJ667" s="863"/>
      <c r="AK667" s="863"/>
      <c r="AL667" s="863"/>
      <c r="AM667" s="863"/>
      <c r="AN667" s="863"/>
      <c r="AO667" s="863"/>
      <c r="AP667" s="863"/>
    </row>
    <row r="668" ht="15.75" hidden="1" customHeight="1" outlineLevel="1">
      <c r="A668" s="862" t="str">
        <f>IFERROR(__xludf.DUMMYFUNCTION("TRANSPOSE(FILTER(Esercizi!$AY$2:$BI563,Esercizi!$AY$1:$BI$1=#REF!))"),"#N/A")</f>
        <v>#N/A</v>
      </c>
      <c r="B668" s="863"/>
      <c r="C668" s="863"/>
      <c r="D668" s="863"/>
      <c r="E668" s="863"/>
      <c r="F668" s="863"/>
      <c r="G668" s="863"/>
      <c r="H668" s="863"/>
      <c r="I668" s="863"/>
      <c r="J668" s="863"/>
      <c r="K668" s="863"/>
      <c r="L668" s="863"/>
      <c r="M668" s="863"/>
      <c r="N668" s="863"/>
      <c r="O668" s="863"/>
      <c r="P668" s="863"/>
      <c r="Q668" s="863"/>
      <c r="R668" s="863"/>
      <c r="S668" s="863"/>
      <c r="T668" s="863"/>
      <c r="U668" s="863"/>
      <c r="V668" s="863"/>
      <c r="W668" s="863"/>
      <c r="X668" s="863"/>
      <c r="Y668" s="863"/>
      <c r="Z668" s="863"/>
      <c r="AA668" s="863"/>
      <c r="AB668" s="863"/>
      <c r="AC668" s="863"/>
      <c r="AD668" s="863"/>
      <c r="AE668" s="863"/>
      <c r="AF668" s="863"/>
      <c r="AG668" s="863"/>
      <c r="AH668" s="863"/>
      <c r="AI668" s="863"/>
      <c r="AJ668" s="863"/>
      <c r="AK668" s="863"/>
      <c r="AL668" s="863"/>
      <c r="AM668" s="863"/>
      <c r="AN668" s="863"/>
      <c r="AO668" s="863"/>
      <c r="AP668" s="863"/>
    </row>
    <row r="669" ht="15.75" hidden="1" customHeight="1" outlineLevel="1">
      <c r="A669" s="862" t="str">
        <f>IFERROR(__xludf.DUMMYFUNCTION("TRANSPOSE(FILTER(Esercizi!$AY$2:$BI563,Esercizi!$AY$1:$BI$1=#REF!))"),"#N/A")</f>
        <v>#N/A</v>
      </c>
      <c r="B669" s="863"/>
      <c r="C669" s="863"/>
      <c r="D669" s="863"/>
      <c r="E669" s="863"/>
      <c r="F669" s="863"/>
      <c r="G669" s="863"/>
      <c r="H669" s="863"/>
      <c r="I669" s="863"/>
      <c r="J669" s="863"/>
      <c r="K669" s="863"/>
      <c r="L669" s="863"/>
      <c r="M669" s="863"/>
      <c r="N669" s="863"/>
      <c r="O669" s="863"/>
      <c r="P669" s="863"/>
      <c r="Q669" s="863"/>
      <c r="R669" s="863"/>
      <c r="S669" s="863"/>
      <c r="T669" s="863"/>
      <c r="U669" s="863"/>
      <c r="V669" s="863"/>
      <c r="W669" s="863"/>
      <c r="X669" s="863"/>
      <c r="Y669" s="863"/>
      <c r="Z669" s="863"/>
      <c r="AA669" s="863"/>
      <c r="AB669" s="863"/>
      <c r="AC669" s="863"/>
      <c r="AD669" s="863"/>
      <c r="AE669" s="863"/>
      <c r="AF669" s="863"/>
      <c r="AG669" s="863"/>
      <c r="AH669" s="863"/>
      <c r="AI669" s="863"/>
      <c r="AJ669" s="863"/>
      <c r="AK669" s="863"/>
      <c r="AL669" s="863"/>
      <c r="AM669" s="863"/>
      <c r="AN669" s="863"/>
      <c r="AO669" s="863"/>
      <c r="AP669" s="863"/>
    </row>
    <row r="670" ht="15.75" hidden="1" customHeight="1" outlineLevel="1">
      <c r="A670" s="862" t="str">
        <f>IFERROR(__xludf.DUMMYFUNCTION("TRANSPOSE(FILTER(Esercizi!$AY$2:$BI563,Esercizi!$AY$1:$BI$1=#REF!))"),"#N/A")</f>
        <v>#N/A</v>
      </c>
      <c r="B670" s="863"/>
      <c r="C670" s="863"/>
      <c r="D670" s="863"/>
      <c r="E670" s="863"/>
      <c r="F670" s="863"/>
      <c r="G670" s="863"/>
      <c r="H670" s="863"/>
      <c r="I670" s="863"/>
      <c r="J670" s="863"/>
      <c r="K670" s="863"/>
      <c r="L670" s="863"/>
      <c r="M670" s="863"/>
      <c r="N670" s="863"/>
      <c r="O670" s="863"/>
      <c r="P670" s="863"/>
      <c r="Q670" s="863"/>
      <c r="R670" s="863"/>
      <c r="S670" s="863"/>
      <c r="T670" s="863"/>
      <c r="U670" s="863"/>
      <c r="V670" s="863"/>
      <c r="W670" s="863"/>
      <c r="X670" s="863"/>
      <c r="Y670" s="863"/>
      <c r="Z670" s="863"/>
      <c r="AA670" s="863"/>
      <c r="AB670" s="863"/>
      <c r="AC670" s="863"/>
      <c r="AD670" s="863"/>
      <c r="AE670" s="863"/>
      <c r="AF670" s="863"/>
      <c r="AG670" s="863"/>
      <c r="AH670" s="863"/>
      <c r="AI670" s="863"/>
      <c r="AJ670" s="863"/>
      <c r="AK670" s="863"/>
      <c r="AL670" s="863"/>
      <c r="AM670" s="863"/>
      <c r="AN670" s="863"/>
      <c r="AO670" s="863"/>
      <c r="AP670" s="863"/>
    </row>
    <row r="671" ht="15.75" hidden="1" customHeight="1" outlineLevel="1">
      <c r="A671" s="862" t="str">
        <f>IFERROR(__xludf.DUMMYFUNCTION("TRANSPOSE(FILTER(Esercizi!$AY$2:$BI563,Esercizi!$AY$1:$BI$1=#REF!))"),"#N/A")</f>
        <v>#N/A</v>
      </c>
      <c r="B671" s="863"/>
      <c r="C671" s="863"/>
      <c r="D671" s="863"/>
      <c r="E671" s="863"/>
      <c r="F671" s="863"/>
      <c r="G671" s="863"/>
      <c r="H671" s="863"/>
      <c r="I671" s="863"/>
      <c r="J671" s="863"/>
      <c r="K671" s="863"/>
      <c r="L671" s="863"/>
      <c r="M671" s="863"/>
      <c r="N671" s="863"/>
      <c r="O671" s="863"/>
      <c r="P671" s="863"/>
      <c r="Q671" s="863"/>
      <c r="R671" s="863"/>
      <c r="S671" s="863"/>
      <c r="T671" s="863"/>
      <c r="U671" s="863"/>
      <c r="V671" s="863"/>
      <c r="W671" s="863"/>
      <c r="X671" s="863"/>
      <c r="Y671" s="863"/>
      <c r="Z671" s="863"/>
      <c r="AA671" s="863"/>
      <c r="AB671" s="863"/>
      <c r="AC671" s="863"/>
      <c r="AD671" s="863"/>
      <c r="AE671" s="863"/>
      <c r="AF671" s="863"/>
      <c r="AG671" s="863"/>
      <c r="AH671" s="863"/>
      <c r="AI671" s="863"/>
      <c r="AJ671" s="863"/>
      <c r="AK671" s="863"/>
      <c r="AL671" s="863"/>
      <c r="AM671" s="863"/>
      <c r="AN671" s="863"/>
      <c r="AO671" s="863"/>
      <c r="AP671" s="863"/>
    </row>
    <row r="672" ht="15.75" hidden="1" customHeight="1" outlineLevel="1">
      <c r="A672" s="862"/>
      <c r="B672" s="863"/>
      <c r="C672" s="863"/>
      <c r="D672" s="863"/>
      <c r="E672" s="863"/>
      <c r="F672" s="863"/>
      <c r="G672" s="863"/>
      <c r="H672" s="863"/>
      <c r="I672" s="863"/>
      <c r="J672" s="863"/>
      <c r="K672" s="863"/>
      <c r="L672" s="863"/>
      <c r="M672" s="863"/>
      <c r="N672" s="863"/>
      <c r="O672" s="863"/>
      <c r="P672" s="863"/>
      <c r="Q672" s="863"/>
      <c r="R672" s="863"/>
      <c r="S672" s="863"/>
      <c r="T672" s="863"/>
      <c r="U672" s="863"/>
      <c r="V672" s="863"/>
      <c r="W672" s="863"/>
      <c r="X672" s="863"/>
      <c r="Y672" s="863"/>
      <c r="Z672" s="863"/>
      <c r="AA672" s="863"/>
      <c r="AB672" s="863"/>
      <c r="AC672" s="863"/>
      <c r="AD672" s="863"/>
      <c r="AE672" s="863"/>
      <c r="AF672" s="863"/>
      <c r="AG672" s="863"/>
      <c r="AH672" s="863"/>
      <c r="AI672" s="863"/>
      <c r="AJ672" s="863"/>
      <c r="AK672" s="863"/>
      <c r="AL672" s="863"/>
      <c r="AM672" s="863"/>
      <c r="AN672" s="863"/>
      <c r="AO672" s="863"/>
      <c r="AP672" s="863"/>
    </row>
    <row r="673" ht="15.75" hidden="1" customHeight="1" outlineLevel="1">
      <c r="A673" s="862" t="str">
        <f>IFERROR(__xludf.DUMMYFUNCTION("TRANSPOSE(FILTER(Esercizi!$AY$2:$BI563,Esercizi!$AY$1:$BI$1=#REF!))"),"#N/A")</f>
        <v>#N/A</v>
      </c>
      <c r="B673" s="863"/>
      <c r="C673" s="863"/>
      <c r="D673" s="863"/>
      <c r="E673" s="863"/>
      <c r="F673" s="863"/>
      <c r="G673" s="863"/>
      <c r="H673" s="863"/>
      <c r="I673" s="863"/>
      <c r="J673" s="863"/>
      <c r="K673" s="863"/>
      <c r="L673" s="863"/>
      <c r="M673" s="863"/>
      <c r="N673" s="863"/>
      <c r="O673" s="863"/>
      <c r="P673" s="863"/>
      <c r="Q673" s="863"/>
      <c r="R673" s="863"/>
      <c r="S673" s="863"/>
      <c r="T673" s="863"/>
      <c r="U673" s="863"/>
      <c r="V673" s="863"/>
      <c r="W673" s="863"/>
      <c r="X673" s="863"/>
      <c r="Y673" s="863"/>
      <c r="Z673" s="863"/>
      <c r="AA673" s="863"/>
      <c r="AB673" s="863"/>
      <c r="AC673" s="863"/>
      <c r="AD673" s="863"/>
      <c r="AE673" s="863"/>
      <c r="AF673" s="863"/>
      <c r="AG673" s="863"/>
      <c r="AH673" s="863"/>
      <c r="AI673" s="863"/>
      <c r="AJ673" s="863"/>
      <c r="AK673" s="863"/>
      <c r="AL673" s="863"/>
      <c r="AM673" s="863"/>
      <c r="AN673" s="863"/>
      <c r="AO673" s="863"/>
      <c r="AP673" s="863"/>
    </row>
    <row r="674" ht="15.75" hidden="1" customHeight="1" outlineLevel="1">
      <c r="A674" s="862" t="str">
        <f>IFERROR(__xludf.DUMMYFUNCTION("TRANSPOSE(FILTER(Esercizi!$AY$2:$BI563,Esercizi!$AY$1:$BI$1=#REF!))"),"#N/A")</f>
        <v>#N/A</v>
      </c>
      <c r="B674" s="863"/>
      <c r="C674" s="863"/>
      <c r="D674" s="863"/>
      <c r="E674" s="863"/>
      <c r="F674" s="863"/>
      <c r="G674" s="863"/>
      <c r="H674" s="863"/>
      <c r="I674" s="863"/>
      <c r="J674" s="863"/>
      <c r="K674" s="863"/>
      <c r="L674" s="863"/>
      <c r="M674" s="863"/>
      <c r="N674" s="863"/>
      <c r="O674" s="863"/>
      <c r="P674" s="863"/>
      <c r="Q674" s="863"/>
      <c r="R674" s="863"/>
      <c r="S674" s="863"/>
      <c r="T674" s="863"/>
      <c r="U674" s="863"/>
      <c r="V674" s="863"/>
      <c r="W674" s="863"/>
      <c r="X674" s="863"/>
      <c r="Y674" s="863"/>
      <c r="Z674" s="863"/>
      <c r="AA674" s="863"/>
      <c r="AB674" s="863"/>
      <c r="AC674" s="863"/>
      <c r="AD674" s="863"/>
      <c r="AE674" s="863"/>
      <c r="AF674" s="863"/>
      <c r="AG674" s="863"/>
      <c r="AH674" s="863"/>
      <c r="AI674" s="863"/>
      <c r="AJ674" s="863"/>
      <c r="AK674" s="863"/>
      <c r="AL674" s="863"/>
      <c r="AM674" s="863"/>
      <c r="AN674" s="863"/>
      <c r="AO674" s="863"/>
      <c r="AP674" s="863"/>
    </row>
    <row r="675" ht="15.75" hidden="1" customHeight="1" outlineLevel="1">
      <c r="A675" s="862" t="str">
        <f>IFERROR(__xludf.DUMMYFUNCTION("TRANSPOSE(FILTER(Esercizi!$AY$2:$BI563,Esercizi!$AY$1:$BI$1=#REF!))"),"#N/A")</f>
        <v>#N/A</v>
      </c>
      <c r="B675" s="863"/>
      <c r="C675" s="863"/>
      <c r="D675" s="863"/>
      <c r="E675" s="863"/>
      <c r="F675" s="863"/>
      <c r="G675" s="863"/>
      <c r="H675" s="863"/>
      <c r="I675" s="863"/>
      <c r="J675" s="863"/>
      <c r="K675" s="863"/>
      <c r="L675" s="863"/>
      <c r="M675" s="863"/>
      <c r="N675" s="863"/>
      <c r="O675" s="863"/>
      <c r="P675" s="863"/>
      <c r="Q675" s="863"/>
      <c r="R675" s="863"/>
      <c r="S675" s="863"/>
      <c r="T675" s="863"/>
      <c r="U675" s="863"/>
      <c r="V675" s="863"/>
      <c r="W675" s="863"/>
      <c r="X675" s="863"/>
      <c r="Y675" s="863"/>
      <c r="Z675" s="863"/>
      <c r="AA675" s="863"/>
      <c r="AB675" s="863"/>
      <c r="AC675" s="863"/>
      <c r="AD675" s="863"/>
      <c r="AE675" s="863"/>
      <c r="AF675" s="863"/>
      <c r="AG675" s="863"/>
      <c r="AH675" s="863"/>
      <c r="AI675" s="863"/>
      <c r="AJ675" s="863"/>
      <c r="AK675" s="863"/>
      <c r="AL675" s="863"/>
      <c r="AM675" s="863"/>
      <c r="AN675" s="863"/>
      <c r="AO675" s="863"/>
      <c r="AP675" s="863"/>
    </row>
    <row r="676" ht="15.75" hidden="1" customHeight="1" outlineLevel="1">
      <c r="A676" s="862" t="str">
        <f>IFERROR(__xludf.DUMMYFUNCTION("TRANSPOSE(FILTER(Esercizi!$AY$2:$BI563,Esercizi!$AY$1:$BI$1=#REF!))"),"#N/A")</f>
        <v>#N/A</v>
      </c>
      <c r="B676" s="863"/>
      <c r="C676" s="863"/>
      <c r="D676" s="863"/>
      <c r="E676" s="863"/>
      <c r="F676" s="863"/>
      <c r="G676" s="863"/>
      <c r="H676" s="863"/>
      <c r="I676" s="863"/>
      <c r="J676" s="863"/>
      <c r="K676" s="863"/>
      <c r="L676" s="863"/>
      <c r="M676" s="863"/>
      <c r="N676" s="863"/>
      <c r="O676" s="863"/>
      <c r="P676" s="863"/>
      <c r="Q676" s="863"/>
      <c r="R676" s="863"/>
      <c r="S676" s="863"/>
      <c r="T676" s="863"/>
      <c r="U676" s="863"/>
      <c r="V676" s="863"/>
      <c r="W676" s="863"/>
      <c r="X676" s="863"/>
      <c r="Y676" s="863"/>
      <c r="Z676" s="863"/>
      <c r="AA676" s="863"/>
      <c r="AB676" s="863"/>
      <c r="AC676" s="863"/>
      <c r="AD676" s="863"/>
      <c r="AE676" s="863"/>
      <c r="AF676" s="863"/>
      <c r="AG676" s="863"/>
      <c r="AH676" s="863"/>
      <c r="AI676" s="863"/>
      <c r="AJ676" s="863"/>
      <c r="AK676" s="863"/>
      <c r="AL676" s="863"/>
      <c r="AM676" s="863"/>
      <c r="AN676" s="863"/>
      <c r="AO676" s="863"/>
      <c r="AP676" s="863"/>
    </row>
    <row r="677" ht="15.75" hidden="1" customHeight="1" outlineLevel="1">
      <c r="A677" s="862" t="str">
        <f>IFERROR(__xludf.DUMMYFUNCTION("TRANSPOSE(FILTER(Esercizi!$AY$2:$BI563,Esercizi!$AY$1:$BI$1=#REF!))"),"#N/A")</f>
        <v>#N/A</v>
      </c>
      <c r="B677" s="863"/>
      <c r="C677" s="863"/>
      <c r="D677" s="863"/>
      <c r="E677" s="863"/>
      <c r="F677" s="863"/>
      <c r="G677" s="863"/>
      <c r="H677" s="863"/>
      <c r="I677" s="863"/>
      <c r="J677" s="863"/>
      <c r="K677" s="863"/>
      <c r="L677" s="863"/>
      <c r="M677" s="863"/>
      <c r="N677" s="863"/>
      <c r="O677" s="863"/>
      <c r="P677" s="863"/>
      <c r="Q677" s="863"/>
      <c r="R677" s="863"/>
      <c r="S677" s="863"/>
      <c r="T677" s="863"/>
      <c r="U677" s="863"/>
      <c r="V677" s="863"/>
      <c r="W677" s="863"/>
      <c r="X677" s="863"/>
      <c r="Y677" s="863"/>
      <c r="Z677" s="863"/>
      <c r="AA677" s="863"/>
      <c r="AB677" s="863"/>
      <c r="AC677" s="863"/>
      <c r="AD677" s="863"/>
      <c r="AE677" s="863"/>
      <c r="AF677" s="863"/>
      <c r="AG677" s="863"/>
      <c r="AH677" s="863"/>
      <c r="AI677" s="863"/>
      <c r="AJ677" s="863"/>
      <c r="AK677" s="863"/>
      <c r="AL677" s="863"/>
      <c r="AM677" s="863"/>
      <c r="AN677" s="863"/>
      <c r="AO677" s="863"/>
      <c r="AP677" s="863"/>
    </row>
    <row r="678" ht="15.75" hidden="1" customHeight="1" outlineLevel="1">
      <c r="A678" s="862" t="str">
        <f>IFERROR(__xludf.DUMMYFUNCTION("TRANSPOSE(FILTER(Esercizi!$AY$2:$BI563,Esercizi!$AY$1:$BI$1=#REF!))"),"#N/A")</f>
        <v>#N/A</v>
      </c>
      <c r="B678" s="863"/>
      <c r="C678" s="863"/>
      <c r="D678" s="863"/>
      <c r="E678" s="863"/>
      <c r="F678" s="863"/>
      <c r="G678" s="863"/>
      <c r="H678" s="863"/>
      <c r="I678" s="863"/>
      <c r="J678" s="863"/>
      <c r="K678" s="863"/>
      <c r="L678" s="863"/>
      <c r="M678" s="863"/>
      <c r="N678" s="863"/>
      <c r="O678" s="863"/>
      <c r="P678" s="863"/>
      <c r="Q678" s="863"/>
      <c r="R678" s="863"/>
      <c r="S678" s="863"/>
      <c r="T678" s="863"/>
      <c r="U678" s="863"/>
      <c r="V678" s="863"/>
      <c r="W678" s="863"/>
      <c r="X678" s="863"/>
      <c r="Y678" s="863"/>
      <c r="Z678" s="863"/>
      <c r="AA678" s="863"/>
      <c r="AB678" s="863"/>
      <c r="AC678" s="863"/>
      <c r="AD678" s="863"/>
      <c r="AE678" s="863"/>
      <c r="AF678" s="863"/>
      <c r="AG678" s="863"/>
      <c r="AH678" s="863"/>
      <c r="AI678" s="863"/>
      <c r="AJ678" s="863"/>
      <c r="AK678" s="863"/>
      <c r="AL678" s="863"/>
      <c r="AM678" s="863"/>
      <c r="AN678" s="863"/>
      <c r="AO678" s="863"/>
      <c r="AP678" s="863"/>
    </row>
    <row r="679" ht="15.75" hidden="1" customHeight="1" outlineLevel="1">
      <c r="A679" s="862" t="str">
        <f>IFERROR(__xludf.DUMMYFUNCTION("TRANSPOSE(FILTER(Esercizi!$AY$2:$BI563,Esercizi!$AY$1:$BI$1=#REF!))"),"#N/A")</f>
        <v>#N/A</v>
      </c>
      <c r="B679" s="863"/>
      <c r="C679" s="863"/>
      <c r="D679" s="863"/>
      <c r="E679" s="863"/>
      <c r="F679" s="863"/>
      <c r="G679" s="863"/>
      <c r="H679" s="863"/>
      <c r="I679" s="863"/>
      <c r="J679" s="863"/>
      <c r="K679" s="863"/>
      <c r="L679" s="863"/>
      <c r="M679" s="863"/>
      <c r="N679" s="863"/>
      <c r="O679" s="863"/>
      <c r="P679" s="863"/>
      <c r="Q679" s="863"/>
      <c r="R679" s="863"/>
      <c r="S679" s="863"/>
      <c r="T679" s="863"/>
      <c r="U679" s="863"/>
      <c r="V679" s="863"/>
      <c r="W679" s="863"/>
      <c r="X679" s="863"/>
      <c r="Y679" s="863"/>
      <c r="Z679" s="863"/>
      <c r="AA679" s="863"/>
      <c r="AB679" s="863"/>
      <c r="AC679" s="863"/>
      <c r="AD679" s="863"/>
      <c r="AE679" s="863"/>
      <c r="AF679" s="863"/>
      <c r="AG679" s="863"/>
      <c r="AH679" s="863"/>
      <c r="AI679" s="863"/>
      <c r="AJ679" s="863"/>
      <c r="AK679" s="863"/>
      <c r="AL679" s="863"/>
      <c r="AM679" s="863"/>
      <c r="AN679" s="863"/>
      <c r="AO679" s="863"/>
      <c r="AP679" s="863"/>
    </row>
    <row r="680" ht="15.75" hidden="1" customHeight="1" outlineLevel="1">
      <c r="A680" s="862" t="str">
        <f>IFERROR(__xludf.DUMMYFUNCTION("TRANSPOSE(FILTER(Esercizi!$AY$2:$BI563,Esercizi!$AY$1:$BI$1=#REF!))"),"#N/A")</f>
        <v>#N/A</v>
      </c>
      <c r="B680" s="863"/>
      <c r="C680" s="863"/>
      <c r="D680" s="863"/>
      <c r="E680" s="863"/>
      <c r="F680" s="863"/>
      <c r="G680" s="863"/>
      <c r="H680" s="863"/>
      <c r="I680" s="863"/>
      <c r="J680" s="863"/>
      <c r="K680" s="863"/>
      <c r="L680" s="863"/>
      <c r="M680" s="863"/>
      <c r="N680" s="863"/>
      <c r="O680" s="863"/>
      <c r="P680" s="863"/>
      <c r="Q680" s="863"/>
      <c r="R680" s="863"/>
      <c r="S680" s="863"/>
      <c r="T680" s="863"/>
      <c r="U680" s="863"/>
      <c r="V680" s="863"/>
      <c r="W680" s="863"/>
      <c r="X680" s="863"/>
      <c r="Y680" s="863"/>
      <c r="Z680" s="863"/>
      <c r="AA680" s="863"/>
      <c r="AB680" s="863"/>
      <c r="AC680" s="863"/>
      <c r="AD680" s="863"/>
      <c r="AE680" s="863"/>
      <c r="AF680" s="863"/>
      <c r="AG680" s="863"/>
      <c r="AH680" s="863"/>
      <c r="AI680" s="863"/>
      <c r="AJ680" s="863"/>
      <c r="AK680" s="863"/>
      <c r="AL680" s="863"/>
      <c r="AM680" s="863"/>
      <c r="AN680" s="863"/>
      <c r="AO680" s="863"/>
      <c r="AP680" s="863"/>
    </row>
    <row r="681" ht="15.75" hidden="1" customHeight="1" outlineLevel="1">
      <c r="A681" s="862" t="str">
        <f>IFERROR(__xludf.DUMMYFUNCTION("TRANSPOSE(FILTER(Esercizi!$AY$2:$BI563,Esercizi!$AY$1:$BI$1=#REF!))"),"#N/A")</f>
        <v>#N/A</v>
      </c>
      <c r="B681" s="863"/>
      <c r="C681" s="863"/>
      <c r="D681" s="863"/>
      <c r="E681" s="863"/>
      <c r="F681" s="863"/>
      <c r="G681" s="863"/>
      <c r="H681" s="863"/>
      <c r="I681" s="863"/>
      <c r="J681" s="863"/>
      <c r="K681" s="863"/>
      <c r="L681" s="863"/>
      <c r="M681" s="863"/>
      <c r="N681" s="863"/>
      <c r="O681" s="863"/>
      <c r="P681" s="863"/>
      <c r="Q681" s="863"/>
      <c r="R681" s="863"/>
      <c r="S681" s="863"/>
      <c r="T681" s="863"/>
      <c r="U681" s="863"/>
      <c r="V681" s="863"/>
      <c r="W681" s="863"/>
      <c r="X681" s="863"/>
      <c r="Y681" s="863"/>
      <c r="Z681" s="863"/>
      <c r="AA681" s="863"/>
      <c r="AB681" s="863"/>
      <c r="AC681" s="863"/>
      <c r="AD681" s="863"/>
      <c r="AE681" s="863"/>
      <c r="AF681" s="863"/>
      <c r="AG681" s="863"/>
      <c r="AH681" s="863"/>
      <c r="AI681" s="863"/>
      <c r="AJ681" s="863"/>
      <c r="AK681" s="863"/>
      <c r="AL681" s="863"/>
      <c r="AM681" s="863"/>
      <c r="AN681" s="863"/>
      <c r="AO681" s="863"/>
      <c r="AP681" s="863"/>
    </row>
    <row r="682" ht="15.75" hidden="1" customHeight="1" outlineLevel="1">
      <c r="A682" s="862" t="str">
        <f>IFERROR(__xludf.DUMMYFUNCTION("TRANSPOSE(FILTER(Esercizi!$AY$2:$BI563,Esercizi!$AY$1:$BI$1=#REF!))"),"#N/A")</f>
        <v>#N/A</v>
      </c>
      <c r="B682" s="863"/>
      <c r="C682" s="863"/>
      <c r="D682" s="863"/>
      <c r="E682" s="863"/>
      <c r="F682" s="863"/>
      <c r="G682" s="863"/>
      <c r="H682" s="863"/>
      <c r="I682" s="863"/>
      <c r="J682" s="863"/>
      <c r="K682" s="863"/>
      <c r="L682" s="863"/>
      <c r="M682" s="863"/>
      <c r="N682" s="863"/>
      <c r="O682" s="863"/>
      <c r="P682" s="863"/>
      <c r="Q682" s="863"/>
      <c r="R682" s="863"/>
      <c r="S682" s="863"/>
      <c r="T682" s="863"/>
      <c r="U682" s="863"/>
      <c r="V682" s="863"/>
      <c r="W682" s="863"/>
      <c r="X682" s="863"/>
      <c r="Y682" s="863"/>
      <c r="Z682" s="863"/>
      <c r="AA682" s="863"/>
      <c r="AB682" s="863"/>
      <c r="AC682" s="863"/>
      <c r="AD682" s="863"/>
      <c r="AE682" s="863"/>
      <c r="AF682" s="863"/>
      <c r="AG682" s="863"/>
      <c r="AH682" s="863"/>
      <c r="AI682" s="863"/>
      <c r="AJ682" s="863"/>
      <c r="AK682" s="863"/>
      <c r="AL682" s="863"/>
      <c r="AM682" s="863"/>
      <c r="AN682" s="863"/>
      <c r="AO682" s="863"/>
      <c r="AP682" s="863"/>
    </row>
    <row r="683" ht="15.75" hidden="1" customHeight="1" outlineLevel="1">
      <c r="A683" s="862" t="str">
        <f>IFERROR(__xludf.DUMMYFUNCTION("TRANSPOSE(FILTER(Esercizi!$AY$2:$BI563,Esercizi!$AY$1:$BI$1=#REF!))"),"#N/A")</f>
        <v>#N/A</v>
      </c>
      <c r="B683" s="863"/>
      <c r="C683" s="863"/>
      <c r="D683" s="863"/>
      <c r="E683" s="863"/>
      <c r="F683" s="863"/>
      <c r="G683" s="863"/>
      <c r="H683" s="863"/>
      <c r="I683" s="863"/>
      <c r="J683" s="863"/>
      <c r="K683" s="863"/>
      <c r="L683" s="863"/>
      <c r="M683" s="863"/>
      <c r="N683" s="863"/>
      <c r="O683" s="863"/>
      <c r="P683" s="863"/>
      <c r="Q683" s="863"/>
      <c r="R683" s="863"/>
      <c r="S683" s="863"/>
      <c r="T683" s="863"/>
      <c r="U683" s="863"/>
      <c r="V683" s="863"/>
      <c r="W683" s="863"/>
      <c r="X683" s="863"/>
      <c r="Y683" s="863"/>
      <c r="Z683" s="863"/>
      <c r="AA683" s="863"/>
      <c r="AB683" s="863"/>
      <c r="AC683" s="863"/>
      <c r="AD683" s="863"/>
      <c r="AE683" s="863"/>
      <c r="AF683" s="863"/>
      <c r="AG683" s="863"/>
      <c r="AH683" s="863"/>
      <c r="AI683" s="863"/>
      <c r="AJ683" s="863"/>
      <c r="AK683" s="863"/>
      <c r="AL683" s="863"/>
      <c r="AM683" s="863"/>
      <c r="AN683" s="863"/>
      <c r="AO683" s="863"/>
      <c r="AP683" s="863"/>
    </row>
    <row r="684" ht="15.75" hidden="1" customHeight="1" outlineLevel="1">
      <c r="A684" s="862" t="str">
        <f>IFERROR(__xludf.DUMMYFUNCTION("TRANSPOSE(FILTER(Esercizi!$AY$2:$BI563,Esercizi!$AY$1:$BI$1=#REF!))"),"#N/A")</f>
        <v>#N/A</v>
      </c>
      <c r="B684" s="863"/>
      <c r="C684" s="863"/>
      <c r="D684" s="863"/>
      <c r="E684" s="863"/>
      <c r="F684" s="863"/>
      <c r="G684" s="863"/>
      <c r="H684" s="863"/>
      <c r="I684" s="863"/>
      <c r="J684" s="863"/>
      <c r="K684" s="863"/>
      <c r="L684" s="863"/>
      <c r="M684" s="863"/>
      <c r="N684" s="863"/>
      <c r="O684" s="863"/>
      <c r="P684" s="863"/>
      <c r="Q684" s="863"/>
      <c r="R684" s="863"/>
      <c r="S684" s="863"/>
      <c r="T684" s="863"/>
      <c r="U684" s="863"/>
      <c r="V684" s="863"/>
      <c r="W684" s="863"/>
      <c r="X684" s="863"/>
      <c r="Y684" s="863"/>
      <c r="Z684" s="863"/>
      <c r="AA684" s="863"/>
      <c r="AB684" s="863"/>
      <c r="AC684" s="863"/>
      <c r="AD684" s="863"/>
      <c r="AE684" s="863"/>
      <c r="AF684" s="863"/>
      <c r="AG684" s="863"/>
      <c r="AH684" s="863"/>
      <c r="AI684" s="863"/>
      <c r="AJ684" s="863"/>
      <c r="AK684" s="863"/>
      <c r="AL684" s="863"/>
      <c r="AM684" s="863"/>
      <c r="AN684" s="863"/>
      <c r="AO684" s="863"/>
      <c r="AP684" s="863"/>
    </row>
    <row r="685" ht="15.75" hidden="1" customHeight="1" outlineLevel="1">
      <c r="A685" s="862"/>
      <c r="B685" s="863"/>
      <c r="C685" s="863"/>
      <c r="D685" s="863"/>
      <c r="E685" s="863"/>
      <c r="F685" s="863"/>
      <c r="G685" s="863"/>
      <c r="H685" s="863"/>
      <c r="I685" s="863"/>
      <c r="J685" s="863"/>
      <c r="K685" s="863"/>
      <c r="L685" s="863"/>
      <c r="M685" s="863"/>
      <c r="N685" s="863"/>
      <c r="O685" s="863"/>
      <c r="P685" s="863"/>
      <c r="Q685" s="863"/>
      <c r="R685" s="863"/>
      <c r="S685" s="863"/>
      <c r="T685" s="863"/>
      <c r="U685" s="863"/>
      <c r="V685" s="863"/>
      <c r="W685" s="863"/>
      <c r="X685" s="863"/>
      <c r="Y685" s="863"/>
      <c r="Z685" s="863"/>
      <c r="AA685" s="863"/>
      <c r="AB685" s="863"/>
      <c r="AC685" s="863"/>
      <c r="AD685" s="863"/>
      <c r="AE685" s="863"/>
      <c r="AF685" s="863"/>
      <c r="AG685" s="863"/>
      <c r="AH685" s="863"/>
      <c r="AI685" s="863"/>
      <c r="AJ685" s="863"/>
      <c r="AK685" s="863"/>
      <c r="AL685" s="863"/>
      <c r="AM685" s="863"/>
      <c r="AN685" s="863"/>
      <c r="AO685" s="863"/>
      <c r="AP685" s="863"/>
    </row>
    <row r="686" ht="15.75" hidden="1" customHeight="1" outlineLevel="1">
      <c r="A686" s="862" t="str">
        <f>IFERROR(__xludf.DUMMYFUNCTION("TRANSPOSE(FILTER(Esercizi!$AY$2:$BI563,Esercizi!$AY$1:$BI$1=#REF!))"),"#N/A")</f>
        <v>#N/A</v>
      </c>
      <c r="B686" s="863"/>
      <c r="C686" s="863"/>
      <c r="D686" s="863"/>
      <c r="E686" s="863"/>
      <c r="F686" s="863"/>
      <c r="G686" s="863"/>
      <c r="H686" s="863"/>
      <c r="I686" s="863"/>
      <c r="J686" s="863"/>
      <c r="K686" s="863"/>
      <c r="L686" s="863"/>
      <c r="M686" s="863"/>
      <c r="N686" s="863"/>
      <c r="O686" s="863"/>
      <c r="P686" s="863"/>
      <c r="Q686" s="863"/>
      <c r="R686" s="863"/>
      <c r="S686" s="863"/>
      <c r="T686" s="863"/>
      <c r="U686" s="863"/>
      <c r="V686" s="863"/>
      <c r="W686" s="863"/>
      <c r="X686" s="863"/>
      <c r="Y686" s="863"/>
      <c r="Z686" s="863"/>
      <c r="AA686" s="863"/>
      <c r="AB686" s="863"/>
      <c r="AC686" s="863"/>
      <c r="AD686" s="863"/>
      <c r="AE686" s="863"/>
      <c r="AF686" s="863"/>
      <c r="AG686" s="863"/>
      <c r="AH686" s="863"/>
      <c r="AI686" s="863"/>
      <c r="AJ686" s="863"/>
      <c r="AK686" s="863"/>
      <c r="AL686" s="863"/>
      <c r="AM686" s="863"/>
      <c r="AN686" s="863"/>
      <c r="AO686" s="863"/>
      <c r="AP686" s="863"/>
    </row>
    <row r="687" ht="15.75" hidden="1" customHeight="1" outlineLevel="1">
      <c r="A687" s="862" t="str">
        <f>IFERROR(__xludf.DUMMYFUNCTION("TRANSPOSE(FILTER(Esercizi!$AY$2:$BI563,Esercizi!$AY$1:$BI$1=#REF!))"),"#N/A")</f>
        <v>#N/A</v>
      </c>
      <c r="B687" s="863"/>
      <c r="C687" s="863"/>
      <c r="D687" s="863"/>
      <c r="E687" s="863"/>
      <c r="F687" s="863"/>
      <c r="G687" s="863"/>
      <c r="H687" s="863"/>
      <c r="I687" s="863"/>
      <c r="J687" s="863"/>
      <c r="K687" s="863"/>
      <c r="L687" s="863"/>
      <c r="M687" s="863"/>
      <c r="N687" s="863"/>
      <c r="O687" s="863"/>
      <c r="P687" s="863"/>
      <c r="Q687" s="863"/>
      <c r="R687" s="863"/>
      <c r="S687" s="863"/>
      <c r="T687" s="863"/>
      <c r="U687" s="863"/>
      <c r="V687" s="863"/>
      <c r="W687" s="863"/>
      <c r="X687" s="863"/>
      <c r="Y687" s="863"/>
      <c r="Z687" s="863"/>
      <c r="AA687" s="863"/>
      <c r="AB687" s="863"/>
      <c r="AC687" s="863"/>
      <c r="AD687" s="863"/>
      <c r="AE687" s="863"/>
      <c r="AF687" s="863"/>
      <c r="AG687" s="863"/>
      <c r="AH687" s="863"/>
      <c r="AI687" s="863"/>
      <c r="AJ687" s="863"/>
      <c r="AK687" s="863"/>
      <c r="AL687" s="863"/>
      <c r="AM687" s="863"/>
      <c r="AN687" s="863"/>
      <c r="AO687" s="863"/>
      <c r="AP687" s="863"/>
    </row>
    <row r="688" ht="15.75" hidden="1" customHeight="1" outlineLevel="1">
      <c r="A688" s="862" t="str">
        <f>IFERROR(__xludf.DUMMYFUNCTION("TRANSPOSE(FILTER(Esercizi!$AY$2:$BI563,Esercizi!$AY$1:$BI$1=#REF!))"),"#N/A")</f>
        <v>#N/A</v>
      </c>
      <c r="B688" s="863"/>
      <c r="C688" s="863"/>
      <c r="D688" s="863"/>
      <c r="E688" s="863"/>
      <c r="F688" s="863"/>
      <c r="G688" s="863"/>
      <c r="H688" s="863"/>
      <c r="I688" s="863"/>
      <c r="J688" s="863"/>
      <c r="K688" s="863"/>
      <c r="L688" s="863"/>
      <c r="M688" s="863"/>
      <c r="N688" s="863"/>
      <c r="O688" s="863"/>
      <c r="P688" s="863"/>
      <c r="Q688" s="863"/>
      <c r="R688" s="863"/>
      <c r="S688" s="863"/>
      <c r="T688" s="863"/>
      <c r="U688" s="863"/>
      <c r="V688" s="863"/>
      <c r="W688" s="863"/>
      <c r="X688" s="863"/>
      <c r="Y688" s="863"/>
      <c r="Z688" s="863"/>
      <c r="AA688" s="863"/>
      <c r="AB688" s="863"/>
      <c r="AC688" s="863"/>
      <c r="AD688" s="863"/>
      <c r="AE688" s="863"/>
      <c r="AF688" s="863"/>
      <c r="AG688" s="863"/>
      <c r="AH688" s="863"/>
      <c r="AI688" s="863"/>
      <c r="AJ688" s="863"/>
      <c r="AK688" s="863"/>
      <c r="AL688" s="863"/>
      <c r="AM688" s="863"/>
      <c r="AN688" s="863"/>
      <c r="AO688" s="863"/>
      <c r="AP688" s="863"/>
    </row>
    <row r="689" ht="15.75" hidden="1" customHeight="1" outlineLevel="1">
      <c r="A689" s="862" t="str">
        <f>IFERROR(__xludf.DUMMYFUNCTION("TRANSPOSE(FILTER(Esercizi!$AY$2:$BI563,Esercizi!$AY$1:$BI$1=#REF!))"),"#N/A")</f>
        <v>#N/A</v>
      </c>
      <c r="B689" s="863"/>
      <c r="C689" s="863"/>
      <c r="D689" s="863"/>
      <c r="E689" s="863"/>
      <c r="F689" s="863"/>
      <c r="G689" s="863"/>
      <c r="H689" s="863"/>
      <c r="I689" s="863"/>
      <c r="J689" s="863"/>
      <c r="K689" s="863"/>
      <c r="L689" s="863"/>
      <c r="M689" s="863"/>
      <c r="N689" s="863"/>
      <c r="O689" s="863"/>
      <c r="P689" s="863"/>
      <c r="Q689" s="863"/>
      <c r="R689" s="863"/>
      <c r="S689" s="863"/>
      <c r="T689" s="863"/>
      <c r="U689" s="863"/>
      <c r="V689" s="863"/>
      <c r="W689" s="863"/>
      <c r="X689" s="863"/>
      <c r="Y689" s="863"/>
      <c r="Z689" s="863"/>
      <c r="AA689" s="863"/>
      <c r="AB689" s="863"/>
      <c r="AC689" s="863"/>
      <c r="AD689" s="863"/>
      <c r="AE689" s="863"/>
      <c r="AF689" s="863"/>
      <c r="AG689" s="863"/>
      <c r="AH689" s="863"/>
      <c r="AI689" s="863"/>
      <c r="AJ689" s="863"/>
      <c r="AK689" s="863"/>
      <c r="AL689" s="863"/>
      <c r="AM689" s="863"/>
      <c r="AN689" s="863"/>
      <c r="AO689" s="863"/>
      <c r="AP689" s="863"/>
    </row>
    <row r="690" ht="15.75" hidden="1" customHeight="1" outlineLevel="1">
      <c r="A690" s="862" t="str">
        <f>IFERROR(__xludf.DUMMYFUNCTION("TRANSPOSE(FILTER(Esercizi!$AY$2:$BI563,Esercizi!$AY$1:$BI$1=#REF!))"),"#N/A")</f>
        <v>#N/A</v>
      </c>
      <c r="B690" s="863"/>
      <c r="C690" s="863"/>
      <c r="D690" s="863"/>
      <c r="E690" s="863"/>
      <c r="F690" s="863"/>
      <c r="G690" s="863"/>
      <c r="H690" s="863"/>
      <c r="I690" s="863"/>
      <c r="J690" s="863"/>
      <c r="K690" s="863"/>
      <c r="L690" s="863"/>
      <c r="M690" s="863"/>
      <c r="N690" s="863"/>
      <c r="O690" s="863"/>
      <c r="P690" s="863"/>
      <c r="Q690" s="863"/>
      <c r="R690" s="863"/>
      <c r="S690" s="863"/>
      <c r="T690" s="863"/>
      <c r="U690" s="863"/>
      <c r="V690" s="863"/>
      <c r="W690" s="863"/>
      <c r="X690" s="863"/>
      <c r="Y690" s="863"/>
      <c r="Z690" s="863"/>
      <c r="AA690" s="863"/>
      <c r="AB690" s="863"/>
      <c r="AC690" s="863"/>
      <c r="AD690" s="863"/>
      <c r="AE690" s="863"/>
      <c r="AF690" s="863"/>
      <c r="AG690" s="863"/>
      <c r="AH690" s="863"/>
      <c r="AI690" s="863"/>
      <c r="AJ690" s="863"/>
      <c r="AK690" s="863"/>
      <c r="AL690" s="863"/>
      <c r="AM690" s="863"/>
      <c r="AN690" s="863"/>
      <c r="AO690" s="863"/>
      <c r="AP690" s="863"/>
    </row>
    <row r="691" ht="15.75" hidden="1" customHeight="1" outlineLevel="1">
      <c r="A691" s="862" t="str">
        <f>IFERROR(__xludf.DUMMYFUNCTION("TRANSPOSE(FILTER(Esercizi!$AY$2:$BI563,Esercizi!$AY$1:$BI$1=#REF!))"),"#N/A")</f>
        <v>#N/A</v>
      </c>
      <c r="B691" s="863"/>
      <c r="C691" s="863"/>
      <c r="D691" s="863"/>
      <c r="E691" s="863"/>
      <c r="F691" s="863"/>
      <c r="G691" s="863"/>
      <c r="H691" s="863"/>
      <c r="I691" s="863"/>
      <c r="J691" s="863"/>
      <c r="K691" s="863"/>
      <c r="L691" s="863"/>
      <c r="M691" s="863"/>
      <c r="N691" s="863"/>
      <c r="O691" s="863"/>
      <c r="P691" s="863"/>
      <c r="Q691" s="863"/>
      <c r="R691" s="863"/>
      <c r="S691" s="863"/>
      <c r="T691" s="863"/>
      <c r="U691" s="863"/>
      <c r="V691" s="863"/>
      <c r="W691" s="863"/>
      <c r="X691" s="863"/>
      <c r="Y691" s="863"/>
      <c r="Z691" s="863"/>
      <c r="AA691" s="863"/>
      <c r="AB691" s="863"/>
      <c r="AC691" s="863"/>
      <c r="AD691" s="863"/>
      <c r="AE691" s="863"/>
      <c r="AF691" s="863"/>
      <c r="AG691" s="863"/>
      <c r="AH691" s="863"/>
      <c r="AI691" s="863"/>
      <c r="AJ691" s="863"/>
      <c r="AK691" s="863"/>
      <c r="AL691" s="863"/>
      <c r="AM691" s="863"/>
      <c r="AN691" s="863"/>
      <c r="AO691" s="863"/>
      <c r="AP691" s="863"/>
    </row>
    <row r="692" ht="15.75" hidden="1" customHeight="1" outlineLevel="1">
      <c r="A692" s="862" t="str">
        <f>IFERROR(__xludf.DUMMYFUNCTION("TRANSPOSE(FILTER(Esercizi!$AY$2:$BI563,Esercizi!$AY$1:$BI$1=#REF!))"),"#N/A")</f>
        <v>#N/A</v>
      </c>
      <c r="B692" s="863"/>
      <c r="C692" s="863"/>
      <c r="D692" s="863"/>
      <c r="E692" s="863"/>
      <c r="F692" s="863"/>
      <c r="G692" s="863"/>
      <c r="H692" s="863"/>
      <c r="I692" s="863"/>
      <c r="J692" s="863"/>
      <c r="K692" s="863"/>
      <c r="L692" s="863"/>
      <c r="M692" s="863"/>
      <c r="N692" s="863"/>
      <c r="O692" s="863"/>
      <c r="P692" s="863"/>
      <c r="Q692" s="863"/>
      <c r="R692" s="863"/>
      <c r="S692" s="863"/>
      <c r="T692" s="863"/>
      <c r="U692" s="863"/>
      <c r="V692" s="863"/>
      <c r="W692" s="863"/>
      <c r="X692" s="863"/>
      <c r="Y692" s="863"/>
      <c r="Z692" s="863"/>
      <c r="AA692" s="863"/>
      <c r="AB692" s="863"/>
      <c r="AC692" s="863"/>
      <c r="AD692" s="863"/>
      <c r="AE692" s="863"/>
      <c r="AF692" s="863"/>
      <c r="AG692" s="863"/>
      <c r="AH692" s="863"/>
      <c r="AI692" s="863"/>
      <c r="AJ692" s="863"/>
      <c r="AK692" s="863"/>
      <c r="AL692" s="863"/>
      <c r="AM692" s="863"/>
      <c r="AN692" s="863"/>
      <c r="AO692" s="863"/>
      <c r="AP692" s="863"/>
    </row>
    <row r="693" ht="15.75" hidden="1" customHeight="1" outlineLevel="1">
      <c r="A693" s="862" t="str">
        <f>IFERROR(__xludf.DUMMYFUNCTION("TRANSPOSE(FILTER(Esercizi!$AY$2:$BI563,Esercizi!$AY$1:$BI$1=#REF!))"),"#N/A")</f>
        <v>#N/A</v>
      </c>
      <c r="B693" s="863"/>
      <c r="C693" s="863"/>
      <c r="D693" s="863"/>
      <c r="E693" s="863"/>
      <c r="F693" s="863"/>
      <c r="G693" s="863"/>
      <c r="H693" s="863"/>
      <c r="I693" s="863"/>
      <c r="J693" s="863"/>
      <c r="K693" s="863"/>
      <c r="L693" s="863"/>
      <c r="M693" s="863"/>
      <c r="N693" s="863"/>
      <c r="O693" s="863"/>
      <c r="P693" s="863"/>
      <c r="Q693" s="863"/>
      <c r="R693" s="863"/>
      <c r="S693" s="863"/>
      <c r="T693" s="863"/>
      <c r="U693" s="863"/>
      <c r="V693" s="863"/>
      <c r="W693" s="863"/>
      <c r="X693" s="863"/>
      <c r="Y693" s="863"/>
      <c r="Z693" s="863"/>
      <c r="AA693" s="863"/>
      <c r="AB693" s="863"/>
      <c r="AC693" s="863"/>
      <c r="AD693" s="863"/>
      <c r="AE693" s="863"/>
      <c r="AF693" s="863"/>
      <c r="AG693" s="863"/>
      <c r="AH693" s="863"/>
      <c r="AI693" s="863"/>
      <c r="AJ693" s="863"/>
      <c r="AK693" s="863"/>
      <c r="AL693" s="863"/>
      <c r="AM693" s="863"/>
      <c r="AN693" s="863"/>
      <c r="AO693" s="863"/>
      <c r="AP693" s="863"/>
    </row>
    <row r="694" ht="15.75" hidden="1" customHeight="1" outlineLevel="1">
      <c r="A694" s="862" t="str">
        <f>IFERROR(__xludf.DUMMYFUNCTION("TRANSPOSE(FILTER(Esercizi!$AY$2:$BI563,Esercizi!$AY$1:$BI$1=#REF!))"),"#N/A")</f>
        <v>#N/A</v>
      </c>
      <c r="B694" s="863"/>
      <c r="C694" s="863"/>
      <c r="D694" s="863"/>
      <c r="E694" s="863"/>
      <c r="F694" s="863"/>
      <c r="G694" s="863"/>
      <c r="H694" s="863"/>
      <c r="I694" s="863"/>
      <c r="J694" s="863"/>
      <c r="K694" s="863"/>
      <c r="L694" s="863"/>
      <c r="M694" s="863"/>
      <c r="N694" s="863"/>
      <c r="O694" s="863"/>
      <c r="P694" s="863"/>
      <c r="Q694" s="863"/>
      <c r="R694" s="863"/>
      <c r="S694" s="863"/>
      <c r="T694" s="863"/>
      <c r="U694" s="863"/>
      <c r="V694" s="863"/>
      <c r="W694" s="863"/>
      <c r="X694" s="863"/>
      <c r="Y694" s="863"/>
      <c r="Z694" s="863"/>
      <c r="AA694" s="863"/>
      <c r="AB694" s="863"/>
      <c r="AC694" s="863"/>
      <c r="AD694" s="863"/>
      <c r="AE694" s="863"/>
      <c r="AF694" s="863"/>
      <c r="AG694" s="863"/>
      <c r="AH694" s="863"/>
      <c r="AI694" s="863"/>
      <c r="AJ694" s="863"/>
      <c r="AK694" s="863"/>
      <c r="AL694" s="863"/>
      <c r="AM694" s="863"/>
      <c r="AN694" s="863"/>
      <c r="AO694" s="863"/>
      <c r="AP694" s="863"/>
    </row>
    <row r="695" ht="15.75" hidden="1" customHeight="1" outlineLevel="1">
      <c r="A695" s="862" t="str">
        <f>IFERROR(__xludf.DUMMYFUNCTION("TRANSPOSE(FILTER(Esercizi!$AY$2:$BI563,Esercizi!$AY$1:$BI$1=#REF!))"),"#N/A")</f>
        <v>#N/A</v>
      </c>
      <c r="B695" s="863"/>
      <c r="C695" s="863"/>
      <c r="D695" s="863"/>
      <c r="E695" s="863"/>
      <c r="F695" s="863"/>
      <c r="G695" s="863"/>
      <c r="H695" s="863"/>
      <c r="I695" s="863"/>
      <c r="J695" s="863"/>
      <c r="K695" s="863"/>
      <c r="L695" s="863"/>
      <c r="M695" s="863"/>
      <c r="N695" s="863"/>
      <c r="O695" s="863"/>
      <c r="P695" s="863"/>
      <c r="Q695" s="863"/>
      <c r="R695" s="863"/>
      <c r="S695" s="863"/>
      <c r="T695" s="863"/>
      <c r="U695" s="863"/>
      <c r="V695" s="863"/>
      <c r="W695" s="863"/>
      <c r="X695" s="863"/>
      <c r="Y695" s="863"/>
      <c r="Z695" s="863"/>
      <c r="AA695" s="863"/>
      <c r="AB695" s="863"/>
      <c r="AC695" s="863"/>
      <c r="AD695" s="863"/>
      <c r="AE695" s="863"/>
      <c r="AF695" s="863"/>
      <c r="AG695" s="863"/>
      <c r="AH695" s="863"/>
      <c r="AI695" s="863"/>
      <c r="AJ695" s="863"/>
      <c r="AK695" s="863"/>
      <c r="AL695" s="863"/>
      <c r="AM695" s="863"/>
      <c r="AN695" s="863"/>
      <c r="AO695" s="863"/>
      <c r="AP695" s="863"/>
    </row>
    <row r="696" ht="15.75" hidden="1" customHeight="1" outlineLevel="1">
      <c r="A696" s="862" t="str">
        <f>IFERROR(__xludf.DUMMYFUNCTION("TRANSPOSE(FILTER(Esercizi!$AY$2:$BI563,Esercizi!$AY$1:$BI$1=#REF!))"),"#N/A")</f>
        <v>#N/A</v>
      </c>
      <c r="B696" s="863"/>
      <c r="C696" s="863"/>
      <c r="D696" s="863"/>
      <c r="E696" s="863"/>
      <c r="F696" s="863"/>
      <c r="G696" s="863"/>
      <c r="H696" s="863"/>
      <c r="I696" s="863"/>
      <c r="J696" s="863"/>
      <c r="K696" s="863"/>
      <c r="L696" s="863"/>
      <c r="M696" s="863"/>
      <c r="N696" s="863"/>
      <c r="O696" s="863"/>
      <c r="P696" s="863"/>
      <c r="Q696" s="863"/>
      <c r="R696" s="863"/>
      <c r="S696" s="863"/>
      <c r="T696" s="863"/>
      <c r="U696" s="863"/>
      <c r="V696" s="863"/>
      <c r="W696" s="863"/>
      <c r="X696" s="863"/>
      <c r="Y696" s="863"/>
      <c r="Z696" s="863"/>
      <c r="AA696" s="863"/>
      <c r="AB696" s="863"/>
      <c r="AC696" s="863"/>
      <c r="AD696" s="863"/>
      <c r="AE696" s="863"/>
      <c r="AF696" s="863"/>
      <c r="AG696" s="863"/>
      <c r="AH696" s="863"/>
      <c r="AI696" s="863"/>
      <c r="AJ696" s="863"/>
      <c r="AK696" s="863"/>
      <c r="AL696" s="863"/>
      <c r="AM696" s="863"/>
      <c r="AN696" s="863"/>
      <c r="AO696" s="863"/>
      <c r="AP696" s="863"/>
    </row>
    <row r="697" ht="15.75" hidden="1" customHeight="1" outlineLevel="1">
      <c r="A697" s="862" t="str">
        <f>IFERROR(__xludf.DUMMYFUNCTION("TRANSPOSE(FILTER(Esercizi!$AY$2:$BI563,Esercizi!$AY$1:$BI$1=#REF!))"),"#N/A")</f>
        <v>#N/A</v>
      </c>
      <c r="B697" s="863"/>
      <c r="C697" s="863"/>
      <c r="D697" s="863"/>
      <c r="E697" s="863"/>
      <c r="F697" s="863"/>
      <c r="G697" s="863"/>
      <c r="H697" s="863"/>
      <c r="I697" s="863"/>
      <c r="J697" s="863"/>
      <c r="K697" s="863"/>
      <c r="L697" s="863"/>
      <c r="M697" s="863"/>
      <c r="N697" s="863"/>
      <c r="O697" s="863"/>
      <c r="P697" s="863"/>
      <c r="Q697" s="863"/>
      <c r="R697" s="863"/>
      <c r="S697" s="863"/>
      <c r="T697" s="863"/>
      <c r="U697" s="863"/>
      <c r="V697" s="863"/>
      <c r="W697" s="863"/>
      <c r="X697" s="863"/>
      <c r="Y697" s="863"/>
      <c r="Z697" s="863"/>
      <c r="AA697" s="863"/>
      <c r="AB697" s="863"/>
      <c r="AC697" s="863"/>
      <c r="AD697" s="863"/>
      <c r="AE697" s="863"/>
      <c r="AF697" s="863"/>
      <c r="AG697" s="863"/>
      <c r="AH697" s="863"/>
      <c r="AI697" s="863"/>
      <c r="AJ697" s="863"/>
      <c r="AK697" s="863"/>
      <c r="AL697" s="863"/>
      <c r="AM697" s="863"/>
      <c r="AN697" s="863"/>
      <c r="AO697" s="863"/>
      <c r="AP697" s="863"/>
    </row>
    <row r="698" ht="15.75" hidden="1" customHeight="1" outlineLevel="1">
      <c r="A698" s="862"/>
      <c r="B698" s="863"/>
      <c r="C698" s="863"/>
      <c r="D698" s="863"/>
      <c r="E698" s="863"/>
      <c r="F698" s="863"/>
      <c r="G698" s="863"/>
      <c r="H698" s="863"/>
      <c r="I698" s="863"/>
      <c r="J698" s="863"/>
      <c r="K698" s="863"/>
      <c r="L698" s="863"/>
      <c r="M698" s="863"/>
      <c r="N698" s="863"/>
      <c r="O698" s="863"/>
      <c r="P698" s="863"/>
      <c r="Q698" s="863"/>
      <c r="R698" s="863"/>
      <c r="S698" s="863"/>
      <c r="T698" s="863"/>
      <c r="U698" s="863"/>
      <c r="V698" s="863"/>
      <c r="W698" s="863"/>
      <c r="X698" s="863"/>
      <c r="Y698" s="863"/>
      <c r="Z698" s="863"/>
      <c r="AA698" s="863"/>
      <c r="AB698" s="863"/>
      <c r="AC698" s="863"/>
      <c r="AD698" s="863"/>
      <c r="AE698" s="863"/>
      <c r="AF698" s="863"/>
      <c r="AG698" s="863"/>
      <c r="AH698" s="863"/>
      <c r="AI698" s="863"/>
      <c r="AJ698" s="863"/>
      <c r="AK698" s="863"/>
      <c r="AL698" s="863"/>
      <c r="AM698" s="863"/>
      <c r="AN698" s="863"/>
      <c r="AO698" s="863"/>
      <c r="AP698" s="863"/>
    </row>
    <row r="699" ht="15.75" hidden="1" customHeight="1" outlineLevel="1">
      <c r="A699" s="862" t="str">
        <f>IFERROR(__xludf.DUMMYFUNCTION("TRANSPOSE(FILTER(Esercizi!$AY$2:$BI563,Esercizi!$AY$1:$BI$1=#REF!))"),"#N/A")</f>
        <v>#N/A</v>
      </c>
      <c r="B699" s="863"/>
      <c r="C699" s="863"/>
      <c r="D699" s="863"/>
      <c r="E699" s="863"/>
      <c r="F699" s="863"/>
      <c r="G699" s="863"/>
      <c r="H699" s="863"/>
      <c r="I699" s="863"/>
      <c r="J699" s="863"/>
      <c r="K699" s="863"/>
      <c r="L699" s="863"/>
      <c r="M699" s="863"/>
      <c r="N699" s="863"/>
      <c r="O699" s="863"/>
      <c r="P699" s="863"/>
      <c r="Q699" s="863"/>
      <c r="R699" s="863"/>
      <c r="S699" s="863"/>
      <c r="T699" s="863"/>
      <c r="U699" s="863"/>
      <c r="V699" s="863"/>
      <c r="W699" s="863"/>
      <c r="X699" s="863"/>
      <c r="Y699" s="863"/>
      <c r="Z699" s="863"/>
      <c r="AA699" s="863"/>
      <c r="AB699" s="863"/>
      <c r="AC699" s="863"/>
      <c r="AD699" s="863"/>
      <c r="AE699" s="863"/>
      <c r="AF699" s="863"/>
      <c r="AG699" s="863"/>
      <c r="AH699" s="863"/>
      <c r="AI699" s="863"/>
      <c r="AJ699" s="863"/>
      <c r="AK699" s="863"/>
      <c r="AL699" s="863"/>
      <c r="AM699" s="863"/>
      <c r="AN699" s="863"/>
      <c r="AO699" s="863"/>
      <c r="AP699" s="863"/>
    </row>
    <row r="700" ht="15.75" hidden="1" customHeight="1" outlineLevel="1">
      <c r="A700" s="862" t="str">
        <f>IFERROR(__xludf.DUMMYFUNCTION("TRANSPOSE(FILTER(Esercizi!$AY$2:$BI563,Esercizi!$AY$1:$BI$1=#REF!))"),"#N/A")</f>
        <v>#N/A</v>
      </c>
      <c r="B700" s="863"/>
      <c r="C700" s="863"/>
      <c r="D700" s="863"/>
      <c r="E700" s="863"/>
      <c r="F700" s="863"/>
      <c r="G700" s="863"/>
      <c r="H700" s="863"/>
      <c r="I700" s="863"/>
      <c r="J700" s="863"/>
      <c r="K700" s="863"/>
      <c r="L700" s="863"/>
      <c r="M700" s="863"/>
      <c r="N700" s="863"/>
      <c r="O700" s="863"/>
      <c r="P700" s="863"/>
      <c r="Q700" s="863"/>
      <c r="R700" s="863"/>
      <c r="S700" s="863"/>
      <c r="T700" s="863"/>
      <c r="U700" s="863"/>
      <c r="V700" s="863"/>
      <c r="W700" s="863"/>
      <c r="X700" s="863"/>
      <c r="Y700" s="863"/>
      <c r="Z700" s="863"/>
      <c r="AA700" s="863"/>
      <c r="AB700" s="863"/>
      <c r="AC700" s="863"/>
      <c r="AD700" s="863"/>
      <c r="AE700" s="863"/>
      <c r="AF700" s="863"/>
      <c r="AG700" s="863"/>
      <c r="AH700" s="863"/>
      <c r="AI700" s="863"/>
      <c r="AJ700" s="863"/>
      <c r="AK700" s="863"/>
      <c r="AL700" s="863"/>
      <c r="AM700" s="863"/>
      <c r="AN700" s="863"/>
      <c r="AO700" s="863"/>
      <c r="AP700" s="863"/>
    </row>
    <row r="701" ht="15.75" hidden="1" customHeight="1" outlineLevel="1">
      <c r="A701" s="862" t="str">
        <f>IFERROR(__xludf.DUMMYFUNCTION("TRANSPOSE(FILTER(Esercizi!$AY$2:$BI563,Esercizi!$AY$1:$BI$1=#REF!))"),"#N/A")</f>
        <v>#N/A</v>
      </c>
      <c r="B701" s="863"/>
      <c r="C701" s="863"/>
      <c r="D701" s="863"/>
      <c r="E701" s="863"/>
      <c r="F701" s="863"/>
      <c r="G701" s="863"/>
      <c r="H701" s="863"/>
      <c r="I701" s="863"/>
      <c r="J701" s="863"/>
      <c r="K701" s="863"/>
      <c r="L701" s="863"/>
      <c r="M701" s="863"/>
      <c r="N701" s="863"/>
      <c r="O701" s="863"/>
      <c r="P701" s="863"/>
      <c r="Q701" s="863"/>
      <c r="R701" s="863"/>
      <c r="S701" s="863"/>
      <c r="T701" s="863"/>
      <c r="U701" s="863"/>
      <c r="V701" s="863"/>
      <c r="W701" s="863"/>
      <c r="X701" s="863"/>
      <c r="Y701" s="863"/>
      <c r="Z701" s="863"/>
      <c r="AA701" s="863"/>
      <c r="AB701" s="863"/>
      <c r="AC701" s="863"/>
      <c r="AD701" s="863"/>
      <c r="AE701" s="863"/>
      <c r="AF701" s="863"/>
      <c r="AG701" s="863"/>
      <c r="AH701" s="863"/>
      <c r="AI701" s="863"/>
      <c r="AJ701" s="863"/>
      <c r="AK701" s="863"/>
      <c r="AL701" s="863"/>
      <c r="AM701" s="863"/>
      <c r="AN701" s="863"/>
      <c r="AO701" s="863"/>
      <c r="AP701" s="863"/>
    </row>
    <row r="702" ht="15.75" hidden="1" customHeight="1" outlineLevel="1">
      <c r="A702" s="862" t="str">
        <f>IFERROR(__xludf.DUMMYFUNCTION("TRANSPOSE(FILTER(Esercizi!$AY$2:$BI563,Esercizi!$AY$1:$BI$1=#REF!))"),"#N/A")</f>
        <v>#N/A</v>
      </c>
      <c r="B702" s="863"/>
      <c r="C702" s="863"/>
      <c r="D702" s="863"/>
      <c r="E702" s="863"/>
      <c r="F702" s="863"/>
      <c r="G702" s="863"/>
      <c r="H702" s="863"/>
      <c r="I702" s="863"/>
      <c r="J702" s="863"/>
      <c r="K702" s="863"/>
      <c r="L702" s="863"/>
      <c r="M702" s="863"/>
      <c r="N702" s="863"/>
      <c r="O702" s="863"/>
      <c r="P702" s="863"/>
      <c r="Q702" s="863"/>
      <c r="R702" s="863"/>
      <c r="S702" s="863"/>
      <c r="T702" s="863"/>
      <c r="U702" s="863"/>
      <c r="V702" s="863"/>
      <c r="W702" s="863"/>
      <c r="X702" s="863"/>
      <c r="Y702" s="863"/>
      <c r="Z702" s="863"/>
      <c r="AA702" s="863"/>
      <c r="AB702" s="863"/>
      <c r="AC702" s="863"/>
      <c r="AD702" s="863"/>
      <c r="AE702" s="863"/>
      <c r="AF702" s="863"/>
      <c r="AG702" s="863"/>
      <c r="AH702" s="863"/>
      <c r="AI702" s="863"/>
      <c r="AJ702" s="863"/>
      <c r="AK702" s="863"/>
      <c r="AL702" s="863"/>
      <c r="AM702" s="863"/>
      <c r="AN702" s="863"/>
      <c r="AO702" s="863"/>
      <c r="AP702" s="863"/>
    </row>
    <row r="703" ht="15.75" hidden="1" customHeight="1" outlineLevel="1">
      <c r="A703" s="862" t="str">
        <f>IFERROR(__xludf.DUMMYFUNCTION("TRANSPOSE(FILTER(Esercizi!$AY$2:$BI563,Esercizi!$AY$1:$BI$1=#REF!))"),"#N/A")</f>
        <v>#N/A</v>
      </c>
      <c r="B703" s="863"/>
      <c r="C703" s="863"/>
      <c r="D703" s="863"/>
      <c r="E703" s="863"/>
      <c r="F703" s="863"/>
      <c r="G703" s="863"/>
      <c r="H703" s="863"/>
      <c r="I703" s="863"/>
      <c r="J703" s="863"/>
      <c r="K703" s="863"/>
      <c r="L703" s="863"/>
      <c r="M703" s="863"/>
      <c r="N703" s="863"/>
      <c r="O703" s="863"/>
      <c r="P703" s="863"/>
      <c r="Q703" s="863"/>
      <c r="R703" s="863"/>
      <c r="S703" s="863"/>
      <c r="T703" s="863"/>
      <c r="U703" s="863"/>
      <c r="V703" s="863"/>
      <c r="W703" s="863"/>
      <c r="X703" s="863"/>
      <c r="Y703" s="863"/>
      <c r="Z703" s="863"/>
      <c r="AA703" s="863"/>
      <c r="AB703" s="863"/>
      <c r="AC703" s="863"/>
      <c r="AD703" s="863"/>
      <c r="AE703" s="863"/>
      <c r="AF703" s="863"/>
      <c r="AG703" s="863"/>
      <c r="AH703" s="863"/>
      <c r="AI703" s="863"/>
      <c r="AJ703" s="863"/>
      <c r="AK703" s="863"/>
      <c r="AL703" s="863"/>
      <c r="AM703" s="863"/>
      <c r="AN703" s="863"/>
      <c r="AO703" s="863"/>
      <c r="AP703" s="863"/>
    </row>
    <row r="704" ht="15.75" hidden="1" customHeight="1" outlineLevel="1">
      <c r="A704" s="862" t="str">
        <f>IFERROR(__xludf.DUMMYFUNCTION("TRANSPOSE(FILTER(Esercizi!$AY$2:$BI563,Esercizi!$AY$1:$BI$1=#REF!))"),"#N/A")</f>
        <v>#N/A</v>
      </c>
      <c r="B704" s="863"/>
      <c r="C704" s="863"/>
      <c r="D704" s="863"/>
      <c r="E704" s="863"/>
      <c r="F704" s="863"/>
      <c r="G704" s="863"/>
      <c r="H704" s="863"/>
      <c r="I704" s="863"/>
      <c r="J704" s="863"/>
      <c r="K704" s="863"/>
      <c r="L704" s="863"/>
      <c r="M704" s="863"/>
      <c r="N704" s="863"/>
      <c r="O704" s="863"/>
      <c r="P704" s="863"/>
      <c r="Q704" s="863"/>
      <c r="R704" s="863"/>
      <c r="S704" s="863"/>
      <c r="T704" s="863"/>
      <c r="U704" s="863"/>
      <c r="V704" s="863"/>
      <c r="W704" s="863"/>
      <c r="X704" s="863"/>
      <c r="Y704" s="863"/>
      <c r="Z704" s="863"/>
      <c r="AA704" s="863"/>
      <c r="AB704" s="863"/>
      <c r="AC704" s="863"/>
      <c r="AD704" s="863"/>
      <c r="AE704" s="863"/>
      <c r="AF704" s="863"/>
      <c r="AG704" s="863"/>
      <c r="AH704" s="863"/>
      <c r="AI704" s="863"/>
      <c r="AJ704" s="863"/>
      <c r="AK704" s="863"/>
      <c r="AL704" s="863"/>
      <c r="AM704" s="863"/>
      <c r="AN704" s="863"/>
      <c r="AO704" s="863"/>
      <c r="AP704" s="863"/>
    </row>
    <row r="705" ht="15.75" hidden="1" customHeight="1" outlineLevel="1">
      <c r="A705" s="862" t="str">
        <f>IFERROR(__xludf.DUMMYFUNCTION("TRANSPOSE(FILTER(Esercizi!$AY$2:$BI563,Esercizi!$AY$1:$BI$1=#REF!))"),"#N/A")</f>
        <v>#N/A</v>
      </c>
      <c r="B705" s="863"/>
      <c r="C705" s="863"/>
      <c r="D705" s="863"/>
      <c r="E705" s="863"/>
      <c r="F705" s="863"/>
      <c r="G705" s="863"/>
      <c r="H705" s="863"/>
      <c r="I705" s="863"/>
      <c r="J705" s="863"/>
      <c r="K705" s="863"/>
      <c r="L705" s="863"/>
      <c r="M705" s="863"/>
      <c r="N705" s="863"/>
      <c r="O705" s="863"/>
      <c r="P705" s="863"/>
      <c r="Q705" s="863"/>
      <c r="R705" s="863"/>
      <c r="S705" s="863"/>
      <c r="T705" s="863"/>
      <c r="U705" s="863"/>
      <c r="V705" s="863"/>
      <c r="W705" s="863"/>
      <c r="X705" s="863"/>
      <c r="Y705" s="863"/>
      <c r="Z705" s="863"/>
      <c r="AA705" s="863"/>
      <c r="AB705" s="863"/>
      <c r="AC705" s="863"/>
      <c r="AD705" s="863"/>
      <c r="AE705" s="863"/>
      <c r="AF705" s="863"/>
      <c r="AG705" s="863"/>
      <c r="AH705" s="863"/>
      <c r="AI705" s="863"/>
      <c r="AJ705" s="863"/>
      <c r="AK705" s="863"/>
      <c r="AL705" s="863"/>
      <c r="AM705" s="863"/>
      <c r="AN705" s="863"/>
      <c r="AO705" s="863"/>
      <c r="AP705" s="863"/>
    </row>
    <row r="706" ht="15.75" hidden="1" customHeight="1" outlineLevel="1">
      <c r="A706" s="862" t="str">
        <f>IFERROR(__xludf.DUMMYFUNCTION("TRANSPOSE(FILTER(Esercizi!$AY$2:$BI563,Esercizi!$AY$1:$BI$1=#REF!))"),"#N/A")</f>
        <v>#N/A</v>
      </c>
      <c r="B706" s="863"/>
      <c r="C706" s="863"/>
      <c r="D706" s="863"/>
      <c r="E706" s="863"/>
      <c r="F706" s="863"/>
      <c r="G706" s="863"/>
      <c r="H706" s="863"/>
      <c r="I706" s="863"/>
      <c r="J706" s="863"/>
      <c r="K706" s="863"/>
      <c r="L706" s="863"/>
      <c r="M706" s="863"/>
      <c r="N706" s="863"/>
      <c r="O706" s="863"/>
      <c r="P706" s="863"/>
      <c r="Q706" s="863"/>
      <c r="R706" s="863"/>
      <c r="S706" s="863"/>
      <c r="T706" s="863"/>
      <c r="U706" s="863"/>
      <c r="V706" s="863"/>
      <c r="W706" s="863"/>
      <c r="X706" s="863"/>
      <c r="Y706" s="863"/>
      <c r="Z706" s="863"/>
      <c r="AA706" s="863"/>
      <c r="AB706" s="863"/>
      <c r="AC706" s="863"/>
      <c r="AD706" s="863"/>
      <c r="AE706" s="863"/>
      <c r="AF706" s="863"/>
      <c r="AG706" s="863"/>
      <c r="AH706" s="863"/>
      <c r="AI706" s="863"/>
      <c r="AJ706" s="863"/>
      <c r="AK706" s="863"/>
      <c r="AL706" s="863"/>
      <c r="AM706" s="863"/>
      <c r="AN706" s="863"/>
      <c r="AO706" s="863"/>
      <c r="AP706" s="863"/>
    </row>
    <row r="707" ht="15.75" hidden="1" customHeight="1" outlineLevel="1">
      <c r="A707" s="862" t="str">
        <f>IFERROR(__xludf.DUMMYFUNCTION("TRANSPOSE(FILTER(Esercizi!$AY$2:$BI563,Esercizi!$AY$1:$BI$1=#REF!))"),"#N/A")</f>
        <v>#N/A</v>
      </c>
      <c r="B707" s="863"/>
      <c r="C707" s="863"/>
      <c r="D707" s="863"/>
      <c r="E707" s="863"/>
      <c r="F707" s="863"/>
      <c r="G707" s="863"/>
      <c r="H707" s="863"/>
      <c r="I707" s="863"/>
      <c r="J707" s="863"/>
      <c r="K707" s="863"/>
      <c r="L707" s="863"/>
      <c r="M707" s="863"/>
      <c r="N707" s="863"/>
      <c r="O707" s="863"/>
      <c r="P707" s="863"/>
      <c r="Q707" s="863"/>
      <c r="R707" s="863"/>
      <c r="S707" s="863"/>
      <c r="T707" s="863"/>
      <c r="U707" s="863"/>
      <c r="V707" s="863"/>
      <c r="W707" s="863"/>
      <c r="X707" s="863"/>
      <c r="Y707" s="863"/>
      <c r="Z707" s="863"/>
      <c r="AA707" s="863"/>
      <c r="AB707" s="863"/>
      <c r="AC707" s="863"/>
      <c r="AD707" s="863"/>
      <c r="AE707" s="863"/>
      <c r="AF707" s="863"/>
      <c r="AG707" s="863"/>
      <c r="AH707" s="863"/>
      <c r="AI707" s="863"/>
      <c r="AJ707" s="863"/>
      <c r="AK707" s="863"/>
      <c r="AL707" s="863"/>
      <c r="AM707" s="863"/>
      <c r="AN707" s="863"/>
      <c r="AO707" s="863"/>
      <c r="AP707" s="863"/>
    </row>
    <row r="708" ht="15.75" hidden="1" customHeight="1" outlineLevel="1">
      <c r="A708" s="862" t="str">
        <f>IFERROR(__xludf.DUMMYFUNCTION("TRANSPOSE(FILTER(Esercizi!$AY$2:$BI563,Esercizi!$AY$1:$BI$1=#REF!))"),"#N/A")</f>
        <v>#N/A</v>
      </c>
      <c r="B708" s="863"/>
      <c r="C708" s="863"/>
      <c r="D708" s="863"/>
      <c r="E708" s="863"/>
      <c r="F708" s="863"/>
      <c r="G708" s="863"/>
      <c r="H708" s="863"/>
      <c r="I708" s="863"/>
      <c r="J708" s="863"/>
      <c r="K708" s="863"/>
      <c r="L708" s="863"/>
      <c r="M708" s="863"/>
      <c r="N708" s="863"/>
      <c r="O708" s="863"/>
      <c r="P708" s="863"/>
      <c r="Q708" s="863"/>
      <c r="R708" s="863"/>
      <c r="S708" s="863"/>
      <c r="T708" s="863"/>
      <c r="U708" s="863"/>
      <c r="V708" s="863"/>
      <c r="W708" s="863"/>
      <c r="X708" s="863"/>
      <c r="Y708" s="863"/>
      <c r="Z708" s="863"/>
      <c r="AA708" s="863"/>
      <c r="AB708" s="863"/>
      <c r="AC708" s="863"/>
      <c r="AD708" s="863"/>
      <c r="AE708" s="863"/>
      <c r="AF708" s="863"/>
      <c r="AG708" s="863"/>
      <c r="AH708" s="863"/>
      <c r="AI708" s="863"/>
      <c r="AJ708" s="863"/>
      <c r="AK708" s="863"/>
      <c r="AL708" s="863"/>
      <c r="AM708" s="863"/>
      <c r="AN708" s="863"/>
      <c r="AO708" s="863"/>
      <c r="AP708" s="863"/>
    </row>
    <row r="709" ht="15.75" hidden="1" customHeight="1" outlineLevel="1">
      <c r="A709" s="862" t="str">
        <f>IFERROR(__xludf.DUMMYFUNCTION("TRANSPOSE(FILTER(Esercizi!$AY$2:$BI563,Esercizi!$AY$1:$BI$1=#REF!))"),"#N/A")</f>
        <v>#N/A</v>
      </c>
      <c r="B709" s="863"/>
      <c r="C709" s="863"/>
      <c r="D709" s="863"/>
      <c r="E709" s="863"/>
      <c r="F709" s="863"/>
      <c r="G709" s="863"/>
      <c r="H709" s="863"/>
      <c r="I709" s="863"/>
      <c r="J709" s="863"/>
      <c r="K709" s="863"/>
      <c r="L709" s="863"/>
      <c r="M709" s="863"/>
      <c r="N709" s="863"/>
      <c r="O709" s="863"/>
      <c r="P709" s="863"/>
      <c r="Q709" s="863"/>
      <c r="R709" s="863"/>
      <c r="S709" s="863"/>
      <c r="T709" s="863"/>
      <c r="U709" s="863"/>
      <c r="V709" s="863"/>
      <c r="W709" s="863"/>
      <c r="X709" s="863"/>
      <c r="Y709" s="863"/>
      <c r="Z709" s="863"/>
      <c r="AA709" s="863"/>
      <c r="AB709" s="863"/>
      <c r="AC709" s="863"/>
      <c r="AD709" s="863"/>
      <c r="AE709" s="863"/>
      <c r="AF709" s="863"/>
      <c r="AG709" s="863"/>
      <c r="AH709" s="863"/>
      <c r="AI709" s="863"/>
      <c r="AJ709" s="863"/>
      <c r="AK709" s="863"/>
      <c r="AL709" s="863"/>
      <c r="AM709" s="863"/>
      <c r="AN709" s="863"/>
      <c r="AO709" s="863"/>
      <c r="AP709" s="863"/>
    </row>
    <row r="710" ht="15.75" hidden="1" customHeight="1" outlineLevel="1">
      <c r="A710" s="862" t="str">
        <f>IFERROR(__xludf.DUMMYFUNCTION("TRANSPOSE(FILTER(Esercizi!$AY$2:$BI563,Esercizi!$AY$1:$BI$1=#REF!))"),"#N/A")</f>
        <v>#N/A</v>
      </c>
      <c r="B710" s="863"/>
      <c r="C710" s="863"/>
      <c r="D710" s="863"/>
      <c r="E710" s="863"/>
      <c r="F710" s="863"/>
      <c r="G710" s="863"/>
      <c r="H710" s="863"/>
      <c r="I710" s="863"/>
      <c r="J710" s="863"/>
      <c r="K710" s="863"/>
      <c r="L710" s="863"/>
      <c r="M710" s="863"/>
      <c r="N710" s="863"/>
      <c r="O710" s="863"/>
      <c r="P710" s="863"/>
      <c r="Q710" s="863"/>
      <c r="R710" s="863"/>
      <c r="S710" s="863"/>
      <c r="T710" s="863"/>
      <c r="U710" s="863"/>
      <c r="V710" s="863"/>
      <c r="W710" s="863"/>
      <c r="X710" s="863"/>
      <c r="Y710" s="863"/>
      <c r="Z710" s="863"/>
      <c r="AA710" s="863"/>
      <c r="AB710" s="863"/>
      <c r="AC710" s="863"/>
      <c r="AD710" s="863"/>
      <c r="AE710" s="863"/>
      <c r="AF710" s="863"/>
      <c r="AG710" s="863"/>
      <c r="AH710" s="863"/>
      <c r="AI710" s="863"/>
      <c r="AJ710" s="863"/>
      <c r="AK710" s="863"/>
      <c r="AL710" s="863"/>
      <c r="AM710" s="863"/>
      <c r="AN710" s="863"/>
      <c r="AO710" s="863"/>
      <c r="AP710" s="863"/>
    </row>
    <row r="711" ht="15.75" customHeight="1">
      <c r="A711" s="866"/>
    </row>
    <row r="712" ht="37.5" customHeight="1" collapsed="1">
      <c r="A712" s="860">
        <f>A633+1</f>
        <v>10</v>
      </c>
      <c r="B712" s="861"/>
      <c r="C712" s="861"/>
      <c r="D712" s="861"/>
      <c r="E712" s="861"/>
      <c r="F712" s="861"/>
      <c r="G712" s="861"/>
      <c r="H712" s="861"/>
      <c r="I712" s="861"/>
      <c r="J712" s="861"/>
      <c r="K712" s="861"/>
      <c r="L712" s="861"/>
      <c r="M712" s="861"/>
      <c r="N712" s="861"/>
      <c r="O712" s="861"/>
      <c r="P712" s="861"/>
      <c r="Q712" s="861"/>
      <c r="R712" s="861"/>
      <c r="S712" s="861"/>
      <c r="T712" s="861"/>
      <c r="U712" s="861"/>
      <c r="V712" s="861"/>
      <c r="W712" s="861"/>
      <c r="X712" s="861"/>
      <c r="Y712" s="861"/>
      <c r="Z712" s="861"/>
      <c r="AA712" s="861"/>
      <c r="AB712" s="861"/>
      <c r="AC712" s="861"/>
      <c r="AD712" s="861"/>
      <c r="AE712" s="861"/>
      <c r="AF712" s="861"/>
      <c r="AG712" s="861"/>
      <c r="AH712" s="861"/>
      <c r="AI712" s="861"/>
      <c r="AJ712" s="861"/>
      <c r="AK712" s="861"/>
      <c r="AL712" s="861"/>
      <c r="AM712" s="861"/>
      <c r="AN712" s="861"/>
      <c r="AO712" s="861"/>
      <c r="AP712" s="861"/>
    </row>
    <row r="713" ht="15.75" hidden="1" customHeight="1" outlineLevel="1">
      <c r="A713" s="862" t="str">
        <f>IFERROR(__xludf.DUMMYFUNCTION("TRANSPOSE(FILTER(Esercizi!$AY$2:$BI563,Esercizi!$AY$1:$BI$1=#REF!))"),"#N/A")</f>
        <v>#N/A</v>
      </c>
      <c r="B713" s="863"/>
      <c r="C713" s="863"/>
      <c r="D713" s="863"/>
      <c r="E713" s="863"/>
      <c r="F713" s="863"/>
      <c r="G713" s="863"/>
      <c r="H713" s="863"/>
      <c r="I713" s="863"/>
      <c r="J713" s="863"/>
      <c r="K713" s="863"/>
      <c r="L713" s="863"/>
      <c r="M713" s="863"/>
      <c r="N713" s="863"/>
      <c r="O713" s="863"/>
      <c r="P713" s="863"/>
      <c r="Q713" s="863"/>
      <c r="R713" s="863"/>
      <c r="S713" s="863"/>
      <c r="T713" s="863"/>
      <c r="U713" s="863"/>
      <c r="V713" s="863"/>
      <c r="W713" s="863"/>
      <c r="X713" s="863"/>
      <c r="Y713" s="863"/>
      <c r="Z713" s="863"/>
      <c r="AA713" s="863"/>
      <c r="AB713" s="863"/>
      <c r="AC713" s="863"/>
      <c r="AD713" s="863"/>
      <c r="AE713" s="863"/>
      <c r="AF713" s="863"/>
      <c r="AG713" s="863"/>
      <c r="AH713" s="863"/>
      <c r="AI713" s="863"/>
      <c r="AJ713" s="863"/>
      <c r="AK713" s="863"/>
      <c r="AL713" s="863"/>
      <c r="AM713" s="863"/>
      <c r="AN713" s="863"/>
      <c r="AO713" s="863"/>
      <c r="AP713" s="863"/>
    </row>
    <row r="714" ht="15.75" hidden="1" customHeight="1" outlineLevel="1">
      <c r="A714" s="862" t="str">
        <f>IFERROR(__xludf.DUMMYFUNCTION("TRANSPOSE(FILTER(Esercizi!$AY$2:$BI563,Esercizi!$AY$1:$BI$1=#REF!))"),"#N/A")</f>
        <v>#N/A</v>
      </c>
      <c r="B714" s="863"/>
      <c r="C714" s="863"/>
      <c r="D714" s="863"/>
      <c r="E714" s="863"/>
      <c r="F714" s="863"/>
      <c r="G714" s="863"/>
      <c r="H714" s="863"/>
      <c r="I714" s="863"/>
      <c r="J714" s="863"/>
      <c r="K714" s="863"/>
      <c r="L714" s="863"/>
      <c r="M714" s="863"/>
      <c r="N714" s="863"/>
      <c r="O714" s="863"/>
      <c r="P714" s="863"/>
      <c r="Q714" s="863"/>
      <c r="R714" s="863"/>
      <c r="S714" s="863"/>
      <c r="T714" s="863"/>
      <c r="U714" s="863"/>
      <c r="V714" s="863"/>
      <c r="W714" s="863"/>
      <c r="X714" s="863"/>
      <c r="Y714" s="863"/>
      <c r="Z714" s="863"/>
      <c r="AA714" s="863"/>
      <c r="AB714" s="863"/>
      <c r="AC714" s="863"/>
      <c r="AD714" s="863"/>
      <c r="AE714" s="863"/>
      <c r="AF714" s="863"/>
      <c r="AG714" s="863"/>
      <c r="AH714" s="863"/>
      <c r="AI714" s="863"/>
      <c r="AJ714" s="863"/>
      <c r="AK714" s="863"/>
      <c r="AL714" s="863"/>
      <c r="AM714" s="863"/>
      <c r="AN714" s="863"/>
      <c r="AO714" s="863"/>
      <c r="AP714" s="863"/>
    </row>
    <row r="715" ht="15.75" hidden="1" customHeight="1" outlineLevel="1">
      <c r="A715" s="862" t="str">
        <f>IFERROR(__xludf.DUMMYFUNCTION("TRANSPOSE(FILTER(Esercizi!$AY$2:$BI563,Esercizi!$AY$1:$BI$1=#REF!))"),"#N/A")</f>
        <v>#N/A</v>
      </c>
      <c r="B715" s="863"/>
      <c r="C715" s="863"/>
      <c r="D715" s="863"/>
      <c r="E715" s="863"/>
      <c r="F715" s="863"/>
      <c r="G715" s="863"/>
      <c r="H715" s="863"/>
      <c r="I715" s="863"/>
      <c r="J715" s="863"/>
      <c r="K715" s="863"/>
      <c r="L715" s="863"/>
      <c r="M715" s="863"/>
      <c r="N715" s="863"/>
      <c r="O715" s="863"/>
      <c r="P715" s="863"/>
      <c r="Q715" s="863"/>
      <c r="R715" s="863"/>
      <c r="S715" s="863"/>
      <c r="T715" s="863"/>
      <c r="U715" s="863"/>
      <c r="V715" s="863"/>
      <c r="W715" s="863"/>
      <c r="X715" s="863"/>
      <c r="Y715" s="863"/>
      <c r="Z715" s="863"/>
      <c r="AA715" s="863"/>
      <c r="AB715" s="863"/>
      <c r="AC715" s="863"/>
      <c r="AD715" s="863"/>
      <c r="AE715" s="863"/>
      <c r="AF715" s="863"/>
      <c r="AG715" s="863"/>
      <c r="AH715" s="863"/>
      <c r="AI715" s="863"/>
      <c r="AJ715" s="863"/>
      <c r="AK715" s="863"/>
      <c r="AL715" s="863"/>
      <c r="AM715" s="863"/>
      <c r="AN715" s="863"/>
      <c r="AO715" s="863"/>
      <c r="AP715" s="863"/>
    </row>
    <row r="716" ht="15.75" hidden="1" customHeight="1" outlineLevel="1">
      <c r="A716" s="862" t="str">
        <f>IFERROR(__xludf.DUMMYFUNCTION("TRANSPOSE(FILTER(Esercizi!$AY$2:$BI563,Esercizi!$AY$1:$BI$1=#REF!))"),"#N/A")</f>
        <v>#N/A</v>
      </c>
      <c r="B716" s="863"/>
      <c r="C716" s="863"/>
      <c r="D716" s="863"/>
      <c r="E716" s="863"/>
      <c r="F716" s="863"/>
      <c r="G716" s="863"/>
      <c r="H716" s="863"/>
      <c r="I716" s="863"/>
      <c r="J716" s="863"/>
      <c r="K716" s="863"/>
      <c r="L716" s="863"/>
      <c r="M716" s="863"/>
      <c r="N716" s="863"/>
      <c r="O716" s="863"/>
      <c r="P716" s="863"/>
      <c r="Q716" s="863"/>
      <c r="R716" s="863"/>
      <c r="S716" s="863"/>
      <c r="T716" s="863"/>
      <c r="U716" s="863"/>
      <c r="V716" s="863"/>
      <c r="W716" s="863"/>
      <c r="X716" s="863"/>
      <c r="Y716" s="863"/>
      <c r="Z716" s="863"/>
      <c r="AA716" s="863"/>
      <c r="AB716" s="863"/>
      <c r="AC716" s="863"/>
      <c r="AD716" s="863"/>
      <c r="AE716" s="863"/>
      <c r="AF716" s="863"/>
      <c r="AG716" s="863"/>
      <c r="AH716" s="863"/>
      <c r="AI716" s="863"/>
      <c r="AJ716" s="863"/>
      <c r="AK716" s="863"/>
      <c r="AL716" s="863"/>
      <c r="AM716" s="863"/>
      <c r="AN716" s="863"/>
      <c r="AO716" s="863"/>
      <c r="AP716" s="863"/>
    </row>
    <row r="717" ht="15.75" hidden="1" customHeight="1" outlineLevel="1">
      <c r="A717" s="862" t="str">
        <f>IFERROR(__xludf.DUMMYFUNCTION("TRANSPOSE(FILTER(Esercizi!$AY$2:$BI563,Esercizi!$AY$1:$BI$1=#REF!))"),"#N/A")</f>
        <v>#N/A</v>
      </c>
      <c r="B717" s="863"/>
      <c r="C717" s="863"/>
      <c r="D717" s="863"/>
      <c r="E717" s="863"/>
      <c r="F717" s="863"/>
      <c r="G717" s="863"/>
      <c r="H717" s="863"/>
      <c r="I717" s="863"/>
      <c r="J717" s="863"/>
      <c r="K717" s="863"/>
      <c r="L717" s="863"/>
      <c r="M717" s="863"/>
      <c r="N717" s="863"/>
      <c r="O717" s="863"/>
      <c r="P717" s="863"/>
      <c r="Q717" s="863"/>
      <c r="R717" s="863"/>
      <c r="S717" s="863"/>
      <c r="T717" s="863"/>
      <c r="U717" s="863"/>
      <c r="V717" s="863"/>
      <c r="W717" s="863"/>
      <c r="X717" s="863"/>
      <c r="Y717" s="863"/>
      <c r="Z717" s="863"/>
      <c r="AA717" s="863"/>
      <c r="AB717" s="863"/>
      <c r="AC717" s="863"/>
      <c r="AD717" s="863"/>
      <c r="AE717" s="863"/>
      <c r="AF717" s="863"/>
      <c r="AG717" s="863"/>
      <c r="AH717" s="863"/>
      <c r="AI717" s="863"/>
      <c r="AJ717" s="863"/>
      <c r="AK717" s="863"/>
      <c r="AL717" s="863"/>
      <c r="AM717" s="863"/>
      <c r="AN717" s="863"/>
      <c r="AO717" s="863"/>
      <c r="AP717" s="863"/>
    </row>
    <row r="718" ht="15.75" hidden="1" customHeight="1" outlineLevel="1">
      <c r="A718" s="862" t="str">
        <f>IFERROR(__xludf.DUMMYFUNCTION("TRANSPOSE(FILTER(Esercizi!$AY$2:$BI563,Esercizi!$AY$1:$BI$1=#REF!))"),"#N/A")</f>
        <v>#N/A</v>
      </c>
      <c r="B718" s="863"/>
      <c r="C718" s="863"/>
      <c r="D718" s="863"/>
      <c r="E718" s="863"/>
      <c r="F718" s="863"/>
      <c r="G718" s="863"/>
      <c r="H718" s="863"/>
      <c r="I718" s="863"/>
      <c r="J718" s="863"/>
      <c r="K718" s="863"/>
      <c r="L718" s="863"/>
      <c r="M718" s="863"/>
      <c r="N718" s="863"/>
      <c r="O718" s="863"/>
      <c r="P718" s="863"/>
      <c r="Q718" s="863"/>
      <c r="R718" s="863"/>
      <c r="S718" s="863"/>
      <c r="T718" s="863"/>
      <c r="U718" s="863"/>
      <c r="V718" s="863"/>
      <c r="W718" s="863"/>
      <c r="X718" s="863"/>
      <c r="Y718" s="863"/>
      <c r="Z718" s="863"/>
      <c r="AA718" s="863"/>
      <c r="AB718" s="863"/>
      <c r="AC718" s="863"/>
      <c r="AD718" s="863"/>
      <c r="AE718" s="863"/>
      <c r="AF718" s="863"/>
      <c r="AG718" s="863"/>
      <c r="AH718" s="863"/>
      <c r="AI718" s="863"/>
      <c r="AJ718" s="863"/>
      <c r="AK718" s="863"/>
      <c r="AL718" s="863"/>
      <c r="AM718" s="863"/>
      <c r="AN718" s="863"/>
      <c r="AO718" s="863"/>
      <c r="AP718" s="863"/>
    </row>
    <row r="719" ht="15.75" hidden="1" customHeight="1" outlineLevel="1">
      <c r="A719" s="862" t="str">
        <f>IFERROR(__xludf.DUMMYFUNCTION("TRANSPOSE(FILTER(Esercizi!$AY$2:$BI563,Esercizi!$AY$1:$BI$1=#REF!))"),"#N/A")</f>
        <v>#N/A</v>
      </c>
      <c r="B719" s="863"/>
      <c r="C719" s="863"/>
      <c r="D719" s="863"/>
      <c r="E719" s="863"/>
      <c r="F719" s="863"/>
      <c r="G719" s="863"/>
      <c r="H719" s="863"/>
      <c r="I719" s="863"/>
      <c r="J719" s="863"/>
      <c r="K719" s="863"/>
      <c r="L719" s="863"/>
      <c r="M719" s="863"/>
      <c r="N719" s="863"/>
      <c r="O719" s="863"/>
      <c r="P719" s="863"/>
      <c r="Q719" s="863"/>
      <c r="R719" s="863"/>
      <c r="S719" s="863"/>
      <c r="T719" s="863"/>
      <c r="U719" s="863"/>
      <c r="V719" s="863"/>
      <c r="W719" s="863"/>
      <c r="X719" s="863"/>
      <c r="Y719" s="863"/>
      <c r="Z719" s="863"/>
      <c r="AA719" s="863"/>
      <c r="AB719" s="863"/>
      <c r="AC719" s="863"/>
      <c r="AD719" s="863"/>
      <c r="AE719" s="863"/>
      <c r="AF719" s="863"/>
      <c r="AG719" s="863"/>
      <c r="AH719" s="863"/>
      <c r="AI719" s="863"/>
      <c r="AJ719" s="863"/>
      <c r="AK719" s="863"/>
      <c r="AL719" s="863"/>
      <c r="AM719" s="863"/>
      <c r="AN719" s="863"/>
      <c r="AO719" s="863"/>
      <c r="AP719" s="863"/>
    </row>
    <row r="720" ht="15.75" hidden="1" customHeight="1" outlineLevel="1">
      <c r="A720" s="862" t="str">
        <f>IFERROR(__xludf.DUMMYFUNCTION("TRANSPOSE(FILTER(Esercizi!$AY$2:$BI563,Esercizi!$AY$1:$BI$1=#REF!))"),"#N/A")</f>
        <v>#N/A</v>
      </c>
      <c r="B720" s="863"/>
      <c r="C720" s="863"/>
      <c r="D720" s="863"/>
      <c r="E720" s="863"/>
      <c r="F720" s="863"/>
      <c r="G720" s="863"/>
      <c r="H720" s="863"/>
      <c r="I720" s="863"/>
      <c r="J720" s="863"/>
      <c r="K720" s="863"/>
      <c r="L720" s="863"/>
      <c r="M720" s="863"/>
      <c r="N720" s="863"/>
      <c r="O720" s="863"/>
      <c r="P720" s="863"/>
      <c r="Q720" s="863"/>
      <c r="R720" s="863"/>
      <c r="S720" s="863"/>
      <c r="T720" s="863"/>
      <c r="U720" s="863"/>
      <c r="V720" s="863"/>
      <c r="W720" s="863"/>
      <c r="X720" s="863"/>
      <c r="Y720" s="863"/>
      <c r="Z720" s="863"/>
      <c r="AA720" s="863"/>
      <c r="AB720" s="863"/>
      <c r="AC720" s="863"/>
      <c r="AD720" s="863"/>
      <c r="AE720" s="863"/>
      <c r="AF720" s="863"/>
      <c r="AG720" s="863"/>
      <c r="AH720" s="863"/>
      <c r="AI720" s="863"/>
      <c r="AJ720" s="863"/>
      <c r="AK720" s="863"/>
      <c r="AL720" s="863"/>
      <c r="AM720" s="863"/>
      <c r="AN720" s="863"/>
      <c r="AO720" s="863"/>
      <c r="AP720" s="863"/>
    </row>
    <row r="721" ht="15.75" hidden="1" customHeight="1" outlineLevel="1">
      <c r="A721" s="862" t="str">
        <f>IFERROR(__xludf.DUMMYFUNCTION("TRANSPOSE(FILTER(Esercizi!$AY$2:$BI563,Esercizi!$AY$1:$BI$1=#REF!))"),"#N/A")</f>
        <v>#N/A</v>
      </c>
      <c r="B721" s="863"/>
      <c r="C721" s="863"/>
      <c r="D721" s="863"/>
      <c r="E721" s="863"/>
      <c r="F721" s="863"/>
      <c r="G721" s="863"/>
      <c r="H721" s="863"/>
      <c r="I721" s="863"/>
      <c r="J721" s="863"/>
      <c r="K721" s="863"/>
      <c r="L721" s="863"/>
      <c r="M721" s="863"/>
      <c r="N721" s="863"/>
      <c r="O721" s="863"/>
      <c r="P721" s="863"/>
      <c r="Q721" s="863"/>
      <c r="R721" s="863"/>
      <c r="S721" s="863"/>
      <c r="T721" s="863"/>
      <c r="U721" s="863"/>
      <c r="V721" s="863"/>
      <c r="W721" s="863"/>
      <c r="X721" s="863"/>
      <c r="Y721" s="863"/>
      <c r="Z721" s="863"/>
      <c r="AA721" s="863"/>
      <c r="AB721" s="863"/>
      <c r="AC721" s="863"/>
      <c r="AD721" s="863"/>
      <c r="AE721" s="863"/>
      <c r="AF721" s="863"/>
      <c r="AG721" s="863"/>
      <c r="AH721" s="863"/>
      <c r="AI721" s="863"/>
      <c r="AJ721" s="863"/>
      <c r="AK721" s="863"/>
      <c r="AL721" s="863"/>
      <c r="AM721" s="863"/>
      <c r="AN721" s="863"/>
      <c r="AO721" s="863"/>
      <c r="AP721" s="863"/>
    </row>
    <row r="722" ht="15.75" hidden="1" customHeight="1" outlineLevel="1">
      <c r="A722" s="862" t="str">
        <f>IFERROR(__xludf.DUMMYFUNCTION("TRANSPOSE(FILTER(Esercizi!$AY$2:$BI563,Esercizi!$AY$1:$BI$1=#REF!))"),"#N/A")</f>
        <v>#N/A</v>
      </c>
      <c r="B722" s="863"/>
      <c r="C722" s="863"/>
      <c r="D722" s="863"/>
      <c r="E722" s="863"/>
      <c r="F722" s="863"/>
      <c r="G722" s="863"/>
      <c r="H722" s="863"/>
      <c r="I722" s="863"/>
      <c r="J722" s="863"/>
      <c r="K722" s="863"/>
      <c r="L722" s="863"/>
      <c r="M722" s="863"/>
      <c r="N722" s="863"/>
      <c r="O722" s="863"/>
      <c r="P722" s="863"/>
      <c r="Q722" s="863"/>
      <c r="R722" s="863"/>
      <c r="S722" s="863"/>
      <c r="T722" s="863"/>
      <c r="U722" s="863"/>
      <c r="V722" s="863"/>
      <c r="W722" s="863"/>
      <c r="X722" s="863"/>
      <c r="Y722" s="863"/>
      <c r="Z722" s="863"/>
      <c r="AA722" s="863"/>
      <c r="AB722" s="863"/>
      <c r="AC722" s="863"/>
      <c r="AD722" s="863"/>
      <c r="AE722" s="863"/>
      <c r="AF722" s="863"/>
      <c r="AG722" s="863"/>
      <c r="AH722" s="863"/>
      <c r="AI722" s="863"/>
      <c r="AJ722" s="863"/>
      <c r="AK722" s="863"/>
      <c r="AL722" s="863"/>
      <c r="AM722" s="863"/>
      <c r="AN722" s="863"/>
      <c r="AO722" s="863"/>
      <c r="AP722" s="863"/>
    </row>
    <row r="723" ht="15.75" hidden="1" customHeight="1" outlineLevel="1">
      <c r="A723" s="862" t="str">
        <f>IFERROR(__xludf.DUMMYFUNCTION("TRANSPOSE(FILTER(Esercizi!$AY$2:$BI563,Esercizi!$AY$1:$BI$1=#REF!))"),"#N/A")</f>
        <v>#N/A</v>
      </c>
      <c r="B723" s="863"/>
      <c r="C723" s="863"/>
      <c r="D723" s="863"/>
      <c r="E723" s="863"/>
      <c r="F723" s="863"/>
      <c r="G723" s="863"/>
      <c r="H723" s="863"/>
      <c r="I723" s="863"/>
      <c r="J723" s="863"/>
      <c r="K723" s="863"/>
      <c r="L723" s="863"/>
      <c r="M723" s="863"/>
      <c r="N723" s="863"/>
      <c r="O723" s="863"/>
      <c r="P723" s="863"/>
      <c r="Q723" s="863"/>
      <c r="R723" s="863"/>
      <c r="S723" s="863"/>
      <c r="T723" s="863"/>
      <c r="U723" s="863"/>
      <c r="V723" s="863"/>
      <c r="W723" s="863"/>
      <c r="X723" s="863"/>
      <c r="Y723" s="863"/>
      <c r="Z723" s="863"/>
      <c r="AA723" s="863"/>
      <c r="AB723" s="863"/>
      <c r="AC723" s="863"/>
      <c r="AD723" s="863"/>
      <c r="AE723" s="863"/>
      <c r="AF723" s="863"/>
      <c r="AG723" s="863"/>
      <c r="AH723" s="863"/>
      <c r="AI723" s="863"/>
      <c r="AJ723" s="863"/>
      <c r="AK723" s="863"/>
      <c r="AL723" s="863"/>
      <c r="AM723" s="863"/>
      <c r="AN723" s="863"/>
      <c r="AO723" s="863"/>
      <c r="AP723" s="863"/>
    </row>
    <row r="724" ht="15.75" hidden="1" customHeight="1" outlineLevel="1">
      <c r="A724" s="862" t="str">
        <f>IFERROR(__xludf.DUMMYFUNCTION("TRANSPOSE(FILTER(Esercizi!$AY$2:$BI563,Esercizi!$AY$1:$BI$1=#REF!))"),"#N/A")</f>
        <v>#N/A</v>
      </c>
      <c r="B724" s="863"/>
      <c r="C724" s="863"/>
      <c r="D724" s="863"/>
      <c r="E724" s="863"/>
      <c r="F724" s="863"/>
      <c r="G724" s="863"/>
      <c r="H724" s="863"/>
      <c r="I724" s="863"/>
      <c r="J724" s="863"/>
      <c r="K724" s="863"/>
      <c r="L724" s="863"/>
      <c r="M724" s="863"/>
      <c r="N724" s="863"/>
      <c r="O724" s="863"/>
      <c r="P724" s="863"/>
      <c r="Q724" s="863"/>
      <c r="R724" s="863"/>
      <c r="S724" s="863"/>
      <c r="T724" s="863"/>
      <c r="U724" s="863"/>
      <c r="V724" s="863"/>
      <c r="W724" s="863"/>
      <c r="X724" s="863"/>
      <c r="Y724" s="863"/>
      <c r="Z724" s="863"/>
      <c r="AA724" s="863"/>
      <c r="AB724" s="863"/>
      <c r="AC724" s="863"/>
      <c r="AD724" s="863"/>
      <c r="AE724" s="863"/>
      <c r="AF724" s="863"/>
      <c r="AG724" s="863"/>
      <c r="AH724" s="863"/>
      <c r="AI724" s="863"/>
      <c r="AJ724" s="863"/>
      <c r="AK724" s="863"/>
      <c r="AL724" s="863"/>
      <c r="AM724" s="863"/>
      <c r="AN724" s="863"/>
      <c r="AO724" s="863"/>
      <c r="AP724" s="863"/>
    </row>
    <row r="725" ht="15.75" hidden="1" customHeight="1" outlineLevel="1">
      <c r="A725" s="862"/>
      <c r="B725" s="863"/>
      <c r="C725" s="863"/>
      <c r="D725" s="863"/>
      <c r="E725" s="863"/>
      <c r="F725" s="863"/>
      <c r="G725" s="863"/>
      <c r="H725" s="863"/>
      <c r="I725" s="863"/>
      <c r="J725" s="863"/>
      <c r="K725" s="863"/>
      <c r="L725" s="863"/>
      <c r="M725" s="863"/>
      <c r="N725" s="863"/>
      <c r="O725" s="863"/>
      <c r="P725" s="863"/>
      <c r="Q725" s="863"/>
      <c r="R725" s="863"/>
      <c r="S725" s="863"/>
      <c r="T725" s="863"/>
      <c r="U725" s="863"/>
      <c r="V725" s="863"/>
      <c r="W725" s="863"/>
      <c r="X725" s="863"/>
      <c r="Y725" s="863"/>
      <c r="Z725" s="863"/>
      <c r="AA725" s="863"/>
      <c r="AB725" s="863"/>
      <c r="AC725" s="863"/>
      <c r="AD725" s="863"/>
      <c r="AE725" s="863"/>
      <c r="AF725" s="863"/>
      <c r="AG725" s="863"/>
      <c r="AH725" s="863"/>
      <c r="AI725" s="863"/>
      <c r="AJ725" s="863"/>
      <c r="AK725" s="863"/>
      <c r="AL725" s="863"/>
      <c r="AM725" s="863"/>
      <c r="AN725" s="863"/>
      <c r="AO725" s="863"/>
      <c r="AP725" s="863"/>
    </row>
    <row r="726" ht="15.75" hidden="1" customHeight="1" outlineLevel="1">
      <c r="A726" s="862" t="str">
        <f>IFERROR(__xludf.DUMMYFUNCTION("TRANSPOSE(FILTER(Esercizi!$AY$2:$BI563,Esercizi!$AY$1:$BI$1=#REF!))"),"#N/A")</f>
        <v>#N/A</v>
      </c>
      <c r="B726" s="863"/>
      <c r="C726" s="863"/>
      <c r="D726" s="863"/>
      <c r="E726" s="863"/>
      <c r="F726" s="863"/>
      <c r="G726" s="863"/>
      <c r="H726" s="863"/>
      <c r="I726" s="863"/>
      <c r="J726" s="863"/>
      <c r="K726" s="863"/>
      <c r="L726" s="863"/>
      <c r="M726" s="863"/>
      <c r="N726" s="863"/>
      <c r="O726" s="863"/>
      <c r="P726" s="863"/>
      <c r="Q726" s="863"/>
      <c r="R726" s="863"/>
      <c r="S726" s="863"/>
      <c r="T726" s="863"/>
      <c r="U726" s="863"/>
      <c r="V726" s="863"/>
      <c r="W726" s="863"/>
      <c r="X726" s="863"/>
      <c r="Y726" s="863"/>
      <c r="Z726" s="863"/>
      <c r="AA726" s="863"/>
      <c r="AB726" s="863"/>
      <c r="AC726" s="863"/>
      <c r="AD726" s="863"/>
      <c r="AE726" s="863"/>
      <c r="AF726" s="863"/>
      <c r="AG726" s="863"/>
      <c r="AH726" s="863"/>
      <c r="AI726" s="863"/>
      <c r="AJ726" s="863"/>
      <c r="AK726" s="863"/>
      <c r="AL726" s="863"/>
      <c r="AM726" s="863"/>
      <c r="AN726" s="863"/>
      <c r="AO726" s="863"/>
      <c r="AP726" s="863"/>
    </row>
    <row r="727" ht="15.75" hidden="1" customHeight="1" outlineLevel="1">
      <c r="A727" s="862" t="str">
        <f>IFERROR(__xludf.DUMMYFUNCTION("TRANSPOSE(FILTER(Esercizi!$AY$2:$BI563,Esercizi!$AY$1:$BI$1=#REF!))"),"#N/A")</f>
        <v>#N/A</v>
      </c>
      <c r="B727" s="863"/>
      <c r="C727" s="863"/>
      <c r="D727" s="863"/>
      <c r="E727" s="863"/>
      <c r="F727" s="863"/>
      <c r="G727" s="863"/>
      <c r="H727" s="863"/>
      <c r="I727" s="863"/>
      <c r="J727" s="863"/>
      <c r="K727" s="863"/>
      <c r="L727" s="863"/>
      <c r="M727" s="863"/>
      <c r="N727" s="863"/>
      <c r="O727" s="863"/>
      <c r="P727" s="863"/>
      <c r="Q727" s="863"/>
      <c r="R727" s="863"/>
      <c r="S727" s="863"/>
      <c r="T727" s="863"/>
      <c r="U727" s="863"/>
      <c r="V727" s="863"/>
      <c r="W727" s="863"/>
      <c r="X727" s="863"/>
      <c r="Y727" s="863"/>
      <c r="Z727" s="863"/>
      <c r="AA727" s="863"/>
      <c r="AB727" s="863"/>
      <c r="AC727" s="863"/>
      <c r="AD727" s="863"/>
      <c r="AE727" s="863"/>
      <c r="AF727" s="863"/>
      <c r="AG727" s="863"/>
      <c r="AH727" s="863"/>
      <c r="AI727" s="863"/>
      <c r="AJ727" s="863"/>
      <c r="AK727" s="863"/>
      <c r="AL727" s="863"/>
      <c r="AM727" s="863"/>
      <c r="AN727" s="863"/>
      <c r="AO727" s="863"/>
      <c r="AP727" s="863"/>
    </row>
    <row r="728" ht="15.75" hidden="1" customHeight="1" outlineLevel="1">
      <c r="A728" s="862" t="str">
        <f>IFERROR(__xludf.DUMMYFUNCTION("TRANSPOSE(FILTER(Esercizi!$AY$2:$BI563,Esercizi!$AY$1:$BI$1=#REF!))"),"#N/A")</f>
        <v>#N/A</v>
      </c>
      <c r="B728" s="863"/>
      <c r="C728" s="863"/>
      <c r="D728" s="863"/>
      <c r="E728" s="863"/>
      <c r="F728" s="863"/>
      <c r="G728" s="863"/>
      <c r="H728" s="863"/>
      <c r="I728" s="863"/>
      <c r="J728" s="863"/>
      <c r="K728" s="863"/>
      <c r="L728" s="863"/>
      <c r="M728" s="863"/>
      <c r="N728" s="863"/>
      <c r="O728" s="863"/>
      <c r="P728" s="863"/>
      <c r="Q728" s="863"/>
      <c r="R728" s="863"/>
      <c r="S728" s="863"/>
      <c r="T728" s="863"/>
      <c r="U728" s="863"/>
      <c r="V728" s="863"/>
      <c r="W728" s="863"/>
      <c r="X728" s="863"/>
      <c r="Y728" s="863"/>
      <c r="Z728" s="863"/>
      <c r="AA728" s="863"/>
      <c r="AB728" s="863"/>
      <c r="AC728" s="863"/>
      <c r="AD728" s="863"/>
      <c r="AE728" s="863"/>
      <c r="AF728" s="863"/>
      <c r="AG728" s="863"/>
      <c r="AH728" s="863"/>
      <c r="AI728" s="863"/>
      <c r="AJ728" s="863"/>
      <c r="AK728" s="863"/>
      <c r="AL728" s="863"/>
      <c r="AM728" s="863"/>
      <c r="AN728" s="863"/>
      <c r="AO728" s="863"/>
      <c r="AP728" s="863"/>
    </row>
    <row r="729" ht="15.75" hidden="1" customHeight="1" outlineLevel="1">
      <c r="A729" s="862" t="str">
        <f>IFERROR(__xludf.DUMMYFUNCTION("TRANSPOSE(FILTER(Esercizi!$AY$2:$BI563,Esercizi!$AY$1:$BI$1=#REF!))"),"#N/A")</f>
        <v>#N/A</v>
      </c>
      <c r="B729" s="863"/>
      <c r="C729" s="863"/>
      <c r="D729" s="863"/>
      <c r="E729" s="863"/>
      <c r="F729" s="863"/>
      <c r="G729" s="863"/>
      <c r="H729" s="863"/>
      <c r="I729" s="863"/>
      <c r="J729" s="863"/>
      <c r="K729" s="863"/>
      <c r="L729" s="863"/>
      <c r="M729" s="863"/>
      <c r="N729" s="863"/>
      <c r="O729" s="863"/>
      <c r="P729" s="863"/>
      <c r="Q729" s="863"/>
      <c r="R729" s="863"/>
      <c r="S729" s="863"/>
      <c r="T729" s="863"/>
      <c r="U729" s="863"/>
      <c r="V729" s="863"/>
      <c r="W729" s="863"/>
      <c r="X729" s="863"/>
      <c r="Y729" s="863"/>
      <c r="Z729" s="863"/>
      <c r="AA729" s="863"/>
      <c r="AB729" s="863"/>
      <c r="AC729" s="863"/>
      <c r="AD729" s="863"/>
      <c r="AE729" s="863"/>
      <c r="AF729" s="863"/>
      <c r="AG729" s="863"/>
      <c r="AH729" s="863"/>
      <c r="AI729" s="863"/>
      <c r="AJ729" s="863"/>
      <c r="AK729" s="863"/>
      <c r="AL729" s="863"/>
      <c r="AM729" s="863"/>
      <c r="AN729" s="863"/>
      <c r="AO729" s="863"/>
      <c r="AP729" s="863"/>
    </row>
    <row r="730" ht="15.75" hidden="1" customHeight="1" outlineLevel="1">
      <c r="A730" s="862" t="str">
        <f>IFERROR(__xludf.DUMMYFUNCTION("TRANSPOSE(FILTER(Esercizi!$AY$2:$BI563,Esercizi!$AY$1:$BI$1=#REF!))"),"#N/A")</f>
        <v>#N/A</v>
      </c>
      <c r="B730" s="863"/>
      <c r="C730" s="863"/>
      <c r="D730" s="863"/>
      <c r="E730" s="863"/>
      <c r="F730" s="863"/>
      <c r="G730" s="863"/>
      <c r="H730" s="863"/>
      <c r="I730" s="863"/>
      <c r="J730" s="863"/>
      <c r="K730" s="863"/>
      <c r="L730" s="863"/>
      <c r="M730" s="863"/>
      <c r="N730" s="863"/>
      <c r="O730" s="863"/>
      <c r="P730" s="863"/>
      <c r="Q730" s="863"/>
      <c r="R730" s="863"/>
      <c r="S730" s="863"/>
      <c r="T730" s="863"/>
      <c r="U730" s="863"/>
      <c r="V730" s="863"/>
      <c r="W730" s="863"/>
      <c r="X730" s="863"/>
      <c r="Y730" s="863"/>
      <c r="Z730" s="863"/>
      <c r="AA730" s="863"/>
      <c r="AB730" s="863"/>
      <c r="AC730" s="863"/>
      <c r="AD730" s="863"/>
      <c r="AE730" s="863"/>
      <c r="AF730" s="863"/>
      <c r="AG730" s="863"/>
      <c r="AH730" s="863"/>
      <c r="AI730" s="863"/>
      <c r="AJ730" s="863"/>
      <c r="AK730" s="863"/>
      <c r="AL730" s="863"/>
      <c r="AM730" s="863"/>
      <c r="AN730" s="863"/>
      <c r="AO730" s="863"/>
      <c r="AP730" s="863"/>
    </row>
    <row r="731" ht="15.75" hidden="1" customHeight="1" outlineLevel="1">
      <c r="A731" s="862" t="str">
        <f>IFERROR(__xludf.DUMMYFUNCTION("TRANSPOSE(FILTER(Esercizi!$AY$2:$BI563,Esercizi!$AY$1:$BI$1=#REF!))"),"#N/A")</f>
        <v>#N/A</v>
      </c>
      <c r="B731" s="863"/>
      <c r="C731" s="863"/>
      <c r="D731" s="863"/>
      <c r="E731" s="863"/>
      <c r="F731" s="863"/>
      <c r="G731" s="863"/>
      <c r="H731" s="863"/>
      <c r="I731" s="863"/>
      <c r="J731" s="863"/>
      <c r="K731" s="863"/>
      <c r="L731" s="863"/>
      <c r="M731" s="863"/>
      <c r="N731" s="863"/>
      <c r="O731" s="863"/>
      <c r="P731" s="863"/>
      <c r="Q731" s="863"/>
      <c r="R731" s="863"/>
      <c r="S731" s="863"/>
      <c r="T731" s="863"/>
      <c r="U731" s="863"/>
      <c r="V731" s="863"/>
      <c r="W731" s="863"/>
      <c r="X731" s="863"/>
      <c r="Y731" s="863"/>
      <c r="Z731" s="863"/>
      <c r="AA731" s="863"/>
      <c r="AB731" s="863"/>
      <c r="AC731" s="863"/>
      <c r="AD731" s="863"/>
      <c r="AE731" s="863"/>
      <c r="AF731" s="863"/>
      <c r="AG731" s="863"/>
      <c r="AH731" s="863"/>
      <c r="AI731" s="863"/>
      <c r="AJ731" s="863"/>
      <c r="AK731" s="863"/>
      <c r="AL731" s="863"/>
      <c r="AM731" s="863"/>
      <c r="AN731" s="863"/>
      <c r="AO731" s="863"/>
      <c r="AP731" s="863"/>
    </row>
    <row r="732" ht="15.75" hidden="1" customHeight="1" outlineLevel="1">
      <c r="A732" s="862" t="str">
        <f>IFERROR(__xludf.DUMMYFUNCTION("TRANSPOSE(FILTER(Esercizi!$AY$2:$BI563,Esercizi!$AY$1:$BI$1=#REF!))"),"#N/A")</f>
        <v>#N/A</v>
      </c>
      <c r="B732" s="863"/>
      <c r="C732" s="863"/>
      <c r="D732" s="863"/>
      <c r="E732" s="863"/>
      <c r="F732" s="863"/>
      <c r="G732" s="863"/>
      <c r="H732" s="863"/>
      <c r="I732" s="863"/>
      <c r="J732" s="863"/>
      <c r="K732" s="863"/>
      <c r="L732" s="863"/>
      <c r="M732" s="863"/>
      <c r="N732" s="863"/>
      <c r="O732" s="863"/>
      <c r="P732" s="863"/>
      <c r="Q732" s="863"/>
      <c r="R732" s="863"/>
      <c r="S732" s="863"/>
      <c r="T732" s="863"/>
      <c r="U732" s="863"/>
      <c r="V732" s="863"/>
      <c r="W732" s="863"/>
      <c r="X732" s="863"/>
      <c r="Y732" s="863"/>
      <c r="Z732" s="863"/>
      <c r="AA732" s="863"/>
      <c r="AB732" s="863"/>
      <c r="AC732" s="863"/>
      <c r="AD732" s="863"/>
      <c r="AE732" s="863"/>
      <c r="AF732" s="863"/>
      <c r="AG732" s="863"/>
      <c r="AH732" s="863"/>
      <c r="AI732" s="863"/>
      <c r="AJ732" s="863"/>
      <c r="AK732" s="863"/>
      <c r="AL732" s="863"/>
      <c r="AM732" s="863"/>
      <c r="AN732" s="863"/>
      <c r="AO732" s="863"/>
      <c r="AP732" s="863"/>
    </row>
    <row r="733" ht="15.75" hidden="1" customHeight="1" outlineLevel="1">
      <c r="A733" s="862" t="str">
        <f>IFERROR(__xludf.DUMMYFUNCTION("TRANSPOSE(FILTER(Esercizi!$AY$2:$BI563,Esercizi!$AY$1:$BI$1=#REF!))"),"#N/A")</f>
        <v>#N/A</v>
      </c>
      <c r="B733" s="863"/>
      <c r="C733" s="863"/>
      <c r="D733" s="863"/>
      <c r="E733" s="863"/>
      <c r="F733" s="863"/>
      <c r="G733" s="863"/>
      <c r="H733" s="863"/>
      <c r="I733" s="863"/>
      <c r="J733" s="863"/>
      <c r="K733" s="863"/>
      <c r="L733" s="863"/>
      <c r="M733" s="863"/>
      <c r="N733" s="863"/>
      <c r="O733" s="863"/>
      <c r="P733" s="863"/>
      <c r="Q733" s="863"/>
      <c r="R733" s="863"/>
      <c r="S733" s="863"/>
      <c r="T733" s="863"/>
      <c r="U733" s="863"/>
      <c r="V733" s="863"/>
      <c r="W733" s="863"/>
      <c r="X733" s="863"/>
      <c r="Y733" s="863"/>
      <c r="Z733" s="863"/>
      <c r="AA733" s="863"/>
      <c r="AB733" s="863"/>
      <c r="AC733" s="863"/>
      <c r="AD733" s="863"/>
      <c r="AE733" s="863"/>
      <c r="AF733" s="863"/>
      <c r="AG733" s="863"/>
      <c r="AH733" s="863"/>
      <c r="AI733" s="863"/>
      <c r="AJ733" s="863"/>
      <c r="AK733" s="863"/>
      <c r="AL733" s="863"/>
      <c r="AM733" s="863"/>
      <c r="AN733" s="863"/>
      <c r="AO733" s="863"/>
      <c r="AP733" s="863"/>
    </row>
    <row r="734" ht="15.75" hidden="1" customHeight="1" outlineLevel="1">
      <c r="A734" s="862" t="str">
        <f>IFERROR(__xludf.DUMMYFUNCTION("TRANSPOSE(FILTER(Esercizi!$AY$2:$BI563,Esercizi!$AY$1:$BI$1=#REF!))"),"#N/A")</f>
        <v>#N/A</v>
      </c>
      <c r="B734" s="863"/>
      <c r="C734" s="863"/>
      <c r="D734" s="863"/>
      <c r="E734" s="863"/>
      <c r="F734" s="863"/>
      <c r="G734" s="863"/>
      <c r="H734" s="863"/>
      <c r="I734" s="863"/>
      <c r="J734" s="863"/>
      <c r="K734" s="863"/>
      <c r="L734" s="863"/>
      <c r="M734" s="863"/>
      <c r="N734" s="863"/>
      <c r="O734" s="863"/>
      <c r="P734" s="863"/>
      <c r="Q734" s="863"/>
      <c r="R734" s="863"/>
      <c r="S734" s="863"/>
      <c r="T734" s="863"/>
      <c r="U734" s="863"/>
      <c r="V734" s="863"/>
      <c r="W734" s="863"/>
      <c r="X734" s="863"/>
      <c r="Y734" s="863"/>
      <c r="Z734" s="863"/>
      <c r="AA734" s="863"/>
      <c r="AB734" s="863"/>
      <c r="AC734" s="863"/>
      <c r="AD734" s="863"/>
      <c r="AE734" s="863"/>
      <c r="AF734" s="863"/>
      <c r="AG734" s="863"/>
      <c r="AH734" s="863"/>
      <c r="AI734" s="863"/>
      <c r="AJ734" s="863"/>
      <c r="AK734" s="863"/>
      <c r="AL734" s="863"/>
      <c r="AM734" s="863"/>
      <c r="AN734" s="863"/>
      <c r="AO734" s="863"/>
      <c r="AP734" s="863"/>
    </row>
    <row r="735" ht="15.75" hidden="1" customHeight="1" outlineLevel="1">
      <c r="A735" s="862" t="str">
        <f>IFERROR(__xludf.DUMMYFUNCTION("TRANSPOSE(FILTER(Esercizi!$AY$2:$BI563,Esercizi!$AY$1:$BI$1=#REF!))"),"#N/A")</f>
        <v>#N/A</v>
      </c>
      <c r="B735" s="863"/>
      <c r="C735" s="863"/>
      <c r="D735" s="863"/>
      <c r="E735" s="863"/>
      <c r="F735" s="863"/>
      <c r="G735" s="863"/>
      <c r="H735" s="863"/>
      <c r="I735" s="863"/>
      <c r="J735" s="863"/>
      <c r="K735" s="863"/>
      <c r="L735" s="863"/>
      <c r="M735" s="863"/>
      <c r="N735" s="863"/>
      <c r="O735" s="863"/>
      <c r="P735" s="863"/>
      <c r="Q735" s="863"/>
      <c r="R735" s="863"/>
      <c r="S735" s="863"/>
      <c r="T735" s="863"/>
      <c r="U735" s="863"/>
      <c r="V735" s="863"/>
      <c r="W735" s="863"/>
      <c r="X735" s="863"/>
      <c r="Y735" s="863"/>
      <c r="Z735" s="863"/>
      <c r="AA735" s="863"/>
      <c r="AB735" s="863"/>
      <c r="AC735" s="863"/>
      <c r="AD735" s="863"/>
      <c r="AE735" s="863"/>
      <c r="AF735" s="863"/>
      <c r="AG735" s="863"/>
      <c r="AH735" s="863"/>
      <c r="AI735" s="863"/>
      <c r="AJ735" s="863"/>
      <c r="AK735" s="863"/>
      <c r="AL735" s="863"/>
      <c r="AM735" s="863"/>
      <c r="AN735" s="863"/>
      <c r="AO735" s="863"/>
      <c r="AP735" s="863"/>
    </row>
    <row r="736" ht="15.75" hidden="1" customHeight="1" outlineLevel="1">
      <c r="A736" s="862" t="str">
        <f>IFERROR(__xludf.DUMMYFUNCTION("TRANSPOSE(FILTER(Esercizi!$AY$2:$BI563,Esercizi!$AY$1:$BI$1=#REF!))"),"#N/A")</f>
        <v>#N/A</v>
      </c>
      <c r="B736" s="863"/>
      <c r="C736" s="863"/>
      <c r="D736" s="863"/>
      <c r="E736" s="863"/>
      <c r="F736" s="863"/>
      <c r="G736" s="863"/>
      <c r="H736" s="863"/>
      <c r="I736" s="863"/>
      <c r="J736" s="863"/>
      <c r="K736" s="863"/>
      <c r="L736" s="863"/>
      <c r="M736" s="863"/>
      <c r="N736" s="863"/>
      <c r="O736" s="863"/>
      <c r="P736" s="863"/>
      <c r="Q736" s="863"/>
      <c r="R736" s="863"/>
      <c r="S736" s="863"/>
      <c r="T736" s="863"/>
      <c r="U736" s="863"/>
      <c r="V736" s="863"/>
      <c r="W736" s="863"/>
      <c r="X736" s="863"/>
      <c r="Y736" s="863"/>
      <c r="Z736" s="863"/>
      <c r="AA736" s="863"/>
      <c r="AB736" s="863"/>
      <c r="AC736" s="863"/>
      <c r="AD736" s="863"/>
      <c r="AE736" s="863"/>
      <c r="AF736" s="863"/>
      <c r="AG736" s="863"/>
      <c r="AH736" s="863"/>
      <c r="AI736" s="863"/>
      <c r="AJ736" s="863"/>
      <c r="AK736" s="863"/>
      <c r="AL736" s="863"/>
      <c r="AM736" s="863"/>
      <c r="AN736" s="863"/>
      <c r="AO736" s="863"/>
      <c r="AP736" s="863"/>
    </row>
    <row r="737" ht="15.75" hidden="1" customHeight="1" outlineLevel="1">
      <c r="A737" s="862" t="str">
        <f>IFERROR(__xludf.DUMMYFUNCTION("TRANSPOSE(FILTER(Esercizi!$AY$2:$BI563,Esercizi!$AY$1:$BI$1=#REF!))"),"#N/A")</f>
        <v>#N/A</v>
      </c>
      <c r="B737" s="863"/>
      <c r="C737" s="863"/>
      <c r="D737" s="863"/>
      <c r="E737" s="863"/>
      <c r="F737" s="863"/>
      <c r="G737" s="863"/>
      <c r="H737" s="863"/>
      <c r="I737" s="863"/>
      <c r="J737" s="863"/>
      <c r="K737" s="863"/>
      <c r="L737" s="863"/>
      <c r="M737" s="863"/>
      <c r="N737" s="863"/>
      <c r="O737" s="863"/>
      <c r="P737" s="863"/>
      <c r="Q737" s="863"/>
      <c r="R737" s="863"/>
      <c r="S737" s="863"/>
      <c r="T737" s="863"/>
      <c r="U737" s="863"/>
      <c r="V737" s="863"/>
      <c r="W737" s="863"/>
      <c r="X737" s="863"/>
      <c r="Y737" s="863"/>
      <c r="Z737" s="863"/>
      <c r="AA737" s="863"/>
      <c r="AB737" s="863"/>
      <c r="AC737" s="863"/>
      <c r="AD737" s="863"/>
      <c r="AE737" s="863"/>
      <c r="AF737" s="863"/>
      <c r="AG737" s="863"/>
      <c r="AH737" s="863"/>
      <c r="AI737" s="863"/>
      <c r="AJ737" s="863"/>
      <c r="AK737" s="863"/>
      <c r="AL737" s="863"/>
      <c r="AM737" s="863"/>
      <c r="AN737" s="863"/>
      <c r="AO737" s="863"/>
      <c r="AP737" s="863"/>
    </row>
    <row r="738" ht="15.75" hidden="1" customHeight="1" outlineLevel="1">
      <c r="A738" s="862"/>
      <c r="B738" s="863"/>
      <c r="C738" s="863"/>
      <c r="D738" s="863"/>
      <c r="E738" s="863"/>
      <c r="F738" s="863"/>
      <c r="G738" s="863"/>
      <c r="H738" s="863"/>
      <c r="I738" s="863"/>
      <c r="J738" s="863"/>
      <c r="K738" s="863"/>
      <c r="L738" s="863"/>
      <c r="M738" s="863"/>
      <c r="N738" s="863"/>
      <c r="O738" s="863"/>
      <c r="P738" s="863"/>
      <c r="Q738" s="863"/>
      <c r="R738" s="863"/>
      <c r="S738" s="863"/>
      <c r="T738" s="863"/>
      <c r="U738" s="863"/>
      <c r="V738" s="863"/>
      <c r="W738" s="863"/>
      <c r="X738" s="863"/>
      <c r="Y738" s="863"/>
      <c r="Z738" s="863"/>
      <c r="AA738" s="863"/>
      <c r="AB738" s="863"/>
      <c r="AC738" s="863"/>
      <c r="AD738" s="863"/>
      <c r="AE738" s="863"/>
      <c r="AF738" s="863"/>
      <c r="AG738" s="863"/>
      <c r="AH738" s="863"/>
      <c r="AI738" s="863"/>
      <c r="AJ738" s="863"/>
      <c r="AK738" s="863"/>
      <c r="AL738" s="863"/>
      <c r="AM738" s="863"/>
      <c r="AN738" s="863"/>
      <c r="AO738" s="863"/>
      <c r="AP738" s="863"/>
    </row>
    <row r="739" ht="15.75" hidden="1" customHeight="1" outlineLevel="1">
      <c r="A739" s="862" t="str">
        <f>IFERROR(__xludf.DUMMYFUNCTION("TRANSPOSE(FILTER(Esercizi!$AY$2:$BI563,Esercizi!$AY$1:$BI$1=#REF!))"),"#N/A")</f>
        <v>#N/A</v>
      </c>
      <c r="B739" s="863"/>
      <c r="C739" s="863"/>
      <c r="D739" s="863"/>
      <c r="E739" s="863"/>
      <c r="F739" s="863"/>
      <c r="G739" s="863"/>
      <c r="H739" s="863"/>
      <c r="I739" s="863"/>
      <c r="J739" s="863"/>
      <c r="K739" s="863"/>
      <c r="L739" s="863"/>
      <c r="M739" s="863"/>
      <c r="N739" s="863"/>
      <c r="O739" s="863"/>
      <c r="P739" s="863"/>
      <c r="Q739" s="863"/>
      <c r="R739" s="863"/>
      <c r="S739" s="863"/>
      <c r="T739" s="863"/>
      <c r="U739" s="863"/>
      <c r="V739" s="863"/>
      <c r="W739" s="863"/>
      <c r="X739" s="863"/>
      <c r="Y739" s="863"/>
      <c r="Z739" s="863"/>
      <c r="AA739" s="863"/>
      <c r="AB739" s="863"/>
      <c r="AC739" s="863"/>
      <c r="AD739" s="863"/>
      <c r="AE739" s="863"/>
      <c r="AF739" s="863"/>
      <c r="AG739" s="863"/>
      <c r="AH739" s="863"/>
      <c r="AI739" s="863"/>
      <c r="AJ739" s="863"/>
      <c r="AK739" s="863"/>
      <c r="AL739" s="863"/>
      <c r="AM739" s="863"/>
      <c r="AN739" s="863"/>
      <c r="AO739" s="863"/>
      <c r="AP739" s="863"/>
    </row>
    <row r="740" ht="15.75" hidden="1" customHeight="1" outlineLevel="1">
      <c r="A740" s="862" t="str">
        <f>IFERROR(__xludf.DUMMYFUNCTION("TRANSPOSE(FILTER(Esercizi!$AY$2:$BI563,Esercizi!$AY$1:$BI$1=#REF!))"),"#N/A")</f>
        <v>#N/A</v>
      </c>
      <c r="B740" s="863"/>
      <c r="C740" s="863"/>
      <c r="D740" s="863"/>
      <c r="E740" s="863"/>
      <c r="F740" s="863"/>
      <c r="G740" s="863"/>
      <c r="H740" s="863"/>
      <c r="I740" s="863"/>
      <c r="J740" s="863"/>
      <c r="K740" s="863"/>
      <c r="L740" s="863"/>
      <c r="M740" s="863"/>
      <c r="N740" s="863"/>
      <c r="O740" s="863"/>
      <c r="P740" s="863"/>
      <c r="Q740" s="863"/>
      <c r="R740" s="863"/>
      <c r="S740" s="863"/>
      <c r="T740" s="863"/>
      <c r="U740" s="863"/>
      <c r="V740" s="863"/>
      <c r="W740" s="863"/>
      <c r="X740" s="863"/>
      <c r="Y740" s="863"/>
      <c r="Z740" s="863"/>
      <c r="AA740" s="863"/>
      <c r="AB740" s="863"/>
      <c r="AC740" s="863"/>
      <c r="AD740" s="863"/>
      <c r="AE740" s="863"/>
      <c r="AF740" s="863"/>
      <c r="AG740" s="863"/>
      <c r="AH740" s="863"/>
      <c r="AI740" s="863"/>
      <c r="AJ740" s="863"/>
      <c r="AK740" s="863"/>
      <c r="AL740" s="863"/>
      <c r="AM740" s="863"/>
      <c r="AN740" s="863"/>
      <c r="AO740" s="863"/>
      <c r="AP740" s="863"/>
    </row>
    <row r="741" ht="15.75" hidden="1" customHeight="1" outlineLevel="1">
      <c r="A741" s="862" t="str">
        <f>IFERROR(__xludf.DUMMYFUNCTION("TRANSPOSE(FILTER(Esercizi!$AY$2:$BI563,Esercizi!$AY$1:$BI$1=#REF!))"),"#N/A")</f>
        <v>#N/A</v>
      </c>
      <c r="B741" s="863"/>
      <c r="C741" s="863"/>
      <c r="D741" s="863"/>
      <c r="E741" s="863"/>
      <c r="F741" s="863"/>
      <c r="G741" s="863"/>
      <c r="H741" s="863"/>
      <c r="I741" s="863"/>
      <c r="J741" s="863"/>
      <c r="K741" s="863"/>
      <c r="L741" s="863"/>
      <c r="M741" s="863"/>
      <c r="N741" s="863"/>
      <c r="O741" s="863"/>
      <c r="P741" s="863"/>
      <c r="Q741" s="863"/>
      <c r="R741" s="863"/>
      <c r="S741" s="863"/>
      <c r="T741" s="863"/>
      <c r="U741" s="863"/>
      <c r="V741" s="863"/>
      <c r="W741" s="863"/>
      <c r="X741" s="863"/>
      <c r="Y741" s="863"/>
      <c r="Z741" s="863"/>
      <c r="AA741" s="863"/>
      <c r="AB741" s="863"/>
      <c r="AC741" s="863"/>
      <c r="AD741" s="863"/>
      <c r="AE741" s="863"/>
      <c r="AF741" s="863"/>
      <c r="AG741" s="863"/>
      <c r="AH741" s="863"/>
      <c r="AI741" s="863"/>
      <c r="AJ741" s="863"/>
      <c r="AK741" s="863"/>
      <c r="AL741" s="863"/>
      <c r="AM741" s="863"/>
      <c r="AN741" s="863"/>
      <c r="AO741" s="863"/>
      <c r="AP741" s="863"/>
    </row>
    <row r="742" ht="15.75" hidden="1" customHeight="1" outlineLevel="1">
      <c r="A742" s="862" t="str">
        <f>IFERROR(__xludf.DUMMYFUNCTION("TRANSPOSE(FILTER(Esercizi!$AY$2:$BI563,Esercizi!$AY$1:$BI$1=#REF!))"),"#N/A")</f>
        <v>#N/A</v>
      </c>
      <c r="B742" s="863"/>
      <c r="C742" s="863"/>
      <c r="D742" s="863"/>
      <c r="E742" s="863"/>
      <c r="F742" s="863"/>
      <c r="G742" s="863"/>
      <c r="H742" s="863"/>
      <c r="I742" s="863"/>
      <c r="J742" s="863"/>
      <c r="K742" s="863"/>
      <c r="L742" s="863"/>
      <c r="M742" s="863"/>
      <c r="N742" s="863"/>
      <c r="O742" s="863"/>
      <c r="P742" s="863"/>
      <c r="Q742" s="863"/>
      <c r="R742" s="863"/>
      <c r="S742" s="863"/>
      <c r="T742" s="863"/>
      <c r="U742" s="863"/>
      <c r="V742" s="863"/>
      <c r="W742" s="863"/>
      <c r="X742" s="863"/>
      <c r="Y742" s="863"/>
      <c r="Z742" s="863"/>
      <c r="AA742" s="863"/>
      <c r="AB742" s="863"/>
      <c r="AC742" s="863"/>
      <c r="AD742" s="863"/>
      <c r="AE742" s="863"/>
      <c r="AF742" s="863"/>
      <c r="AG742" s="863"/>
      <c r="AH742" s="863"/>
      <c r="AI742" s="863"/>
      <c r="AJ742" s="863"/>
      <c r="AK742" s="863"/>
      <c r="AL742" s="863"/>
      <c r="AM742" s="863"/>
      <c r="AN742" s="863"/>
      <c r="AO742" s="863"/>
      <c r="AP742" s="863"/>
    </row>
    <row r="743" ht="15.75" hidden="1" customHeight="1" outlineLevel="1">
      <c r="A743" s="862" t="str">
        <f>IFERROR(__xludf.DUMMYFUNCTION("TRANSPOSE(FILTER(Esercizi!$AY$2:$BI563,Esercizi!$AY$1:$BI$1=#REF!))"),"#N/A")</f>
        <v>#N/A</v>
      </c>
      <c r="B743" s="863"/>
      <c r="C743" s="863"/>
      <c r="D743" s="863"/>
      <c r="E743" s="863"/>
      <c r="F743" s="863"/>
      <c r="G743" s="863"/>
      <c r="H743" s="863"/>
      <c r="I743" s="863"/>
      <c r="J743" s="863"/>
      <c r="K743" s="863"/>
      <c r="L743" s="863"/>
      <c r="M743" s="863"/>
      <c r="N743" s="863"/>
      <c r="O743" s="863"/>
      <c r="P743" s="863"/>
      <c r="Q743" s="863"/>
      <c r="R743" s="863"/>
      <c r="S743" s="863"/>
      <c r="T743" s="863"/>
      <c r="U743" s="863"/>
      <c r="V743" s="863"/>
      <c r="W743" s="863"/>
      <c r="X743" s="863"/>
      <c r="Y743" s="863"/>
      <c r="Z743" s="863"/>
      <c r="AA743" s="863"/>
      <c r="AB743" s="863"/>
      <c r="AC743" s="863"/>
      <c r="AD743" s="863"/>
      <c r="AE743" s="863"/>
      <c r="AF743" s="863"/>
      <c r="AG743" s="863"/>
      <c r="AH743" s="863"/>
      <c r="AI743" s="863"/>
      <c r="AJ743" s="863"/>
      <c r="AK743" s="863"/>
      <c r="AL743" s="863"/>
      <c r="AM743" s="863"/>
      <c r="AN743" s="863"/>
      <c r="AO743" s="863"/>
      <c r="AP743" s="863"/>
    </row>
    <row r="744" ht="15.75" hidden="1" customHeight="1" outlineLevel="1">
      <c r="A744" s="862" t="str">
        <f>IFERROR(__xludf.DUMMYFUNCTION("TRANSPOSE(FILTER(Esercizi!$AY$2:$BI563,Esercizi!$AY$1:$BI$1=#REF!))"),"#N/A")</f>
        <v>#N/A</v>
      </c>
      <c r="B744" s="863"/>
      <c r="C744" s="863"/>
      <c r="D744" s="863"/>
      <c r="E744" s="863"/>
      <c r="F744" s="863"/>
      <c r="G744" s="863"/>
      <c r="H744" s="863"/>
      <c r="I744" s="863"/>
      <c r="J744" s="863"/>
      <c r="K744" s="863"/>
      <c r="L744" s="863"/>
      <c r="M744" s="863"/>
      <c r="N744" s="863"/>
      <c r="O744" s="863"/>
      <c r="P744" s="863"/>
      <c r="Q744" s="863"/>
      <c r="R744" s="863"/>
      <c r="S744" s="863"/>
      <c r="T744" s="863"/>
      <c r="U744" s="863"/>
      <c r="V744" s="863"/>
      <c r="W744" s="863"/>
      <c r="X744" s="863"/>
      <c r="Y744" s="863"/>
      <c r="Z744" s="863"/>
      <c r="AA744" s="863"/>
      <c r="AB744" s="863"/>
      <c r="AC744" s="863"/>
      <c r="AD744" s="863"/>
      <c r="AE744" s="863"/>
      <c r="AF744" s="863"/>
      <c r="AG744" s="863"/>
      <c r="AH744" s="863"/>
      <c r="AI744" s="863"/>
      <c r="AJ744" s="863"/>
      <c r="AK744" s="863"/>
      <c r="AL744" s="863"/>
      <c r="AM744" s="863"/>
      <c r="AN744" s="863"/>
      <c r="AO744" s="863"/>
      <c r="AP744" s="863"/>
    </row>
    <row r="745" ht="15.75" hidden="1" customHeight="1" outlineLevel="1">
      <c r="A745" s="862" t="str">
        <f>IFERROR(__xludf.DUMMYFUNCTION("TRANSPOSE(FILTER(Esercizi!$AY$2:$BI563,Esercizi!$AY$1:$BI$1=#REF!))"),"#N/A")</f>
        <v>#N/A</v>
      </c>
      <c r="B745" s="863"/>
      <c r="C745" s="863"/>
      <c r="D745" s="863"/>
      <c r="E745" s="863"/>
      <c r="F745" s="863"/>
      <c r="G745" s="863"/>
      <c r="H745" s="863"/>
      <c r="I745" s="863"/>
      <c r="J745" s="863"/>
      <c r="K745" s="863"/>
      <c r="L745" s="863"/>
      <c r="M745" s="863"/>
      <c r="N745" s="863"/>
      <c r="O745" s="863"/>
      <c r="P745" s="863"/>
      <c r="Q745" s="863"/>
      <c r="R745" s="863"/>
      <c r="S745" s="863"/>
      <c r="T745" s="863"/>
      <c r="U745" s="863"/>
      <c r="V745" s="863"/>
      <c r="W745" s="863"/>
      <c r="X745" s="863"/>
      <c r="Y745" s="863"/>
      <c r="Z745" s="863"/>
      <c r="AA745" s="863"/>
      <c r="AB745" s="863"/>
      <c r="AC745" s="863"/>
      <c r="AD745" s="863"/>
      <c r="AE745" s="863"/>
      <c r="AF745" s="863"/>
      <c r="AG745" s="863"/>
      <c r="AH745" s="863"/>
      <c r="AI745" s="863"/>
      <c r="AJ745" s="863"/>
      <c r="AK745" s="863"/>
      <c r="AL745" s="863"/>
      <c r="AM745" s="863"/>
      <c r="AN745" s="863"/>
      <c r="AO745" s="863"/>
      <c r="AP745" s="863"/>
    </row>
    <row r="746" ht="15.75" hidden="1" customHeight="1" outlineLevel="1">
      <c r="A746" s="862" t="str">
        <f>IFERROR(__xludf.DUMMYFUNCTION("TRANSPOSE(FILTER(Esercizi!$AY$2:$BI563,Esercizi!$AY$1:$BI$1=#REF!))"),"#N/A")</f>
        <v>#N/A</v>
      </c>
      <c r="B746" s="863"/>
      <c r="C746" s="863"/>
      <c r="D746" s="863"/>
      <c r="E746" s="863"/>
      <c r="F746" s="863"/>
      <c r="G746" s="863"/>
      <c r="H746" s="863"/>
      <c r="I746" s="863"/>
      <c r="J746" s="863"/>
      <c r="K746" s="863"/>
      <c r="L746" s="863"/>
      <c r="M746" s="863"/>
      <c r="N746" s="863"/>
      <c r="O746" s="863"/>
      <c r="P746" s="863"/>
      <c r="Q746" s="863"/>
      <c r="R746" s="863"/>
      <c r="S746" s="863"/>
      <c r="T746" s="863"/>
      <c r="U746" s="863"/>
      <c r="V746" s="863"/>
      <c r="W746" s="863"/>
      <c r="X746" s="863"/>
      <c r="Y746" s="863"/>
      <c r="Z746" s="863"/>
      <c r="AA746" s="863"/>
      <c r="AB746" s="863"/>
      <c r="AC746" s="863"/>
      <c r="AD746" s="863"/>
      <c r="AE746" s="863"/>
      <c r="AF746" s="863"/>
      <c r="AG746" s="863"/>
      <c r="AH746" s="863"/>
      <c r="AI746" s="863"/>
      <c r="AJ746" s="863"/>
      <c r="AK746" s="863"/>
      <c r="AL746" s="863"/>
      <c r="AM746" s="863"/>
      <c r="AN746" s="863"/>
      <c r="AO746" s="863"/>
      <c r="AP746" s="863"/>
    </row>
    <row r="747" ht="15.75" hidden="1" customHeight="1" outlineLevel="1">
      <c r="A747" s="862" t="str">
        <f>IFERROR(__xludf.DUMMYFUNCTION("TRANSPOSE(FILTER(Esercizi!$AY$2:$BI563,Esercizi!$AY$1:$BI$1=#REF!))"),"#N/A")</f>
        <v>#N/A</v>
      </c>
      <c r="B747" s="863"/>
      <c r="C747" s="863"/>
      <c r="D747" s="863"/>
      <c r="E747" s="863"/>
      <c r="F747" s="863"/>
      <c r="G747" s="863"/>
      <c r="H747" s="863"/>
      <c r="I747" s="863"/>
      <c r="J747" s="863"/>
      <c r="K747" s="863"/>
      <c r="L747" s="863"/>
      <c r="M747" s="863"/>
      <c r="N747" s="863"/>
      <c r="O747" s="863"/>
      <c r="P747" s="863"/>
      <c r="Q747" s="863"/>
      <c r="R747" s="863"/>
      <c r="S747" s="863"/>
      <c r="T747" s="863"/>
      <c r="U747" s="863"/>
      <c r="V747" s="863"/>
      <c r="W747" s="863"/>
      <c r="X747" s="863"/>
      <c r="Y747" s="863"/>
      <c r="Z747" s="863"/>
      <c r="AA747" s="863"/>
      <c r="AB747" s="863"/>
      <c r="AC747" s="863"/>
      <c r="AD747" s="863"/>
      <c r="AE747" s="863"/>
      <c r="AF747" s="863"/>
      <c r="AG747" s="863"/>
      <c r="AH747" s="863"/>
      <c r="AI747" s="863"/>
      <c r="AJ747" s="863"/>
      <c r="AK747" s="863"/>
      <c r="AL747" s="863"/>
      <c r="AM747" s="863"/>
      <c r="AN747" s="863"/>
      <c r="AO747" s="863"/>
      <c r="AP747" s="863"/>
    </row>
    <row r="748" ht="15.75" hidden="1" customHeight="1" outlineLevel="1">
      <c r="A748" s="862" t="str">
        <f>IFERROR(__xludf.DUMMYFUNCTION("TRANSPOSE(FILTER(Esercizi!$AY$2:$BI563,Esercizi!$AY$1:$BI$1=#REF!))"),"#N/A")</f>
        <v>#N/A</v>
      </c>
      <c r="B748" s="863"/>
      <c r="C748" s="863"/>
      <c r="D748" s="863"/>
      <c r="E748" s="863"/>
      <c r="F748" s="863"/>
      <c r="G748" s="863"/>
      <c r="H748" s="863"/>
      <c r="I748" s="863"/>
      <c r="J748" s="863"/>
      <c r="K748" s="863"/>
      <c r="L748" s="863"/>
      <c r="M748" s="863"/>
      <c r="N748" s="863"/>
      <c r="O748" s="863"/>
      <c r="P748" s="863"/>
      <c r="Q748" s="863"/>
      <c r="R748" s="863"/>
      <c r="S748" s="863"/>
      <c r="T748" s="863"/>
      <c r="U748" s="863"/>
      <c r="V748" s="863"/>
      <c r="W748" s="863"/>
      <c r="X748" s="863"/>
      <c r="Y748" s="863"/>
      <c r="Z748" s="863"/>
      <c r="AA748" s="863"/>
      <c r="AB748" s="863"/>
      <c r="AC748" s="863"/>
      <c r="AD748" s="863"/>
      <c r="AE748" s="863"/>
      <c r="AF748" s="863"/>
      <c r="AG748" s="863"/>
      <c r="AH748" s="863"/>
      <c r="AI748" s="863"/>
      <c r="AJ748" s="863"/>
      <c r="AK748" s="863"/>
      <c r="AL748" s="863"/>
      <c r="AM748" s="863"/>
      <c r="AN748" s="863"/>
      <c r="AO748" s="863"/>
      <c r="AP748" s="863"/>
    </row>
    <row r="749" ht="15.75" hidden="1" customHeight="1" outlineLevel="1">
      <c r="A749" s="862" t="str">
        <f>IFERROR(__xludf.DUMMYFUNCTION("TRANSPOSE(FILTER(Esercizi!$AY$2:$BI563,Esercizi!$AY$1:$BI$1=#REF!))"),"#N/A")</f>
        <v>#N/A</v>
      </c>
      <c r="B749" s="863"/>
      <c r="C749" s="863"/>
      <c r="D749" s="863"/>
      <c r="E749" s="863"/>
      <c r="F749" s="863"/>
      <c r="G749" s="863"/>
      <c r="H749" s="863"/>
      <c r="I749" s="863"/>
      <c r="J749" s="863"/>
      <c r="K749" s="863"/>
      <c r="L749" s="863"/>
      <c r="M749" s="863"/>
      <c r="N749" s="863"/>
      <c r="O749" s="863"/>
      <c r="P749" s="863"/>
      <c r="Q749" s="863"/>
      <c r="R749" s="863"/>
      <c r="S749" s="863"/>
      <c r="T749" s="863"/>
      <c r="U749" s="863"/>
      <c r="V749" s="863"/>
      <c r="W749" s="863"/>
      <c r="X749" s="863"/>
      <c r="Y749" s="863"/>
      <c r="Z749" s="863"/>
      <c r="AA749" s="863"/>
      <c r="AB749" s="863"/>
      <c r="AC749" s="863"/>
      <c r="AD749" s="863"/>
      <c r="AE749" s="863"/>
      <c r="AF749" s="863"/>
      <c r="AG749" s="863"/>
      <c r="AH749" s="863"/>
      <c r="AI749" s="863"/>
      <c r="AJ749" s="863"/>
      <c r="AK749" s="863"/>
      <c r="AL749" s="863"/>
      <c r="AM749" s="863"/>
      <c r="AN749" s="863"/>
      <c r="AO749" s="863"/>
      <c r="AP749" s="863"/>
    </row>
    <row r="750" ht="15.75" hidden="1" customHeight="1" outlineLevel="1">
      <c r="A750" s="862" t="str">
        <f>IFERROR(__xludf.DUMMYFUNCTION("TRANSPOSE(FILTER(Esercizi!$AY$2:$BI563,Esercizi!$AY$1:$BI$1=#REF!))"),"#N/A")</f>
        <v>#N/A</v>
      </c>
      <c r="B750" s="863"/>
      <c r="C750" s="863"/>
      <c r="D750" s="863"/>
      <c r="E750" s="863"/>
      <c r="F750" s="863"/>
      <c r="G750" s="863"/>
      <c r="H750" s="863"/>
      <c r="I750" s="863"/>
      <c r="J750" s="863"/>
      <c r="K750" s="863"/>
      <c r="L750" s="863"/>
      <c r="M750" s="863"/>
      <c r="N750" s="863"/>
      <c r="O750" s="863"/>
      <c r="P750" s="863"/>
      <c r="Q750" s="863"/>
      <c r="R750" s="863"/>
      <c r="S750" s="863"/>
      <c r="T750" s="863"/>
      <c r="U750" s="863"/>
      <c r="V750" s="863"/>
      <c r="W750" s="863"/>
      <c r="X750" s="863"/>
      <c r="Y750" s="863"/>
      <c r="Z750" s="863"/>
      <c r="AA750" s="863"/>
      <c r="AB750" s="863"/>
      <c r="AC750" s="863"/>
      <c r="AD750" s="863"/>
      <c r="AE750" s="863"/>
      <c r="AF750" s="863"/>
      <c r="AG750" s="863"/>
      <c r="AH750" s="863"/>
      <c r="AI750" s="863"/>
      <c r="AJ750" s="863"/>
      <c r="AK750" s="863"/>
      <c r="AL750" s="863"/>
      <c r="AM750" s="863"/>
      <c r="AN750" s="863"/>
      <c r="AO750" s="863"/>
      <c r="AP750" s="863"/>
    </row>
    <row r="751" ht="15.75" hidden="1" customHeight="1" outlineLevel="1">
      <c r="A751" s="862"/>
      <c r="B751" s="863"/>
      <c r="C751" s="863"/>
      <c r="D751" s="863"/>
      <c r="E751" s="863"/>
      <c r="F751" s="863"/>
      <c r="G751" s="863"/>
      <c r="H751" s="863"/>
      <c r="I751" s="863"/>
      <c r="J751" s="863"/>
      <c r="K751" s="863"/>
      <c r="L751" s="863"/>
      <c r="M751" s="863"/>
      <c r="N751" s="863"/>
      <c r="O751" s="863"/>
      <c r="P751" s="863"/>
      <c r="Q751" s="863"/>
      <c r="R751" s="863"/>
      <c r="S751" s="863"/>
      <c r="T751" s="863"/>
      <c r="U751" s="863"/>
      <c r="V751" s="863"/>
      <c r="W751" s="863"/>
      <c r="X751" s="863"/>
      <c r="Y751" s="863"/>
      <c r="Z751" s="863"/>
      <c r="AA751" s="863"/>
      <c r="AB751" s="863"/>
      <c r="AC751" s="863"/>
      <c r="AD751" s="863"/>
      <c r="AE751" s="863"/>
      <c r="AF751" s="863"/>
      <c r="AG751" s="863"/>
      <c r="AH751" s="863"/>
      <c r="AI751" s="863"/>
      <c r="AJ751" s="863"/>
      <c r="AK751" s="863"/>
      <c r="AL751" s="863"/>
      <c r="AM751" s="863"/>
      <c r="AN751" s="863"/>
      <c r="AO751" s="863"/>
      <c r="AP751" s="863"/>
    </row>
    <row r="752" ht="15.75" hidden="1" customHeight="1" outlineLevel="1">
      <c r="A752" s="862" t="str">
        <f>IFERROR(__xludf.DUMMYFUNCTION("TRANSPOSE(FILTER(Esercizi!$AY$2:$BI563,Esercizi!$AY$1:$BI$1=#REF!))"),"#N/A")</f>
        <v>#N/A</v>
      </c>
      <c r="B752" s="863"/>
      <c r="C752" s="863"/>
      <c r="D752" s="863"/>
      <c r="E752" s="863"/>
      <c r="F752" s="863"/>
      <c r="G752" s="863"/>
      <c r="H752" s="863"/>
      <c r="I752" s="863"/>
      <c r="J752" s="863"/>
      <c r="K752" s="863"/>
      <c r="L752" s="863"/>
      <c r="M752" s="863"/>
      <c r="N752" s="863"/>
      <c r="O752" s="863"/>
      <c r="P752" s="863"/>
      <c r="Q752" s="863"/>
      <c r="R752" s="863"/>
      <c r="S752" s="863"/>
      <c r="T752" s="863"/>
      <c r="U752" s="863"/>
      <c r="V752" s="863"/>
      <c r="W752" s="863"/>
      <c r="X752" s="863"/>
      <c r="Y752" s="863"/>
      <c r="Z752" s="863"/>
      <c r="AA752" s="863"/>
      <c r="AB752" s="863"/>
      <c r="AC752" s="863"/>
      <c r="AD752" s="863"/>
      <c r="AE752" s="863"/>
      <c r="AF752" s="863"/>
      <c r="AG752" s="863"/>
      <c r="AH752" s="863"/>
      <c r="AI752" s="863"/>
      <c r="AJ752" s="863"/>
      <c r="AK752" s="863"/>
      <c r="AL752" s="863"/>
      <c r="AM752" s="863"/>
      <c r="AN752" s="863"/>
      <c r="AO752" s="863"/>
      <c r="AP752" s="863"/>
    </row>
    <row r="753" ht="15.75" hidden="1" customHeight="1" outlineLevel="1">
      <c r="A753" s="862" t="str">
        <f>IFERROR(__xludf.DUMMYFUNCTION("TRANSPOSE(FILTER(Esercizi!$AY$2:$BI563,Esercizi!$AY$1:$BI$1=#REF!))"),"#N/A")</f>
        <v>#N/A</v>
      </c>
      <c r="B753" s="863"/>
      <c r="C753" s="863"/>
      <c r="D753" s="863"/>
      <c r="E753" s="863"/>
      <c r="F753" s="863"/>
      <c r="G753" s="863"/>
      <c r="H753" s="863"/>
      <c r="I753" s="863"/>
      <c r="J753" s="863"/>
      <c r="K753" s="863"/>
      <c r="L753" s="863"/>
      <c r="M753" s="863"/>
      <c r="N753" s="863"/>
      <c r="O753" s="863"/>
      <c r="P753" s="863"/>
      <c r="Q753" s="863"/>
      <c r="R753" s="863"/>
      <c r="S753" s="863"/>
      <c r="T753" s="863"/>
      <c r="U753" s="863"/>
      <c r="V753" s="863"/>
      <c r="W753" s="863"/>
      <c r="X753" s="863"/>
      <c r="Y753" s="863"/>
      <c r="Z753" s="863"/>
      <c r="AA753" s="863"/>
      <c r="AB753" s="863"/>
      <c r="AC753" s="863"/>
      <c r="AD753" s="863"/>
      <c r="AE753" s="863"/>
      <c r="AF753" s="863"/>
      <c r="AG753" s="863"/>
      <c r="AH753" s="863"/>
      <c r="AI753" s="863"/>
      <c r="AJ753" s="863"/>
      <c r="AK753" s="863"/>
      <c r="AL753" s="863"/>
      <c r="AM753" s="863"/>
      <c r="AN753" s="863"/>
      <c r="AO753" s="863"/>
      <c r="AP753" s="863"/>
    </row>
    <row r="754" ht="15.75" hidden="1" customHeight="1" outlineLevel="1">
      <c r="A754" s="862" t="str">
        <f>IFERROR(__xludf.DUMMYFUNCTION("TRANSPOSE(FILTER(Esercizi!$AY$2:$BI563,Esercizi!$AY$1:$BI$1=#REF!))"),"#N/A")</f>
        <v>#N/A</v>
      </c>
      <c r="B754" s="863"/>
      <c r="C754" s="863"/>
      <c r="D754" s="863"/>
      <c r="E754" s="863"/>
      <c r="F754" s="863"/>
      <c r="G754" s="863"/>
      <c r="H754" s="863"/>
      <c r="I754" s="863"/>
      <c r="J754" s="863"/>
      <c r="K754" s="863"/>
      <c r="L754" s="863"/>
      <c r="M754" s="863"/>
      <c r="N754" s="863"/>
      <c r="O754" s="863"/>
      <c r="P754" s="863"/>
      <c r="Q754" s="863"/>
      <c r="R754" s="863"/>
      <c r="S754" s="863"/>
      <c r="T754" s="863"/>
      <c r="U754" s="863"/>
      <c r="V754" s="863"/>
      <c r="W754" s="863"/>
      <c r="X754" s="863"/>
      <c r="Y754" s="863"/>
      <c r="Z754" s="863"/>
      <c r="AA754" s="863"/>
      <c r="AB754" s="863"/>
      <c r="AC754" s="863"/>
      <c r="AD754" s="863"/>
      <c r="AE754" s="863"/>
      <c r="AF754" s="863"/>
      <c r="AG754" s="863"/>
      <c r="AH754" s="863"/>
      <c r="AI754" s="863"/>
      <c r="AJ754" s="863"/>
      <c r="AK754" s="863"/>
      <c r="AL754" s="863"/>
      <c r="AM754" s="863"/>
      <c r="AN754" s="863"/>
      <c r="AO754" s="863"/>
      <c r="AP754" s="863"/>
    </row>
    <row r="755" ht="15.75" hidden="1" customHeight="1" outlineLevel="1">
      <c r="A755" s="862" t="str">
        <f>IFERROR(__xludf.DUMMYFUNCTION("TRANSPOSE(FILTER(Esercizi!$AY$2:$BI563,Esercizi!$AY$1:$BI$1=#REF!))"),"#N/A")</f>
        <v>#N/A</v>
      </c>
      <c r="B755" s="863"/>
      <c r="C755" s="863"/>
      <c r="D755" s="863"/>
      <c r="E755" s="863"/>
      <c r="F755" s="863"/>
      <c r="G755" s="863"/>
      <c r="H755" s="863"/>
      <c r="I755" s="863"/>
      <c r="J755" s="863"/>
      <c r="K755" s="863"/>
      <c r="L755" s="863"/>
      <c r="M755" s="863"/>
      <c r="N755" s="863"/>
      <c r="O755" s="863"/>
      <c r="P755" s="863"/>
      <c r="Q755" s="863"/>
      <c r="R755" s="863"/>
      <c r="S755" s="863"/>
      <c r="T755" s="863"/>
      <c r="U755" s="863"/>
      <c r="V755" s="863"/>
      <c r="W755" s="863"/>
      <c r="X755" s="863"/>
      <c r="Y755" s="863"/>
      <c r="Z755" s="863"/>
      <c r="AA755" s="863"/>
      <c r="AB755" s="863"/>
      <c r="AC755" s="863"/>
      <c r="AD755" s="863"/>
      <c r="AE755" s="863"/>
      <c r="AF755" s="863"/>
      <c r="AG755" s="863"/>
      <c r="AH755" s="863"/>
      <c r="AI755" s="863"/>
      <c r="AJ755" s="863"/>
      <c r="AK755" s="863"/>
      <c r="AL755" s="863"/>
      <c r="AM755" s="863"/>
      <c r="AN755" s="863"/>
      <c r="AO755" s="863"/>
      <c r="AP755" s="863"/>
    </row>
    <row r="756" ht="15.75" hidden="1" customHeight="1" outlineLevel="1">
      <c r="A756" s="862" t="str">
        <f>IFERROR(__xludf.DUMMYFUNCTION("TRANSPOSE(FILTER(Esercizi!$AY$2:$BI563,Esercizi!$AY$1:$BI$1=#REF!))"),"#N/A")</f>
        <v>#N/A</v>
      </c>
      <c r="B756" s="863"/>
      <c r="C756" s="863"/>
      <c r="D756" s="863"/>
      <c r="E756" s="863"/>
      <c r="F756" s="863"/>
      <c r="G756" s="863"/>
      <c r="H756" s="863"/>
      <c r="I756" s="863"/>
      <c r="J756" s="863"/>
      <c r="K756" s="863"/>
      <c r="L756" s="863"/>
      <c r="M756" s="863"/>
      <c r="N756" s="863"/>
      <c r="O756" s="863"/>
      <c r="P756" s="863"/>
      <c r="Q756" s="863"/>
      <c r="R756" s="863"/>
      <c r="S756" s="863"/>
      <c r="T756" s="863"/>
      <c r="U756" s="863"/>
      <c r="V756" s="863"/>
      <c r="W756" s="863"/>
      <c r="X756" s="863"/>
      <c r="Y756" s="863"/>
      <c r="Z756" s="863"/>
      <c r="AA756" s="863"/>
      <c r="AB756" s="863"/>
      <c r="AC756" s="863"/>
      <c r="AD756" s="863"/>
      <c r="AE756" s="863"/>
      <c r="AF756" s="863"/>
      <c r="AG756" s="863"/>
      <c r="AH756" s="863"/>
      <c r="AI756" s="863"/>
      <c r="AJ756" s="863"/>
      <c r="AK756" s="863"/>
      <c r="AL756" s="863"/>
      <c r="AM756" s="863"/>
      <c r="AN756" s="863"/>
      <c r="AO756" s="863"/>
      <c r="AP756" s="863"/>
    </row>
    <row r="757" ht="15.75" hidden="1" customHeight="1" outlineLevel="1">
      <c r="A757" s="862" t="str">
        <f>IFERROR(__xludf.DUMMYFUNCTION("TRANSPOSE(FILTER(Esercizi!$AY$2:$BI563,Esercizi!$AY$1:$BI$1=#REF!))"),"#N/A")</f>
        <v>#N/A</v>
      </c>
      <c r="B757" s="863"/>
      <c r="C757" s="863"/>
      <c r="D757" s="863"/>
      <c r="E757" s="863"/>
      <c r="F757" s="863"/>
      <c r="G757" s="863"/>
      <c r="H757" s="863"/>
      <c r="I757" s="863"/>
      <c r="J757" s="863"/>
      <c r="K757" s="863"/>
      <c r="L757" s="863"/>
      <c r="M757" s="863"/>
      <c r="N757" s="863"/>
      <c r="O757" s="863"/>
      <c r="P757" s="863"/>
      <c r="Q757" s="863"/>
      <c r="R757" s="863"/>
      <c r="S757" s="863"/>
      <c r="T757" s="863"/>
      <c r="U757" s="863"/>
      <c r="V757" s="863"/>
      <c r="W757" s="863"/>
      <c r="X757" s="863"/>
      <c r="Y757" s="863"/>
      <c r="Z757" s="863"/>
      <c r="AA757" s="863"/>
      <c r="AB757" s="863"/>
      <c r="AC757" s="863"/>
      <c r="AD757" s="863"/>
      <c r="AE757" s="863"/>
      <c r="AF757" s="863"/>
      <c r="AG757" s="863"/>
      <c r="AH757" s="863"/>
      <c r="AI757" s="863"/>
      <c r="AJ757" s="863"/>
      <c r="AK757" s="863"/>
      <c r="AL757" s="863"/>
      <c r="AM757" s="863"/>
      <c r="AN757" s="863"/>
      <c r="AO757" s="863"/>
      <c r="AP757" s="863"/>
    </row>
    <row r="758" ht="15.75" hidden="1" customHeight="1" outlineLevel="1">
      <c r="A758" s="862" t="str">
        <f>IFERROR(__xludf.DUMMYFUNCTION("TRANSPOSE(FILTER(Esercizi!$AY$2:$BI563,Esercizi!$AY$1:$BI$1=#REF!))"),"#N/A")</f>
        <v>#N/A</v>
      </c>
      <c r="B758" s="863"/>
      <c r="C758" s="863"/>
      <c r="D758" s="863"/>
      <c r="E758" s="863"/>
      <c r="F758" s="863"/>
      <c r="G758" s="863"/>
      <c r="H758" s="863"/>
      <c r="I758" s="863"/>
      <c r="J758" s="863"/>
      <c r="K758" s="863"/>
      <c r="L758" s="863"/>
      <c r="M758" s="863"/>
      <c r="N758" s="863"/>
      <c r="O758" s="863"/>
      <c r="P758" s="863"/>
      <c r="Q758" s="863"/>
      <c r="R758" s="863"/>
      <c r="S758" s="863"/>
      <c r="T758" s="863"/>
      <c r="U758" s="863"/>
      <c r="V758" s="863"/>
      <c r="W758" s="863"/>
      <c r="X758" s="863"/>
      <c r="Y758" s="863"/>
      <c r="Z758" s="863"/>
      <c r="AA758" s="863"/>
      <c r="AB758" s="863"/>
      <c r="AC758" s="863"/>
      <c r="AD758" s="863"/>
      <c r="AE758" s="863"/>
      <c r="AF758" s="863"/>
      <c r="AG758" s="863"/>
      <c r="AH758" s="863"/>
      <c r="AI758" s="863"/>
      <c r="AJ758" s="863"/>
      <c r="AK758" s="863"/>
      <c r="AL758" s="863"/>
      <c r="AM758" s="863"/>
      <c r="AN758" s="863"/>
      <c r="AO758" s="863"/>
      <c r="AP758" s="863"/>
    </row>
    <row r="759" ht="15.75" hidden="1" customHeight="1" outlineLevel="1">
      <c r="A759" s="862" t="str">
        <f>IFERROR(__xludf.DUMMYFUNCTION("TRANSPOSE(FILTER(Esercizi!$AY$2:$BI563,Esercizi!$AY$1:$BI$1=#REF!))"),"#N/A")</f>
        <v>#N/A</v>
      </c>
      <c r="B759" s="863"/>
      <c r="C759" s="863"/>
      <c r="D759" s="863"/>
      <c r="E759" s="863"/>
      <c r="F759" s="863"/>
      <c r="G759" s="863"/>
      <c r="H759" s="863"/>
      <c r="I759" s="863"/>
      <c r="J759" s="863"/>
      <c r="K759" s="863"/>
      <c r="L759" s="863"/>
      <c r="M759" s="863"/>
      <c r="N759" s="863"/>
      <c r="O759" s="863"/>
      <c r="P759" s="863"/>
      <c r="Q759" s="863"/>
      <c r="R759" s="863"/>
      <c r="S759" s="863"/>
      <c r="T759" s="863"/>
      <c r="U759" s="863"/>
      <c r="V759" s="863"/>
      <c r="W759" s="863"/>
      <c r="X759" s="863"/>
      <c r="Y759" s="863"/>
      <c r="Z759" s="863"/>
      <c r="AA759" s="863"/>
      <c r="AB759" s="863"/>
      <c r="AC759" s="863"/>
      <c r="AD759" s="863"/>
      <c r="AE759" s="863"/>
      <c r="AF759" s="863"/>
      <c r="AG759" s="863"/>
      <c r="AH759" s="863"/>
      <c r="AI759" s="863"/>
      <c r="AJ759" s="863"/>
      <c r="AK759" s="863"/>
      <c r="AL759" s="863"/>
      <c r="AM759" s="863"/>
      <c r="AN759" s="863"/>
      <c r="AO759" s="863"/>
      <c r="AP759" s="863"/>
    </row>
    <row r="760" ht="15.75" hidden="1" customHeight="1" outlineLevel="1">
      <c r="A760" s="862" t="str">
        <f>IFERROR(__xludf.DUMMYFUNCTION("TRANSPOSE(FILTER(Esercizi!$AY$2:$BI563,Esercizi!$AY$1:$BI$1=#REF!))"),"#N/A")</f>
        <v>#N/A</v>
      </c>
      <c r="B760" s="863"/>
      <c r="C760" s="863"/>
      <c r="D760" s="863"/>
      <c r="E760" s="863"/>
      <c r="F760" s="863"/>
      <c r="G760" s="863"/>
      <c r="H760" s="863"/>
      <c r="I760" s="863"/>
      <c r="J760" s="863"/>
      <c r="K760" s="863"/>
      <c r="L760" s="863"/>
      <c r="M760" s="863"/>
      <c r="N760" s="863"/>
      <c r="O760" s="863"/>
      <c r="P760" s="863"/>
      <c r="Q760" s="863"/>
      <c r="R760" s="863"/>
      <c r="S760" s="863"/>
      <c r="T760" s="863"/>
      <c r="U760" s="863"/>
      <c r="V760" s="863"/>
      <c r="W760" s="863"/>
      <c r="X760" s="863"/>
      <c r="Y760" s="863"/>
      <c r="Z760" s="863"/>
      <c r="AA760" s="863"/>
      <c r="AB760" s="863"/>
      <c r="AC760" s="863"/>
      <c r="AD760" s="863"/>
      <c r="AE760" s="863"/>
      <c r="AF760" s="863"/>
      <c r="AG760" s="863"/>
      <c r="AH760" s="863"/>
      <c r="AI760" s="863"/>
      <c r="AJ760" s="863"/>
      <c r="AK760" s="863"/>
      <c r="AL760" s="863"/>
      <c r="AM760" s="863"/>
      <c r="AN760" s="863"/>
      <c r="AO760" s="863"/>
      <c r="AP760" s="863"/>
    </row>
    <row r="761" ht="15.75" hidden="1" customHeight="1" outlineLevel="1">
      <c r="A761" s="862" t="str">
        <f>IFERROR(__xludf.DUMMYFUNCTION("TRANSPOSE(FILTER(Esercizi!$AY$2:$BI563,Esercizi!$AY$1:$BI$1=#REF!))"),"#N/A")</f>
        <v>#N/A</v>
      </c>
      <c r="B761" s="863"/>
      <c r="C761" s="863"/>
      <c r="D761" s="863"/>
      <c r="E761" s="863"/>
      <c r="F761" s="863"/>
      <c r="G761" s="863"/>
      <c r="H761" s="863"/>
      <c r="I761" s="863"/>
      <c r="J761" s="863"/>
      <c r="K761" s="863"/>
      <c r="L761" s="863"/>
      <c r="M761" s="863"/>
      <c r="N761" s="863"/>
      <c r="O761" s="863"/>
      <c r="P761" s="863"/>
      <c r="Q761" s="863"/>
      <c r="R761" s="863"/>
      <c r="S761" s="863"/>
      <c r="T761" s="863"/>
      <c r="U761" s="863"/>
      <c r="V761" s="863"/>
      <c r="W761" s="863"/>
      <c r="X761" s="863"/>
      <c r="Y761" s="863"/>
      <c r="Z761" s="863"/>
      <c r="AA761" s="863"/>
      <c r="AB761" s="863"/>
      <c r="AC761" s="863"/>
      <c r="AD761" s="863"/>
      <c r="AE761" s="863"/>
      <c r="AF761" s="863"/>
      <c r="AG761" s="863"/>
      <c r="AH761" s="863"/>
      <c r="AI761" s="863"/>
      <c r="AJ761" s="863"/>
      <c r="AK761" s="863"/>
      <c r="AL761" s="863"/>
      <c r="AM761" s="863"/>
      <c r="AN761" s="863"/>
      <c r="AO761" s="863"/>
      <c r="AP761" s="863"/>
    </row>
    <row r="762" ht="15.75" hidden="1" customHeight="1" outlineLevel="1">
      <c r="A762" s="862" t="str">
        <f>IFERROR(__xludf.DUMMYFUNCTION("TRANSPOSE(FILTER(Esercizi!$AY$2:$BI563,Esercizi!$AY$1:$BI$1=#REF!))"),"#N/A")</f>
        <v>#N/A</v>
      </c>
      <c r="B762" s="863"/>
      <c r="C762" s="863"/>
      <c r="D762" s="863"/>
      <c r="E762" s="863"/>
      <c r="F762" s="863"/>
      <c r="G762" s="863"/>
      <c r="H762" s="863"/>
      <c r="I762" s="863"/>
      <c r="J762" s="863"/>
      <c r="K762" s="863"/>
      <c r="L762" s="863"/>
      <c r="M762" s="863"/>
      <c r="N762" s="863"/>
      <c r="O762" s="863"/>
      <c r="P762" s="863"/>
      <c r="Q762" s="863"/>
      <c r="R762" s="863"/>
      <c r="S762" s="863"/>
      <c r="T762" s="863"/>
      <c r="U762" s="863"/>
      <c r="V762" s="863"/>
      <c r="W762" s="863"/>
      <c r="X762" s="863"/>
      <c r="Y762" s="863"/>
      <c r="Z762" s="863"/>
      <c r="AA762" s="863"/>
      <c r="AB762" s="863"/>
      <c r="AC762" s="863"/>
      <c r="AD762" s="863"/>
      <c r="AE762" s="863"/>
      <c r="AF762" s="863"/>
      <c r="AG762" s="863"/>
      <c r="AH762" s="863"/>
      <c r="AI762" s="863"/>
      <c r="AJ762" s="863"/>
      <c r="AK762" s="863"/>
      <c r="AL762" s="863"/>
      <c r="AM762" s="863"/>
      <c r="AN762" s="863"/>
      <c r="AO762" s="863"/>
      <c r="AP762" s="863"/>
    </row>
    <row r="763" ht="15.75" hidden="1" customHeight="1" outlineLevel="1">
      <c r="A763" s="862" t="str">
        <f>IFERROR(__xludf.DUMMYFUNCTION("TRANSPOSE(FILTER(Esercizi!$AY$2:$BI563,Esercizi!$AY$1:$BI$1=#REF!))"),"#N/A")</f>
        <v>#N/A</v>
      </c>
      <c r="B763" s="863"/>
      <c r="C763" s="863"/>
      <c r="D763" s="863"/>
      <c r="E763" s="863"/>
      <c r="F763" s="863"/>
      <c r="G763" s="863"/>
      <c r="H763" s="863"/>
      <c r="I763" s="863"/>
      <c r="J763" s="863"/>
      <c r="K763" s="863"/>
      <c r="L763" s="863"/>
      <c r="M763" s="863"/>
      <c r="N763" s="863"/>
      <c r="O763" s="863"/>
      <c r="P763" s="863"/>
      <c r="Q763" s="863"/>
      <c r="R763" s="863"/>
      <c r="S763" s="863"/>
      <c r="T763" s="863"/>
      <c r="U763" s="863"/>
      <c r="V763" s="863"/>
      <c r="W763" s="863"/>
      <c r="X763" s="863"/>
      <c r="Y763" s="863"/>
      <c r="Z763" s="863"/>
      <c r="AA763" s="863"/>
      <c r="AB763" s="863"/>
      <c r="AC763" s="863"/>
      <c r="AD763" s="863"/>
      <c r="AE763" s="863"/>
      <c r="AF763" s="863"/>
      <c r="AG763" s="863"/>
      <c r="AH763" s="863"/>
      <c r="AI763" s="863"/>
      <c r="AJ763" s="863"/>
      <c r="AK763" s="863"/>
      <c r="AL763" s="863"/>
      <c r="AM763" s="863"/>
      <c r="AN763" s="863"/>
      <c r="AO763" s="863"/>
      <c r="AP763" s="863"/>
    </row>
    <row r="764" ht="15.75" hidden="1" customHeight="1" outlineLevel="1">
      <c r="A764" s="862"/>
      <c r="B764" s="863"/>
      <c r="C764" s="863"/>
      <c r="D764" s="863"/>
      <c r="E764" s="863"/>
      <c r="F764" s="863"/>
      <c r="G764" s="863"/>
      <c r="H764" s="863"/>
      <c r="I764" s="863"/>
      <c r="J764" s="863"/>
      <c r="K764" s="863"/>
      <c r="L764" s="863"/>
      <c r="M764" s="863"/>
      <c r="N764" s="863"/>
      <c r="O764" s="863"/>
      <c r="P764" s="863"/>
      <c r="Q764" s="863"/>
      <c r="R764" s="863"/>
      <c r="S764" s="863"/>
      <c r="T764" s="863"/>
      <c r="U764" s="863"/>
      <c r="V764" s="863"/>
      <c r="W764" s="863"/>
      <c r="X764" s="863"/>
      <c r="Y764" s="863"/>
      <c r="Z764" s="863"/>
      <c r="AA764" s="863"/>
      <c r="AB764" s="863"/>
      <c r="AC764" s="863"/>
      <c r="AD764" s="863"/>
      <c r="AE764" s="863"/>
      <c r="AF764" s="863"/>
      <c r="AG764" s="863"/>
      <c r="AH764" s="863"/>
      <c r="AI764" s="863"/>
      <c r="AJ764" s="863"/>
      <c r="AK764" s="863"/>
      <c r="AL764" s="863"/>
      <c r="AM764" s="863"/>
      <c r="AN764" s="863"/>
      <c r="AO764" s="863"/>
      <c r="AP764" s="863"/>
    </row>
    <row r="765" ht="15.75" hidden="1" customHeight="1" outlineLevel="1">
      <c r="A765" s="862" t="str">
        <f>IFERROR(__xludf.DUMMYFUNCTION("TRANSPOSE(FILTER(Esercizi!$AY$2:$BI563,Esercizi!$AY$1:$BI$1=#REF!))"),"#N/A")</f>
        <v>#N/A</v>
      </c>
      <c r="B765" s="863"/>
      <c r="C765" s="863"/>
      <c r="D765" s="863"/>
      <c r="E765" s="863"/>
      <c r="F765" s="863"/>
      <c r="G765" s="863"/>
      <c r="H765" s="863"/>
      <c r="I765" s="863"/>
      <c r="J765" s="863"/>
      <c r="K765" s="863"/>
      <c r="L765" s="863"/>
      <c r="M765" s="863"/>
      <c r="N765" s="863"/>
      <c r="O765" s="863"/>
      <c r="P765" s="863"/>
      <c r="Q765" s="863"/>
      <c r="R765" s="863"/>
      <c r="S765" s="863"/>
      <c r="T765" s="863"/>
      <c r="U765" s="863"/>
      <c r="V765" s="863"/>
      <c r="W765" s="863"/>
      <c r="X765" s="863"/>
      <c r="Y765" s="863"/>
      <c r="Z765" s="863"/>
      <c r="AA765" s="863"/>
      <c r="AB765" s="863"/>
      <c r="AC765" s="863"/>
      <c r="AD765" s="863"/>
      <c r="AE765" s="863"/>
      <c r="AF765" s="863"/>
      <c r="AG765" s="863"/>
      <c r="AH765" s="863"/>
      <c r="AI765" s="863"/>
      <c r="AJ765" s="863"/>
      <c r="AK765" s="863"/>
      <c r="AL765" s="863"/>
      <c r="AM765" s="863"/>
      <c r="AN765" s="863"/>
      <c r="AO765" s="863"/>
      <c r="AP765" s="863"/>
    </row>
    <row r="766" ht="15.75" hidden="1" customHeight="1" outlineLevel="1">
      <c r="A766" s="862" t="str">
        <f>IFERROR(__xludf.DUMMYFUNCTION("TRANSPOSE(FILTER(Esercizi!$AY$2:$BI563,Esercizi!$AY$1:$BI$1=#REF!))"),"#N/A")</f>
        <v>#N/A</v>
      </c>
      <c r="B766" s="863"/>
      <c r="C766" s="863"/>
      <c r="D766" s="863"/>
      <c r="E766" s="863"/>
      <c r="F766" s="863"/>
      <c r="G766" s="863"/>
      <c r="H766" s="863"/>
      <c r="I766" s="863"/>
      <c r="J766" s="863"/>
      <c r="K766" s="863"/>
      <c r="L766" s="863"/>
      <c r="M766" s="863"/>
      <c r="N766" s="863"/>
      <c r="O766" s="863"/>
      <c r="P766" s="863"/>
      <c r="Q766" s="863"/>
      <c r="R766" s="863"/>
      <c r="S766" s="863"/>
      <c r="T766" s="863"/>
      <c r="U766" s="863"/>
      <c r="V766" s="863"/>
      <c r="W766" s="863"/>
      <c r="X766" s="863"/>
      <c r="Y766" s="863"/>
      <c r="Z766" s="863"/>
      <c r="AA766" s="863"/>
      <c r="AB766" s="863"/>
      <c r="AC766" s="863"/>
      <c r="AD766" s="863"/>
      <c r="AE766" s="863"/>
      <c r="AF766" s="863"/>
      <c r="AG766" s="863"/>
      <c r="AH766" s="863"/>
      <c r="AI766" s="863"/>
      <c r="AJ766" s="863"/>
      <c r="AK766" s="863"/>
      <c r="AL766" s="863"/>
      <c r="AM766" s="863"/>
      <c r="AN766" s="863"/>
      <c r="AO766" s="863"/>
      <c r="AP766" s="863"/>
    </row>
    <row r="767" ht="15.75" hidden="1" customHeight="1" outlineLevel="1">
      <c r="A767" s="862" t="str">
        <f>IFERROR(__xludf.DUMMYFUNCTION("TRANSPOSE(FILTER(Esercizi!$AY$2:$BI563,Esercizi!$AY$1:$BI$1=#REF!))"),"#N/A")</f>
        <v>#N/A</v>
      </c>
      <c r="B767" s="863"/>
      <c r="C767" s="863"/>
      <c r="D767" s="863"/>
      <c r="E767" s="863"/>
      <c r="F767" s="863"/>
      <c r="G767" s="863"/>
      <c r="H767" s="863"/>
      <c r="I767" s="863"/>
      <c r="J767" s="863"/>
      <c r="K767" s="863"/>
      <c r="L767" s="863"/>
      <c r="M767" s="863"/>
      <c r="N767" s="863"/>
      <c r="O767" s="863"/>
      <c r="P767" s="863"/>
      <c r="Q767" s="863"/>
      <c r="R767" s="863"/>
      <c r="S767" s="863"/>
      <c r="T767" s="863"/>
      <c r="U767" s="863"/>
      <c r="V767" s="863"/>
      <c r="W767" s="863"/>
      <c r="X767" s="863"/>
      <c r="Y767" s="863"/>
      <c r="Z767" s="863"/>
      <c r="AA767" s="863"/>
      <c r="AB767" s="863"/>
      <c r="AC767" s="863"/>
      <c r="AD767" s="863"/>
      <c r="AE767" s="863"/>
      <c r="AF767" s="863"/>
      <c r="AG767" s="863"/>
      <c r="AH767" s="863"/>
      <c r="AI767" s="863"/>
      <c r="AJ767" s="863"/>
      <c r="AK767" s="863"/>
      <c r="AL767" s="863"/>
      <c r="AM767" s="863"/>
      <c r="AN767" s="863"/>
      <c r="AO767" s="863"/>
      <c r="AP767" s="863"/>
    </row>
    <row r="768" ht="15.75" hidden="1" customHeight="1" outlineLevel="1">
      <c r="A768" s="862" t="str">
        <f>IFERROR(__xludf.DUMMYFUNCTION("TRANSPOSE(FILTER(Esercizi!$AY$2:$BI563,Esercizi!$AY$1:$BI$1=#REF!))"),"#N/A")</f>
        <v>#N/A</v>
      </c>
      <c r="B768" s="863"/>
      <c r="C768" s="863"/>
      <c r="D768" s="863"/>
      <c r="E768" s="863"/>
      <c r="F768" s="863"/>
      <c r="G768" s="863"/>
      <c r="H768" s="863"/>
      <c r="I768" s="863"/>
      <c r="J768" s="863"/>
      <c r="K768" s="863"/>
      <c r="L768" s="863"/>
      <c r="M768" s="863"/>
      <c r="N768" s="863"/>
      <c r="O768" s="863"/>
      <c r="P768" s="863"/>
      <c r="Q768" s="863"/>
      <c r="R768" s="863"/>
      <c r="S768" s="863"/>
      <c r="T768" s="863"/>
      <c r="U768" s="863"/>
      <c r="V768" s="863"/>
      <c r="W768" s="863"/>
      <c r="X768" s="863"/>
      <c r="Y768" s="863"/>
      <c r="Z768" s="863"/>
      <c r="AA768" s="863"/>
      <c r="AB768" s="863"/>
      <c r="AC768" s="863"/>
      <c r="AD768" s="863"/>
      <c r="AE768" s="863"/>
      <c r="AF768" s="863"/>
      <c r="AG768" s="863"/>
      <c r="AH768" s="863"/>
      <c r="AI768" s="863"/>
      <c r="AJ768" s="863"/>
      <c r="AK768" s="863"/>
      <c r="AL768" s="863"/>
      <c r="AM768" s="863"/>
      <c r="AN768" s="863"/>
      <c r="AO768" s="863"/>
      <c r="AP768" s="863"/>
    </row>
    <row r="769" ht="15.75" hidden="1" customHeight="1" outlineLevel="1">
      <c r="A769" s="862" t="str">
        <f>IFERROR(__xludf.DUMMYFUNCTION("TRANSPOSE(FILTER(Esercizi!$AY$2:$BI563,Esercizi!$AY$1:$BI$1=#REF!))"),"#N/A")</f>
        <v>#N/A</v>
      </c>
      <c r="B769" s="863"/>
      <c r="C769" s="863"/>
      <c r="D769" s="863"/>
      <c r="E769" s="863"/>
      <c r="F769" s="863"/>
      <c r="G769" s="863"/>
      <c r="H769" s="863"/>
      <c r="I769" s="863"/>
      <c r="J769" s="863"/>
      <c r="K769" s="863"/>
      <c r="L769" s="863"/>
      <c r="M769" s="863"/>
      <c r="N769" s="863"/>
      <c r="O769" s="863"/>
      <c r="P769" s="863"/>
      <c r="Q769" s="863"/>
      <c r="R769" s="863"/>
      <c r="S769" s="863"/>
      <c r="T769" s="863"/>
      <c r="U769" s="863"/>
      <c r="V769" s="863"/>
      <c r="W769" s="863"/>
      <c r="X769" s="863"/>
      <c r="Y769" s="863"/>
      <c r="Z769" s="863"/>
      <c r="AA769" s="863"/>
      <c r="AB769" s="863"/>
      <c r="AC769" s="863"/>
      <c r="AD769" s="863"/>
      <c r="AE769" s="863"/>
      <c r="AF769" s="863"/>
      <c r="AG769" s="863"/>
      <c r="AH769" s="863"/>
      <c r="AI769" s="863"/>
      <c r="AJ769" s="863"/>
      <c r="AK769" s="863"/>
      <c r="AL769" s="863"/>
      <c r="AM769" s="863"/>
      <c r="AN769" s="863"/>
      <c r="AO769" s="863"/>
      <c r="AP769" s="863"/>
    </row>
    <row r="770" ht="15.75" hidden="1" customHeight="1" outlineLevel="1">
      <c r="A770" s="862" t="str">
        <f>IFERROR(__xludf.DUMMYFUNCTION("TRANSPOSE(FILTER(Esercizi!$AY$2:$BI563,Esercizi!$AY$1:$BI$1=#REF!))"),"#N/A")</f>
        <v>#N/A</v>
      </c>
      <c r="B770" s="863"/>
      <c r="C770" s="863"/>
      <c r="D770" s="863"/>
      <c r="E770" s="863"/>
      <c r="F770" s="863"/>
      <c r="G770" s="863"/>
      <c r="H770" s="863"/>
      <c r="I770" s="863"/>
      <c r="J770" s="863"/>
      <c r="K770" s="863"/>
      <c r="L770" s="863"/>
      <c r="M770" s="863"/>
      <c r="N770" s="863"/>
      <c r="O770" s="863"/>
      <c r="P770" s="863"/>
      <c r="Q770" s="863"/>
      <c r="R770" s="863"/>
      <c r="S770" s="863"/>
      <c r="T770" s="863"/>
      <c r="U770" s="863"/>
      <c r="V770" s="863"/>
      <c r="W770" s="863"/>
      <c r="X770" s="863"/>
      <c r="Y770" s="863"/>
      <c r="Z770" s="863"/>
      <c r="AA770" s="863"/>
      <c r="AB770" s="863"/>
      <c r="AC770" s="863"/>
      <c r="AD770" s="863"/>
      <c r="AE770" s="863"/>
      <c r="AF770" s="863"/>
      <c r="AG770" s="863"/>
      <c r="AH770" s="863"/>
      <c r="AI770" s="863"/>
      <c r="AJ770" s="863"/>
      <c r="AK770" s="863"/>
      <c r="AL770" s="863"/>
      <c r="AM770" s="863"/>
      <c r="AN770" s="863"/>
      <c r="AO770" s="863"/>
      <c r="AP770" s="863"/>
    </row>
    <row r="771" ht="15.75" hidden="1" customHeight="1" outlineLevel="1">
      <c r="A771" s="862" t="str">
        <f>IFERROR(__xludf.DUMMYFUNCTION("TRANSPOSE(FILTER(Esercizi!$AY$2:$BI563,Esercizi!$AY$1:$BI$1=#REF!))"),"#N/A")</f>
        <v>#N/A</v>
      </c>
      <c r="B771" s="863"/>
      <c r="C771" s="863"/>
      <c r="D771" s="863"/>
      <c r="E771" s="863"/>
      <c r="F771" s="863"/>
      <c r="G771" s="863"/>
      <c r="H771" s="863"/>
      <c r="I771" s="863"/>
      <c r="J771" s="863"/>
      <c r="K771" s="863"/>
      <c r="L771" s="863"/>
      <c r="M771" s="863"/>
      <c r="N771" s="863"/>
      <c r="O771" s="863"/>
      <c r="P771" s="863"/>
      <c r="Q771" s="863"/>
      <c r="R771" s="863"/>
      <c r="S771" s="863"/>
      <c r="T771" s="863"/>
      <c r="U771" s="863"/>
      <c r="V771" s="863"/>
      <c r="W771" s="863"/>
      <c r="X771" s="863"/>
      <c r="Y771" s="863"/>
      <c r="Z771" s="863"/>
      <c r="AA771" s="863"/>
      <c r="AB771" s="863"/>
      <c r="AC771" s="863"/>
      <c r="AD771" s="863"/>
      <c r="AE771" s="863"/>
      <c r="AF771" s="863"/>
      <c r="AG771" s="863"/>
      <c r="AH771" s="863"/>
      <c r="AI771" s="863"/>
      <c r="AJ771" s="863"/>
      <c r="AK771" s="863"/>
      <c r="AL771" s="863"/>
      <c r="AM771" s="863"/>
      <c r="AN771" s="863"/>
      <c r="AO771" s="863"/>
      <c r="AP771" s="863"/>
    </row>
    <row r="772" ht="15.75" hidden="1" customHeight="1" outlineLevel="1">
      <c r="A772" s="862" t="str">
        <f>IFERROR(__xludf.DUMMYFUNCTION("TRANSPOSE(FILTER(Esercizi!$AY$2:$BI563,Esercizi!$AY$1:$BI$1=#REF!))"),"#N/A")</f>
        <v>#N/A</v>
      </c>
      <c r="B772" s="863"/>
      <c r="C772" s="863"/>
      <c r="D772" s="863"/>
      <c r="E772" s="863"/>
      <c r="F772" s="863"/>
      <c r="G772" s="863"/>
      <c r="H772" s="863"/>
      <c r="I772" s="863"/>
      <c r="J772" s="863"/>
      <c r="K772" s="863"/>
      <c r="L772" s="863"/>
      <c r="M772" s="863"/>
      <c r="N772" s="863"/>
      <c r="O772" s="863"/>
      <c r="P772" s="863"/>
      <c r="Q772" s="863"/>
      <c r="R772" s="863"/>
      <c r="S772" s="863"/>
      <c r="T772" s="863"/>
      <c r="U772" s="863"/>
      <c r="V772" s="863"/>
      <c r="W772" s="863"/>
      <c r="X772" s="863"/>
      <c r="Y772" s="863"/>
      <c r="Z772" s="863"/>
      <c r="AA772" s="863"/>
      <c r="AB772" s="863"/>
      <c r="AC772" s="863"/>
      <c r="AD772" s="863"/>
      <c r="AE772" s="863"/>
      <c r="AF772" s="863"/>
      <c r="AG772" s="863"/>
      <c r="AH772" s="863"/>
      <c r="AI772" s="863"/>
      <c r="AJ772" s="863"/>
      <c r="AK772" s="863"/>
      <c r="AL772" s="863"/>
      <c r="AM772" s="863"/>
      <c r="AN772" s="863"/>
      <c r="AO772" s="863"/>
      <c r="AP772" s="863"/>
    </row>
    <row r="773" ht="15.75" hidden="1" customHeight="1" outlineLevel="1">
      <c r="A773" s="862" t="str">
        <f>IFERROR(__xludf.DUMMYFUNCTION("TRANSPOSE(FILTER(Esercizi!$AY$2:$BI563,Esercizi!$AY$1:$BI$1=#REF!))"),"#N/A")</f>
        <v>#N/A</v>
      </c>
      <c r="B773" s="863"/>
      <c r="C773" s="863"/>
      <c r="D773" s="863"/>
      <c r="E773" s="863"/>
      <c r="F773" s="863"/>
      <c r="G773" s="863"/>
      <c r="H773" s="863"/>
      <c r="I773" s="863"/>
      <c r="J773" s="863"/>
      <c r="K773" s="863"/>
      <c r="L773" s="863"/>
      <c r="M773" s="863"/>
      <c r="N773" s="863"/>
      <c r="O773" s="863"/>
      <c r="P773" s="863"/>
      <c r="Q773" s="863"/>
      <c r="R773" s="863"/>
      <c r="S773" s="863"/>
      <c r="T773" s="863"/>
      <c r="U773" s="863"/>
      <c r="V773" s="863"/>
      <c r="W773" s="863"/>
      <c r="X773" s="863"/>
      <c r="Y773" s="863"/>
      <c r="Z773" s="863"/>
      <c r="AA773" s="863"/>
      <c r="AB773" s="863"/>
      <c r="AC773" s="863"/>
      <c r="AD773" s="863"/>
      <c r="AE773" s="863"/>
      <c r="AF773" s="863"/>
      <c r="AG773" s="863"/>
      <c r="AH773" s="863"/>
      <c r="AI773" s="863"/>
      <c r="AJ773" s="863"/>
      <c r="AK773" s="863"/>
      <c r="AL773" s="863"/>
      <c r="AM773" s="863"/>
      <c r="AN773" s="863"/>
      <c r="AO773" s="863"/>
      <c r="AP773" s="863"/>
    </row>
    <row r="774" ht="15.75" hidden="1" customHeight="1" outlineLevel="1">
      <c r="A774" s="862" t="str">
        <f>IFERROR(__xludf.DUMMYFUNCTION("TRANSPOSE(FILTER(Esercizi!$AY$2:$BI563,Esercizi!$AY$1:$BI$1=#REF!))"),"#N/A")</f>
        <v>#N/A</v>
      </c>
      <c r="B774" s="863"/>
      <c r="C774" s="863"/>
      <c r="D774" s="863"/>
      <c r="E774" s="863"/>
      <c r="F774" s="863"/>
      <c r="G774" s="863"/>
      <c r="H774" s="863"/>
      <c r="I774" s="863"/>
      <c r="J774" s="863"/>
      <c r="K774" s="863"/>
      <c r="L774" s="863"/>
      <c r="M774" s="863"/>
      <c r="N774" s="863"/>
      <c r="O774" s="863"/>
      <c r="P774" s="863"/>
      <c r="Q774" s="863"/>
      <c r="R774" s="863"/>
      <c r="S774" s="863"/>
      <c r="T774" s="863"/>
      <c r="U774" s="863"/>
      <c r="V774" s="863"/>
      <c r="W774" s="863"/>
      <c r="X774" s="863"/>
      <c r="Y774" s="863"/>
      <c r="Z774" s="863"/>
      <c r="AA774" s="863"/>
      <c r="AB774" s="863"/>
      <c r="AC774" s="863"/>
      <c r="AD774" s="863"/>
      <c r="AE774" s="863"/>
      <c r="AF774" s="863"/>
      <c r="AG774" s="863"/>
      <c r="AH774" s="863"/>
      <c r="AI774" s="863"/>
      <c r="AJ774" s="863"/>
      <c r="AK774" s="863"/>
      <c r="AL774" s="863"/>
      <c r="AM774" s="863"/>
      <c r="AN774" s="863"/>
      <c r="AO774" s="863"/>
      <c r="AP774" s="863"/>
    </row>
    <row r="775" ht="15.75" hidden="1" customHeight="1" outlineLevel="1">
      <c r="A775" s="862" t="str">
        <f>IFERROR(__xludf.DUMMYFUNCTION("TRANSPOSE(FILTER(Esercizi!$AY$2:$BI563,Esercizi!$AY$1:$BI$1=#REF!))"),"#N/A")</f>
        <v>#N/A</v>
      </c>
      <c r="B775" s="863"/>
      <c r="C775" s="863"/>
      <c r="D775" s="863"/>
      <c r="E775" s="863"/>
      <c r="F775" s="863"/>
      <c r="G775" s="863"/>
      <c r="H775" s="863"/>
      <c r="I775" s="863"/>
      <c r="J775" s="863"/>
      <c r="K775" s="863"/>
      <c r="L775" s="863"/>
      <c r="M775" s="863"/>
      <c r="N775" s="863"/>
      <c r="O775" s="863"/>
      <c r="P775" s="863"/>
      <c r="Q775" s="863"/>
      <c r="R775" s="863"/>
      <c r="S775" s="863"/>
      <c r="T775" s="863"/>
      <c r="U775" s="863"/>
      <c r="V775" s="863"/>
      <c r="W775" s="863"/>
      <c r="X775" s="863"/>
      <c r="Y775" s="863"/>
      <c r="Z775" s="863"/>
      <c r="AA775" s="863"/>
      <c r="AB775" s="863"/>
      <c r="AC775" s="863"/>
      <c r="AD775" s="863"/>
      <c r="AE775" s="863"/>
      <c r="AF775" s="863"/>
      <c r="AG775" s="863"/>
      <c r="AH775" s="863"/>
      <c r="AI775" s="863"/>
      <c r="AJ775" s="863"/>
      <c r="AK775" s="863"/>
      <c r="AL775" s="863"/>
      <c r="AM775" s="863"/>
      <c r="AN775" s="863"/>
      <c r="AO775" s="863"/>
      <c r="AP775" s="863"/>
    </row>
    <row r="776" ht="15.75" hidden="1" customHeight="1" outlineLevel="1">
      <c r="A776" s="862" t="str">
        <f>IFERROR(__xludf.DUMMYFUNCTION("TRANSPOSE(FILTER(Esercizi!$AY$2:$BI563,Esercizi!$AY$1:$BI$1=#REF!))"),"#N/A")</f>
        <v>#N/A</v>
      </c>
      <c r="B776" s="863"/>
      <c r="C776" s="863"/>
      <c r="D776" s="863"/>
      <c r="E776" s="863"/>
      <c r="F776" s="863"/>
      <c r="G776" s="863"/>
      <c r="H776" s="863"/>
      <c r="I776" s="863"/>
      <c r="J776" s="863"/>
      <c r="K776" s="863"/>
      <c r="L776" s="863"/>
      <c r="M776" s="863"/>
      <c r="N776" s="863"/>
      <c r="O776" s="863"/>
      <c r="P776" s="863"/>
      <c r="Q776" s="863"/>
      <c r="R776" s="863"/>
      <c r="S776" s="863"/>
      <c r="T776" s="863"/>
      <c r="U776" s="863"/>
      <c r="V776" s="863"/>
      <c r="W776" s="863"/>
      <c r="X776" s="863"/>
      <c r="Y776" s="863"/>
      <c r="Z776" s="863"/>
      <c r="AA776" s="863"/>
      <c r="AB776" s="863"/>
      <c r="AC776" s="863"/>
      <c r="AD776" s="863"/>
      <c r="AE776" s="863"/>
      <c r="AF776" s="863"/>
      <c r="AG776" s="863"/>
      <c r="AH776" s="863"/>
      <c r="AI776" s="863"/>
      <c r="AJ776" s="863"/>
      <c r="AK776" s="863"/>
      <c r="AL776" s="863"/>
      <c r="AM776" s="863"/>
      <c r="AN776" s="863"/>
      <c r="AO776" s="863"/>
      <c r="AP776" s="863"/>
    </row>
    <row r="777" ht="15.75" hidden="1" customHeight="1" outlineLevel="1">
      <c r="A777" s="862"/>
      <c r="B777" s="863"/>
      <c r="C777" s="863"/>
      <c r="D777" s="863"/>
      <c r="E777" s="863"/>
      <c r="F777" s="863"/>
      <c r="G777" s="863"/>
      <c r="H777" s="863"/>
      <c r="I777" s="863"/>
      <c r="J777" s="863"/>
      <c r="K777" s="863"/>
      <c r="L777" s="863"/>
      <c r="M777" s="863"/>
      <c r="N777" s="863"/>
      <c r="O777" s="863"/>
      <c r="P777" s="863"/>
      <c r="Q777" s="863"/>
      <c r="R777" s="863"/>
      <c r="S777" s="863"/>
      <c r="T777" s="863"/>
      <c r="U777" s="863"/>
      <c r="V777" s="863"/>
      <c r="W777" s="863"/>
      <c r="X777" s="863"/>
      <c r="Y777" s="863"/>
      <c r="Z777" s="863"/>
      <c r="AA777" s="863"/>
      <c r="AB777" s="863"/>
      <c r="AC777" s="863"/>
      <c r="AD777" s="863"/>
      <c r="AE777" s="863"/>
      <c r="AF777" s="863"/>
      <c r="AG777" s="863"/>
      <c r="AH777" s="863"/>
      <c r="AI777" s="863"/>
      <c r="AJ777" s="863"/>
      <c r="AK777" s="863"/>
      <c r="AL777" s="863"/>
      <c r="AM777" s="863"/>
      <c r="AN777" s="863"/>
      <c r="AO777" s="863"/>
      <c r="AP777" s="863"/>
    </row>
    <row r="778" ht="15.75" hidden="1" customHeight="1" outlineLevel="1">
      <c r="A778" s="862" t="str">
        <f>IFERROR(__xludf.DUMMYFUNCTION("TRANSPOSE(FILTER(Esercizi!$AY$2:$BI563,Esercizi!$AY$1:$BI$1=#REF!))"),"#N/A")</f>
        <v>#N/A</v>
      </c>
      <c r="B778" s="863"/>
      <c r="C778" s="863"/>
      <c r="D778" s="863"/>
      <c r="E778" s="863"/>
      <c r="F778" s="863"/>
      <c r="G778" s="863"/>
      <c r="H778" s="863"/>
      <c r="I778" s="863"/>
      <c r="J778" s="863"/>
      <c r="K778" s="863"/>
      <c r="L778" s="863"/>
      <c r="M778" s="863"/>
      <c r="N778" s="863"/>
      <c r="O778" s="863"/>
      <c r="P778" s="863"/>
      <c r="Q778" s="863"/>
      <c r="R778" s="863"/>
      <c r="S778" s="863"/>
      <c r="T778" s="863"/>
      <c r="U778" s="863"/>
      <c r="V778" s="863"/>
      <c r="W778" s="863"/>
      <c r="X778" s="863"/>
      <c r="Y778" s="863"/>
      <c r="Z778" s="863"/>
      <c r="AA778" s="863"/>
      <c r="AB778" s="863"/>
      <c r="AC778" s="863"/>
      <c r="AD778" s="863"/>
      <c r="AE778" s="863"/>
      <c r="AF778" s="863"/>
      <c r="AG778" s="863"/>
      <c r="AH778" s="863"/>
      <c r="AI778" s="863"/>
      <c r="AJ778" s="863"/>
      <c r="AK778" s="863"/>
      <c r="AL778" s="863"/>
      <c r="AM778" s="863"/>
      <c r="AN778" s="863"/>
      <c r="AO778" s="863"/>
      <c r="AP778" s="863"/>
    </row>
    <row r="779" ht="15.75" hidden="1" customHeight="1" outlineLevel="1">
      <c r="A779" s="862" t="str">
        <f>IFERROR(__xludf.DUMMYFUNCTION("TRANSPOSE(FILTER(Esercizi!$AY$2:$BI563,Esercizi!$AY$1:$BI$1=#REF!))"),"#N/A")</f>
        <v>#N/A</v>
      </c>
      <c r="B779" s="863"/>
      <c r="C779" s="863"/>
      <c r="D779" s="863"/>
      <c r="E779" s="863"/>
      <c r="F779" s="863"/>
      <c r="G779" s="863"/>
      <c r="H779" s="863"/>
      <c r="I779" s="863"/>
      <c r="J779" s="863"/>
      <c r="K779" s="863"/>
      <c r="L779" s="863"/>
      <c r="M779" s="863"/>
      <c r="N779" s="863"/>
      <c r="O779" s="863"/>
      <c r="P779" s="863"/>
      <c r="Q779" s="863"/>
      <c r="R779" s="863"/>
      <c r="S779" s="863"/>
      <c r="T779" s="863"/>
      <c r="U779" s="863"/>
      <c r="V779" s="863"/>
      <c r="W779" s="863"/>
      <c r="X779" s="863"/>
      <c r="Y779" s="863"/>
      <c r="Z779" s="863"/>
      <c r="AA779" s="863"/>
      <c r="AB779" s="863"/>
      <c r="AC779" s="863"/>
      <c r="AD779" s="863"/>
      <c r="AE779" s="863"/>
      <c r="AF779" s="863"/>
      <c r="AG779" s="863"/>
      <c r="AH779" s="863"/>
      <c r="AI779" s="863"/>
      <c r="AJ779" s="863"/>
      <c r="AK779" s="863"/>
      <c r="AL779" s="863"/>
      <c r="AM779" s="863"/>
      <c r="AN779" s="863"/>
      <c r="AO779" s="863"/>
      <c r="AP779" s="863"/>
    </row>
    <row r="780" ht="15.75" hidden="1" customHeight="1" outlineLevel="1">
      <c r="A780" s="862" t="str">
        <f>IFERROR(__xludf.DUMMYFUNCTION("TRANSPOSE(FILTER(Esercizi!$AY$2:$BI563,Esercizi!$AY$1:$BI$1=#REF!))"),"#N/A")</f>
        <v>#N/A</v>
      </c>
      <c r="B780" s="863"/>
      <c r="C780" s="863"/>
      <c r="D780" s="863"/>
      <c r="E780" s="863"/>
      <c r="F780" s="863"/>
      <c r="G780" s="863"/>
      <c r="H780" s="863"/>
      <c r="I780" s="863"/>
      <c r="J780" s="863"/>
      <c r="K780" s="863"/>
      <c r="L780" s="863"/>
      <c r="M780" s="863"/>
      <c r="N780" s="863"/>
      <c r="O780" s="863"/>
      <c r="P780" s="863"/>
      <c r="Q780" s="863"/>
      <c r="R780" s="863"/>
      <c r="S780" s="863"/>
      <c r="T780" s="863"/>
      <c r="U780" s="863"/>
      <c r="V780" s="863"/>
      <c r="W780" s="863"/>
      <c r="X780" s="863"/>
      <c r="Y780" s="863"/>
      <c r="Z780" s="863"/>
      <c r="AA780" s="863"/>
      <c r="AB780" s="863"/>
      <c r="AC780" s="863"/>
      <c r="AD780" s="863"/>
      <c r="AE780" s="863"/>
      <c r="AF780" s="863"/>
      <c r="AG780" s="863"/>
      <c r="AH780" s="863"/>
      <c r="AI780" s="863"/>
      <c r="AJ780" s="863"/>
      <c r="AK780" s="863"/>
      <c r="AL780" s="863"/>
      <c r="AM780" s="863"/>
      <c r="AN780" s="863"/>
      <c r="AO780" s="863"/>
      <c r="AP780" s="863"/>
    </row>
    <row r="781" ht="15.75" hidden="1" customHeight="1" outlineLevel="1">
      <c r="A781" s="862" t="str">
        <f>IFERROR(__xludf.DUMMYFUNCTION("TRANSPOSE(FILTER(Esercizi!$AY$2:$BI563,Esercizi!$AY$1:$BI$1=#REF!))"),"#N/A")</f>
        <v>#N/A</v>
      </c>
      <c r="B781" s="863"/>
      <c r="C781" s="863"/>
      <c r="D781" s="863"/>
      <c r="E781" s="863"/>
      <c r="F781" s="863"/>
      <c r="G781" s="863"/>
      <c r="H781" s="863"/>
      <c r="I781" s="863"/>
      <c r="J781" s="863"/>
      <c r="K781" s="863"/>
      <c r="L781" s="863"/>
      <c r="M781" s="863"/>
      <c r="N781" s="863"/>
      <c r="O781" s="863"/>
      <c r="P781" s="863"/>
      <c r="Q781" s="863"/>
      <c r="R781" s="863"/>
      <c r="S781" s="863"/>
      <c r="T781" s="863"/>
      <c r="U781" s="863"/>
      <c r="V781" s="863"/>
      <c r="W781" s="863"/>
      <c r="X781" s="863"/>
      <c r="Y781" s="863"/>
      <c r="Z781" s="863"/>
      <c r="AA781" s="863"/>
      <c r="AB781" s="863"/>
      <c r="AC781" s="863"/>
      <c r="AD781" s="863"/>
      <c r="AE781" s="863"/>
      <c r="AF781" s="863"/>
      <c r="AG781" s="863"/>
      <c r="AH781" s="863"/>
      <c r="AI781" s="863"/>
      <c r="AJ781" s="863"/>
      <c r="AK781" s="863"/>
      <c r="AL781" s="863"/>
      <c r="AM781" s="863"/>
      <c r="AN781" s="863"/>
      <c r="AO781" s="863"/>
      <c r="AP781" s="863"/>
    </row>
    <row r="782" ht="15.75" hidden="1" customHeight="1" outlineLevel="1">
      <c r="A782" s="862" t="str">
        <f>IFERROR(__xludf.DUMMYFUNCTION("TRANSPOSE(FILTER(Esercizi!$AY$2:$BI563,Esercizi!$AY$1:$BI$1=#REF!))"),"#N/A")</f>
        <v>#N/A</v>
      </c>
      <c r="B782" s="863"/>
      <c r="C782" s="863"/>
      <c r="D782" s="863"/>
      <c r="E782" s="863"/>
      <c r="F782" s="863"/>
      <c r="G782" s="863"/>
      <c r="H782" s="863"/>
      <c r="I782" s="863"/>
      <c r="J782" s="863"/>
      <c r="K782" s="863"/>
      <c r="L782" s="863"/>
      <c r="M782" s="863"/>
      <c r="N782" s="863"/>
      <c r="O782" s="863"/>
      <c r="P782" s="863"/>
      <c r="Q782" s="863"/>
      <c r="R782" s="863"/>
      <c r="S782" s="863"/>
      <c r="T782" s="863"/>
      <c r="U782" s="863"/>
      <c r="V782" s="863"/>
      <c r="W782" s="863"/>
      <c r="X782" s="863"/>
      <c r="Y782" s="863"/>
      <c r="Z782" s="863"/>
      <c r="AA782" s="863"/>
      <c r="AB782" s="863"/>
      <c r="AC782" s="863"/>
      <c r="AD782" s="863"/>
      <c r="AE782" s="863"/>
      <c r="AF782" s="863"/>
      <c r="AG782" s="863"/>
      <c r="AH782" s="863"/>
      <c r="AI782" s="863"/>
      <c r="AJ782" s="863"/>
      <c r="AK782" s="863"/>
      <c r="AL782" s="863"/>
      <c r="AM782" s="863"/>
      <c r="AN782" s="863"/>
      <c r="AO782" s="863"/>
      <c r="AP782" s="863"/>
    </row>
    <row r="783" ht="15.75" hidden="1" customHeight="1" outlineLevel="1">
      <c r="A783" s="862" t="str">
        <f>IFERROR(__xludf.DUMMYFUNCTION("TRANSPOSE(FILTER(Esercizi!$AY$2:$BI563,Esercizi!$AY$1:$BI$1=#REF!))"),"#N/A")</f>
        <v>#N/A</v>
      </c>
      <c r="B783" s="863"/>
      <c r="C783" s="863"/>
      <c r="D783" s="863"/>
      <c r="E783" s="863"/>
      <c r="F783" s="863"/>
      <c r="G783" s="863"/>
      <c r="H783" s="863"/>
      <c r="I783" s="863"/>
      <c r="J783" s="863"/>
      <c r="K783" s="863"/>
      <c r="L783" s="863"/>
      <c r="M783" s="863"/>
      <c r="N783" s="863"/>
      <c r="O783" s="863"/>
      <c r="P783" s="863"/>
      <c r="Q783" s="863"/>
      <c r="R783" s="863"/>
      <c r="S783" s="863"/>
      <c r="T783" s="863"/>
      <c r="U783" s="863"/>
      <c r="V783" s="863"/>
      <c r="W783" s="863"/>
      <c r="X783" s="863"/>
      <c r="Y783" s="863"/>
      <c r="Z783" s="863"/>
      <c r="AA783" s="863"/>
      <c r="AB783" s="863"/>
      <c r="AC783" s="863"/>
      <c r="AD783" s="863"/>
      <c r="AE783" s="863"/>
      <c r="AF783" s="863"/>
      <c r="AG783" s="863"/>
      <c r="AH783" s="863"/>
      <c r="AI783" s="863"/>
      <c r="AJ783" s="863"/>
      <c r="AK783" s="863"/>
      <c r="AL783" s="863"/>
      <c r="AM783" s="863"/>
      <c r="AN783" s="863"/>
      <c r="AO783" s="863"/>
      <c r="AP783" s="863"/>
    </row>
    <row r="784" ht="15.75" hidden="1" customHeight="1" outlineLevel="1">
      <c r="A784" s="862" t="str">
        <f>IFERROR(__xludf.DUMMYFUNCTION("TRANSPOSE(FILTER(Esercizi!$AY$2:$BI563,Esercizi!$AY$1:$BI$1=#REF!))"),"#N/A")</f>
        <v>#N/A</v>
      </c>
      <c r="B784" s="863"/>
      <c r="C784" s="863"/>
      <c r="D784" s="863"/>
      <c r="E784" s="863"/>
      <c r="F784" s="863"/>
      <c r="G784" s="863"/>
      <c r="H784" s="863"/>
      <c r="I784" s="863"/>
      <c r="J784" s="863"/>
      <c r="K784" s="863"/>
      <c r="L784" s="863"/>
      <c r="M784" s="863"/>
      <c r="N784" s="863"/>
      <c r="O784" s="863"/>
      <c r="P784" s="863"/>
      <c r="Q784" s="863"/>
      <c r="R784" s="863"/>
      <c r="S784" s="863"/>
      <c r="T784" s="863"/>
      <c r="U784" s="863"/>
      <c r="V784" s="863"/>
      <c r="W784" s="863"/>
      <c r="X784" s="863"/>
      <c r="Y784" s="863"/>
      <c r="Z784" s="863"/>
      <c r="AA784" s="863"/>
      <c r="AB784" s="863"/>
      <c r="AC784" s="863"/>
      <c r="AD784" s="863"/>
      <c r="AE784" s="863"/>
      <c r="AF784" s="863"/>
      <c r="AG784" s="863"/>
      <c r="AH784" s="863"/>
      <c r="AI784" s="863"/>
      <c r="AJ784" s="863"/>
      <c r="AK784" s="863"/>
      <c r="AL784" s="863"/>
      <c r="AM784" s="863"/>
      <c r="AN784" s="863"/>
      <c r="AO784" s="863"/>
      <c r="AP784" s="863"/>
    </row>
    <row r="785" ht="15.75" hidden="1" customHeight="1" outlineLevel="1">
      <c r="A785" s="862" t="str">
        <f>IFERROR(__xludf.DUMMYFUNCTION("TRANSPOSE(FILTER(Esercizi!$AY$2:$BI563,Esercizi!$AY$1:$BI$1=#REF!))"),"#N/A")</f>
        <v>#N/A</v>
      </c>
      <c r="B785" s="863"/>
      <c r="C785" s="863"/>
      <c r="D785" s="863"/>
      <c r="E785" s="863"/>
      <c r="F785" s="863"/>
      <c r="G785" s="863"/>
      <c r="H785" s="863"/>
      <c r="I785" s="863"/>
      <c r="J785" s="863"/>
      <c r="K785" s="863"/>
      <c r="L785" s="863"/>
      <c r="M785" s="863"/>
      <c r="N785" s="863"/>
      <c r="O785" s="863"/>
      <c r="P785" s="863"/>
      <c r="Q785" s="863"/>
      <c r="R785" s="863"/>
      <c r="S785" s="863"/>
      <c r="T785" s="863"/>
      <c r="U785" s="863"/>
      <c r="V785" s="863"/>
      <c r="W785" s="863"/>
      <c r="X785" s="863"/>
      <c r="Y785" s="863"/>
      <c r="Z785" s="863"/>
      <c r="AA785" s="863"/>
      <c r="AB785" s="863"/>
      <c r="AC785" s="863"/>
      <c r="AD785" s="863"/>
      <c r="AE785" s="863"/>
      <c r="AF785" s="863"/>
      <c r="AG785" s="863"/>
      <c r="AH785" s="863"/>
      <c r="AI785" s="863"/>
      <c r="AJ785" s="863"/>
      <c r="AK785" s="863"/>
      <c r="AL785" s="863"/>
      <c r="AM785" s="863"/>
      <c r="AN785" s="863"/>
      <c r="AO785" s="863"/>
      <c r="AP785" s="863"/>
    </row>
    <row r="786" ht="15.75" hidden="1" customHeight="1" outlineLevel="1">
      <c r="A786" s="862" t="str">
        <f>IFERROR(__xludf.DUMMYFUNCTION("TRANSPOSE(FILTER(Esercizi!$AY$2:$BI563,Esercizi!$AY$1:$BI$1=#REF!))"),"#N/A")</f>
        <v>#N/A</v>
      </c>
      <c r="B786" s="863"/>
      <c r="C786" s="863"/>
      <c r="D786" s="863"/>
      <c r="E786" s="863"/>
      <c r="F786" s="863"/>
      <c r="G786" s="863"/>
      <c r="H786" s="863"/>
      <c r="I786" s="863"/>
      <c r="J786" s="863"/>
      <c r="K786" s="863"/>
      <c r="L786" s="863"/>
      <c r="M786" s="863"/>
      <c r="N786" s="863"/>
      <c r="O786" s="863"/>
      <c r="P786" s="863"/>
      <c r="Q786" s="863"/>
      <c r="R786" s="863"/>
      <c r="S786" s="863"/>
      <c r="T786" s="863"/>
      <c r="U786" s="863"/>
      <c r="V786" s="863"/>
      <c r="W786" s="863"/>
      <c r="X786" s="863"/>
      <c r="Y786" s="863"/>
      <c r="Z786" s="863"/>
      <c r="AA786" s="863"/>
      <c r="AB786" s="863"/>
      <c r="AC786" s="863"/>
      <c r="AD786" s="863"/>
      <c r="AE786" s="863"/>
      <c r="AF786" s="863"/>
      <c r="AG786" s="863"/>
      <c r="AH786" s="863"/>
      <c r="AI786" s="863"/>
      <c r="AJ786" s="863"/>
      <c r="AK786" s="863"/>
      <c r="AL786" s="863"/>
      <c r="AM786" s="863"/>
      <c r="AN786" s="863"/>
      <c r="AO786" s="863"/>
      <c r="AP786" s="863"/>
    </row>
    <row r="787" ht="15.75" hidden="1" customHeight="1" outlineLevel="1">
      <c r="A787" s="862" t="str">
        <f>IFERROR(__xludf.DUMMYFUNCTION("TRANSPOSE(FILTER(Esercizi!$AY$2:$BI563,Esercizi!$AY$1:$BI$1=#REF!))"),"#N/A")</f>
        <v>#N/A</v>
      </c>
      <c r="B787" s="863"/>
      <c r="C787" s="863"/>
      <c r="D787" s="863"/>
      <c r="E787" s="863"/>
      <c r="F787" s="863"/>
      <c r="G787" s="863"/>
      <c r="H787" s="863"/>
      <c r="I787" s="863"/>
      <c r="J787" s="863"/>
      <c r="K787" s="863"/>
      <c r="L787" s="863"/>
      <c r="M787" s="863"/>
      <c r="N787" s="863"/>
      <c r="O787" s="863"/>
      <c r="P787" s="863"/>
      <c r="Q787" s="863"/>
      <c r="R787" s="863"/>
      <c r="S787" s="863"/>
      <c r="T787" s="863"/>
      <c r="U787" s="863"/>
      <c r="V787" s="863"/>
      <c r="W787" s="863"/>
      <c r="X787" s="863"/>
      <c r="Y787" s="863"/>
      <c r="Z787" s="863"/>
      <c r="AA787" s="863"/>
      <c r="AB787" s="863"/>
      <c r="AC787" s="863"/>
      <c r="AD787" s="863"/>
      <c r="AE787" s="863"/>
      <c r="AF787" s="863"/>
      <c r="AG787" s="863"/>
      <c r="AH787" s="863"/>
      <c r="AI787" s="863"/>
      <c r="AJ787" s="863"/>
      <c r="AK787" s="863"/>
      <c r="AL787" s="863"/>
      <c r="AM787" s="863"/>
      <c r="AN787" s="863"/>
      <c r="AO787" s="863"/>
      <c r="AP787" s="863"/>
    </row>
    <row r="788" ht="15.75" hidden="1" customHeight="1" outlineLevel="1">
      <c r="A788" s="862" t="str">
        <f>IFERROR(__xludf.DUMMYFUNCTION("TRANSPOSE(FILTER(Esercizi!$AY$2:$BI563,Esercizi!$AY$1:$BI$1=#REF!))"),"#N/A")</f>
        <v>#N/A</v>
      </c>
      <c r="B788" s="863"/>
      <c r="C788" s="863"/>
      <c r="D788" s="863"/>
      <c r="E788" s="863"/>
      <c r="F788" s="863"/>
      <c r="G788" s="863"/>
      <c r="H788" s="863"/>
      <c r="I788" s="863"/>
      <c r="J788" s="863"/>
      <c r="K788" s="863"/>
      <c r="L788" s="863"/>
      <c r="M788" s="863"/>
      <c r="N788" s="863"/>
      <c r="O788" s="863"/>
      <c r="P788" s="863"/>
      <c r="Q788" s="863"/>
      <c r="R788" s="863"/>
      <c r="S788" s="863"/>
      <c r="T788" s="863"/>
      <c r="U788" s="863"/>
      <c r="V788" s="863"/>
      <c r="W788" s="863"/>
      <c r="X788" s="863"/>
      <c r="Y788" s="863"/>
      <c r="Z788" s="863"/>
      <c r="AA788" s="863"/>
      <c r="AB788" s="863"/>
      <c r="AC788" s="863"/>
      <c r="AD788" s="863"/>
      <c r="AE788" s="863"/>
      <c r="AF788" s="863"/>
      <c r="AG788" s="863"/>
      <c r="AH788" s="863"/>
      <c r="AI788" s="863"/>
      <c r="AJ788" s="863"/>
      <c r="AK788" s="863"/>
      <c r="AL788" s="863"/>
      <c r="AM788" s="863"/>
      <c r="AN788" s="863"/>
      <c r="AO788" s="863"/>
      <c r="AP788" s="863"/>
    </row>
    <row r="789" ht="15.75" hidden="1" customHeight="1" outlineLevel="1">
      <c r="A789" s="862" t="str">
        <f>IFERROR(__xludf.DUMMYFUNCTION("TRANSPOSE(FILTER(Esercizi!$AY$2:$BI563,Esercizi!$AY$1:$BI$1=#REF!))"),"#N/A")</f>
        <v>#N/A</v>
      </c>
      <c r="B789" s="863"/>
      <c r="C789" s="863"/>
      <c r="D789" s="863"/>
      <c r="E789" s="863"/>
      <c r="F789" s="863"/>
      <c r="G789" s="863"/>
      <c r="H789" s="863"/>
      <c r="I789" s="863"/>
      <c r="J789" s="863"/>
      <c r="K789" s="863"/>
      <c r="L789" s="863"/>
      <c r="M789" s="863"/>
      <c r="N789" s="863"/>
      <c r="O789" s="863"/>
      <c r="P789" s="863"/>
      <c r="Q789" s="863"/>
      <c r="R789" s="863"/>
      <c r="S789" s="863"/>
      <c r="T789" s="863"/>
      <c r="U789" s="863"/>
      <c r="V789" s="863"/>
      <c r="W789" s="863"/>
      <c r="X789" s="863"/>
      <c r="Y789" s="863"/>
      <c r="Z789" s="863"/>
      <c r="AA789" s="863"/>
      <c r="AB789" s="863"/>
      <c r="AC789" s="863"/>
      <c r="AD789" s="863"/>
      <c r="AE789" s="863"/>
      <c r="AF789" s="863"/>
      <c r="AG789" s="863"/>
      <c r="AH789" s="863"/>
      <c r="AI789" s="863"/>
      <c r="AJ789" s="863"/>
      <c r="AK789" s="863"/>
      <c r="AL789" s="863"/>
      <c r="AM789" s="863"/>
      <c r="AN789" s="863"/>
      <c r="AO789" s="863"/>
      <c r="AP789" s="863"/>
    </row>
    <row r="790" ht="15.75" customHeight="1">
      <c r="A790" s="862"/>
      <c r="B790" s="863"/>
      <c r="C790" s="863"/>
      <c r="D790" s="863"/>
      <c r="E790" s="863"/>
      <c r="F790" s="863"/>
      <c r="G790" s="863"/>
      <c r="H790" s="863"/>
      <c r="I790" s="863"/>
      <c r="J790" s="863"/>
      <c r="K790" s="863"/>
      <c r="L790" s="863"/>
      <c r="M790" s="863"/>
      <c r="N790" s="863"/>
      <c r="O790" s="863"/>
      <c r="P790" s="863"/>
      <c r="Q790" s="863"/>
      <c r="R790" s="863"/>
      <c r="S790" s="863"/>
      <c r="T790" s="863"/>
      <c r="U790" s="863"/>
      <c r="V790" s="863"/>
      <c r="W790" s="863"/>
      <c r="X790" s="863"/>
      <c r="Y790" s="863"/>
      <c r="Z790" s="863"/>
      <c r="AA790" s="863"/>
      <c r="AB790" s="863"/>
      <c r="AC790" s="863"/>
      <c r="AD790" s="863"/>
      <c r="AE790" s="863"/>
      <c r="AF790" s="863"/>
      <c r="AG790" s="863"/>
      <c r="AH790" s="863"/>
      <c r="AI790" s="863"/>
      <c r="AJ790" s="863"/>
      <c r="AK790" s="863"/>
      <c r="AL790" s="863"/>
      <c r="AM790" s="863"/>
      <c r="AN790" s="863"/>
      <c r="AO790" s="863"/>
      <c r="AP790" s="863"/>
    </row>
    <row r="791" ht="37.5" customHeight="1" collapsed="1">
      <c r="A791" s="864">
        <f>A712+1</f>
        <v>11</v>
      </c>
      <c r="B791" s="865"/>
      <c r="C791" s="865"/>
      <c r="D791" s="865"/>
      <c r="E791" s="865"/>
      <c r="F791" s="865"/>
      <c r="G791" s="865"/>
      <c r="H791" s="865"/>
      <c r="I791" s="865"/>
      <c r="J791" s="865"/>
      <c r="K791" s="865"/>
      <c r="L791" s="865"/>
      <c r="M791" s="865"/>
      <c r="N791" s="865"/>
      <c r="O791" s="865"/>
      <c r="P791" s="865"/>
      <c r="Q791" s="865"/>
      <c r="R791" s="865"/>
      <c r="S791" s="865"/>
      <c r="T791" s="865"/>
      <c r="U791" s="865"/>
      <c r="V791" s="865"/>
      <c r="W791" s="865"/>
      <c r="X791" s="865"/>
      <c r="Y791" s="865"/>
      <c r="Z791" s="865"/>
      <c r="AA791" s="865"/>
      <c r="AB791" s="865"/>
      <c r="AC791" s="865"/>
      <c r="AD791" s="865"/>
      <c r="AE791" s="865"/>
      <c r="AF791" s="865"/>
      <c r="AG791" s="865"/>
      <c r="AH791" s="865"/>
      <c r="AI791" s="865"/>
      <c r="AJ791" s="865"/>
      <c r="AK791" s="865"/>
      <c r="AL791" s="865"/>
      <c r="AM791" s="865"/>
      <c r="AN791" s="865"/>
      <c r="AO791" s="865"/>
      <c r="AP791" s="865"/>
    </row>
    <row r="792" ht="15.75" hidden="1" customHeight="1" outlineLevel="1">
      <c r="A792" s="862" t="str">
        <f>IFERROR(__xludf.DUMMYFUNCTION("TRANSPOSE(FILTER(Esercizi!$AY$2:$BI563,Esercizi!$AY$1:$BI$1=#REF!))"),"#N/A")</f>
        <v>#N/A</v>
      </c>
      <c r="B792" s="863"/>
      <c r="C792" s="863"/>
      <c r="D792" s="863"/>
      <c r="E792" s="863"/>
      <c r="F792" s="863"/>
      <c r="G792" s="863"/>
      <c r="H792" s="863"/>
      <c r="I792" s="863"/>
      <c r="J792" s="863"/>
      <c r="K792" s="863"/>
      <c r="L792" s="863"/>
      <c r="M792" s="863"/>
      <c r="N792" s="863"/>
      <c r="O792" s="863"/>
      <c r="P792" s="863"/>
      <c r="Q792" s="863"/>
      <c r="R792" s="863"/>
      <c r="S792" s="863"/>
      <c r="T792" s="863"/>
      <c r="U792" s="863"/>
      <c r="V792" s="863"/>
      <c r="W792" s="863"/>
      <c r="X792" s="863"/>
      <c r="Y792" s="863"/>
      <c r="Z792" s="863"/>
      <c r="AA792" s="863"/>
      <c r="AB792" s="863"/>
      <c r="AC792" s="863"/>
      <c r="AD792" s="863"/>
      <c r="AE792" s="863"/>
      <c r="AF792" s="863"/>
      <c r="AG792" s="863"/>
      <c r="AH792" s="863"/>
      <c r="AI792" s="863"/>
      <c r="AJ792" s="863"/>
      <c r="AK792" s="863"/>
      <c r="AL792" s="863"/>
      <c r="AM792" s="863"/>
      <c r="AN792" s="863"/>
      <c r="AO792" s="863"/>
      <c r="AP792" s="863"/>
    </row>
    <row r="793" ht="15.75" hidden="1" customHeight="1" outlineLevel="1">
      <c r="A793" s="862" t="str">
        <f>IFERROR(__xludf.DUMMYFUNCTION("TRANSPOSE(FILTER(Esercizi!$AY$2:$BI563,Esercizi!$AY$1:$BI$1=#REF!))"),"#N/A")</f>
        <v>#N/A</v>
      </c>
      <c r="B793" s="863"/>
      <c r="C793" s="863"/>
      <c r="D793" s="863"/>
      <c r="E793" s="863"/>
      <c r="F793" s="863"/>
      <c r="G793" s="863"/>
      <c r="H793" s="863"/>
      <c r="I793" s="863"/>
      <c r="J793" s="863"/>
      <c r="K793" s="863"/>
      <c r="L793" s="863"/>
      <c r="M793" s="863"/>
      <c r="N793" s="863"/>
      <c r="O793" s="863"/>
      <c r="P793" s="863"/>
      <c r="Q793" s="863"/>
      <c r="R793" s="863"/>
      <c r="S793" s="863"/>
      <c r="T793" s="863"/>
      <c r="U793" s="863"/>
      <c r="V793" s="863"/>
      <c r="W793" s="863"/>
      <c r="X793" s="863"/>
      <c r="Y793" s="863"/>
      <c r="Z793" s="863"/>
      <c r="AA793" s="863"/>
      <c r="AB793" s="863"/>
      <c r="AC793" s="863"/>
      <c r="AD793" s="863"/>
      <c r="AE793" s="863"/>
      <c r="AF793" s="863"/>
      <c r="AG793" s="863"/>
      <c r="AH793" s="863"/>
      <c r="AI793" s="863"/>
      <c r="AJ793" s="863"/>
      <c r="AK793" s="863"/>
      <c r="AL793" s="863"/>
      <c r="AM793" s="863"/>
      <c r="AN793" s="863"/>
      <c r="AO793" s="863"/>
      <c r="AP793" s="863"/>
    </row>
    <row r="794" ht="15.75" hidden="1" customHeight="1" outlineLevel="1">
      <c r="A794" s="862" t="str">
        <f>IFERROR(__xludf.DUMMYFUNCTION("TRANSPOSE(FILTER(Esercizi!$AY$2:$BI563,Esercizi!$AY$1:$BI$1=#REF!))"),"#N/A")</f>
        <v>#N/A</v>
      </c>
      <c r="B794" s="863"/>
      <c r="C794" s="863"/>
      <c r="D794" s="863"/>
      <c r="E794" s="863"/>
      <c r="F794" s="863"/>
      <c r="G794" s="863"/>
      <c r="H794" s="863"/>
      <c r="I794" s="863"/>
      <c r="J794" s="863"/>
      <c r="K794" s="863"/>
      <c r="L794" s="863"/>
      <c r="M794" s="863"/>
      <c r="N794" s="863"/>
      <c r="O794" s="863"/>
      <c r="P794" s="863"/>
      <c r="Q794" s="863"/>
      <c r="R794" s="863"/>
      <c r="S794" s="863"/>
      <c r="T794" s="863"/>
      <c r="U794" s="863"/>
      <c r="V794" s="863"/>
      <c r="W794" s="863"/>
      <c r="X794" s="863"/>
      <c r="Y794" s="863"/>
      <c r="Z794" s="863"/>
      <c r="AA794" s="863"/>
      <c r="AB794" s="863"/>
      <c r="AC794" s="863"/>
      <c r="AD794" s="863"/>
      <c r="AE794" s="863"/>
      <c r="AF794" s="863"/>
      <c r="AG794" s="863"/>
      <c r="AH794" s="863"/>
      <c r="AI794" s="863"/>
      <c r="AJ794" s="863"/>
      <c r="AK794" s="863"/>
      <c r="AL794" s="863"/>
      <c r="AM794" s="863"/>
      <c r="AN794" s="863"/>
      <c r="AO794" s="863"/>
      <c r="AP794" s="863"/>
    </row>
    <row r="795" ht="15.75" hidden="1" customHeight="1" outlineLevel="1">
      <c r="A795" s="862" t="str">
        <f>IFERROR(__xludf.DUMMYFUNCTION("TRANSPOSE(FILTER(Esercizi!$AY$2:$BI563,Esercizi!$AY$1:$BI$1=#REF!))"),"#N/A")</f>
        <v>#N/A</v>
      </c>
      <c r="B795" s="863"/>
      <c r="C795" s="863"/>
      <c r="D795" s="863"/>
      <c r="E795" s="863"/>
      <c r="F795" s="863"/>
      <c r="G795" s="863"/>
      <c r="H795" s="863"/>
      <c r="I795" s="863"/>
      <c r="J795" s="863"/>
      <c r="K795" s="863"/>
      <c r="L795" s="863"/>
      <c r="M795" s="863"/>
      <c r="N795" s="863"/>
      <c r="O795" s="863"/>
      <c r="P795" s="863"/>
      <c r="Q795" s="863"/>
      <c r="R795" s="863"/>
      <c r="S795" s="863"/>
      <c r="T795" s="863"/>
      <c r="U795" s="863"/>
      <c r="V795" s="863"/>
      <c r="W795" s="863"/>
      <c r="X795" s="863"/>
      <c r="Y795" s="863"/>
      <c r="Z795" s="863"/>
      <c r="AA795" s="863"/>
      <c r="AB795" s="863"/>
      <c r="AC795" s="863"/>
      <c r="AD795" s="863"/>
      <c r="AE795" s="863"/>
      <c r="AF795" s="863"/>
      <c r="AG795" s="863"/>
      <c r="AH795" s="863"/>
      <c r="AI795" s="863"/>
      <c r="AJ795" s="863"/>
      <c r="AK795" s="863"/>
      <c r="AL795" s="863"/>
      <c r="AM795" s="863"/>
      <c r="AN795" s="863"/>
      <c r="AO795" s="863"/>
      <c r="AP795" s="863"/>
    </row>
    <row r="796" ht="15.75" hidden="1" customHeight="1" outlineLevel="1">
      <c r="A796" s="862" t="str">
        <f>IFERROR(__xludf.DUMMYFUNCTION("TRANSPOSE(FILTER(Esercizi!$AY$2:$BI563,Esercizi!$AY$1:$BI$1=#REF!))"),"#N/A")</f>
        <v>#N/A</v>
      </c>
      <c r="B796" s="863"/>
      <c r="C796" s="863"/>
      <c r="D796" s="863"/>
      <c r="E796" s="863"/>
      <c r="F796" s="863"/>
      <c r="G796" s="863"/>
      <c r="H796" s="863"/>
      <c r="I796" s="863"/>
      <c r="J796" s="863"/>
      <c r="K796" s="863"/>
      <c r="L796" s="863"/>
      <c r="M796" s="863"/>
      <c r="N796" s="863"/>
      <c r="O796" s="863"/>
      <c r="P796" s="863"/>
      <c r="Q796" s="863"/>
      <c r="R796" s="863"/>
      <c r="S796" s="863"/>
      <c r="T796" s="863"/>
      <c r="U796" s="863"/>
      <c r="V796" s="863"/>
      <c r="W796" s="863"/>
      <c r="X796" s="863"/>
      <c r="Y796" s="863"/>
      <c r="Z796" s="863"/>
      <c r="AA796" s="863"/>
      <c r="AB796" s="863"/>
      <c r="AC796" s="863"/>
      <c r="AD796" s="863"/>
      <c r="AE796" s="863"/>
      <c r="AF796" s="863"/>
      <c r="AG796" s="863"/>
      <c r="AH796" s="863"/>
      <c r="AI796" s="863"/>
      <c r="AJ796" s="863"/>
      <c r="AK796" s="863"/>
      <c r="AL796" s="863"/>
      <c r="AM796" s="863"/>
      <c r="AN796" s="863"/>
      <c r="AO796" s="863"/>
      <c r="AP796" s="863"/>
    </row>
    <row r="797" ht="15.75" hidden="1" customHeight="1" outlineLevel="1">
      <c r="A797" s="862" t="str">
        <f>IFERROR(__xludf.DUMMYFUNCTION("TRANSPOSE(FILTER(Esercizi!$AY$2:$BI563,Esercizi!$AY$1:$BI$1=#REF!))"),"#N/A")</f>
        <v>#N/A</v>
      </c>
      <c r="B797" s="863"/>
      <c r="C797" s="863"/>
      <c r="D797" s="863"/>
      <c r="E797" s="863"/>
      <c r="F797" s="863"/>
      <c r="G797" s="863"/>
      <c r="H797" s="863"/>
      <c r="I797" s="863"/>
      <c r="J797" s="863"/>
      <c r="K797" s="863"/>
      <c r="L797" s="863"/>
      <c r="M797" s="863"/>
      <c r="N797" s="863"/>
      <c r="O797" s="863"/>
      <c r="P797" s="863"/>
      <c r="Q797" s="863"/>
      <c r="R797" s="863"/>
      <c r="S797" s="863"/>
      <c r="T797" s="863"/>
      <c r="U797" s="863"/>
      <c r="V797" s="863"/>
      <c r="W797" s="863"/>
      <c r="X797" s="863"/>
      <c r="Y797" s="863"/>
      <c r="Z797" s="863"/>
      <c r="AA797" s="863"/>
      <c r="AB797" s="863"/>
      <c r="AC797" s="863"/>
      <c r="AD797" s="863"/>
      <c r="AE797" s="863"/>
      <c r="AF797" s="863"/>
      <c r="AG797" s="863"/>
      <c r="AH797" s="863"/>
      <c r="AI797" s="863"/>
      <c r="AJ797" s="863"/>
      <c r="AK797" s="863"/>
      <c r="AL797" s="863"/>
      <c r="AM797" s="863"/>
      <c r="AN797" s="863"/>
      <c r="AO797" s="863"/>
      <c r="AP797" s="863"/>
    </row>
    <row r="798" ht="15.75" hidden="1" customHeight="1" outlineLevel="1">
      <c r="A798" s="862" t="str">
        <f>IFERROR(__xludf.DUMMYFUNCTION("TRANSPOSE(FILTER(Esercizi!$AY$2:$BI563,Esercizi!$AY$1:$BI$1=#REF!))"),"#N/A")</f>
        <v>#N/A</v>
      </c>
      <c r="B798" s="863"/>
      <c r="C798" s="863"/>
      <c r="D798" s="863"/>
      <c r="E798" s="863"/>
      <c r="F798" s="863"/>
      <c r="G798" s="863"/>
      <c r="H798" s="863"/>
      <c r="I798" s="863"/>
      <c r="J798" s="863"/>
      <c r="K798" s="863"/>
      <c r="L798" s="863"/>
      <c r="M798" s="863"/>
      <c r="N798" s="863"/>
      <c r="O798" s="863"/>
      <c r="P798" s="863"/>
      <c r="Q798" s="863"/>
      <c r="R798" s="863"/>
      <c r="S798" s="863"/>
      <c r="T798" s="863"/>
      <c r="U798" s="863"/>
      <c r="V798" s="863"/>
      <c r="W798" s="863"/>
      <c r="X798" s="863"/>
      <c r="Y798" s="863"/>
      <c r="Z798" s="863"/>
      <c r="AA798" s="863"/>
      <c r="AB798" s="863"/>
      <c r="AC798" s="863"/>
      <c r="AD798" s="863"/>
      <c r="AE798" s="863"/>
      <c r="AF798" s="863"/>
      <c r="AG798" s="863"/>
      <c r="AH798" s="863"/>
      <c r="AI798" s="863"/>
      <c r="AJ798" s="863"/>
      <c r="AK798" s="863"/>
      <c r="AL798" s="863"/>
      <c r="AM798" s="863"/>
      <c r="AN798" s="863"/>
      <c r="AO798" s="863"/>
      <c r="AP798" s="863"/>
    </row>
    <row r="799" ht="15.75" hidden="1" customHeight="1" outlineLevel="1">
      <c r="A799" s="862" t="str">
        <f>IFERROR(__xludf.DUMMYFUNCTION("TRANSPOSE(FILTER(Esercizi!$AY$2:$BI563,Esercizi!$AY$1:$BI$1=#REF!))"),"#N/A")</f>
        <v>#N/A</v>
      </c>
      <c r="B799" s="863"/>
      <c r="C799" s="863"/>
      <c r="D799" s="863"/>
      <c r="E799" s="863"/>
      <c r="F799" s="863"/>
      <c r="G799" s="863"/>
      <c r="H799" s="863"/>
      <c r="I799" s="863"/>
      <c r="J799" s="863"/>
      <c r="K799" s="863"/>
      <c r="L799" s="863"/>
      <c r="M799" s="863"/>
      <c r="N799" s="863"/>
      <c r="O799" s="863"/>
      <c r="P799" s="863"/>
      <c r="Q799" s="863"/>
      <c r="R799" s="863"/>
      <c r="S799" s="863"/>
      <c r="T799" s="863"/>
      <c r="U799" s="863"/>
      <c r="V799" s="863"/>
      <c r="W799" s="863"/>
      <c r="X799" s="863"/>
      <c r="Y799" s="863"/>
      <c r="Z799" s="863"/>
      <c r="AA799" s="863"/>
      <c r="AB799" s="863"/>
      <c r="AC799" s="863"/>
      <c r="AD799" s="863"/>
      <c r="AE799" s="863"/>
      <c r="AF799" s="863"/>
      <c r="AG799" s="863"/>
      <c r="AH799" s="863"/>
      <c r="AI799" s="863"/>
      <c r="AJ799" s="863"/>
      <c r="AK799" s="863"/>
      <c r="AL799" s="863"/>
      <c r="AM799" s="863"/>
      <c r="AN799" s="863"/>
      <c r="AO799" s="863"/>
      <c r="AP799" s="863"/>
    </row>
    <row r="800" ht="15.75" hidden="1" customHeight="1" outlineLevel="1">
      <c r="A800" s="862" t="str">
        <f>IFERROR(__xludf.DUMMYFUNCTION("TRANSPOSE(FILTER(Esercizi!$AY$2:$BI563,Esercizi!$AY$1:$BI$1=#REF!))"),"#N/A")</f>
        <v>#N/A</v>
      </c>
      <c r="B800" s="863"/>
      <c r="C800" s="863"/>
      <c r="D800" s="863"/>
      <c r="E800" s="863"/>
      <c r="F800" s="863"/>
      <c r="G800" s="863"/>
      <c r="H800" s="863"/>
      <c r="I800" s="863"/>
      <c r="J800" s="863"/>
      <c r="K800" s="863"/>
      <c r="L800" s="863"/>
      <c r="M800" s="863"/>
      <c r="N800" s="863"/>
      <c r="O800" s="863"/>
      <c r="P800" s="863"/>
      <c r="Q800" s="863"/>
      <c r="R800" s="863"/>
      <c r="S800" s="863"/>
      <c r="T800" s="863"/>
      <c r="U800" s="863"/>
      <c r="V800" s="863"/>
      <c r="W800" s="863"/>
      <c r="X800" s="863"/>
      <c r="Y800" s="863"/>
      <c r="Z800" s="863"/>
      <c r="AA800" s="863"/>
      <c r="AB800" s="863"/>
      <c r="AC800" s="863"/>
      <c r="AD800" s="863"/>
      <c r="AE800" s="863"/>
      <c r="AF800" s="863"/>
      <c r="AG800" s="863"/>
      <c r="AH800" s="863"/>
      <c r="AI800" s="863"/>
      <c r="AJ800" s="863"/>
      <c r="AK800" s="863"/>
      <c r="AL800" s="863"/>
      <c r="AM800" s="863"/>
      <c r="AN800" s="863"/>
      <c r="AO800" s="863"/>
      <c r="AP800" s="863"/>
    </row>
    <row r="801" ht="15.75" hidden="1" customHeight="1" outlineLevel="1">
      <c r="A801" s="862" t="str">
        <f>IFERROR(__xludf.DUMMYFUNCTION("TRANSPOSE(FILTER(Esercizi!$AY$2:$BI563,Esercizi!$AY$1:$BI$1=#REF!))"),"#N/A")</f>
        <v>#N/A</v>
      </c>
      <c r="B801" s="863"/>
      <c r="C801" s="863"/>
      <c r="D801" s="863"/>
      <c r="E801" s="863"/>
      <c r="F801" s="863"/>
      <c r="G801" s="863"/>
      <c r="H801" s="863"/>
      <c r="I801" s="863"/>
      <c r="J801" s="863"/>
      <c r="K801" s="863"/>
      <c r="L801" s="863"/>
      <c r="M801" s="863"/>
      <c r="N801" s="863"/>
      <c r="O801" s="863"/>
      <c r="P801" s="863"/>
      <c r="Q801" s="863"/>
      <c r="R801" s="863"/>
      <c r="S801" s="863"/>
      <c r="T801" s="863"/>
      <c r="U801" s="863"/>
      <c r="V801" s="863"/>
      <c r="W801" s="863"/>
      <c r="X801" s="863"/>
      <c r="Y801" s="863"/>
      <c r="Z801" s="863"/>
      <c r="AA801" s="863"/>
      <c r="AB801" s="863"/>
      <c r="AC801" s="863"/>
      <c r="AD801" s="863"/>
      <c r="AE801" s="863"/>
      <c r="AF801" s="863"/>
      <c r="AG801" s="863"/>
      <c r="AH801" s="863"/>
      <c r="AI801" s="863"/>
      <c r="AJ801" s="863"/>
      <c r="AK801" s="863"/>
      <c r="AL801" s="863"/>
      <c r="AM801" s="863"/>
      <c r="AN801" s="863"/>
      <c r="AO801" s="863"/>
      <c r="AP801" s="863"/>
    </row>
    <row r="802" ht="15.75" hidden="1" customHeight="1" outlineLevel="1">
      <c r="A802" s="862" t="str">
        <f>IFERROR(__xludf.DUMMYFUNCTION("TRANSPOSE(FILTER(Esercizi!$AY$2:$BI563,Esercizi!$AY$1:$BI$1=#REF!))"),"#N/A")</f>
        <v>#N/A</v>
      </c>
      <c r="B802" s="863"/>
      <c r="C802" s="863"/>
      <c r="D802" s="863"/>
      <c r="E802" s="863"/>
      <c r="F802" s="863"/>
      <c r="G802" s="863"/>
      <c r="H802" s="863"/>
      <c r="I802" s="863"/>
      <c r="J802" s="863"/>
      <c r="K802" s="863"/>
      <c r="L802" s="863"/>
      <c r="M802" s="863"/>
      <c r="N802" s="863"/>
      <c r="O802" s="863"/>
      <c r="P802" s="863"/>
      <c r="Q802" s="863"/>
      <c r="R802" s="863"/>
      <c r="S802" s="863"/>
      <c r="T802" s="863"/>
      <c r="U802" s="863"/>
      <c r="V802" s="863"/>
      <c r="W802" s="863"/>
      <c r="X802" s="863"/>
      <c r="Y802" s="863"/>
      <c r="Z802" s="863"/>
      <c r="AA802" s="863"/>
      <c r="AB802" s="863"/>
      <c r="AC802" s="863"/>
      <c r="AD802" s="863"/>
      <c r="AE802" s="863"/>
      <c r="AF802" s="863"/>
      <c r="AG802" s="863"/>
      <c r="AH802" s="863"/>
      <c r="AI802" s="863"/>
      <c r="AJ802" s="863"/>
      <c r="AK802" s="863"/>
      <c r="AL802" s="863"/>
      <c r="AM802" s="863"/>
      <c r="AN802" s="863"/>
      <c r="AO802" s="863"/>
      <c r="AP802" s="863"/>
    </row>
    <row r="803" ht="15.75" hidden="1" customHeight="1" outlineLevel="1">
      <c r="A803" s="862" t="str">
        <f>IFERROR(__xludf.DUMMYFUNCTION("TRANSPOSE(FILTER(Esercizi!$AY$2:$BI563,Esercizi!$AY$1:$BI$1=#REF!))"),"#N/A")</f>
        <v>#N/A</v>
      </c>
      <c r="B803" s="863"/>
      <c r="C803" s="863"/>
      <c r="D803" s="863"/>
      <c r="E803" s="863"/>
      <c r="F803" s="863"/>
      <c r="G803" s="863"/>
      <c r="H803" s="863"/>
      <c r="I803" s="863"/>
      <c r="J803" s="863"/>
      <c r="K803" s="863"/>
      <c r="L803" s="863"/>
      <c r="M803" s="863"/>
      <c r="N803" s="863"/>
      <c r="O803" s="863"/>
      <c r="P803" s="863"/>
      <c r="Q803" s="863"/>
      <c r="R803" s="863"/>
      <c r="S803" s="863"/>
      <c r="T803" s="863"/>
      <c r="U803" s="863"/>
      <c r="V803" s="863"/>
      <c r="W803" s="863"/>
      <c r="X803" s="863"/>
      <c r="Y803" s="863"/>
      <c r="Z803" s="863"/>
      <c r="AA803" s="863"/>
      <c r="AB803" s="863"/>
      <c r="AC803" s="863"/>
      <c r="AD803" s="863"/>
      <c r="AE803" s="863"/>
      <c r="AF803" s="863"/>
      <c r="AG803" s="863"/>
      <c r="AH803" s="863"/>
      <c r="AI803" s="863"/>
      <c r="AJ803" s="863"/>
      <c r="AK803" s="863"/>
      <c r="AL803" s="863"/>
      <c r="AM803" s="863"/>
      <c r="AN803" s="863"/>
      <c r="AO803" s="863"/>
      <c r="AP803" s="863"/>
    </row>
    <row r="804" ht="15.75" hidden="1" customHeight="1" outlineLevel="1">
      <c r="A804" s="862"/>
      <c r="B804" s="863"/>
      <c r="C804" s="863"/>
      <c r="D804" s="863"/>
      <c r="E804" s="863"/>
      <c r="F804" s="863"/>
      <c r="G804" s="863"/>
      <c r="H804" s="863"/>
      <c r="I804" s="863"/>
      <c r="J804" s="863"/>
      <c r="K804" s="863"/>
      <c r="L804" s="863"/>
      <c r="M804" s="863"/>
      <c r="N804" s="863"/>
      <c r="O804" s="863"/>
      <c r="P804" s="863"/>
      <c r="Q804" s="863"/>
      <c r="R804" s="863"/>
      <c r="S804" s="863"/>
      <c r="T804" s="863"/>
      <c r="U804" s="863"/>
      <c r="V804" s="863"/>
      <c r="W804" s="863"/>
      <c r="X804" s="863"/>
      <c r="Y804" s="863"/>
      <c r="Z804" s="863"/>
      <c r="AA804" s="863"/>
      <c r="AB804" s="863"/>
      <c r="AC804" s="863"/>
      <c r="AD804" s="863"/>
      <c r="AE804" s="863"/>
      <c r="AF804" s="863"/>
      <c r="AG804" s="863"/>
      <c r="AH804" s="863"/>
      <c r="AI804" s="863"/>
      <c r="AJ804" s="863"/>
      <c r="AK804" s="863"/>
      <c r="AL804" s="863"/>
      <c r="AM804" s="863"/>
      <c r="AN804" s="863"/>
      <c r="AO804" s="863"/>
      <c r="AP804" s="863"/>
    </row>
    <row r="805" ht="15.75" hidden="1" customHeight="1" outlineLevel="1">
      <c r="A805" s="862" t="str">
        <f>IFERROR(__xludf.DUMMYFUNCTION("TRANSPOSE(FILTER(Esercizi!$AY$2:$BI563,Esercizi!$AY$1:$BI$1=#REF!))"),"#N/A")</f>
        <v>#N/A</v>
      </c>
      <c r="B805" s="863"/>
      <c r="C805" s="863"/>
      <c r="D805" s="863"/>
      <c r="E805" s="863"/>
      <c r="F805" s="863"/>
      <c r="G805" s="863"/>
      <c r="H805" s="863"/>
      <c r="I805" s="863"/>
      <c r="J805" s="863"/>
      <c r="K805" s="863"/>
      <c r="L805" s="863"/>
      <c r="M805" s="863"/>
      <c r="N805" s="863"/>
      <c r="O805" s="863"/>
      <c r="P805" s="863"/>
      <c r="Q805" s="863"/>
      <c r="R805" s="863"/>
      <c r="S805" s="863"/>
      <c r="T805" s="863"/>
      <c r="U805" s="863"/>
      <c r="V805" s="863"/>
      <c r="W805" s="863"/>
      <c r="X805" s="863"/>
      <c r="Y805" s="863"/>
      <c r="Z805" s="863"/>
      <c r="AA805" s="863"/>
      <c r="AB805" s="863"/>
      <c r="AC805" s="863"/>
      <c r="AD805" s="863"/>
      <c r="AE805" s="863"/>
      <c r="AF805" s="863"/>
      <c r="AG805" s="863"/>
      <c r="AH805" s="863"/>
      <c r="AI805" s="863"/>
      <c r="AJ805" s="863"/>
      <c r="AK805" s="863"/>
      <c r="AL805" s="863"/>
      <c r="AM805" s="863"/>
      <c r="AN805" s="863"/>
      <c r="AO805" s="863"/>
      <c r="AP805" s="863"/>
    </row>
    <row r="806" ht="15.75" hidden="1" customHeight="1" outlineLevel="1">
      <c r="A806" s="862" t="str">
        <f>IFERROR(__xludf.DUMMYFUNCTION("TRANSPOSE(FILTER(Esercizi!$AY$2:$BI563,Esercizi!$AY$1:$BI$1=#REF!))"),"#N/A")</f>
        <v>#N/A</v>
      </c>
      <c r="B806" s="863"/>
      <c r="C806" s="863"/>
      <c r="D806" s="863"/>
      <c r="E806" s="863"/>
      <c r="F806" s="863"/>
      <c r="G806" s="863"/>
      <c r="H806" s="863"/>
      <c r="I806" s="863"/>
      <c r="J806" s="863"/>
      <c r="K806" s="863"/>
      <c r="L806" s="863"/>
      <c r="M806" s="863"/>
      <c r="N806" s="863"/>
      <c r="O806" s="863"/>
      <c r="P806" s="863"/>
      <c r="Q806" s="863"/>
      <c r="R806" s="863"/>
      <c r="S806" s="863"/>
      <c r="T806" s="863"/>
      <c r="U806" s="863"/>
      <c r="V806" s="863"/>
      <c r="W806" s="863"/>
      <c r="X806" s="863"/>
      <c r="Y806" s="863"/>
      <c r="Z806" s="863"/>
      <c r="AA806" s="863"/>
      <c r="AB806" s="863"/>
      <c r="AC806" s="863"/>
      <c r="AD806" s="863"/>
      <c r="AE806" s="863"/>
      <c r="AF806" s="863"/>
      <c r="AG806" s="863"/>
      <c r="AH806" s="863"/>
      <c r="AI806" s="863"/>
      <c r="AJ806" s="863"/>
      <c r="AK806" s="863"/>
      <c r="AL806" s="863"/>
      <c r="AM806" s="863"/>
      <c r="AN806" s="863"/>
      <c r="AO806" s="863"/>
      <c r="AP806" s="863"/>
    </row>
    <row r="807" ht="15.75" hidden="1" customHeight="1" outlineLevel="1">
      <c r="A807" s="862" t="str">
        <f>IFERROR(__xludf.DUMMYFUNCTION("TRANSPOSE(FILTER(Esercizi!$AY$2:$BI563,Esercizi!$AY$1:$BI$1=#REF!))"),"#N/A")</f>
        <v>#N/A</v>
      </c>
      <c r="B807" s="863"/>
      <c r="C807" s="863"/>
      <c r="D807" s="863"/>
      <c r="E807" s="863"/>
      <c r="F807" s="863"/>
      <c r="G807" s="863"/>
      <c r="H807" s="863"/>
      <c r="I807" s="863"/>
      <c r="J807" s="863"/>
      <c r="K807" s="863"/>
      <c r="L807" s="863"/>
      <c r="M807" s="863"/>
      <c r="N807" s="863"/>
      <c r="O807" s="863"/>
      <c r="P807" s="863"/>
      <c r="Q807" s="863"/>
      <c r="R807" s="863"/>
      <c r="S807" s="863"/>
      <c r="T807" s="863"/>
      <c r="U807" s="863"/>
      <c r="V807" s="863"/>
      <c r="W807" s="863"/>
      <c r="X807" s="863"/>
      <c r="Y807" s="863"/>
      <c r="Z807" s="863"/>
      <c r="AA807" s="863"/>
      <c r="AB807" s="863"/>
      <c r="AC807" s="863"/>
      <c r="AD807" s="863"/>
      <c r="AE807" s="863"/>
      <c r="AF807" s="863"/>
      <c r="AG807" s="863"/>
      <c r="AH807" s="863"/>
      <c r="AI807" s="863"/>
      <c r="AJ807" s="863"/>
      <c r="AK807" s="863"/>
      <c r="AL807" s="863"/>
      <c r="AM807" s="863"/>
      <c r="AN807" s="863"/>
      <c r="AO807" s="863"/>
      <c r="AP807" s="863"/>
    </row>
    <row r="808" ht="15.75" hidden="1" customHeight="1" outlineLevel="1">
      <c r="A808" s="862" t="str">
        <f>IFERROR(__xludf.DUMMYFUNCTION("TRANSPOSE(FILTER(Esercizi!$AY$2:$BI563,Esercizi!$AY$1:$BI$1=#REF!))"),"#N/A")</f>
        <v>#N/A</v>
      </c>
      <c r="B808" s="863"/>
      <c r="C808" s="863"/>
      <c r="D808" s="863"/>
      <c r="E808" s="863"/>
      <c r="F808" s="863"/>
      <c r="G808" s="863"/>
      <c r="H808" s="863"/>
      <c r="I808" s="863"/>
      <c r="J808" s="863"/>
      <c r="K808" s="863"/>
      <c r="L808" s="863"/>
      <c r="M808" s="863"/>
      <c r="N808" s="863"/>
      <c r="O808" s="863"/>
      <c r="P808" s="863"/>
      <c r="Q808" s="863"/>
      <c r="R808" s="863"/>
      <c r="S808" s="863"/>
      <c r="T808" s="863"/>
      <c r="U808" s="863"/>
      <c r="V808" s="863"/>
      <c r="W808" s="863"/>
      <c r="X808" s="863"/>
      <c r="Y808" s="863"/>
      <c r="Z808" s="863"/>
      <c r="AA808" s="863"/>
      <c r="AB808" s="863"/>
      <c r="AC808" s="863"/>
      <c r="AD808" s="863"/>
      <c r="AE808" s="863"/>
      <c r="AF808" s="863"/>
      <c r="AG808" s="863"/>
      <c r="AH808" s="863"/>
      <c r="AI808" s="863"/>
      <c r="AJ808" s="863"/>
      <c r="AK808" s="863"/>
      <c r="AL808" s="863"/>
      <c r="AM808" s="863"/>
      <c r="AN808" s="863"/>
      <c r="AO808" s="863"/>
      <c r="AP808" s="863"/>
    </row>
    <row r="809" ht="15.75" hidden="1" customHeight="1" outlineLevel="1">
      <c r="A809" s="862" t="str">
        <f>IFERROR(__xludf.DUMMYFUNCTION("TRANSPOSE(FILTER(Esercizi!$AY$2:$BI563,Esercizi!$AY$1:$BI$1=#REF!))"),"#N/A")</f>
        <v>#N/A</v>
      </c>
      <c r="B809" s="863"/>
      <c r="C809" s="863"/>
      <c r="D809" s="863"/>
      <c r="E809" s="863"/>
      <c r="F809" s="863"/>
      <c r="G809" s="863"/>
      <c r="H809" s="863"/>
      <c r="I809" s="863"/>
      <c r="J809" s="863"/>
      <c r="K809" s="863"/>
      <c r="L809" s="863"/>
      <c r="M809" s="863"/>
      <c r="N809" s="863"/>
      <c r="O809" s="863"/>
      <c r="P809" s="863"/>
      <c r="Q809" s="863"/>
      <c r="R809" s="863"/>
      <c r="S809" s="863"/>
      <c r="T809" s="863"/>
      <c r="U809" s="863"/>
      <c r="V809" s="863"/>
      <c r="W809" s="863"/>
      <c r="X809" s="863"/>
      <c r="Y809" s="863"/>
      <c r="Z809" s="863"/>
      <c r="AA809" s="863"/>
      <c r="AB809" s="863"/>
      <c r="AC809" s="863"/>
      <c r="AD809" s="863"/>
      <c r="AE809" s="863"/>
      <c r="AF809" s="863"/>
      <c r="AG809" s="863"/>
      <c r="AH809" s="863"/>
      <c r="AI809" s="863"/>
      <c r="AJ809" s="863"/>
      <c r="AK809" s="863"/>
      <c r="AL809" s="863"/>
      <c r="AM809" s="863"/>
      <c r="AN809" s="863"/>
      <c r="AO809" s="863"/>
      <c r="AP809" s="863"/>
    </row>
    <row r="810" ht="15.75" hidden="1" customHeight="1" outlineLevel="1">
      <c r="A810" s="862" t="str">
        <f>IFERROR(__xludf.DUMMYFUNCTION("TRANSPOSE(FILTER(Esercizi!$AY$2:$BI563,Esercizi!$AY$1:$BI$1=#REF!))"),"#N/A")</f>
        <v>#N/A</v>
      </c>
      <c r="B810" s="863"/>
      <c r="C810" s="863"/>
      <c r="D810" s="863"/>
      <c r="E810" s="863"/>
      <c r="F810" s="863"/>
      <c r="G810" s="863"/>
      <c r="H810" s="863"/>
      <c r="I810" s="863"/>
      <c r="J810" s="863"/>
      <c r="K810" s="863"/>
      <c r="L810" s="863"/>
      <c r="M810" s="863"/>
      <c r="N810" s="863"/>
      <c r="O810" s="863"/>
      <c r="P810" s="863"/>
      <c r="Q810" s="863"/>
      <c r="R810" s="863"/>
      <c r="S810" s="863"/>
      <c r="T810" s="863"/>
      <c r="U810" s="863"/>
      <c r="V810" s="863"/>
      <c r="W810" s="863"/>
      <c r="X810" s="863"/>
      <c r="Y810" s="863"/>
      <c r="Z810" s="863"/>
      <c r="AA810" s="863"/>
      <c r="AB810" s="863"/>
      <c r="AC810" s="863"/>
      <c r="AD810" s="863"/>
      <c r="AE810" s="863"/>
      <c r="AF810" s="863"/>
      <c r="AG810" s="863"/>
      <c r="AH810" s="863"/>
      <c r="AI810" s="863"/>
      <c r="AJ810" s="863"/>
      <c r="AK810" s="863"/>
      <c r="AL810" s="863"/>
      <c r="AM810" s="863"/>
      <c r="AN810" s="863"/>
      <c r="AO810" s="863"/>
      <c r="AP810" s="863"/>
    </row>
    <row r="811" ht="15.75" hidden="1" customHeight="1" outlineLevel="1">
      <c r="A811" s="862" t="str">
        <f>IFERROR(__xludf.DUMMYFUNCTION("TRANSPOSE(FILTER(Esercizi!$AY$2:$BI563,Esercizi!$AY$1:$BI$1=#REF!))"),"#N/A")</f>
        <v>#N/A</v>
      </c>
      <c r="B811" s="863"/>
      <c r="C811" s="863"/>
      <c r="D811" s="863"/>
      <c r="E811" s="863"/>
      <c r="F811" s="863"/>
      <c r="G811" s="863"/>
      <c r="H811" s="863"/>
      <c r="I811" s="863"/>
      <c r="J811" s="863"/>
      <c r="K811" s="863"/>
      <c r="L811" s="863"/>
      <c r="M811" s="863"/>
      <c r="N811" s="863"/>
      <c r="O811" s="863"/>
      <c r="P811" s="863"/>
      <c r="Q811" s="863"/>
      <c r="R811" s="863"/>
      <c r="S811" s="863"/>
      <c r="T811" s="863"/>
      <c r="U811" s="863"/>
      <c r="V811" s="863"/>
      <c r="W811" s="863"/>
      <c r="X811" s="863"/>
      <c r="Y811" s="863"/>
      <c r="Z811" s="863"/>
      <c r="AA811" s="863"/>
      <c r="AB811" s="863"/>
      <c r="AC811" s="863"/>
      <c r="AD811" s="863"/>
      <c r="AE811" s="863"/>
      <c r="AF811" s="863"/>
      <c r="AG811" s="863"/>
      <c r="AH811" s="863"/>
      <c r="AI811" s="863"/>
      <c r="AJ811" s="863"/>
      <c r="AK811" s="863"/>
      <c r="AL811" s="863"/>
      <c r="AM811" s="863"/>
      <c r="AN811" s="863"/>
      <c r="AO811" s="863"/>
      <c r="AP811" s="863"/>
    </row>
    <row r="812" ht="15.75" hidden="1" customHeight="1" outlineLevel="1">
      <c r="A812" s="862" t="str">
        <f>IFERROR(__xludf.DUMMYFUNCTION("TRANSPOSE(FILTER(Esercizi!$AY$2:$BI563,Esercizi!$AY$1:$BI$1=#REF!))"),"#N/A")</f>
        <v>#N/A</v>
      </c>
      <c r="B812" s="863"/>
      <c r="C812" s="863"/>
      <c r="D812" s="863"/>
      <c r="E812" s="863"/>
      <c r="F812" s="863"/>
      <c r="G812" s="863"/>
      <c r="H812" s="863"/>
      <c r="I812" s="863"/>
      <c r="J812" s="863"/>
      <c r="K812" s="863"/>
      <c r="L812" s="863"/>
      <c r="M812" s="863"/>
      <c r="N812" s="863"/>
      <c r="O812" s="863"/>
      <c r="P812" s="863"/>
      <c r="Q812" s="863"/>
      <c r="R812" s="863"/>
      <c r="S812" s="863"/>
      <c r="T812" s="863"/>
      <c r="U812" s="863"/>
      <c r="V812" s="863"/>
      <c r="W812" s="863"/>
      <c r="X812" s="863"/>
      <c r="Y812" s="863"/>
      <c r="Z812" s="863"/>
      <c r="AA812" s="863"/>
      <c r="AB812" s="863"/>
      <c r="AC812" s="863"/>
      <c r="AD812" s="863"/>
      <c r="AE812" s="863"/>
      <c r="AF812" s="863"/>
      <c r="AG812" s="863"/>
      <c r="AH812" s="863"/>
      <c r="AI812" s="863"/>
      <c r="AJ812" s="863"/>
      <c r="AK812" s="863"/>
      <c r="AL812" s="863"/>
      <c r="AM812" s="863"/>
      <c r="AN812" s="863"/>
      <c r="AO812" s="863"/>
      <c r="AP812" s="863"/>
    </row>
    <row r="813" ht="15.75" hidden="1" customHeight="1" outlineLevel="1">
      <c r="A813" s="862" t="str">
        <f>IFERROR(__xludf.DUMMYFUNCTION("TRANSPOSE(FILTER(Esercizi!$AY$2:$BI563,Esercizi!$AY$1:$BI$1=#REF!))"),"#N/A")</f>
        <v>#N/A</v>
      </c>
      <c r="B813" s="863"/>
      <c r="C813" s="863"/>
      <c r="D813" s="863"/>
      <c r="E813" s="863"/>
      <c r="F813" s="863"/>
      <c r="G813" s="863"/>
      <c r="H813" s="863"/>
      <c r="I813" s="863"/>
      <c r="J813" s="863"/>
      <c r="K813" s="863"/>
      <c r="L813" s="863"/>
      <c r="M813" s="863"/>
      <c r="N813" s="863"/>
      <c r="O813" s="863"/>
      <c r="P813" s="863"/>
      <c r="Q813" s="863"/>
      <c r="R813" s="863"/>
      <c r="S813" s="863"/>
      <c r="T813" s="863"/>
      <c r="U813" s="863"/>
      <c r="V813" s="863"/>
      <c r="W813" s="863"/>
      <c r="X813" s="863"/>
      <c r="Y813" s="863"/>
      <c r="Z813" s="863"/>
      <c r="AA813" s="863"/>
      <c r="AB813" s="863"/>
      <c r="AC813" s="863"/>
      <c r="AD813" s="863"/>
      <c r="AE813" s="863"/>
      <c r="AF813" s="863"/>
      <c r="AG813" s="863"/>
      <c r="AH813" s="863"/>
      <c r="AI813" s="863"/>
      <c r="AJ813" s="863"/>
      <c r="AK813" s="863"/>
      <c r="AL813" s="863"/>
      <c r="AM813" s="863"/>
      <c r="AN813" s="863"/>
      <c r="AO813" s="863"/>
      <c r="AP813" s="863"/>
    </row>
    <row r="814" ht="15.75" hidden="1" customHeight="1" outlineLevel="1">
      <c r="A814" s="862" t="str">
        <f>IFERROR(__xludf.DUMMYFUNCTION("TRANSPOSE(FILTER(Esercizi!$AY$2:$BI563,Esercizi!$AY$1:$BI$1=#REF!))"),"#N/A")</f>
        <v>#N/A</v>
      </c>
      <c r="B814" s="863"/>
      <c r="C814" s="863"/>
      <c r="D814" s="863"/>
      <c r="E814" s="863"/>
      <c r="F814" s="863"/>
      <c r="G814" s="863"/>
      <c r="H814" s="863"/>
      <c r="I814" s="863"/>
      <c r="J814" s="863"/>
      <c r="K814" s="863"/>
      <c r="L814" s="863"/>
      <c r="M814" s="863"/>
      <c r="N814" s="863"/>
      <c r="O814" s="863"/>
      <c r="P814" s="863"/>
      <c r="Q814" s="863"/>
      <c r="R814" s="863"/>
      <c r="S814" s="863"/>
      <c r="T814" s="863"/>
      <c r="U814" s="863"/>
      <c r="V814" s="863"/>
      <c r="W814" s="863"/>
      <c r="X814" s="863"/>
      <c r="Y814" s="863"/>
      <c r="Z814" s="863"/>
      <c r="AA814" s="863"/>
      <c r="AB814" s="863"/>
      <c r="AC814" s="863"/>
      <c r="AD814" s="863"/>
      <c r="AE814" s="863"/>
      <c r="AF814" s="863"/>
      <c r="AG814" s="863"/>
      <c r="AH814" s="863"/>
      <c r="AI814" s="863"/>
      <c r="AJ814" s="863"/>
      <c r="AK814" s="863"/>
      <c r="AL814" s="863"/>
      <c r="AM814" s="863"/>
      <c r="AN814" s="863"/>
      <c r="AO814" s="863"/>
      <c r="AP814" s="863"/>
    </row>
    <row r="815" ht="15.75" hidden="1" customHeight="1" outlineLevel="1">
      <c r="A815" s="862" t="str">
        <f>IFERROR(__xludf.DUMMYFUNCTION("TRANSPOSE(FILTER(Esercizi!$AY$2:$BI563,Esercizi!$AY$1:$BI$1=#REF!))"),"#N/A")</f>
        <v>#N/A</v>
      </c>
      <c r="B815" s="863"/>
      <c r="C815" s="863"/>
      <c r="D815" s="863"/>
      <c r="E815" s="863"/>
      <c r="F815" s="863"/>
      <c r="G815" s="863"/>
      <c r="H815" s="863"/>
      <c r="I815" s="863"/>
      <c r="J815" s="863"/>
      <c r="K815" s="863"/>
      <c r="L815" s="863"/>
      <c r="M815" s="863"/>
      <c r="N815" s="863"/>
      <c r="O815" s="863"/>
      <c r="P815" s="863"/>
      <c r="Q815" s="863"/>
      <c r="R815" s="863"/>
      <c r="S815" s="863"/>
      <c r="T815" s="863"/>
      <c r="U815" s="863"/>
      <c r="V815" s="863"/>
      <c r="W815" s="863"/>
      <c r="X815" s="863"/>
      <c r="Y815" s="863"/>
      <c r="Z815" s="863"/>
      <c r="AA815" s="863"/>
      <c r="AB815" s="863"/>
      <c r="AC815" s="863"/>
      <c r="AD815" s="863"/>
      <c r="AE815" s="863"/>
      <c r="AF815" s="863"/>
      <c r="AG815" s="863"/>
      <c r="AH815" s="863"/>
      <c r="AI815" s="863"/>
      <c r="AJ815" s="863"/>
      <c r="AK815" s="863"/>
      <c r="AL815" s="863"/>
      <c r="AM815" s="863"/>
      <c r="AN815" s="863"/>
      <c r="AO815" s="863"/>
      <c r="AP815" s="863"/>
    </row>
    <row r="816" ht="15.75" hidden="1" customHeight="1" outlineLevel="1">
      <c r="A816" s="862" t="str">
        <f>IFERROR(__xludf.DUMMYFUNCTION("TRANSPOSE(FILTER(Esercizi!$AY$2:$BI563,Esercizi!$AY$1:$BI$1=#REF!))"),"#N/A")</f>
        <v>#N/A</v>
      </c>
      <c r="B816" s="863"/>
      <c r="C816" s="863"/>
      <c r="D816" s="863"/>
      <c r="E816" s="863"/>
      <c r="F816" s="863"/>
      <c r="G816" s="863"/>
      <c r="H816" s="863"/>
      <c r="I816" s="863"/>
      <c r="J816" s="863"/>
      <c r="K816" s="863"/>
      <c r="L816" s="863"/>
      <c r="M816" s="863"/>
      <c r="N816" s="863"/>
      <c r="O816" s="863"/>
      <c r="P816" s="863"/>
      <c r="Q816" s="863"/>
      <c r="R816" s="863"/>
      <c r="S816" s="863"/>
      <c r="T816" s="863"/>
      <c r="U816" s="863"/>
      <c r="V816" s="863"/>
      <c r="W816" s="863"/>
      <c r="X816" s="863"/>
      <c r="Y816" s="863"/>
      <c r="Z816" s="863"/>
      <c r="AA816" s="863"/>
      <c r="AB816" s="863"/>
      <c r="AC816" s="863"/>
      <c r="AD816" s="863"/>
      <c r="AE816" s="863"/>
      <c r="AF816" s="863"/>
      <c r="AG816" s="863"/>
      <c r="AH816" s="863"/>
      <c r="AI816" s="863"/>
      <c r="AJ816" s="863"/>
      <c r="AK816" s="863"/>
      <c r="AL816" s="863"/>
      <c r="AM816" s="863"/>
      <c r="AN816" s="863"/>
      <c r="AO816" s="863"/>
      <c r="AP816" s="863"/>
    </row>
    <row r="817" ht="15.75" hidden="1" customHeight="1" outlineLevel="1">
      <c r="A817" s="862"/>
      <c r="B817" s="863"/>
      <c r="C817" s="863"/>
      <c r="D817" s="863"/>
      <c r="E817" s="863"/>
      <c r="F817" s="863"/>
      <c r="G817" s="863"/>
      <c r="H817" s="863"/>
      <c r="I817" s="863"/>
      <c r="J817" s="863"/>
      <c r="K817" s="863"/>
      <c r="L817" s="863"/>
      <c r="M817" s="863"/>
      <c r="N817" s="863"/>
      <c r="O817" s="863"/>
      <c r="P817" s="863"/>
      <c r="Q817" s="863"/>
      <c r="R817" s="863"/>
      <c r="S817" s="863"/>
      <c r="T817" s="863"/>
      <c r="U817" s="863"/>
      <c r="V817" s="863"/>
      <c r="W817" s="863"/>
      <c r="X817" s="863"/>
      <c r="Y817" s="863"/>
      <c r="Z817" s="863"/>
      <c r="AA817" s="863"/>
      <c r="AB817" s="863"/>
      <c r="AC817" s="863"/>
      <c r="AD817" s="863"/>
      <c r="AE817" s="863"/>
      <c r="AF817" s="863"/>
      <c r="AG817" s="863"/>
      <c r="AH817" s="863"/>
      <c r="AI817" s="863"/>
      <c r="AJ817" s="863"/>
      <c r="AK817" s="863"/>
      <c r="AL817" s="863"/>
      <c r="AM817" s="863"/>
      <c r="AN817" s="863"/>
      <c r="AO817" s="863"/>
      <c r="AP817" s="863"/>
    </row>
    <row r="818" ht="15.75" hidden="1" customHeight="1" outlineLevel="1">
      <c r="A818" s="862" t="str">
        <f>IFERROR(__xludf.DUMMYFUNCTION("TRANSPOSE(FILTER(Esercizi!$AY$2:$BI563,Esercizi!$AY$1:$BI$1=#REF!))"),"#N/A")</f>
        <v>#N/A</v>
      </c>
      <c r="B818" s="863"/>
      <c r="C818" s="863"/>
      <c r="D818" s="863"/>
      <c r="E818" s="863"/>
      <c r="F818" s="863"/>
      <c r="G818" s="863"/>
      <c r="H818" s="863"/>
      <c r="I818" s="863"/>
      <c r="J818" s="863"/>
      <c r="K818" s="863"/>
      <c r="L818" s="863"/>
      <c r="M818" s="863"/>
      <c r="N818" s="863"/>
      <c r="O818" s="863"/>
      <c r="P818" s="863"/>
      <c r="Q818" s="863"/>
      <c r="R818" s="863"/>
      <c r="S818" s="863"/>
      <c r="T818" s="863"/>
      <c r="U818" s="863"/>
      <c r="V818" s="863"/>
      <c r="W818" s="863"/>
      <c r="X818" s="863"/>
      <c r="Y818" s="863"/>
      <c r="Z818" s="863"/>
      <c r="AA818" s="863"/>
      <c r="AB818" s="863"/>
      <c r="AC818" s="863"/>
      <c r="AD818" s="863"/>
      <c r="AE818" s="863"/>
      <c r="AF818" s="863"/>
      <c r="AG818" s="863"/>
      <c r="AH818" s="863"/>
      <c r="AI818" s="863"/>
      <c r="AJ818" s="863"/>
      <c r="AK818" s="863"/>
      <c r="AL818" s="863"/>
      <c r="AM818" s="863"/>
      <c r="AN818" s="863"/>
      <c r="AO818" s="863"/>
      <c r="AP818" s="863"/>
    </row>
    <row r="819" ht="15.75" hidden="1" customHeight="1" outlineLevel="1">
      <c r="A819" s="862" t="str">
        <f>IFERROR(__xludf.DUMMYFUNCTION("TRANSPOSE(FILTER(Esercizi!$AY$2:$BI563,Esercizi!$AY$1:$BI$1=#REF!))"),"#N/A")</f>
        <v>#N/A</v>
      </c>
      <c r="B819" s="863"/>
      <c r="C819" s="863"/>
      <c r="D819" s="863"/>
      <c r="E819" s="863"/>
      <c r="F819" s="863"/>
      <c r="G819" s="863"/>
      <c r="H819" s="863"/>
      <c r="I819" s="863"/>
      <c r="J819" s="863"/>
      <c r="K819" s="863"/>
      <c r="L819" s="863"/>
      <c r="M819" s="863"/>
      <c r="N819" s="863"/>
      <c r="O819" s="863"/>
      <c r="P819" s="863"/>
      <c r="Q819" s="863"/>
      <c r="R819" s="863"/>
      <c r="S819" s="863"/>
      <c r="T819" s="863"/>
      <c r="U819" s="863"/>
      <c r="V819" s="863"/>
      <c r="W819" s="863"/>
      <c r="X819" s="863"/>
      <c r="Y819" s="863"/>
      <c r="Z819" s="863"/>
      <c r="AA819" s="863"/>
      <c r="AB819" s="863"/>
      <c r="AC819" s="863"/>
      <c r="AD819" s="863"/>
      <c r="AE819" s="863"/>
      <c r="AF819" s="863"/>
      <c r="AG819" s="863"/>
      <c r="AH819" s="863"/>
      <c r="AI819" s="863"/>
      <c r="AJ819" s="863"/>
      <c r="AK819" s="863"/>
      <c r="AL819" s="863"/>
      <c r="AM819" s="863"/>
      <c r="AN819" s="863"/>
      <c r="AO819" s="863"/>
      <c r="AP819" s="863"/>
    </row>
    <row r="820" ht="15.75" hidden="1" customHeight="1" outlineLevel="1">
      <c r="A820" s="862" t="str">
        <f>IFERROR(__xludf.DUMMYFUNCTION("TRANSPOSE(FILTER(Esercizi!$AY$2:$BI563,Esercizi!$AY$1:$BI$1=#REF!))"),"#N/A")</f>
        <v>#N/A</v>
      </c>
      <c r="B820" s="863"/>
      <c r="C820" s="863"/>
      <c r="D820" s="863"/>
      <c r="E820" s="863"/>
      <c r="F820" s="863"/>
      <c r="G820" s="863"/>
      <c r="H820" s="863"/>
      <c r="I820" s="863"/>
      <c r="J820" s="863"/>
      <c r="K820" s="863"/>
      <c r="L820" s="863"/>
      <c r="M820" s="863"/>
      <c r="N820" s="863"/>
      <c r="O820" s="863"/>
      <c r="P820" s="863"/>
      <c r="Q820" s="863"/>
      <c r="R820" s="863"/>
      <c r="S820" s="863"/>
      <c r="T820" s="863"/>
      <c r="U820" s="863"/>
      <c r="V820" s="863"/>
      <c r="W820" s="863"/>
      <c r="X820" s="863"/>
      <c r="Y820" s="863"/>
      <c r="Z820" s="863"/>
      <c r="AA820" s="863"/>
      <c r="AB820" s="863"/>
      <c r="AC820" s="863"/>
      <c r="AD820" s="863"/>
      <c r="AE820" s="863"/>
      <c r="AF820" s="863"/>
      <c r="AG820" s="863"/>
      <c r="AH820" s="863"/>
      <c r="AI820" s="863"/>
      <c r="AJ820" s="863"/>
      <c r="AK820" s="863"/>
      <c r="AL820" s="863"/>
      <c r="AM820" s="863"/>
      <c r="AN820" s="863"/>
      <c r="AO820" s="863"/>
      <c r="AP820" s="863"/>
    </row>
    <row r="821" ht="15.75" hidden="1" customHeight="1" outlineLevel="1">
      <c r="A821" s="862" t="str">
        <f>IFERROR(__xludf.DUMMYFUNCTION("TRANSPOSE(FILTER(Esercizi!$AY$2:$BI563,Esercizi!$AY$1:$BI$1=#REF!))"),"#N/A")</f>
        <v>#N/A</v>
      </c>
      <c r="B821" s="863"/>
      <c r="C821" s="863"/>
      <c r="D821" s="863"/>
      <c r="E821" s="863"/>
      <c r="F821" s="863"/>
      <c r="G821" s="863"/>
      <c r="H821" s="863"/>
      <c r="I821" s="863"/>
      <c r="J821" s="863"/>
      <c r="K821" s="863"/>
      <c r="L821" s="863"/>
      <c r="M821" s="863"/>
      <c r="N821" s="863"/>
      <c r="O821" s="863"/>
      <c r="P821" s="863"/>
      <c r="Q821" s="863"/>
      <c r="R821" s="863"/>
      <c r="S821" s="863"/>
      <c r="T821" s="863"/>
      <c r="U821" s="863"/>
      <c r="V821" s="863"/>
      <c r="W821" s="863"/>
      <c r="X821" s="863"/>
      <c r="Y821" s="863"/>
      <c r="Z821" s="863"/>
      <c r="AA821" s="863"/>
      <c r="AB821" s="863"/>
      <c r="AC821" s="863"/>
      <c r="AD821" s="863"/>
      <c r="AE821" s="863"/>
      <c r="AF821" s="863"/>
      <c r="AG821" s="863"/>
      <c r="AH821" s="863"/>
      <c r="AI821" s="863"/>
      <c r="AJ821" s="863"/>
      <c r="AK821" s="863"/>
      <c r="AL821" s="863"/>
      <c r="AM821" s="863"/>
      <c r="AN821" s="863"/>
      <c r="AO821" s="863"/>
      <c r="AP821" s="863"/>
    </row>
    <row r="822" ht="15.75" hidden="1" customHeight="1" outlineLevel="1">
      <c r="A822" s="862" t="str">
        <f>IFERROR(__xludf.DUMMYFUNCTION("TRANSPOSE(FILTER(Esercizi!$AY$2:$BI563,Esercizi!$AY$1:$BI$1=#REF!))"),"#N/A")</f>
        <v>#N/A</v>
      </c>
      <c r="B822" s="863"/>
      <c r="C822" s="863"/>
      <c r="D822" s="863"/>
      <c r="E822" s="863"/>
      <c r="F822" s="863"/>
      <c r="G822" s="863"/>
      <c r="H822" s="863"/>
      <c r="I822" s="863"/>
      <c r="J822" s="863"/>
      <c r="K822" s="863"/>
      <c r="L822" s="863"/>
      <c r="M822" s="863"/>
      <c r="N822" s="863"/>
      <c r="O822" s="863"/>
      <c r="P822" s="863"/>
      <c r="Q822" s="863"/>
      <c r="R822" s="863"/>
      <c r="S822" s="863"/>
      <c r="T822" s="863"/>
      <c r="U822" s="863"/>
      <c r="V822" s="863"/>
      <c r="W822" s="863"/>
      <c r="X822" s="863"/>
      <c r="Y822" s="863"/>
      <c r="Z822" s="863"/>
      <c r="AA822" s="863"/>
      <c r="AB822" s="863"/>
      <c r="AC822" s="863"/>
      <c r="AD822" s="863"/>
      <c r="AE822" s="863"/>
      <c r="AF822" s="863"/>
      <c r="AG822" s="863"/>
      <c r="AH822" s="863"/>
      <c r="AI822" s="863"/>
      <c r="AJ822" s="863"/>
      <c r="AK822" s="863"/>
      <c r="AL822" s="863"/>
      <c r="AM822" s="863"/>
      <c r="AN822" s="863"/>
      <c r="AO822" s="863"/>
      <c r="AP822" s="863"/>
    </row>
    <row r="823" ht="15.75" hidden="1" customHeight="1" outlineLevel="1">
      <c r="A823" s="862" t="str">
        <f>IFERROR(__xludf.DUMMYFUNCTION("TRANSPOSE(FILTER(Esercizi!$AY$2:$BI563,Esercizi!$AY$1:$BI$1=#REF!))"),"#N/A")</f>
        <v>#N/A</v>
      </c>
      <c r="B823" s="863"/>
      <c r="C823" s="863"/>
      <c r="D823" s="863"/>
      <c r="E823" s="863"/>
      <c r="F823" s="863"/>
      <c r="G823" s="863"/>
      <c r="H823" s="863"/>
      <c r="I823" s="863"/>
      <c r="J823" s="863"/>
      <c r="K823" s="863"/>
      <c r="L823" s="863"/>
      <c r="M823" s="863"/>
      <c r="N823" s="863"/>
      <c r="O823" s="863"/>
      <c r="P823" s="863"/>
      <c r="Q823" s="863"/>
      <c r="R823" s="863"/>
      <c r="S823" s="863"/>
      <c r="T823" s="863"/>
      <c r="U823" s="863"/>
      <c r="V823" s="863"/>
      <c r="W823" s="863"/>
      <c r="X823" s="863"/>
      <c r="Y823" s="863"/>
      <c r="Z823" s="863"/>
      <c r="AA823" s="863"/>
      <c r="AB823" s="863"/>
      <c r="AC823" s="863"/>
      <c r="AD823" s="863"/>
      <c r="AE823" s="863"/>
      <c r="AF823" s="863"/>
      <c r="AG823" s="863"/>
      <c r="AH823" s="863"/>
      <c r="AI823" s="863"/>
      <c r="AJ823" s="863"/>
      <c r="AK823" s="863"/>
      <c r="AL823" s="863"/>
      <c r="AM823" s="863"/>
      <c r="AN823" s="863"/>
      <c r="AO823" s="863"/>
      <c r="AP823" s="863"/>
    </row>
    <row r="824" ht="15.75" hidden="1" customHeight="1" outlineLevel="1">
      <c r="A824" s="862" t="str">
        <f>IFERROR(__xludf.DUMMYFUNCTION("TRANSPOSE(FILTER(Esercizi!$AY$2:$BI563,Esercizi!$AY$1:$BI$1=#REF!))"),"#N/A")</f>
        <v>#N/A</v>
      </c>
      <c r="B824" s="863"/>
      <c r="C824" s="863"/>
      <c r="D824" s="863"/>
      <c r="E824" s="863"/>
      <c r="F824" s="863"/>
      <c r="G824" s="863"/>
      <c r="H824" s="863"/>
      <c r="I824" s="863"/>
      <c r="J824" s="863"/>
      <c r="K824" s="863"/>
      <c r="L824" s="863"/>
      <c r="M824" s="863"/>
      <c r="N824" s="863"/>
      <c r="O824" s="863"/>
      <c r="P824" s="863"/>
      <c r="Q824" s="863"/>
      <c r="R824" s="863"/>
      <c r="S824" s="863"/>
      <c r="T824" s="863"/>
      <c r="U824" s="863"/>
      <c r="V824" s="863"/>
      <c r="W824" s="863"/>
      <c r="X824" s="863"/>
      <c r="Y824" s="863"/>
      <c r="Z824" s="863"/>
      <c r="AA824" s="863"/>
      <c r="AB824" s="863"/>
      <c r="AC824" s="863"/>
      <c r="AD824" s="863"/>
      <c r="AE824" s="863"/>
      <c r="AF824" s="863"/>
      <c r="AG824" s="863"/>
      <c r="AH824" s="863"/>
      <c r="AI824" s="863"/>
      <c r="AJ824" s="863"/>
      <c r="AK824" s="863"/>
      <c r="AL824" s="863"/>
      <c r="AM824" s="863"/>
      <c r="AN824" s="863"/>
      <c r="AO824" s="863"/>
      <c r="AP824" s="863"/>
    </row>
    <row r="825" ht="15.75" hidden="1" customHeight="1" outlineLevel="1">
      <c r="A825" s="862" t="str">
        <f>IFERROR(__xludf.DUMMYFUNCTION("TRANSPOSE(FILTER(Esercizi!$AY$2:$BI563,Esercizi!$AY$1:$BI$1=#REF!))"),"#N/A")</f>
        <v>#N/A</v>
      </c>
      <c r="B825" s="863"/>
      <c r="C825" s="863"/>
      <c r="D825" s="863"/>
      <c r="E825" s="863"/>
      <c r="F825" s="863"/>
      <c r="G825" s="863"/>
      <c r="H825" s="863"/>
      <c r="I825" s="863"/>
      <c r="J825" s="863"/>
      <c r="K825" s="863"/>
      <c r="L825" s="863"/>
      <c r="M825" s="863"/>
      <c r="N825" s="863"/>
      <c r="O825" s="863"/>
      <c r="P825" s="863"/>
      <c r="Q825" s="863"/>
      <c r="R825" s="863"/>
      <c r="S825" s="863"/>
      <c r="T825" s="863"/>
      <c r="U825" s="863"/>
      <c r="V825" s="863"/>
      <c r="W825" s="863"/>
      <c r="X825" s="863"/>
      <c r="Y825" s="863"/>
      <c r="Z825" s="863"/>
      <c r="AA825" s="863"/>
      <c r="AB825" s="863"/>
      <c r="AC825" s="863"/>
      <c r="AD825" s="863"/>
      <c r="AE825" s="863"/>
      <c r="AF825" s="863"/>
      <c r="AG825" s="863"/>
      <c r="AH825" s="863"/>
      <c r="AI825" s="863"/>
      <c r="AJ825" s="863"/>
      <c r="AK825" s="863"/>
      <c r="AL825" s="863"/>
      <c r="AM825" s="863"/>
      <c r="AN825" s="863"/>
      <c r="AO825" s="863"/>
      <c r="AP825" s="863"/>
    </row>
    <row r="826" ht="15.75" hidden="1" customHeight="1" outlineLevel="1">
      <c r="A826" s="862" t="str">
        <f>IFERROR(__xludf.DUMMYFUNCTION("TRANSPOSE(FILTER(Esercizi!$AY$2:$BI563,Esercizi!$AY$1:$BI$1=#REF!))"),"#N/A")</f>
        <v>#N/A</v>
      </c>
      <c r="B826" s="863"/>
      <c r="C826" s="863"/>
      <c r="D826" s="863"/>
      <c r="E826" s="863"/>
      <c r="F826" s="863"/>
      <c r="G826" s="863"/>
      <c r="H826" s="863"/>
      <c r="I826" s="863"/>
      <c r="J826" s="863"/>
      <c r="K826" s="863"/>
      <c r="L826" s="863"/>
      <c r="M826" s="863"/>
      <c r="N826" s="863"/>
      <c r="O826" s="863"/>
      <c r="P826" s="863"/>
      <c r="Q826" s="863"/>
      <c r="R826" s="863"/>
      <c r="S826" s="863"/>
      <c r="T826" s="863"/>
      <c r="U826" s="863"/>
      <c r="V826" s="863"/>
      <c r="W826" s="863"/>
      <c r="X826" s="863"/>
      <c r="Y826" s="863"/>
      <c r="Z826" s="863"/>
      <c r="AA826" s="863"/>
      <c r="AB826" s="863"/>
      <c r="AC826" s="863"/>
      <c r="AD826" s="863"/>
      <c r="AE826" s="863"/>
      <c r="AF826" s="863"/>
      <c r="AG826" s="863"/>
      <c r="AH826" s="863"/>
      <c r="AI826" s="863"/>
      <c r="AJ826" s="863"/>
      <c r="AK826" s="863"/>
      <c r="AL826" s="863"/>
      <c r="AM826" s="863"/>
      <c r="AN826" s="863"/>
      <c r="AO826" s="863"/>
      <c r="AP826" s="863"/>
    </row>
    <row r="827" ht="15.75" hidden="1" customHeight="1" outlineLevel="1">
      <c r="A827" s="862" t="str">
        <f>IFERROR(__xludf.DUMMYFUNCTION("TRANSPOSE(FILTER(Esercizi!$AY$2:$BI563,Esercizi!$AY$1:$BI$1=#REF!))"),"#N/A")</f>
        <v>#N/A</v>
      </c>
      <c r="B827" s="863"/>
      <c r="C827" s="863"/>
      <c r="D827" s="863"/>
      <c r="E827" s="863"/>
      <c r="F827" s="863"/>
      <c r="G827" s="863"/>
      <c r="H827" s="863"/>
      <c r="I827" s="863"/>
      <c r="J827" s="863"/>
      <c r="K827" s="863"/>
      <c r="L827" s="863"/>
      <c r="M827" s="863"/>
      <c r="N827" s="863"/>
      <c r="O827" s="863"/>
      <c r="P827" s="863"/>
      <c r="Q827" s="863"/>
      <c r="R827" s="863"/>
      <c r="S827" s="863"/>
      <c r="T827" s="863"/>
      <c r="U827" s="863"/>
      <c r="V827" s="863"/>
      <c r="W827" s="863"/>
      <c r="X827" s="863"/>
      <c r="Y827" s="863"/>
      <c r="Z827" s="863"/>
      <c r="AA827" s="863"/>
      <c r="AB827" s="863"/>
      <c r="AC827" s="863"/>
      <c r="AD827" s="863"/>
      <c r="AE827" s="863"/>
      <c r="AF827" s="863"/>
      <c r="AG827" s="863"/>
      <c r="AH827" s="863"/>
      <c r="AI827" s="863"/>
      <c r="AJ827" s="863"/>
      <c r="AK827" s="863"/>
      <c r="AL827" s="863"/>
      <c r="AM827" s="863"/>
      <c r="AN827" s="863"/>
      <c r="AO827" s="863"/>
      <c r="AP827" s="863"/>
    </row>
    <row r="828" ht="15.75" hidden="1" customHeight="1" outlineLevel="1">
      <c r="A828" s="862" t="str">
        <f>IFERROR(__xludf.DUMMYFUNCTION("TRANSPOSE(FILTER(Esercizi!$AY$2:$BI563,Esercizi!$AY$1:$BI$1=#REF!))"),"#N/A")</f>
        <v>#N/A</v>
      </c>
      <c r="B828" s="863"/>
      <c r="C828" s="863"/>
      <c r="D828" s="863"/>
      <c r="E828" s="863"/>
      <c r="F828" s="863"/>
      <c r="G828" s="863"/>
      <c r="H828" s="863"/>
      <c r="I828" s="863"/>
      <c r="J828" s="863"/>
      <c r="K828" s="863"/>
      <c r="L828" s="863"/>
      <c r="M828" s="863"/>
      <c r="N828" s="863"/>
      <c r="O828" s="863"/>
      <c r="P828" s="863"/>
      <c r="Q828" s="863"/>
      <c r="R828" s="863"/>
      <c r="S828" s="863"/>
      <c r="T828" s="863"/>
      <c r="U828" s="863"/>
      <c r="V828" s="863"/>
      <c r="W828" s="863"/>
      <c r="X828" s="863"/>
      <c r="Y828" s="863"/>
      <c r="Z828" s="863"/>
      <c r="AA828" s="863"/>
      <c r="AB828" s="863"/>
      <c r="AC828" s="863"/>
      <c r="AD828" s="863"/>
      <c r="AE828" s="863"/>
      <c r="AF828" s="863"/>
      <c r="AG828" s="863"/>
      <c r="AH828" s="863"/>
      <c r="AI828" s="863"/>
      <c r="AJ828" s="863"/>
      <c r="AK828" s="863"/>
      <c r="AL828" s="863"/>
      <c r="AM828" s="863"/>
      <c r="AN828" s="863"/>
      <c r="AO828" s="863"/>
      <c r="AP828" s="863"/>
    </row>
    <row r="829" ht="15.75" hidden="1" customHeight="1" outlineLevel="1">
      <c r="A829" s="862" t="str">
        <f>IFERROR(__xludf.DUMMYFUNCTION("TRANSPOSE(FILTER(Esercizi!$AY$2:$BI563,Esercizi!$AY$1:$BI$1=#REF!))"),"#N/A")</f>
        <v>#N/A</v>
      </c>
      <c r="B829" s="863"/>
      <c r="C829" s="863"/>
      <c r="D829" s="863"/>
      <c r="E829" s="863"/>
      <c r="F829" s="863"/>
      <c r="G829" s="863"/>
      <c r="H829" s="863"/>
      <c r="I829" s="863"/>
      <c r="J829" s="863"/>
      <c r="K829" s="863"/>
      <c r="L829" s="863"/>
      <c r="M829" s="863"/>
      <c r="N829" s="863"/>
      <c r="O829" s="863"/>
      <c r="P829" s="863"/>
      <c r="Q829" s="863"/>
      <c r="R829" s="863"/>
      <c r="S829" s="863"/>
      <c r="T829" s="863"/>
      <c r="U829" s="863"/>
      <c r="V829" s="863"/>
      <c r="W829" s="863"/>
      <c r="X829" s="863"/>
      <c r="Y829" s="863"/>
      <c r="Z829" s="863"/>
      <c r="AA829" s="863"/>
      <c r="AB829" s="863"/>
      <c r="AC829" s="863"/>
      <c r="AD829" s="863"/>
      <c r="AE829" s="863"/>
      <c r="AF829" s="863"/>
      <c r="AG829" s="863"/>
      <c r="AH829" s="863"/>
      <c r="AI829" s="863"/>
      <c r="AJ829" s="863"/>
      <c r="AK829" s="863"/>
      <c r="AL829" s="863"/>
      <c r="AM829" s="863"/>
      <c r="AN829" s="863"/>
      <c r="AO829" s="863"/>
      <c r="AP829" s="863"/>
    </row>
    <row r="830" ht="15.75" hidden="1" customHeight="1" outlineLevel="1">
      <c r="A830" s="862"/>
      <c r="B830" s="863"/>
      <c r="C830" s="863"/>
      <c r="D830" s="863"/>
      <c r="E830" s="863"/>
      <c r="F830" s="863"/>
      <c r="G830" s="863"/>
      <c r="H830" s="863"/>
      <c r="I830" s="863"/>
      <c r="J830" s="863"/>
      <c r="K830" s="863"/>
      <c r="L830" s="863"/>
      <c r="M830" s="863"/>
      <c r="N830" s="863"/>
      <c r="O830" s="863"/>
      <c r="P830" s="863"/>
      <c r="Q830" s="863"/>
      <c r="R830" s="863"/>
      <c r="S830" s="863"/>
      <c r="T830" s="863"/>
      <c r="U830" s="863"/>
      <c r="V830" s="863"/>
      <c r="W830" s="863"/>
      <c r="X830" s="863"/>
      <c r="Y830" s="863"/>
      <c r="Z830" s="863"/>
      <c r="AA830" s="863"/>
      <c r="AB830" s="863"/>
      <c r="AC830" s="863"/>
      <c r="AD830" s="863"/>
      <c r="AE830" s="863"/>
      <c r="AF830" s="863"/>
      <c r="AG830" s="863"/>
      <c r="AH830" s="863"/>
      <c r="AI830" s="863"/>
      <c r="AJ830" s="863"/>
      <c r="AK830" s="863"/>
      <c r="AL830" s="863"/>
      <c r="AM830" s="863"/>
      <c r="AN830" s="863"/>
      <c r="AO830" s="863"/>
      <c r="AP830" s="863"/>
    </row>
    <row r="831" ht="15.75" hidden="1" customHeight="1" outlineLevel="1">
      <c r="A831" s="862" t="str">
        <f>IFERROR(__xludf.DUMMYFUNCTION("TRANSPOSE(FILTER(Esercizi!$AY$2:$BI563,Esercizi!$AY$1:$BI$1=#REF!))"),"#N/A")</f>
        <v>#N/A</v>
      </c>
      <c r="B831" s="863"/>
      <c r="C831" s="863"/>
      <c r="D831" s="863"/>
      <c r="E831" s="863"/>
      <c r="F831" s="863"/>
      <c r="G831" s="863"/>
      <c r="H831" s="863"/>
      <c r="I831" s="863"/>
      <c r="J831" s="863"/>
      <c r="K831" s="863"/>
      <c r="L831" s="863"/>
      <c r="M831" s="863"/>
      <c r="N831" s="863"/>
      <c r="O831" s="863"/>
      <c r="P831" s="863"/>
      <c r="Q831" s="863"/>
      <c r="R831" s="863"/>
      <c r="S831" s="863"/>
      <c r="T831" s="863"/>
      <c r="U831" s="863"/>
      <c r="V831" s="863"/>
      <c r="W831" s="863"/>
      <c r="X831" s="863"/>
      <c r="Y831" s="863"/>
      <c r="Z831" s="863"/>
      <c r="AA831" s="863"/>
      <c r="AB831" s="863"/>
      <c r="AC831" s="863"/>
      <c r="AD831" s="863"/>
      <c r="AE831" s="863"/>
      <c r="AF831" s="863"/>
      <c r="AG831" s="863"/>
      <c r="AH831" s="863"/>
      <c r="AI831" s="863"/>
      <c r="AJ831" s="863"/>
      <c r="AK831" s="863"/>
      <c r="AL831" s="863"/>
      <c r="AM831" s="863"/>
      <c r="AN831" s="863"/>
      <c r="AO831" s="863"/>
      <c r="AP831" s="863"/>
    </row>
    <row r="832" ht="15.75" hidden="1" customHeight="1" outlineLevel="1">
      <c r="A832" s="862" t="str">
        <f>IFERROR(__xludf.DUMMYFUNCTION("TRANSPOSE(FILTER(Esercizi!$AY$2:$BI563,Esercizi!$AY$1:$BI$1=#REF!))"),"#N/A")</f>
        <v>#N/A</v>
      </c>
      <c r="B832" s="863"/>
      <c r="C832" s="863"/>
      <c r="D832" s="863"/>
      <c r="E832" s="863"/>
      <c r="F832" s="863"/>
      <c r="G832" s="863"/>
      <c r="H832" s="863"/>
      <c r="I832" s="863"/>
      <c r="J832" s="863"/>
      <c r="K832" s="863"/>
      <c r="L832" s="863"/>
      <c r="M832" s="863"/>
      <c r="N832" s="863"/>
      <c r="O832" s="863"/>
      <c r="P832" s="863"/>
      <c r="Q832" s="863"/>
      <c r="R832" s="863"/>
      <c r="S832" s="863"/>
      <c r="T832" s="863"/>
      <c r="U832" s="863"/>
      <c r="V832" s="863"/>
      <c r="W832" s="863"/>
      <c r="X832" s="863"/>
      <c r="Y832" s="863"/>
      <c r="Z832" s="863"/>
      <c r="AA832" s="863"/>
      <c r="AB832" s="863"/>
      <c r="AC832" s="863"/>
      <c r="AD832" s="863"/>
      <c r="AE832" s="863"/>
      <c r="AF832" s="863"/>
      <c r="AG832" s="863"/>
      <c r="AH832" s="863"/>
      <c r="AI832" s="863"/>
      <c r="AJ832" s="863"/>
      <c r="AK832" s="863"/>
      <c r="AL832" s="863"/>
      <c r="AM832" s="863"/>
      <c r="AN832" s="863"/>
      <c r="AO832" s="863"/>
      <c r="AP832" s="863"/>
    </row>
    <row r="833" ht="15.75" hidden="1" customHeight="1" outlineLevel="1">
      <c r="A833" s="862" t="str">
        <f>IFERROR(__xludf.DUMMYFUNCTION("TRANSPOSE(FILTER(Esercizi!$AY$2:$BI563,Esercizi!$AY$1:$BI$1=#REF!))"),"#N/A")</f>
        <v>#N/A</v>
      </c>
      <c r="B833" s="863"/>
      <c r="C833" s="863"/>
      <c r="D833" s="863"/>
      <c r="E833" s="863"/>
      <c r="F833" s="863"/>
      <c r="G833" s="863"/>
      <c r="H833" s="863"/>
      <c r="I833" s="863"/>
      <c r="J833" s="863"/>
      <c r="K833" s="863"/>
      <c r="L833" s="863"/>
      <c r="M833" s="863"/>
      <c r="N833" s="863"/>
      <c r="O833" s="863"/>
      <c r="P833" s="863"/>
      <c r="Q833" s="863"/>
      <c r="R833" s="863"/>
      <c r="S833" s="863"/>
      <c r="T833" s="863"/>
      <c r="U833" s="863"/>
      <c r="V833" s="863"/>
      <c r="W833" s="863"/>
      <c r="X833" s="863"/>
      <c r="Y833" s="863"/>
      <c r="Z833" s="863"/>
      <c r="AA833" s="863"/>
      <c r="AB833" s="863"/>
      <c r="AC833" s="863"/>
      <c r="AD833" s="863"/>
      <c r="AE833" s="863"/>
      <c r="AF833" s="863"/>
      <c r="AG833" s="863"/>
      <c r="AH833" s="863"/>
      <c r="AI833" s="863"/>
      <c r="AJ833" s="863"/>
      <c r="AK833" s="863"/>
      <c r="AL833" s="863"/>
      <c r="AM833" s="863"/>
      <c r="AN833" s="863"/>
      <c r="AO833" s="863"/>
      <c r="AP833" s="863"/>
    </row>
    <row r="834" ht="15.75" hidden="1" customHeight="1" outlineLevel="1">
      <c r="A834" s="862" t="str">
        <f>IFERROR(__xludf.DUMMYFUNCTION("TRANSPOSE(FILTER(Esercizi!$AY$2:$BI563,Esercizi!$AY$1:$BI$1=#REF!))"),"#N/A")</f>
        <v>#N/A</v>
      </c>
      <c r="B834" s="863"/>
      <c r="C834" s="863"/>
      <c r="D834" s="863"/>
      <c r="E834" s="863"/>
      <c r="F834" s="863"/>
      <c r="G834" s="863"/>
      <c r="H834" s="863"/>
      <c r="I834" s="863"/>
      <c r="J834" s="863"/>
      <c r="K834" s="863"/>
      <c r="L834" s="863"/>
      <c r="M834" s="863"/>
      <c r="N834" s="863"/>
      <c r="O834" s="863"/>
      <c r="P834" s="863"/>
      <c r="Q834" s="863"/>
      <c r="R834" s="863"/>
      <c r="S834" s="863"/>
      <c r="T834" s="863"/>
      <c r="U834" s="863"/>
      <c r="V834" s="863"/>
      <c r="W834" s="863"/>
      <c r="X834" s="863"/>
      <c r="Y834" s="863"/>
      <c r="Z834" s="863"/>
      <c r="AA834" s="863"/>
      <c r="AB834" s="863"/>
      <c r="AC834" s="863"/>
      <c r="AD834" s="863"/>
      <c r="AE834" s="863"/>
      <c r="AF834" s="863"/>
      <c r="AG834" s="863"/>
      <c r="AH834" s="863"/>
      <c r="AI834" s="863"/>
      <c r="AJ834" s="863"/>
      <c r="AK834" s="863"/>
      <c r="AL834" s="863"/>
      <c r="AM834" s="863"/>
      <c r="AN834" s="863"/>
      <c r="AO834" s="863"/>
      <c r="AP834" s="863"/>
    </row>
    <row r="835" ht="15.75" hidden="1" customHeight="1" outlineLevel="1">
      <c r="A835" s="862" t="str">
        <f>IFERROR(__xludf.DUMMYFUNCTION("TRANSPOSE(FILTER(Esercizi!$AY$2:$BI563,Esercizi!$AY$1:$BI$1=#REF!))"),"#N/A")</f>
        <v>#N/A</v>
      </c>
      <c r="B835" s="863"/>
      <c r="C835" s="863"/>
      <c r="D835" s="863"/>
      <c r="E835" s="863"/>
      <c r="F835" s="863"/>
      <c r="G835" s="863"/>
      <c r="H835" s="863"/>
      <c r="I835" s="863"/>
      <c r="J835" s="863"/>
      <c r="K835" s="863"/>
      <c r="L835" s="863"/>
      <c r="M835" s="863"/>
      <c r="N835" s="863"/>
      <c r="O835" s="863"/>
      <c r="P835" s="863"/>
      <c r="Q835" s="863"/>
      <c r="R835" s="863"/>
      <c r="S835" s="863"/>
      <c r="T835" s="863"/>
      <c r="U835" s="863"/>
      <c r="V835" s="863"/>
      <c r="W835" s="863"/>
      <c r="X835" s="863"/>
      <c r="Y835" s="863"/>
      <c r="Z835" s="863"/>
      <c r="AA835" s="863"/>
      <c r="AB835" s="863"/>
      <c r="AC835" s="863"/>
      <c r="AD835" s="863"/>
      <c r="AE835" s="863"/>
      <c r="AF835" s="863"/>
      <c r="AG835" s="863"/>
      <c r="AH835" s="863"/>
      <c r="AI835" s="863"/>
      <c r="AJ835" s="863"/>
      <c r="AK835" s="863"/>
      <c r="AL835" s="863"/>
      <c r="AM835" s="863"/>
      <c r="AN835" s="863"/>
      <c r="AO835" s="863"/>
      <c r="AP835" s="863"/>
    </row>
    <row r="836" ht="15.75" hidden="1" customHeight="1" outlineLevel="1">
      <c r="A836" s="862" t="str">
        <f>IFERROR(__xludf.DUMMYFUNCTION("TRANSPOSE(FILTER(Esercizi!$AY$2:$BI563,Esercizi!$AY$1:$BI$1=#REF!))"),"#N/A")</f>
        <v>#N/A</v>
      </c>
      <c r="B836" s="863"/>
      <c r="C836" s="863"/>
      <c r="D836" s="863"/>
      <c r="E836" s="863"/>
      <c r="F836" s="863"/>
      <c r="G836" s="863"/>
      <c r="H836" s="863"/>
      <c r="I836" s="863"/>
      <c r="J836" s="863"/>
      <c r="K836" s="863"/>
      <c r="L836" s="863"/>
      <c r="M836" s="863"/>
      <c r="N836" s="863"/>
      <c r="O836" s="863"/>
      <c r="P836" s="863"/>
      <c r="Q836" s="863"/>
      <c r="R836" s="863"/>
      <c r="S836" s="863"/>
      <c r="T836" s="863"/>
      <c r="U836" s="863"/>
      <c r="V836" s="863"/>
      <c r="W836" s="863"/>
      <c r="X836" s="863"/>
      <c r="Y836" s="863"/>
      <c r="Z836" s="863"/>
      <c r="AA836" s="863"/>
      <c r="AB836" s="863"/>
      <c r="AC836" s="863"/>
      <c r="AD836" s="863"/>
      <c r="AE836" s="863"/>
      <c r="AF836" s="863"/>
      <c r="AG836" s="863"/>
      <c r="AH836" s="863"/>
      <c r="AI836" s="863"/>
      <c r="AJ836" s="863"/>
      <c r="AK836" s="863"/>
      <c r="AL836" s="863"/>
      <c r="AM836" s="863"/>
      <c r="AN836" s="863"/>
      <c r="AO836" s="863"/>
      <c r="AP836" s="863"/>
    </row>
    <row r="837" ht="15.75" hidden="1" customHeight="1" outlineLevel="1">
      <c r="A837" s="862" t="str">
        <f>IFERROR(__xludf.DUMMYFUNCTION("TRANSPOSE(FILTER(Esercizi!$AY$2:$BI563,Esercizi!$AY$1:$BI$1=#REF!))"),"#N/A")</f>
        <v>#N/A</v>
      </c>
      <c r="B837" s="863"/>
      <c r="C837" s="863"/>
      <c r="D837" s="863"/>
      <c r="E837" s="863"/>
      <c r="F837" s="863"/>
      <c r="G837" s="863"/>
      <c r="H837" s="863"/>
      <c r="I837" s="863"/>
      <c r="J837" s="863"/>
      <c r="K837" s="863"/>
      <c r="L837" s="863"/>
      <c r="M837" s="863"/>
      <c r="N837" s="863"/>
      <c r="O837" s="863"/>
      <c r="P837" s="863"/>
      <c r="Q837" s="863"/>
      <c r="R837" s="863"/>
      <c r="S837" s="863"/>
      <c r="T837" s="863"/>
      <c r="U837" s="863"/>
      <c r="V837" s="863"/>
      <c r="W837" s="863"/>
      <c r="X837" s="863"/>
      <c r="Y837" s="863"/>
      <c r="Z837" s="863"/>
      <c r="AA837" s="863"/>
      <c r="AB837" s="863"/>
      <c r="AC837" s="863"/>
      <c r="AD837" s="863"/>
      <c r="AE837" s="863"/>
      <c r="AF837" s="863"/>
      <c r="AG837" s="863"/>
      <c r="AH837" s="863"/>
      <c r="AI837" s="863"/>
      <c r="AJ837" s="863"/>
      <c r="AK837" s="863"/>
      <c r="AL837" s="863"/>
      <c r="AM837" s="863"/>
      <c r="AN837" s="863"/>
      <c r="AO837" s="863"/>
      <c r="AP837" s="863"/>
    </row>
    <row r="838" ht="15.75" hidden="1" customHeight="1" outlineLevel="1">
      <c r="A838" s="862" t="str">
        <f>IFERROR(__xludf.DUMMYFUNCTION("TRANSPOSE(FILTER(Esercizi!$AY$2:$BI563,Esercizi!$AY$1:$BI$1=#REF!))"),"#N/A")</f>
        <v>#N/A</v>
      </c>
      <c r="B838" s="863"/>
      <c r="C838" s="863"/>
      <c r="D838" s="863"/>
      <c r="E838" s="863"/>
      <c r="F838" s="863"/>
      <c r="G838" s="863"/>
      <c r="H838" s="863"/>
      <c r="I838" s="863"/>
      <c r="J838" s="863"/>
      <c r="K838" s="863"/>
      <c r="L838" s="863"/>
      <c r="M838" s="863"/>
      <c r="N838" s="863"/>
      <c r="O838" s="863"/>
      <c r="P838" s="863"/>
      <c r="Q838" s="863"/>
      <c r="R838" s="863"/>
      <c r="S838" s="863"/>
      <c r="T838" s="863"/>
      <c r="U838" s="863"/>
      <c r="V838" s="863"/>
      <c r="W838" s="863"/>
      <c r="X838" s="863"/>
      <c r="Y838" s="863"/>
      <c r="Z838" s="863"/>
      <c r="AA838" s="863"/>
      <c r="AB838" s="863"/>
      <c r="AC838" s="863"/>
      <c r="AD838" s="863"/>
      <c r="AE838" s="863"/>
      <c r="AF838" s="863"/>
      <c r="AG838" s="863"/>
      <c r="AH838" s="863"/>
      <c r="AI838" s="863"/>
      <c r="AJ838" s="863"/>
      <c r="AK838" s="863"/>
      <c r="AL838" s="863"/>
      <c r="AM838" s="863"/>
      <c r="AN838" s="863"/>
      <c r="AO838" s="863"/>
      <c r="AP838" s="863"/>
    </row>
    <row r="839" ht="15.75" hidden="1" customHeight="1" outlineLevel="1">
      <c r="A839" s="862" t="str">
        <f>IFERROR(__xludf.DUMMYFUNCTION("TRANSPOSE(FILTER(Esercizi!$AY$2:$BI563,Esercizi!$AY$1:$BI$1=#REF!))"),"#N/A")</f>
        <v>#N/A</v>
      </c>
      <c r="B839" s="863"/>
      <c r="C839" s="863"/>
      <c r="D839" s="863"/>
      <c r="E839" s="863"/>
      <c r="F839" s="863"/>
      <c r="G839" s="863"/>
      <c r="H839" s="863"/>
      <c r="I839" s="863"/>
      <c r="J839" s="863"/>
      <c r="K839" s="863"/>
      <c r="L839" s="863"/>
      <c r="M839" s="863"/>
      <c r="N839" s="863"/>
      <c r="O839" s="863"/>
      <c r="P839" s="863"/>
      <c r="Q839" s="863"/>
      <c r="R839" s="863"/>
      <c r="S839" s="863"/>
      <c r="T839" s="863"/>
      <c r="U839" s="863"/>
      <c r="V839" s="863"/>
      <c r="W839" s="863"/>
      <c r="X839" s="863"/>
      <c r="Y839" s="863"/>
      <c r="Z839" s="863"/>
      <c r="AA839" s="863"/>
      <c r="AB839" s="863"/>
      <c r="AC839" s="863"/>
      <c r="AD839" s="863"/>
      <c r="AE839" s="863"/>
      <c r="AF839" s="863"/>
      <c r="AG839" s="863"/>
      <c r="AH839" s="863"/>
      <c r="AI839" s="863"/>
      <c r="AJ839" s="863"/>
      <c r="AK839" s="863"/>
      <c r="AL839" s="863"/>
      <c r="AM839" s="863"/>
      <c r="AN839" s="863"/>
      <c r="AO839" s="863"/>
      <c r="AP839" s="863"/>
    </row>
    <row r="840" ht="15.75" hidden="1" customHeight="1" outlineLevel="1">
      <c r="A840" s="862" t="str">
        <f>IFERROR(__xludf.DUMMYFUNCTION("TRANSPOSE(FILTER(Esercizi!$AY$2:$BI563,Esercizi!$AY$1:$BI$1=#REF!))"),"#N/A")</f>
        <v>#N/A</v>
      </c>
      <c r="B840" s="863"/>
      <c r="C840" s="863"/>
      <c r="D840" s="863"/>
      <c r="E840" s="863"/>
      <c r="F840" s="863"/>
      <c r="G840" s="863"/>
      <c r="H840" s="863"/>
      <c r="I840" s="863"/>
      <c r="J840" s="863"/>
      <c r="K840" s="863"/>
      <c r="L840" s="863"/>
      <c r="M840" s="863"/>
      <c r="N840" s="863"/>
      <c r="O840" s="863"/>
      <c r="P840" s="863"/>
      <c r="Q840" s="863"/>
      <c r="R840" s="863"/>
      <c r="S840" s="863"/>
      <c r="T840" s="863"/>
      <c r="U840" s="863"/>
      <c r="V840" s="863"/>
      <c r="W840" s="863"/>
      <c r="X840" s="863"/>
      <c r="Y840" s="863"/>
      <c r="Z840" s="863"/>
      <c r="AA840" s="863"/>
      <c r="AB840" s="863"/>
      <c r="AC840" s="863"/>
      <c r="AD840" s="863"/>
      <c r="AE840" s="863"/>
      <c r="AF840" s="863"/>
      <c r="AG840" s="863"/>
      <c r="AH840" s="863"/>
      <c r="AI840" s="863"/>
      <c r="AJ840" s="863"/>
      <c r="AK840" s="863"/>
      <c r="AL840" s="863"/>
      <c r="AM840" s="863"/>
      <c r="AN840" s="863"/>
      <c r="AO840" s="863"/>
      <c r="AP840" s="863"/>
    </row>
    <row r="841" ht="15.75" hidden="1" customHeight="1" outlineLevel="1">
      <c r="A841" s="862" t="str">
        <f>IFERROR(__xludf.DUMMYFUNCTION("TRANSPOSE(FILTER(Esercizi!$AY$2:$BI563,Esercizi!$AY$1:$BI$1=#REF!))"),"#N/A")</f>
        <v>#N/A</v>
      </c>
      <c r="B841" s="863"/>
      <c r="C841" s="863"/>
      <c r="D841" s="863"/>
      <c r="E841" s="863"/>
      <c r="F841" s="863"/>
      <c r="G841" s="863"/>
      <c r="H841" s="863"/>
      <c r="I841" s="863"/>
      <c r="J841" s="863"/>
      <c r="K841" s="863"/>
      <c r="L841" s="863"/>
      <c r="M841" s="863"/>
      <c r="N841" s="863"/>
      <c r="O841" s="863"/>
      <c r="P841" s="863"/>
      <c r="Q841" s="863"/>
      <c r="R841" s="863"/>
      <c r="S841" s="863"/>
      <c r="T841" s="863"/>
      <c r="U841" s="863"/>
      <c r="V841" s="863"/>
      <c r="W841" s="863"/>
      <c r="X841" s="863"/>
      <c r="Y841" s="863"/>
      <c r="Z841" s="863"/>
      <c r="AA841" s="863"/>
      <c r="AB841" s="863"/>
      <c r="AC841" s="863"/>
      <c r="AD841" s="863"/>
      <c r="AE841" s="863"/>
      <c r="AF841" s="863"/>
      <c r="AG841" s="863"/>
      <c r="AH841" s="863"/>
      <c r="AI841" s="863"/>
      <c r="AJ841" s="863"/>
      <c r="AK841" s="863"/>
      <c r="AL841" s="863"/>
      <c r="AM841" s="863"/>
      <c r="AN841" s="863"/>
      <c r="AO841" s="863"/>
      <c r="AP841" s="863"/>
    </row>
    <row r="842" ht="15.75" hidden="1" customHeight="1" outlineLevel="1">
      <c r="A842" s="862" t="str">
        <f>IFERROR(__xludf.DUMMYFUNCTION("TRANSPOSE(FILTER(Esercizi!$AY$2:$BI563,Esercizi!$AY$1:$BI$1=#REF!))"),"#N/A")</f>
        <v>#N/A</v>
      </c>
      <c r="B842" s="863"/>
      <c r="C842" s="863"/>
      <c r="D842" s="863"/>
      <c r="E842" s="863"/>
      <c r="F842" s="863"/>
      <c r="G842" s="863"/>
      <c r="H842" s="863"/>
      <c r="I842" s="863"/>
      <c r="J842" s="863"/>
      <c r="K842" s="863"/>
      <c r="L842" s="863"/>
      <c r="M842" s="863"/>
      <c r="N842" s="863"/>
      <c r="O842" s="863"/>
      <c r="P842" s="863"/>
      <c r="Q842" s="863"/>
      <c r="R842" s="863"/>
      <c r="S842" s="863"/>
      <c r="T842" s="863"/>
      <c r="U842" s="863"/>
      <c r="V842" s="863"/>
      <c r="W842" s="863"/>
      <c r="X842" s="863"/>
      <c r="Y842" s="863"/>
      <c r="Z842" s="863"/>
      <c r="AA842" s="863"/>
      <c r="AB842" s="863"/>
      <c r="AC842" s="863"/>
      <c r="AD842" s="863"/>
      <c r="AE842" s="863"/>
      <c r="AF842" s="863"/>
      <c r="AG842" s="863"/>
      <c r="AH842" s="863"/>
      <c r="AI842" s="863"/>
      <c r="AJ842" s="863"/>
      <c r="AK842" s="863"/>
      <c r="AL842" s="863"/>
      <c r="AM842" s="863"/>
      <c r="AN842" s="863"/>
      <c r="AO842" s="863"/>
      <c r="AP842" s="863"/>
    </row>
    <row r="843" ht="15.75" hidden="1" customHeight="1" outlineLevel="1">
      <c r="A843" s="862"/>
      <c r="B843" s="863"/>
      <c r="C843" s="863"/>
      <c r="D843" s="863"/>
      <c r="E843" s="863"/>
      <c r="F843" s="863"/>
      <c r="G843" s="863"/>
      <c r="H843" s="863"/>
      <c r="I843" s="863"/>
      <c r="J843" s="863"/>
      <c r="K843" s="863"/>
      <c r="L843" s="863"/>
      <c r="M843" s="863"/>
      <c r="N843" s="863"/>
      <c r="O843" s="863"/>
      <c r="P843" s="863"/>
      <c r="Q843" s="863"/>
      <c r="R843" s="863"/>
      <c r="S843" s="863"/>
      <c r="T843" s="863"/>
      <c r="U843" s="863"/>
      <c r="V843" s="863"/>
      <c r="W843" s="863"/>
      <c r="X843" s="863"/>
      <c r="Y843" s="863"/>
      <c r="Z843" s="863"/>
      <c r="AA843" s="863"/>
      <c r="AB843" s="863"/>
      <c r="AC843" s="863"/>
      <c r="AD843" s="863"/>
      <c r="AE843" s="863"/>
      <c r="AF843" s="863"/>
      <c r="AG843" s="863"/>
      <c r="AH843" s="863"/>
      <c r="AI843" s="863"/>
      <c r="AJ843" s="863"/>
      <c r="AK843" s="863"/>
      <c r="AL843" s="863"/>
      <c r="AM843" s="863"/>
      <c r="AN843" s="863"/>
      <c r="AO843" s="863"/>
      <c r="AP843" s="863"/>
    </row>
    <row r="844" ht="15.75" hidden="1" customHeight="1" outlineLevel="1">
      <c r="A844" s="862" t="str">
        <f>IFERROR(__xludf.DUMMYFUNCTION("TRANSPOSE(FILTER(Esercizi!$AY$2:$BI563,Esercizi!$AY$1:$BI$1=#REF!))"),"#N/A")</f>
        <v>#N/A</v>
      </c>
      <c r="B844" s="863"/>
      <c r="C844" s="863"/>
      <c r="D844" s="863"/>
      <c r="E844" s="863"/>
      <c r="F844" s="863"/>
      <c r="G844" s="863"/>
      <c r="H844" s="863"/>
      <c r="I844" s="863"/>
      <c r="J844" s="863"/>
      <c r="K844" s="863"/>
      <c r="L844" s="863"/>
      <c r="M844" s="863"/>
      <c r="N844" s="863"/>
      <c r="O844" s="863"/>
      <c r="P844" s="863"/>
      <c r="Q844" s="863"/>
      <c r="R844" s="863"/>
      <c r="S844" s="863"/>
      <c r="T844" s="863"/>
      <c r="U844" s="863"/>
      <c r="V844" s="863"/>
      <c r="W844" s="863"/>
      <c r="X844" s="863"/>
      <c r="Y844" s="863"/>
      <c r="Z844" s="863"/>
      <c r="AA844" s="863"/>
      <c r="AB844" s="863"/>
      <c r="AC844" s="863"/>
      <c r="AD844" s="863"/>
      <c r="AE844" s="863"/>
      <c r="AF844" s="863"/>
      <c r="AG844" s="863"/>
      <c r="AH844" s="863"/>
      <c r="AI844" s="863"/>
      <c r="AJ844" s="863"/>
      <c r="AK844" s="863"/>
      <c r="AL844" s="863"/>
      <c r="AM844" s="863"/>
      <c r="AN844" s="863"/>
      <c r="AO844" s="863"/>
      <c r="AP844" s="863"/>
    </row>
    <row r="845" ht="15.75" hidden="1" customHeight="1" outlineLevel="1">
      <c r="A845" s="862" t="str">
        <f>IFERROR(__xludf.DUMMYFUNCTION("TRANSPOSE(FILTER(Esercizi!$AY$2:$BI563,Esercizi!$AY$1:$BI$1=#REF!))"),"#N/A")</f>
        <v>#N/A</v>
      </c>
      <c r="B845" s="863"/>
      <c r="C845" s="863"/>
      <c r="D845" s="863"/>
      <c r="E845" s="863"/>
      <c r="F845" s="863"/>
      <c r="G845" s="863"/>
      <c r="H845" s="863"/>
      <c r="I845" s="863"/>
      <c r="J845" s="863"/>
      <c r="K845" s="863"/>
      <c r="L845" s="863"/>
      <c r="M845" s="863"/>
      <c r="N845" s="863"/>
      <c r="O845" s="863"/>
      <c r="P845" s="863"/>
      <c r="Q845" s="863"/>
      <c r="R845" s="863"/>
      <c r="S845" s="863"/>
      <c r="T845" s="863"/>
      <c r="U845" s="863"/>
      <c r="V845" s="863"/>
      <c r="W845" s="863"/>
      <c r="X845" s="863"/>
      <c r="Y845" s="863"/>
      <c r="Z845" s="863"/>
      <c r="AA845" s="863"/>
      <c r="AB845" s="863"/>
      <c r="AC845" s="863"/>
      <c r="AD845" s="863"/>
      <c r="AE845" s="863"/>
      <c r="AF845" s="863"/>
      <c r="AG845" s="863"/>
      <c r="AH845" s="863"/>
      <c r="AI845" s="863"/>
      <c r="AJ845" s="863"/>
      <c r="AK845" s="863"/>
      <c r="AL845" s="863"/>
      <c r="AM845" s="863"/>
      <c r="AN845" s="863"/>
      <c r="AO845" s="863"/>
      <c r="AP845" s="863"/>
    </row>
    <row r="846" ht="15.75" hidden="1" customHeight="1" outlineLevel="1">
      <c r="A846" s="862" t="str">
        <f>IFERROR(__xludf.DUMMYFUNCTION("TRANSPOSE(FILTER(Esercizi!$AY$2:$BI563,Esercizi!$AY$1:$BI$1=#REF!))"),"#N/A")</f>
        <v>#N/A</v>
      </c>
      <c r="B846" s="863"/>
      <c r="C846" s="863"/>
      <c r="D846" s="863"/>
      <c r="E846" s="863"/>
      <c r="F846" s="863"/>
      <c r="G846" s="863"/>
      <c r="H846" s="863"/>
      <c r="I846" s="863"/>
      <c r="J846" s="863"/>
      <c r="K846" s="863"/>
      <c r="L846" s="863"/>
      <c r="M846" s="863"/>
      <c r="N846" s="863"/>
      <c r="O846" s="863"/>
      <c r="P846" s="863"/>
      <c r="Q846" s="863"/>
      <c r="R846" s="863"/>
      <c r="S846" s="863"/>
      <c r="T846" s="863"/>
      <c r="U846" s="863"/>
      <c r="V846" s="863"/>
      <c r="W846" s="863"/>
      <c r="X846" s="863"/>
      <c r="Y846" s="863"/>
      <c r="Z846" s="863"/>
      <c r="AA846" s="863"/>
      <c r="AB846" s="863"/>
      <c r="AC846" s="863"/>
      <c r="AD846" s="863"/>
      <c r="AE846" s="863"/>
      <c r="AF846" s="863"/>
      <c r="AG846" s="863"/>
      <c r="AH846" s="863"/>
      <c r="AI846" s="863"/>
      <c r="AJ846" s="863"/>
      <c r="AK846" s="863"/>
      <c r="AL846" s="863"/>
      <c r="AM846" s="863"/>
      <c r="AN846" s="863"/>
      <c r="AO846" s="863"/>
      <c r="AP846" s="863"/>
    </row>
    <row r="847" ht="15.75" hidden="1" customHeight="1" outlineLevel="1">
      <c r="A847" s="862" t="str">
        <f>IFERROR(__xludf.DUMMYFUNCTION("TRANSPOSE(FILTER(Esercizi!$AY$2:$BI563,Esercizi!$AY$1:$BI$1=#REF!))"),"#N/A")</f>
        <v>#N/A</v>
      </c>
      <c r="B847" s="863"/>
      <c r="C847" s="863"/>
      <c r="D847" s="863"/>
      <c r="E847" s="863"/>
      <c r="F847" s="863"/>
      <c r="G847" s="863"/>
      <c r="H847" s="863"/>
      <c r="I847" s="863"/>
      <c r="J847" s="863"/>
      <c r="K847" s="863"/>
      <c r="L847" s="863"/>
      <c r="M847" s="863"/>
      <c r="N847" s="863"/>
      <c r="O847" s="863"/>
      <c r="P847" s="863"/>
      <c r="Q847" s="863"/>
      <c r="R847" s="863"/>
      <c r="S847" s="863"/>
      <c r="T847" s="863"/>
      <c r="U847" s="863"/>
      <c r="V847" s="863"/>
      <c r="W847" s="863"/>
      <c r="X847" s="863"/>
      <c r="Y847" s="863"/>
      <c r="Z847" s="863"/>
      <c r="AA847" s="863"/>
      <c r="AB847" s="863"/>
      <c r="AC847" s="863"/>
      <c r="AD847" s="863"/>
      <c r="AE847" s="863"/>
      <c r="AF847" s="863"/>
      <c r="AG847" s="863"/>
      <c r="AH847" s="863"/>
      <c r="AI847" s="863"/>
      <c r="AJ847" s="863"/>
      <c r="AK847" s="863"/>
      <c r="AL847" s="863"/>
      <c r="AM847" s="863"/>
      <c r="AN847" s="863"/>
      <c r="AO847" s="863"/>
      <c r="AP847" s="863"/>
    </row>
    <row r="848" ht="15.75" hidden="1" customHeight="1" outlineLevel="1">
      <c r="A848" s="862" t="str">
        <f>IFERROR(__xludf.DUMMYFUNCTION("TRANSPOSE(FILTER(Esercizi!$AY$2:$BI563,Esercizi!$AY$1:$BI$1=#REF!))"),"#N/A")</f>
        <v>#N/A</v>
      </c>
      <c r="B848" s="863"/>
      <c r="C848" s="863"/>
      <c r="D848" s="863"/>
      <c r="E848" s="863"/>
      <c r="F848" s="863"/>
      <c r="G848" s="863"/>
      <c r="H848" s="863"/>
      <c r="I848" s="863"/>
      <c r="J848" s="863"/>
      <c r="K848" s="863"/>
      <c r="L848" s="863"/>
      <c r="M848" s="863"/>
      <c r="N848" s="863"/>
      <c r="O848" s="863"/>
      <c r="P848" s="863"/>
      <c r="Q848" s="863"/>
      <c r="R848" s="863"/>
      <c r="S848" s="863"/>
      <c r="T848" s="863"/>
      <c r="U848" s="863"/>
      <c r="V848" s="863"/>
      <c r="W848" s="863"/>
      <c r="X848" s="863"/>
      <c r="Y848" s="863"/>
      <c r="Z848" s="863"/>
      <c r="AA848" s="863"/>
      <c r="AB848" s="863"/>
      <c r="AC848" s="863"/>
      <c r="AD848" s="863"/>
      <c r="AE848" s="863"/>
      <c r="AF848" s="863"/>
      <c r="AG848" s="863"/>
      <c r="AH848" s="863"/>
      <c r="AI848" s="863"/>
      <c r="AJ848" s="863"/>
      <c r="AK848" s="863"/>
      <c r="AL848" s="863"/>
      <c r="AM848" s="863"/>
      <c r="AN848" s="863"/>
      <c r="AO848" s="863"/>
      <c r="AP848" s="863"/>
    </row>
    <row r="849" ht="15.75" hidden="1" customHeight="1" outlineLevel="1">
      <c r="A849" s="862" t="str">
        <f>IFERROR(__xludf.DUMMYFUNCTION("TRANSPOSE(FILTER(Esercizi!$AY$2:$BI563,Esercizi!$AY$1:$BI$1=#REF!))"),"#N/A")</f>
        <v>#N/A</v>
      </c>
      <c r="B849" s="863"/>
      <c r="C849" s="863"/>
      <c r="D849" s="863"/>
      <c r="E849" s="863"/>
      <c r="F849" s="863"/>
      <c r="G849" s="863"/>
      <c r="H849" s="863"/>
      <c r="I849" s="863"/>
      <c r="J849" s="863"/>
      <c r="K849" s="863"/>
      <c r="L849" s="863"/>
      <c r="M849" s="863"/>
      <c r="N849" s="863"/>
      <c r="O849" s="863"/>
      <c r="P849" s="863"/>
      <c r="Q849" s="863"/>
      <c r="R849" s="863"/>
      <c r="S849" s="863"/>
      <c r="T849" s="863"/>
      <c r="U849" s="863"/>
      <c r="V849" s="863"/>
      <c r="W849" s="863"/>
      <c r="X849" s="863"/>
      <c r="Y849" s="863"/>
      <c r="Z849" s="863"/>
      <c r="AA849" s="863"/>
      <c r="AB849" s="863"/>
      <c r="AC849" s="863"/>
      <c r="AD849" s="863"/>
      <c r="AE849" s="863"/>
      <c r="AF849" s="863"/>
      <c r="AG849" s="863"/>
      <c r="AH849" s="863"/>
      <c r="AI849" s="863"/>
      <c r="AJ849" s="863"/>
      <c r="AK849" s="863"/>
      <c r="AL849" s="863"/>
      <c r="AM849" s="863"/>
      <c r="AN849" s="863"/>
      <c r="AO849" s="863"/>
      <c r="AP849" s="863"/>
    </row>
    <row r="850" ht="15.75" hidden="1" customHeight="1" outlineLevel="1">
      <c r="A850" s="862" t="str">
        <f>IFERROR(__xludf.DUMMYFUNCTION("TRANSPOSE(FILTER(Esercizi!$AY$2:$BI563,Esercizi!$AY$1:$BI$1=#REF!))"),"#N/A")</f>
        <v>#N/A</v>
      </c>
      <c r="B850" s="863"/>
      <c r="C850" s="863"/>
      <c r="D850" s="863"/>
      <c r="E850" s="863"/>
      <c r="F850" s="863"/>
      <c r="G850" s="863"/>
      <c r="H850" s="863"/>
      <c r="I850" s="863"/>
      <c r="J850" s="863"/>
      <c r="K850" s="863"/>
      <c r="L850" s="863"/>
      <c r="M850" s="863"/>
      <c r="N850" s="863"/>
      <c r="O850" s="863"/>
      <c r="P850" s="863"/>
      <c r="Q850" s="863"/>
      <c r="R850" s="863"/>
      <c r="S850" s="863"/>
      <c r="T850" s="863"/>
      <c r="U850" s="863"/>
      <c r="V850" s="863"/>
      <c r="W850" s="863"/>
      <c r="X850" s="863"/>
      <c r="Y850" s="863"/>
      <c r="Z850" s="863"/>
      <c r="AA850" s="863"/>
      <c r="AB850" s="863"/>
      <c r="AC850" s="863"/>
      <c r="AD850" s="863"/>
      <c r="AE850" s="863"/>
      <c r="AF850" s="863"/>
      <c r="AG850" s="863"/>
      <c r="AH850" s="863"/>
      <c r="AI850" s="863"/>
      <c r="AJ850" s="863"/>
      <c r="AK850" s="863"/>
      <c r="AL850" s="863"/>
      <c r="AM850" s="863"/>
      <c r="AN850" s="863"/>
      <c r="AO850" s="863"/>
      <c r="AP850" s="863"/>
    </row>
    <row r="851" ht="15.75" hidden="1" customHeight="1" outlineLevel="1">
      <c r="A851" s="862" t="str">
        <f>IFERROR(__xludf.DUMMYFUNCTION("TRANSPOSE(FILTER(Esercizi!$AY$2:$BI563,Esercizi!$AY$1:$BI$1=#REF!))"),"#N/A")</f>
        <v>#N/A</v>
      </c>
      <c r="B851" s="863"/>
      <c r="C851" s="863"/>
      <c r="D851" s="863"/>
      <c r="E851" s="863"/>
      <c r="F851" s="863"/>
      <c r="G851" s="863"/>
      <c r="H851" s="863"/>
      <c r="I851" s="863"/>
      <c r="J851" s="863"/>
      <c r="K851" s="863"/>
      <c r="L851" s="863"/>
      <c r="M851" s="863"/>
      <c r="N851" s="863"/>
      <c r="O851" s="863"/>
      <c r="P851" s="863"/>
      <c r="Q851" s="863"/>
      <c r="R851" s="863"/>
      <c r="S851" s="863"/>
      <c r="T851" s="863"/>
      <c r="U851" s="863"/>
      <c r="V851" s="863"/>
      <c r="W851" s="863"/>
      <c r="X851" s="863"/>
      <c r="Y851" s="863"/>
      <c r="Z851" s="863"/>
      <c r="AA851" s="863"/>
      <c r="AB851" s="863"/>
      <c r="AC851" s="863"/>
      <c r="AD851" s="863"/>
      <c r="AE851" s="863"/>
      <c r="AF851" s="863"/>
      <c r="AG851" s="863"/>
      <c r="AH851" s="863"/>
      <c r="AI851" s="863"/>
      <c r="AJ851" s="863"/>
      <c r="AK851" s="863"/>
      <c r="AL851" s="863"/>
      <c r="AM851" s="863"/>
      <c r="AN851" s="863"/>
      <c r="AO851" s="863"/>
      <c r="AP851" s="863"/>
    </row>
    <row r="852" ht="15.75" hidden="1" customHeight="1" outlineLevel="1">
      <c r="A852" s="862" t="str">
        <f>IFERROR(__xludf.DUMMYFUNCTION("TRANSPOSE(FILTER(Esercizi!$AY$2:$BI563,Esercizi!$AY$1:$BI$1=#REF!))"),"#N/A")</f>
        <v>#N/A</v>
      </c>
      <c r="B852" s="863"/>
      <c r="C852" s="863"/>
      <c r="D852" s="863"/>
      <c r="E852" s="863"/>
      <c r="F852" s="863"/>
      <c r="G852" s="863"/>
      <c r="H852" s="863"/>
      <c r="I852" s="863"/>
      <c r="J852" s="863"/>
      <c r="K852" s="863"/>
      <c r="L852" s="863"/>
      <c r="M852" s="863"/>
      <c r="N852" s="863"/>
      <c r="O852" s="863"/>
      <c r="P852" s="863"/>
      <c r="Q852" s="863"/>
      <c r="R852" s="863"/>
      <c r="S852" s="863"/>
      <c r="T852" s="863"/>
      <c r="U852" s="863"/>
      <c r="V852" s="863"/>
      <c r="W852" s="863"/>
      <c r="X852" s="863"/>
      <c r="Y852" s="863"/>
      <c r="Z852" s="863"/>
      <c r="AA852" s="863"/>
      <c r="AB852" s="863"/>
      <c r="AC852" s="863"/>
      <c r="AD852" s="863"/>
      <c r="AE852" s="863"/>
      <c r="AF852" s="863"/>
      <c r="AG852" s="863"/>
      <c r="AH852" s="863"/>
      <c r="AI852" s="863"/>
      <c r="AJ852" s="863"/>
      <c r="AK852" s="863"/>
      <c r="AL852" s="863"/>
      <c r="AM852" s="863"/>
      <c r="AN852" s="863"/>
      <c r="AO852" s="863"/>
      <c r="AP852" s="863"/>
    </row>
    <row r="853" ht="15.75" hidden="1" customHeight="1" outlineLevel="1">
      <c r="A853" s="862" t="str">
        <f>IFERROR(__xludf.DUMMYFUNCTION("TRANSPOSE(FILTER(Esercizi!$AY$2:$BI563,Esercizi!$AY$1:$BI$1=#REF!))"),"#N/A")</f>
        <v>#N/A</v>
      </c>
      <c r="B853" s="863"/>
      <c r="C853" s="863"/>
      <c r="D853" s="863"/>
      <c r="E853" s="863"/>
      <c r="F853" s="863"/>
      <c r="G853" s="863"/>
      <c r="H853" s="863"/>
      <c r="I853" s="863"/>
      <c r="J853" s="863"/>
      <c r="K853" s="863"/>
      <c r="L853" s="863"/>
      <c r="M853" s="863"/>
      <c r="N853" s="863"/>
      <c r="O853" s="863"/>
      <c r="P853" s="863"/>
      <c r="Q853" s="863"/>
      <c r="R853" s="863"/>
      <c r="S853" s="863"/>
      <c r="T853" s="863"/>
      <c r="U853" s="863"/>
      <c r="V853" s="863"/>
      <c r="W853" s="863"/>
      <c r="X853" s="863"/>
      <c r="Y853" s="863"/>
      <c r="Z853" s="863"/>
      <c r="AA853" s="863"/>
      <c r="AB853" s="863"/>
      <c r="AC853" s="863"/>
      <c r="AD853" s="863"/>
      <c r="AE853" s="863"/>
      <c r="AF853" s="863"/>
      <c r="AG853" s="863"/>
      <c r="AH853" s="863"/>
      <c r="AI853" s="863"/>
      <c r="AJ853" s="863"/>
      <c r="AK853" s="863"/>
      <c r="AL853" s="863"/>
      <c r="AM853" s="863"/>
      <c r="AN853" s="863"/>
      <c r="AO853" s="863"/>
      <c r="AP853" s="863"/>
    </row>
    <row r="854" ht="15.75" hidden="1" customHeight="1" outlineLevel="1">
      <c r="A854" s="862" t="str">
        <f>IFERROR(__xludf.DUMMYFUNCTION("TRANSPOSE(FILTER(Esercizi!$AY$2:$BI563,Esercizi!$AY$1:$BI$1=#REF!))"),"#N/A")</f>
        <v>#N/A</v>
      </c>
      <c r="B854" s="863"/>
      <c r="C854" s="863"/>
      <c r="D854" s="863"/>
      <c r="E854" s="863"/>
      <c r="F854" s="863"/>
      <c r="G854" s="863"/>
      <c r="H854" s="863"/>
      <c r="I854" s="863"/>
      <c r="J854" s="863"/>
      <c r="K854" s="863"/>
      <c r="L854" s="863"/>
      <c r="M854" s="863"/>
      <c r="N854" s="863"/>
      <c r="O854" s="863"/>
      <c r="P854" s="863"/>
      <c r="Q854" s="863"/>
      <c r="R854" s="863"/>
      <c r="S854" s="863"/>
      <c r="T854" s="863"/>
      <c r="U854" s="863"/>
      <c r="V854" s="863"/>
      <c r="W854" s="863"/>
      <c r="X854" s="863"/>
      <c r="Y854" s="863"/>
      <c r="Z854" s="863"/>
      <c r="AA854" s="863"/>
      <c r="AB854" s="863"/>
      <c r="AC854" s="863"/>
      <c r="AD854" s="863"/>
      <c r="AE854" s="863"/>
      <c r="AF854" s="863"/>
      <c r="AG854" s="863"/>
      <c r="AH854" s="863"/>
      <c r="AI854" s="863"/>
      <c r="AJ854" s="863"/>
      <c r="AK854" s="863"/>
      <c r="AL854" s="863"/>
      <c r="AM854" s="863"/>
      <c r="AN854" s="863"/>
      <c r="AO854" s="863"/>
      <c r="AP854" s="863"/>
    </row>
    <row r="855" ht="15.75" hidden="1" customHeight="1" outlineLevel="1">
      <c r="A855" s="862" t="str">
        <f>IFERROR(__xludf.DUMMYFUNCTION("TRANSPOSE(FILTER(Esercizi!$AY$2:$BI563,Esercizi!$AY$1:$BI$1=#REF!))"),"#N/A")</f>
        <v>#N/A</v>
      </c>
      <c r="B855" s="863"/>
      <c r="C855" s="863"/>
      <c r="D855" s="863"/>
      <c r="E855" s="863"/>
      <c r="F855" s="863"/>
      <c r="G855" s="863"/>
      <c r="H855" s="863"/>
      <c r="I855" s="863"/>
      <c r="J855" s="863"/>
      <c r="K855" s="863"/>
      <c r="L855" s="863"/>
      <c r="M855" s="863"/>
      <c r="N855" s="863"/>
      <c r="O855" s="863"/>
      <c r="P855" s="863"/>
      <c r="Q855" s="863"/>
      <c r="R855" s="863"/>
      <c r="S855" s="863"/>
      <c r="T855" s="863"/>
      <c r="U855" s="863"/>
      <c r="V855" s="863"/>
      <c r="W855" s="863"/>
      <c r="X855" s="863"/>
      <c r="Y855" s="863"/>
      <c r="Z855" s="863"/>
      <c r="AA855" s="863"/>
      <c r="AB855" s="863"/>
      <c r="AC855" s="863"/>
      <c r="AD855" s="863"/>
      <c r="AE855" s="863"/>
      <c r="AF855" s="863"/>
      <c r="AG855" s="863"/>
      <c r="AH855" s="863"/>
      <c r="AI855" s="863"/>
      <c r="AJ855" s="863"/>
      <c r="AK855" s="863"/>
      <c r="AL855" s="863"/>
      <c r="AM855" s="863"/>
      <c r="AN855" s="863"/>
      <c r="AO855" s="863"/>
      <c r="AP855" s="863"/>
    </row>
    <row r="856" ht="15.75" hidden="1" customHeight="1" outlineLevel="1">
      <c r="A856" s="862"/>
      <c r="B856" s="863"/>
      <c r="C856" s="863"/>
      <c r="D856" s="863"/>
      <c r="E856" s="863"/>
      <c r="F856" s="863"/>
      <c r="G856" s="863"/>
      <c r="H856" s="863"/>
      <c r="I856" s="863"/>
      <c r="J856" s="863"/>
      <c r="K856" s="863"/>
      <c r="L856" s="863"/>
      <c r="M856" s="863"/>
      <c r="N856" s="863"/>
      <c r="O856" s="863"/>
      <c r="P856" s="863"/>
      <c r="Q856" s="863"/>
      <c r="R856" s="863"/>
      <c r="S856" s="863"/>
      <c r="T856" s="863"/>
      <c r="U856" s="863"/>
      <c r="V856" s="863"/>
      <c r="W856" s="863"/>
      <c r="X856" s="863"/>
      <c r="Y856" s="863"/>
      <c r="Z856" s="863"/>
      <c r="AA856" s="863"/>
      <c r="AB856" s="863"/>
      <c r="AC856" s="863"/>
      <c r="AD856" s="863"/>
      <c r="AE856" s="863"/>
      <c r="AF856" s="863"/>
      <c r="AG856" s="863"/>
      <c r="AH856" s="863"/>
      <c r="AI856" s="863"/>
      <c r="AJ856" s="863"/>
      <c r="AK856" s="863"/>
      <c r="AL856" s="863"/>
      <c r="AM856" s="863"/>
      <c r="AN856" s="863"/>
      <c r="AO856" s="863"/>
      <c r="AP856" s="863"/>
    </row>
    <row r="857" ht="15.75" hidden="1" customHeight="1" outlineLevel="1">
      <c r="A857" s="862" t="str">
        <f>IFERROR(__xludf.DUMMYFUNCTION("TRANSPOSE(FILTER(Esercizi!$AY$2:$BI563,Esercizi!$AY$1:$BI$1=#REF!))"),"#N/A")</f>
        <v>#N/A</v>
      </c>
      <c r="B857" s="863"/>
      <c r="C857" s="863"/>
      <c r="D857" s="863"/>
      <c r="E857" s="863"/>
      <c r="F857" s="863"/>
      <c r="G857" s="863"/>
      <c r="H857" s="863"/>
      <c r="I857" s="863"/>
      <c r="J857" s="863"/>
      <c r="K857" s="863"/>
      <c r="L857" s="863"/>
      <c r="M857" s="863"/>
      <c r="N857" s="863"/>
      <c r="O857" s="863"/>
      <c r="P857" s="863"/>
      <c r="Q857" s="863"/>
      <c r="R857" s="863"/>
      <c r="S857" s="863"/>
      <c r="T857" s="863"/>
      <c r="U857" s="863"/>
      <c r="V857" s="863"/>
      <c r="W857" s="863"/>
      <c r="X857" s="863"/>
      <c r="Y857" s="863"/>
      <c r="Z857" s="863"/>
      <c r="AA857" s="863"/>
      <c r="AB857" s="863"/>
      <c r="AC857" s="863"/>
      <c r="AD857" s="863"/>
      <c r="AE857" s="863"/>
      <c r="AF857" s="863"/>
      <c r="AG857" s="863"/>
      <c r="AH857" s="863"/>
      <c r="AI857" s="863"/>
      <c r="AJ857" s="863"/>
      <c r="AK857" s="863"/>
      <c r="AL857" s="863"/>
      <c r="AM857" s="863"/>
      <c r="AN857" s="863"/>
      <c r="AO857" s="863"/>
      <c r="AP857" s="863"/>
    </row>
    <row r="858" ht="15.75" hidden="1" customHeight="1" outlineLevel="1">
      <c r="A858" s="862" t="str">
        <f>IFERROR(__xludf.DUMMYFUNCTION("TRANSPOSE(FILTER(Esercizi!$AY$2:$BI563,Esercizi!$AY$1:$BI$1=#REF!))"),"#N/A")</f>
        <v>#N/A</v>
      </c>
      <c r="B858" s="863"/>
      <c r="C858" s="863"/>
      <c r="D858" s="863"/>
      <c r="E858" s="863"/>
      <c r="F858" s="863"/>
      <c r="G858" s="863"/>
      <c r="H858" s="863"/>
      <c r="I858" s="863"/>
      <c r="J858" s="863"/>
      <c r="K858" s="863"/>
      <c r="L858" s="863"/>
      <c r="M858" s="863"/>
      <c r="N858" s="863"/>
      <c r="O858" s="863"/>
      <c r="P858" s="863"/>
      <c r="Q858" s="863"/>
      <c r="R858" s="863"/>
      <c r="S858" s="863"/>
      <c r="T858" s="863"/>
      <c r="U858" s="863"/>
      <c r="V858" s="863"/>
      <c r="W858" s="863"/>
      <c r="X858" s="863"/>
      <c r="Y858" s="863"/>
      <c r="Z858" s="863"/>
      <c r="AA858" s="863"/>
      <c r="AB858" s="863"/>
      <c r="AC858" s="863"/>
      <c r="AD858" s="863"/>
      <c r="AE858" s="863"/>
      <c r="AF858" s="863"/>
      <c r="AG858" s="863"/>
      <c r="AH858" s="863"/>
      <c r="AI858" s="863"/>
      <c r="AJ858" s="863"/>
      <c r="AK858" s="863"/>
      <c r="AL858" s="863"/>
      <c r="AM858" s="863"/>
      <c r="AN858" s="863"/>
      <c r="AO858" s="863"/>
      <c r="AP858" s="863"/>
    </row>
    <row r="859" ht="15.75" hidden="1" customHeight="1" outlineLevel="1">
      <c r="A859" s="862" t="str">
        <f>IFERROR(__xludf.DUMMYFUNCTION("TRANSPOSE(FILTER(Esercizi!$AY$2:$BI563,Esercizi!$AY$1:$BI$1=#REF!))"),"#N/A")</f>
        <v>#N/A</v>
      </c>
      <c r="B859" s="863"/>
      <c r="C859" s="863"/>
      <c r="D859" s="863"/>
      <c r="E859" s="863"/>
      <c r="F859" s="863"/>
      <c r="G859" s="863"/>
      <c r="H859" s="863"/>
      <c r="I859" s="863"/>
      <c r="J859" s="863"/>
      <c r="K859" s="863"/>
      <c r="L859" s="863"/>
      <c r="M859" s="863"/>
      <c r="N859" s="863"/>
      <c r="O859" s="863"/>
      <c r="P859" s="863"/>
      <c r="Q859" s="863"/>
      <c r="R859" s="863"/>
      <c r="S859" s="863"/>
      <c r="T859" s="863"/>
      <c r="U859" s="863"/>
      <c r="V859" s="863"/>
      <c r="W859" s="863"/>
      <c r="X859" s="863"/>
      <c r="Y859" s="863"/>
      <c r="Z859" s="863"/>
      <c r="AA859" s="863"/>
      <c r="AB859" s="863"/>
      <c r="AC859" s="863"/>
      <c r="AD859" s="863"/>
      <c r="AE859" s="863"/>
      <c r="AF859" s="863"/>
      <c r="AG859" s="863"/>
      <c r="AH859" s="863"/>
      <c r="AI859" s="863"/>
      <c r="AJ859" s="863"/>
      <c r="AK859" s="863"/>
      <c r="AL859" s="863"/>
      <c r="AM859" s="863"/>
      <c r="AN859" s="863"/>
      <c r="AO859" s="863"/>
      <c r="AP859" s="863"/>
    </row>
    <row r="860" ht="15.75" hidden="1" customHeight="1" outlineLevel="1">
      <c r="A860" s="862" t="str">
        <f>IFERROR(__xludf.DUMMYFUNCTION("TRANSPOSE(FILTER(Esercizi!$AY$2:$BI563,Esercizi!$AY$1:$BI$1=#REF!))"),"#N/A")</f>
        <v>#N/A</v>
      </c>
      <c r="B860" s="863"/>
      <c r="C860" s="863"/>
      <c r="D860" s="863"/>
      <c r="E860" s="863"/>
      <c r="F860" s="863"/>
      <c r="G860" s="863"/>
      <c r="H860" s="863"/>
      <c r="I860" s="863"/>
      <c r="J860" s="863"/>
      <c r="K860" s="863"/>
      <c r="L860" s="863"/>
      <c r="M860" s="863"/>
      <c r="N860" s="863"/>
      <c r="O860" s="863"/>
      <c r="P860" s="863"/>
      <c r="Q860" s="863"/>
      <c r="R860" s="863"/>
      <c r="S860" s="863"/>
      <c r="T860" s="863"/>
      <c r="U860" s="863"/>
      <c r="V860" s="863"/>
      <c r="W860" s="863"/>
      <c r="X860" s="863"/>
      <c r="Y860" s="863"/>
      <c r="Z860" s="863"/>
      <c r="AA860" s="863"/>
      <c r="AB860" s="863"/>
      <c r="AC860" s="863"/>
      <c r="AD860" s="863"/>
      <c r="AE860" s="863"/>
      <c r="AF860" s="863"/>
      <c r="AG860" s="863"/>
      <c r="AH860" s="863"/>
      <c r="AI860" s="863"/>
      <c r="AJ860" s="863"/>
      <c r="AK860" s="863"/>
      <c r="AL860" s="863"/>
      <c r="AM860" s="863"/>
      <c r="AN860" s="863"/>
      <c r="AO860" s="863"/>
      <c r="AP860" s="863"/>
    </row>
    <row r="861" ht="15.75" hidden="1" customHeight="1" outlineLevel="1">
      <c r="A861" s="862" t="str">
        <f>IFERROR(__xludf.DUMMYFUNCTION("TRANSPOSE(FILTER(Esercizi!$AY$2:$BI563,Esercizi!$AY$1:$BI$1=#REF!))"),"#N/A")</f>
        <v>#N/A</v>
      </c>
      <c r="B861" s="863"/>
      <c r="C861" s="863"/>
      <c r="D861" s="863"/>
      <c r="E861" s="863"/>
      <c r="F861" s="863"/>
      <c r="G861" s="863"/>
      <c r="H861" s="863"/>
      <c r="I861" s="863"/>
      <c r="J861" s="863"/>
      <c r="K861" s="863"/>
      <c r="L861" s="863"/>
      <c r="M861" s="863"/>
      <c r="N861" s="863"/>
      <c r="O861" s="863"/>
      <c r="P861" s="863"/>
      <c r="Q861" s="863"/>
      <c r="R861" s="863"/>
      <c r="S861" s="863"/>
      <c r="T861" s="863"/>
      <c r="U861" s="863"/>
      <c r="V861" s="863"/>
      <c r="W861" s="863"/>
      <c r="X861" s="863"/>
      <c r="Y861" s="863"/>
      <c r="Z861" s="863"/>
      <c r="AA861" s="863"/>
      <c r="AB861" s="863"/>
      <c r="AC861" s="863"/>
      <c r="AD861" s="863"/>
      <c r="AE861" s="863"/>
      <c r="AF861" s="863"/>
      <c r="AG861" s="863"/>
      <c r="AH861" s="863"/>
      <c r="AI861" s="863"/>
      <c r="AJ861" s="863"/>
      <c r="AK861" s="863"/>
      <c r="AL861" s="863"/>
      <c r="AM861" s="863"/>
      <c r="AN861" s="863"/>
      <c r="AO861" s="863"/>
      <c r="AP861" s="863"/>
    </row>
    <row r="862" ht="15.75" hidden="1" customHeight="1" outlineLevel="1">
      <c r="A862" s="862" t="str">
        <f>IFERROR(__xludf.DUMMYFUNCTION("TRANSPOSE(FILTER(Esercizi!$AY$2:$BI563,Esercizi!$AY$1:$BI$1=#REF!))"),"#N/A")</f>
        <v>#N/A</v>
      </c>
      <c r="B862" s="863"/>
      <c r="C862" s="863"/>
      <c r="D862" s="863"/>
      <c r="E862" s="863"/>
      <c r="F862" s="863"/>
      <c r="G862" s="863"/>
      <c r="H862" s="863"/>
      <c r="I862" s="863"/>
      <c r="J862" s="863"/>
      <c r="K862" s="863"/>
      <c r="L862" s="863"/>
      <c r="M862" s="863"/>
      <c r="N862" s="863"/>
      <c r="O862" s="863"/>
      <c r="P862" s="863"/>
      <c r="Q862" s="863"/>
      <c r="R862" s="863"/>
      <c r="S862" s="863"/>
      <c r="T862" s="863"/>
      <c r="U862" s="863"/>
      <c r="V862" s="863"/>
      <c r="W862" s="863"/>
      <c r="X862" s="863"/>
      <c r="Y862" s="863"/>
      <c r="Z862" s="863"/>
      <c r="AA862" s="863"/>
      <c r="AB862" s="863"/>
      <c r="AC862" s="863"/>
      <c r="AD862" s="863"/>
      <c r="AE862" s="863"/>
      <c r="AF862" s="863"/>
      <c r="AG862" s="863"/>
      <c r="AH862" s="863"/>
      <c r="AI862" s="863"/>
      <c r="AJ862" s="863"/>
      <c r="AK862" s="863"/>
      <c r="AL862" s="863"/>
      <c r="AM862" s="863"/>
      <c r="AN862" s="863"/>
      <c r="AO862" s="863"/>
      <c r="AP862" s="863"/>
    </row>
    <row r="863" ht="15.75" hidden="1" customHeight="1" outlineLevel="1">
      <c r="A863" s="862" t="str">
        <f>IFERROR(__xludf.DUMMYFUNCTION("TRANSPOSE(FILTER(Esercizi!$AY$2:$BI563,Esercizi!$AY$1:$BI$1=#REF!))"),"#N/A")</f>
        <v>#N/A</v>
      </c>
      <c r="B863" s="863"/>
      <c r="C863" s="863"/>
      <c r="D863" s="863"/>
      <c r="E863" s="863"/>
      <c r="F863" s="863"/>
      <c r="G863" s="863"/>
      <c r="H863" s="863"/>
      <c r="I863" s="863"/>
      <c r="J863" s="863"/>
      <c r="K863" s="863"/>
      <c r="L863" s="863"/>
      <c r="M863" s="863"/>
      <c r="N863" s="863"/>
      <c r="O863" s="863"/>
      <c r="P863" s="863"/>
      <c r="Q863" s="863"/>
      <c r="R863" s="863"/>
      <c r="S863" s="863"/>
      <c r="T863" s="863"/>
      <c r="U863" s="863"/>
      <c r="V863" s="863"/>
      <c r="W863" s="863"/>
      <c r="X863" s="863"/>
      <c r="Y863" s="863"/>
      <c r="Z863" s="863"/>
      <c r="AA863" s="863"/>
      <c r="AB863" s="863"/>
      <c r="AC863" s="863"/>
      <c r="AD863" s="863"/>
      <c r="AE863" s="863"/>
      <c r="AF863" s="863"/>
      <c r="AG863" s="863"/>
      <c r="AH863" s="863"/>
      <c r="AI863" s="863"/>
      <c r="AJ863" s="863"/>
      <c r="AK863" s="863"/>
      <c r="AL863" s="863"/>
      <c r="AM863" s="863"/>
      <c r="AN863" s="863"/>
      <c r="AO863" s="863"/>
      <c r="AP863" s="863"/>
    </row>
    <row r="864" ht="15.75" hidden="1" customHeight="1" outlineLevel="1">
      <c r="A864" s="862" t="str">
        <f>IFERROR(__xludf.DUMMYFUNCTION("TRANSPOSE(FILTER(Esercizi!$AY$2:$BI563,Esercizi!$AY$1:$BI$1=#REF!))"),"#N/A")</f>
        <v>#N/A</v>
      </c>
      <c r="B864" s="863"/>
      <c r="C864" s="863"/>
      <c r="D864" s="863"/>
      <c r="E864" s="863"/>
      <c r="F864" s="863"/>
      <c r="G864" s="863"/>
      <c r="H864" s="863"/>
      <c r="I864" s="863"/>
      <c r="J864" s="863"/>
      <c r="K864" s="863"/>
      <c r="L864" s="863"/>
      <c r="M864" s="863"/>
      <c r="N864" s="863"/>
      <c r="O864" s="863"/>
      <c r="P864" s="863"/>
      <c r="Q864" s="863"/>
      <c r="R864" s="863"/>
      <c r="S864" s="863"/>
      <c r="T864" s="863"/>
      <c r="U864" s="863"/>
      <c r="V864" s="863"/>
      <c r="W864" s="863"/>
      <c r="X864" s="863"/>
      <c r="Y864" s="863"/>
      <c r="Z864" s="863"/>
      <c r="AA864" s="863"/>
      <c r="AB864" s="863"/>
      <c r="AC864" s="863"/>
      <c r="AD864" s="863"/>
      <c r="AE864" s="863"/>
      <c r="AF864" s="863"/>
      <c r="AG864" s="863"/>
      <c r="AH864" s="863"/>
      <c r="AI864" s="863"/>
      <c r="AJ864" s="863"/>
      <c r="AK864" s="863"/>
      <c r="AL864" s="863"/>
      <c r="AM864" s="863"/>
      <c r="AN864" s="863"/>
      <c r="AO864" s="863"/>
      <c r="AP864" s="863"/>
    </row>
    <row r="865" ht="15.75" hidden="1" customHeight="1" outlineLevel="1">
      <c r="A865" s="862" t="str">
        <f>IFERROR(__xludf.DUMMYFUNCTION("TRANSPOSE(FILTER(Esercizi!$AY$2:$BI563,Esercizi!$AY$1:$BI$1=#REF!))"),"#N/A")</f>
        <v>#N/A</v>
      </c>
      <c r="B865" s="863"/>
      <c r="C865" s="863"/>
      <c r="D865" s="863"/>
      <c r="E865" s="863"/>
      <c r="F865" s="863"/>
      <c r="G865" s="863"/>
      <c r="H865" s="863"/>
      <c r="I865" s="863"/>
      <c r="J865" s="863"/>
      <c r="K865" s="863"/>
      <c r="L865" s="863"/>
      <c r="M865" s="863"/>
      <c r="N865" s="863"/>
      <c r="O865" s="863"/>
      <c r="P865" s="863"/>
      <c r="Q865" s="863"/>
      <c r="R865" s="863"/>
      <c r="S865" s="863"/>
      <c r="T865" s="863"/>
      <c r="U865" s="863"/>
      <c r="V865" s="863"/>
      <c r="W865" s="863"/>
      <c r="X865" s="863"/>
      <c r="Y865" s="863"/>
      <c r="Z865" s="863"/>
      <c r="AA865" s="863"/>
      <c r="AB865" s="863"/>
      <c r="AC865" s="863"/>
      <c r="AD865" s="863"/>
      <c r="AE865" s="863"/>
      <c r="AF865" s="863"/>
      <c r="AG865" s="863"/>
      <c r="AH865" s="863"/>
      <c r="AI865" s="863"/>
      <c r="AJ865" s="863"/>
      <c r="AK865" s="863"/>
      <c r="AL865" s="863"/>
      <c r="AM865" s="863"/>
      <c r="AN865" s="863"/>
      <c r="AO865" s="863"/>
      <c r="AP865" s="863"/>
    </row>
    <row r="866" ht="15.75" hidden="1" customHeight="1" outlineLevel="1">
      <c r="A866" s="862" t="str">
        <f>IFERROR(__xludf.DUMMYFUNCTION("TRANSPOSE(FILTER(Esercizi!$AY$2:$BI563,Esercizi!$AY$1:$BI$1=#REF!))"),"#N/A")</f>
        <v>#N/A</v>
      </c>
      <c r="B866" s="863"/>
      <c r="C866" s="863"/>
      <c r="D866" s="863"/>
      <c r="E866" s="863"/>
      <c r="F866" s="863"/>
      <c r="G866" s="863"/>
      <c r="H866" s="863"/>
      <c r="I866" s="863"/>
      <c r="J866" s="863"/>
      <c r="K866" s="863"/>
      <c r="L866" s="863"/>
      <c r="M866" s="863"/>
      <c r="N866" s="863"/>
      <c r="O866" s="863"/>
      <c r="P866" s="863"/>
      <c r="Q866" s="863"/>
      <c r="R866" s="863"/>
      <c r="S866" s="863"/>
      <c r="T866" s="863"/>
      <c r="U866" s="863"/>
      <c r="V866" s="863"/>
      <c r="W866" s="863"/>
      <c r="X866" s="863"/>
      <c r="Y866" s="863"/>
      <c r="Z866" s="863"/>
      <c r="AA866" s="863"/>
      <c r="AB866" s="863"/>
      <c r="AC866" s="863"/>
      <c r="AD866" s="863"/>
      <c r="AE866" s="863"/>
      <c r="AF866" s="863"/>
      <c r="AG866" s="863"/>
      <c r="AH866" s="863"/>
      <c r="AI866" s="863"/>
      <c r="AJ866" s="863"/>
      <c r="AK866" s="863"/>
      <c r="AL866" s="863"/>
      <c r="AM866" s="863"/>
      <c r="AN866" s="863"/>
      <c r="AO866" s="863"/>
      <c r="AP866" s="863"/>
    </row>
    <row r="867" ht="15.75" hidden="1" customHeight="1" outlineLevel="1">
      <c r="A867" s="862" t="str">
        <f>IFERROR(__xludf.DUMMYFUNCTION("TRANSPOSE(FILTER(Esercizi!$AY$2:$BI563,Esercizi!$AY$1:$BI$1=#REF!))"),"#N/A")</f>
        <v>#N/A</v>
      </c>
      <c r="B867" s="863"/>
      <c r="C867" s="863"/>
      <c r="D867" s="863"/>
      <c r="E867" s="863"/>
      <c r="F867" s="863"/>
      <c r="G867" s="863"/>
      <c r="H867" s="863"/>
      <c r="I867" s="863"/>
      <c r="J867" s="863"/>
      <c r="K867" s="863"/>
      <c r="L867" s="863"/>
      <c r="M867" s="863"/>
      <c r="N867" s="863"/>
      <c r="O867" s="863"/>
      <c r="P867" s="863"/>
      <c r="Q867" s="863"/>
      <c r="R867" s="863"/>
      <c r="S867" s="863"/>
      <c r="T867" s="863"/>
      <c r="U867" s="863"/>
      <c r="V867" s="863"/>
      <c r="W867" s="863"/>
      <c r="X867" s="863"/>
      <c r="Y867" s="863"/>
      <c r="Z867" s="863"/>
      <c r="AA867" s="863"/>
      <c r="AB867" s="863"/>
      <c r="AC867" s="863"/>
      <c r="AD867" s="863"/>
      <c r="AE867" s="863"/>
      <c r="AF867" s="863"/>
      <c r="AG867" s="863"/>
      <c r="AH867" s="863"/>
      <c r="AI867" s="863"/>
      <c r="AJ867" s="863"/>
      <c r="AK867" s="863"/>
      <c r="AL867" s="863"/>
      <c r="AM867" s="863"/>
      <c r="AN867" s="863"/>
      <c r="AO867" s="863"/>
      <c r="AP867" s="863"/>
    </row>
    <row r="868" ht="15.75" hidden="1" customHeight="1" outlineLevel="1">
      <c r="A868" s="862" t="str">
        <f>IFERROR(__xludf.DUMMYFUNCTION("TRANSPOSE(FILTER(Esercizi!$AY$2:$BI563,Esercizi!$AY$1:$BI$1=#REF!))"),"#N/A")</f>
        <v>#N/A</v>
      </c>
      <c r="B868" s="863"/>
      <c r="C868" s="863"/>
      <c r="D868" s="863"/>
      <c r="E868" s="863"/>
      <c r="F868" s="863"/>
      <c r="G868" s="863"/>
      <c r="H868" s="863"/>
      <c r="I868" s="863"/>
      <c r="J868" s="863"/>
      <c r="K868" s="863"/>
      <c r="L868" s="863"/>
      <c r="M868" s="863"/>
      <c r="N868" s="863"/>
      <c r="O868" s="863"/>
      <c r="P868" s="863"/>
      <c r="Q868" s="863"/>
      <c r="R868" s="863"/>
      <c r="S868" s="863"/>
      <c r="T868" s="863"/>
      <c r="U868" s="863"/>
      <c r="V868" s="863"/>
      <c r="W868" s="863"/>
      <c r="X868" s="863"/>
      <c r="Y868" s="863"/>
      <c r="Z868" s="863"/>
      <c r="AA868" s="863"/>
      <c r="AB868" s="863"/>
      <c r="AC868" s="863"/>
      <c r="AD868" s="863"/>
      <c r="AE868" s="863"/>
      <c r="AF868" s="863"/>
      <c r="AG868" s="863"/>
      <c r="AH868" s="863"/>
      <c r="AI868" s="863"/>
      <c r="AJ868" s="863"/>
      <c r="AK868" s="863"/>
      <c r="AL868" s="863"/>
      <c r="AM868" s="863"/>
      <c r="AN868" s="863"/>
      <c r="AO868" s="863"/>
      <c r="AP868" s="863"/>
    </row>
    <row r="869" ht="15.75" customHeight="1">
      <c r="A869" s="866"/>
    </row>
    <row r="870" ht="37.5" customHeight="1" collapsed="1">
      <c r="A870" s="864">
        <f>A791+1</f>
        <v>12</v>
      </c>
      <c r="B870" s="865"/>
      <c r="C870" s="865"/>
      <c r="D870" s="865"/>
      <c r="E870" s="865"/>
      <c r="F870" s="865"/>
      <c r="G870" s="865"/>
      <c r="H870" s="865"/>
      <c r="I870" s="865"/>
      <c r="J870" s="865"/>
      <c r="K870" s="865"/>
      <c r="L870" s="865"/>
      <c r="M870" s="865"/>
      <c r="N870" s="865"/>
      <c r="O870" s="865"/>
      <c r="P870" s="865"/>
      <c r="Q870" s="865"/>
      <c r="R870" s="865"/>
      <c r="S870" s="865"/>
      <c r="T870" s="865"/>
      <c r="U870" s="865"/>
      <c r="V870" s="865"/>
      <c r="W870" s="865"/>
      <c r="X870" s="865"/>
      <c r="Y870" s="865"/>
      <c r="Z870" s="865"/>
      <c r="AA870" s="865"/>
      <c r="AB870" s="865"/>
      <c r="AC870" s="865"/>
      <c r="AD870" s="865"/>
      <c r="AE870" s="865"/>
      <c r="AF870" s="865"/>
      <c r="AG870" s="865"/>
      <c r="AH870" s="865"/>
      <c r="AI870" s="865"/>
      <c r="AJ870" s="865"/>
      <c r="AK870" s="865"/>
      <c r="AL870" s="865"/>
      <c r="AM870" s="865"/>
      <c r="AN870" s="865"/>
      <c r="AO870" s="865"/>
      <c r="AP870" s="865"/>
    </row>
    <row r="871" ht="15.75" hidden="1" customHeight="1" outlineLevel="1">
      <c r="A871" s="862" t="str">
        <f>IFERROR(__xludf.DUMMYFUNCTION("TRANSPOSE(FILTER(Esercizi!$AY$2:$BI563,Esercizi!$AY$1:$BI$1=#REF!))"),"#N/A")</f>
        <v>#N/A</v>
      </c>
      <c r="B871" s="863"/>
      <c r="C871" s="863"/>
      <c r="D871" s="863"/>
      <c r="E871" s="863"/>
      <c r="F871" s="863"/>
      <c r="G871" s="863"/>
      <c r="H871" s="863"/>
      <c r="I871" s="863"/>
      <c r="J871" s="863"/>
      <c r="K871" s="863"/>
      <c r="L871" s="863"/>
      <c r="M871" s="863"/>
      <c r="N871" s="863"/>
      <c r="O871" s="863"/>
      <c r="P871" s="863"/>
      <c r="Q871" s="863"/>
      <c r="R871" s="863"/>
      <c r="S871" s="863"/>
      <c r="T871" s="863"/>
      <c r="U871" s="863"/>
      <c r="V871" s="863"/>
      <c r="W871" s="863"/>
      <c r="X871" s="863"/>
      <c r="Y871" s="863"/>
      <c r="Z871" s="863"/>
      <c r="AA871" s="863"/>
      <c r="AB871" s="863"/>
      <c r="AC871" s="863"/>
      <c r="AD871" s="863"/>
      <c r="AE871" s="863"/>
      <c r="AF871" s="863"/>
      <c r="AG871" s="863"/>
      <c r="AH871" s="863"/>
      <c r="AI871" s="863"/>
      <c r="AJ871" s="863"/>
      <c r="AK871" s="863"/>
      <c r="AL871" s="863"/>
      <c r="AM871" s="863"/>
      <c r="AN871" s="863"/>
      <c r="AO871" s="863"/>
      <c r="AP871" s="863"/>
    </row>
    <row r="872" ht="15.75" hidden="1" customHeight="1" outlineLevel="1">
      <c r="A872" s="862" t="str">
        <f>IFERROR(__xludf.DUMMYFUNCTION("TRANSPOSE(FILTER(Esercizi!$AY$2:$BI563,Esercizi!$AY$1:$BI$1=#REF!))"),"#N/A")</f>
        <v>#N/A</v>
      </c>
      <c r="B872" s="863"/>
      <c r="C872" s="863"/>
      <c r="D872" s="863"/>
      <c r="E872" s="863"/>
      <c r="F872" s="863"/>
      <c r="G872" s="863"/>
      <c r="H872" s="863"/>
      <c r="I872" s="863"/>
      <c r="J872" s="863"/>
      <c r="K872" s="863"/>
      <c r="L872" s="863"/>
      <c r="M872" s="863"/>
      <c r="N872" s="863"/>
      <c r="O872" s="863"/>
      <c r="P872" s="863"/>
      <c r="Q872" s="863"/>
      <c r="R872" s="863"/>
      <c r="S872" s="863"/>
      <c r="T872" s="863"/>
      <c r="U872" s="863"/>
      <c r="V872" s="863"/>
      <c r="W872" s="863"/>
      <c r="X872" s="863"/>
      <c r="Y872" s="863"/>
      <c r="Z872" s="863"/>
      <c r="AA872" s="863"/>
      <c r="AB872" s="863"/>
      <c r="AC872" s="863"/>
      <c r="AD872" s="863"/>
      <c r="AE872" s="863"/>
      <c r="AF872" s="863"/>
      <c r="AG872" s="863"/>
      <c r="AH872" s="863"/>
      <c r="AI872" s="863"/>
      <c r="AJ872" s="863"/>
      <c r="AK872" s="863"/>
      <c r="AL872" s="863"/>
      <c r="AM872" s="863"/>
      <c r="AN872" s="863"/>
      <c r="AO872" s="863"/>
      <c r="AP872" s="863"/>
    </row>
    <row r="873" ht="15.75" hidden="1" customHeight="1" outlineLevel="1">
      <c r="A873" s="862" t="str">
        <f>IFERROR(__xludf.DUMMYFUNCTION("TRANSPOSE(FILTER(Esercizi!$AY$2:$BI563,Esercizi!$AY$1:$BI$1=#REF!))"),"#N/A")</f>
        <v>#N/A</v>
      </c>
      <c r="B873" s="863"/>
      <c r="C873" s="863"/>
      <c r="D873" s="863"/>
      <c r="E873" s="863"/>
      <c r="F873" s="863"/>
      <c r="G873" s="863"/>
      <c r="H873" s="863"/>
      <c r="I873" s="863"/>
      <c r="J873" s="863"/>
      <c r="K873" s="863"/>
      <c r="L873" s="863"/>
      <c r="M873" s="863"/>
      <c r="N873" s="863"/>
      <c r="O873" s="863"/>
      <c r="P873" s="863"/>
      <c r="Q873" s="863"/>
      <c r="R873" s="863"/>
      <c r="S873" s="863"/>
      <c r="T873" s="863"/>
      <c r="U873" s="863"/>
      <c r="V873" s="863"/>
      <c r="W873" s="863"/>
      <c r="X873" s="863"/>
      <c r="Y873" s="863"/>
      <c r="Z873" s="863"/>
      <c r="AA873" s="863"/>
      <c r="AB873" s="863"/>
      <c r="AC873" s="863"/>
      <c r="AD873" s="863"/>
      <c r="AE873" s="863"/>
      <c r="AF873" s="863"/>
      <c r="AG873" s="863"/>
      <c r="AH873" s="863"/>
      <c r="AI873" s="863"/>
      <c r="AJ873" s="863"/>
      <c r="AK873" s="863"/>
      <c r="AL873" s="863"/>
      <c r="AM873" s="863"/>
      <c r="AN873" s="863"/>
      <c r="AO873" s="863"/>
      <c r="AP873" s="863"/>
    </row>
    <row r="874" ht="15.75" hidden="1" customHeight="1" outlineLevel="1">
      <c r="A874" s="862" t="str">
        <f>IFERROR(__xludf.DUMMYFUNCTION("TRANSPOSE(FILTER(Esercizi!$AY$2:$BI563,Esercizi!$AY$1:$BI$1=#REF!))"),"#N/A")</f>
        <v>#N/A</v>
      </c>
      <c r="B874" s="863"/>
      <c r="C874" s="863"/>
      <c r="D874" s="863"/>
      <c r="E874" s="863"/>
      <c r="F874" s="863"/>
      <c r="G874" s="863"/>
      <c r="H874" s="863"/>
      <c r="I874" s="863"/>
      <c r="J874" s="863"/>
      <c r="K874" s="863"/>
      <c r="L874" s="863"/>
      <c r="M874" s="863"/>
      <c r="N874" s="863"/>
      <c r="O874" s="863"/>
      <c r="P874" s="863"/>
      <c r="Q874" s="863"/>
      <c r="R874" s="863"/>
      <c r="S874" s="863"/>
      <c r="T874" s="863"/>
      <c r="U874" s="863"/>
      <c r="V874" s="863"/>
      <c r="W874" s="863"/>
      <c r="X874" s="863"/>
      <c r="Y874" s="863"/>
      <c r="Z874" s="863"/>
      <c r="AA874" s="863"/>
      <c r="AB874" s="863"/>
      <c r="AC874" s="863"/>
      <c r="AD874" s="863"/>
      <c r="AE874" s="863"/>
      <c r="AF874" s="863"/>
      <c r="AG874" s="863"/>
      <c r="AH874" s="863"/>
      <c r="AI874" s="863"/>
      <c r="AJ874" s="863"/>
      <c r="AK874" s="863"/>
      <c r="AL874" s="863"/>
      <c r="AM874" s="863"/>
      <c r="AN874" s="863"/>
      <c r="AO874" s="863"/>
      <c r="AP874" s="863"/>
    </row>
    <row r="875" ht="15.75" hidden="1" customHeight="1" outlineLevel="1">
      <c r="A875" s="862" t="str">
        <f>IFERROR(__xludf.DUMMYFUNCTION("TRANSPOSE(FILTER(Esercizi!$AY$2:$BI563,Esercizi!$AY$1:$BI$1=#REF!))"),"#N/A")</f>
        <v>#N/A</v>
      </c>
      <c r="B875" s="863"/>
      <c r="C875" s="863"/>
      <c r="D875" s="863"/>
      <c r="E875" s="863"/>
      <c r="F875" s="863"/>
      <c r="G875" s="863"/>
      <c r="H875" s="863"/>
      <c r="I875" s="863"/>
      <c r="J875" s="863"/>
      <c r="K875" s="863"/>
      <c r="L875" s="863"/>
      <c r="M875" s="863"/>
      <c r="N875" s="863"/>
      <c r="O875" s="863"/>
      <c r="P875" s="863"/>
      <c r="Q875" s="863"/>
      <c r="R875" s="863"/>
      <c r="S875" s="863"/>
      <c r="T875" s="863"/>
      <c r="U875" s="863"/>
      <c r="V875" s="863"/>
      <c r="W875" s="863"/>
      <c r="X875" s="863"/>
      <c r="Y875" s="863"/>
      <c r="Z875" s="863"/>
      <c r="AA875" s="863"/>
      <c r="AB875" s="863"/>
      <c r="AC875" s="863"/>
      <c r="AD875" s="863"/>
      <c r="AE875" s="863"/>
      <c r="AF875" s="863"/>
      <c r="AG875" s="863"/>
      <c r="AH875" s="863"/>
      <c r="AI875" s="863"/>
      <c r="AJ875" s="863"/>
      <c r="AK875" s="863"/>
      <c r="AL875" s="863"/>
      <c r="AM875" s="863"/>
      <c r="AN875" s="863"/>
      <c r="AO875" s="863"/>
      <c r="AP875" s="863"/>
    </row>
    <row r="876" ht="15.75" hidden="1" customHeight="1" outlineLevel="1">
      <c r="A876" s="862" t="str">
        <f>IFERROR(__xludf.DUMMYFUNCTION("TRANSPOSE(FILTER(Esercizi!$AY$2:$BI563,Esercizi!$AY$1:$BI$1=#REF!))"),"#N/A")</f>
        <v>#N/A</v>
      </c>
      <c r="B876" s="863"/>
      <c r="C876" s="863"/>
      <c r="D876" s="863"/>
      <c r="E876" s="863"/>
      <c r="F876" s="863"/>
      <c r="G876" s="863"/>
      <c r="H876" s="863"/>
      <c r="I876" s="863"/>
      <c r="J876" s="863"/>
      <c r="K876" s="863"/>
      <c r="L876" s="863"/>
      <c r="M876" s="863"/>
      <c r="N876" s="863"/>
      <c r="O876" s="863"/>
      <c r="P876" s="863"/>
      <c r="Q876" s="863"/>
      <c r="R876" s="863"/>
      <c r="S876" s="863"/>
      <c r="T876" s="863"/>
      <c r="U876" s="863"/>
      <c r="V876" s="863"/>
      <c r="W876" s="863"/>
      <c r="X876" s="863"/>
      <c r="Y876" s="863"/>
      <c r="Z876" s="863"/>
      <c r="AA876" s="863"/>
      <c r="AB876" s="863"/>
      <c r="AC876" s="863"/>
      <c r="AD876" s="863"/>
      <c r="AE876" s="863"/>
      <c r="AF876" s="863"/>
      <c r="AG876" s="863"/>
      <c r="AH876" s="863"/>
      <c r="AI876" s="863"/>
      <c r="AJ876" s="863"/>
      <c r="AK876" s="863"/>
      <c r="AL876" s="863"/>
      <c r="AM876" s="863"/>
      <c r="AN876" s="863"/>
      <c r="AO876" s="863"/>
      <c r="AP876" s="863"/>
    </row>
    <row r="877" ht="15.75" hidden="1" customHeight="1" outlineLevel="1">
      <c r="A877" s="862" t="str">
        <f>IFERROR(__xludf.DUMMYFUNCTION("TRANSPOSE(FILTER(Esercizi!$AY$2:$BI563,Esercizi!$AY$1:$BI$1=#REF!))"),"#N/A")</f>
        <v>#N/A</v>
      </c>
      <c r="B877" s="863"/>
      <c r="C877" s="863"/>
      <c r="D877" s="863"/>
      <c r="E877" s="863"/>
      <c r="F877" s="863"/>
      <c r="G877" s="863"/>
      <c r="H877" s="863"/>
      <c r="I877" s="863"/>
      <c r="J877" s="863"/>
      <c r="K877" s="863"/>
      <c r="L877" s="863"/>
      <c r="M877" s="863"/>
      <c r="N877" s="863"/>
      <c r="O877" s="863"/>
      <c r="P877" s="863"/>
      <c r="Q877" s="863"/>
      <c r="R877" s="863"/>
      <c r="S877" s="863"/>
      <c r="T877" s="863"/>
      <c r="U877" s="863"/>
      <c r="V877" s="863"/>
      <c r="W877" s="863"/>
      <c r="X877" s="863"/>
      <c r="Y877" s="863"/>
      <c r="Z877" s="863"/>
      <c r="AA877" s="863"/>
      <c r="AB877" s="863"/>
      <c r="AC877" s="863"/>
      <c r="AD877" s="863"/>
      <c r="AE877" s="863"/>
      <c r="AF877" s="863"/>
      <c r="AG877" s="863"/>
      <c r="AH877" s="863"/>
      <c r="AI877" s="863"/>
      <c r="AJ877" s="863"/>
      <c r="AK877" s="863"/>
      <c r="AL877" s="863"/>
      <c r="AM877" s="863"/>
      <c r="AN877" s="863"/>
      <c r="AO877" s="863"/>
      <c r="AP877" s="863"/>
    </row>
    <row r="878" ht="15.75" hidden="1" customHeight="1" outlineLevel="1">
      <c r="A878" s="862" t="str">
        <f>IFERROR(__xludf.DUMMYFUNCTION("TRANSPOSE(FILTER(Esercizi!$AY$2:$BI563,Esercizi!$AY$1:$BI$1=#REF!))"),"#N/A")</f>
        <v>#N/A</v>
      </c>
      <c r="B878" s="863"/>
      <c r="C878" s="863"/>
      <c r="D878" s="863"/>
      <c r="E878" s="863"/>
      <c r="F878" s="863"/>
      <c r="G878" s="863"/>
      <c r="H878" s="863"/>
      <c r="I878" s="863"/>
      <c r="J878" s="863"/>
      <c r="K878" s="863"/>
      <c r="L878" s="863"/>
      <c r="M878" s="863"/>
      <c r="N878" s="863"/>
      <c r="O878" s="863"/>
      <c r="P878" s="863"/>
      <c r="Q878" s="863"/>
      <c r="R878" s="863"/>
      <c r="S878" s="863"/>
      <c r="T878" s="863"/>
      <c r="U878" s="863"/>
      <c r="V878" s="863"/>
      <c r="W878" s="863"/>
      <c r="X878" s="863"/>
      <c r="Y878" s="863"/>
      <c r="Z878" s="863"/>
      <c r="AA878" s="863"/>
      <c r="AB878" s="863"/>
      <c r="AC878" s="863"/>
      <c r="AD878" s="863"/>
      <c r="AE878" s="863"/>
      <c r="AF878" s="863"/>
      <c r="AG878" s="863"/>
      <c r="AH878" s="863"/>
      <c r="AI878" s="863"/>
      <c r="AJ878" s="863"/>
      <c r="AK878" s="863"/>
      <c r="AL878" s="863"/>
      <c r="AM878" s="863"/>
      <c r="AN878" s="863"/>
      <c r="AO878" s="863"/>
      <c r="AP878" s="863"/>
    </row>
    <row r="879" ht="15.75" hidden="1" customHeight="1" outlineLevel="1">
      <c r="A879" s="862" t="str">
        <f>IFERROR(__xludf.DUMMYFUNCTION("TRANSPOSE(FILTER(Esercizi!$AY$2:$BI563,Esercizi!$AY$1:$BI$1=#REF!))"),"#N/A")</f>
        <v>#N/A</v>
      </c>
      <c r="B879" s="863"/>
      <c r="C879" s="863"/>
      <c r="D879" s="863"/>
      <c r="E879" s="863"/>
      <c r="F879" s="863"/>
      <c r="G879" s="863"/>
      <c r="H879" s="863"/>
      <c r="I879" s="863"/>
      <c r="J879" s="863"/>
      <c r="K879" s="863"/>
      <c r="L879" s="863"/>
      <c r="M879" s="863"/>
      <c r="N879" s="863"/>
      <c r="O879" s="863"/>
      <c r="P879" s="863"/>
      <c r="Q879" s="863"/>
      <c r="R879" s="863"/>
      <c r="S879" s="863"/>
      <c r="T879" s="863"/>
      <c r="U879" s="863"/>
      <c r="V879" s="863"/>
      <c r="W879" s="863"/>
      <c r="X879" s="863"/>
      <c r="Y879" s="863"/>
      <c r="Z879" s="863"/>
      <c r="AA879" s="863"/>
      <c r="AB879" s="863"/>
      <c r="AC879" s="863"/>
      <c r="AD879" s="863"/>
      <c r="AE879" s="863"/>
      <c r="AF879" s="863"/>
      <c r="AG879" s="863"/>
      <c r="AH879" s="863"/>
      <c r="AI879" s="863"/>
      <c r="AJ879" s="863"/>
      <c r="AK879" s="863"/>
      <c r="AL879" s="863"/>
      <c r="AM879" s="863"/>
      <c r="AN879" s="863"/>
      <c r="AO879" s="863"/>
      <c r="AP879" s="863"/>
    </row>
    <row r="880" ht="15.75" hidden="1" customHeight="1" outlineLevel="1">
      <c r="A880" s="862" t="str">
        <f>IFERROR(__xludf.DUMMYFUNCTION("TRANSPOSE(FILTER(Esercizi!$AY$2:$BI563,Esercizi!$AY$1:$BI$1=#REF!))"),"#N/A")</f>
        <v>#N/A</v>
      </c>
      <c r="B880" s="863"/>
      <c r="C880" s="863"/>
      <c r="D880" s="863"/>
      <c r="E880" s="863"/>
      <c r="F880" s="863"/>
      <c r="G880" s="863"/>
      <c r="H880" s="863"/>
      <c r="I880" s="863"/>
      <c r="J880" s="863"/>
      <c r="K880" s="863"/>
      <c r="L880" s="863"/>
      <c r="M880" s="863"/>
      <c r="N880" s="863"/>
      <c r="O880" s="863"/>
      <c r="P880" s="863"/>
      <c r="Q880" s="863"/>
      <c r="R880" s="863"/>
      <c r="S880" s="863"/>
      <c r="T880" s="863"/>
      <c r="U880" s="863"/>
      <c r="V880" s="863"/>
      <c r="W880" s="863"/>
      <c r="X880" s="863"/>
      <c r="Y880" s="863"/>
      <c r="Z880" s="863"/>
      <c r="AA880" s="863"/>
      <c r="AB880" s="863"/>
      <c r="AC880" s="863"/>
      <c r="AD880" s="863"/>
      <c r="AE880" s="863"/>
      <c r="AF880" s="863"/>
      <c r="AG880" s="863"/>
      <c r="AH880" s="863"/>
      <c r="AI880" s="863"/>
      <c r="AJ880" s="863"/>
      <c r="AK880" s="863"/>
      <c r="AL880" s="863"/>
      <c r="AM880" s="863"/>
      <c r="AN880" s="863"/>
      <c r="AO880" s="863"/>
      <c r="AP880" s="863"/>
    </row>
    <row r="881" ht="15.75" hidden="1" customHeight="1" outlineLevel="1">
      <c r="A881" s="862" t="str">
        <f>IFERROR(__xludf.DUMMYFUNCTION("TRANSPOSE(FILTER(Esercizi!$AY$2:$BI563,Esercizi!$AY$1:$BI$1=#REF!))"),"#N/A")</f>
        <v>#N/A</v>
      </c>
      <c r="B881" s="863"/>
      <c r="C881" s="863"/>
      <c r="D881" s="863"/>
      <c r="E881" s="863"/>
      <c r="F881" s="863"/>
      <c r="G881" s="863"/>
      <c r="H881" s="863"/>
      <c r="I881" s="863"/>
      <c r="J881" s="863"/>
      <c r="K881" s="863"/>
      <c r="L881" s="863"/>
      <c r="M881" s="863"/>
      <c r="N881" s="863"/>
      <c r="O881" s="863"/>
      <c r="P881" s="863"/>
      <c r="Q881" s="863"/>
      <c r="R881" s="863"/>
      <c r="S881" s="863"/>
      <c r="T881" s="863"/>
      <c r="U881" s="863"/>
      <c r="V881" s="863"/>
      <c r="W881" s="863"/>
      <c r="X881" s="863"/>
      <c r="Y881" s="863"/>
      <c r="Z881" s="863"/>
      <c r="AA881" s="863"/>
      <c r="AB881" s="863"/>
      <c r="AC881" s="863"/>
      <c r="AD881" s="863"/>
      <c r="AE881" s="863"/>
      <c r="AF881" s="863"/>
      <c r="AG881" s="863"/>
      <c r="AH881" s="863"/>
      <c r="AI881" s="863"/>
      <c r="AJ881" s="863"/>
      <c r="AK881" s="863"/>
      <c r="AL881" s="863"/>
      <c r="AM881" s="863"/>
      <c r="AN881" s="863"/>
      <c r="AO881" s="863"/>
      <c r="AP881" s="863"/>
    </row>
    <row r="882" ht="15.75" hidden="1" customHeight="1" outlineLevel="1">
      <c r="A882" s="862" t="str">
        <f>IFERROR(__xludf.DUMMYFUNCTION("TRANSPOSE(FILTER(Esercizi!$AY$2:$BI563,Esercizi!$AY$1:$BI$1=#REF!))"),"#N/A")</f>
        <v>#N/A</v>
      </c>
      <c r="B882" s="863"/>
      <c r="C882" s="863"/>
      <c r="D882" s="863"/>
      <c r="E882" s="863"/>
      <c r="F882" s="863"/>
      <c r="G882" s="863"/>
      <c r="H882" s="863"/>
      <c r="I882" s="863"/>
      <c r="J882" s="863"/>
      <c r="K882" s="863"/>
      <c r="L882" s="863"/>
      <c r="M882" s="863"/>
      <c r="N882" s="863"/>
      <c r="O882" s="863"/>
      <c r="P882" s="863"/>
      <c r="Q882" s="863"/>
      <c r="R882" s="863"/>
      <c r="S882" s="863"/>
      <c r="T882" s="863"/>
      <c r="U882" s="863"/>
      <c r="V882" s="863"/>
      <c r="W882" s="863"/>
      <c r="X882" s="863"/>
      <c r="Y882" s="863"/>
      <c r="Z882" s="863"/>
      <c r="AA882" s="863"/>
      <c r="AB882" s="863"/>
      <c r="AC882" s="863"/>
      <c r="AD882" s="863"/>
      <c r="AE882" s="863"/>
      <c r="AF882" s="863"/>
      <c r="AG882" s="863"/>
      <c r="AH882" s="863"/>
      <c r="AI882" s="863"/>
      <c r="AJ882" s="863"/>
      <c r="AK882" s="863"/>
      <c r="AL882" s="863"/>
      <c r="AM882" s="863"/>
      <c r="AN882" s="863"/>
      <c r="AO882" s="863"/>
      <c r="AP882" s="863"/>
    </row>
    <row r="883" ht="15.75" hidden="1" customHeight="1" outlineLevel="1">
      <c r="A883" s="862"/>
      <c r="B883" s="863"/>
      <c r="C883" s="863"/>
      <c r="D883" s="863"/>
      <c r="E883" s="863"/>
      <c r="F883" s="863"/>
      <c r="G883" s="863"/>
      <c r="H883" s="863"/>
      <c r="I883" s="863"/>
      <c r="J883" s="863"/>
      <c r="K883" s="863"/>
      <c r="L883" s="863"/>
      <c r="M883" s="863"/>
      <c r="N883" s="863"/>
      <c r="O883" s="863"/>
      <c r="P883" s="863"/>
      <c r="Q883" s="863"/>
      <c r="R883" s="863"/>
      <c r="S883" s="863"/>
      <c r="T883" s="863"/>
      <c r="U883" s="863"/>
      <c r="V883" s="863"/>
      <c r="W883" s="863"/>
      <c r="X883" s="863"/>
      <c r="Y883" s="863"/>
      <c r="Z883" s="863"/>
      <c r="AA883" s="863"/>
      <c r="AB883" s="863"/>
      <c r="AC883" s="863"/>
      <c r="AD883" s="863"/>
      <c r="AE883" s="863"/>
      <c r="AF883" s="863"/>
      <c r="AG883" s="863"/>
      <c r="AH883" s="863"/>
      <c r="AI883" s="863"/>
      <c r="AJ883" s="863"/>
      <c r="AK883" s="863"/>
      <c r="AL883" s="863"/>
      <c r="AM883" s="863"/>
      <c r="AN883" s="863"/>
      <c r="AO883" s="863"/>
      <c r="AP883" s="863"/>
    </row>
    <row r="884" ht="15.75" hidden="1" customHeight="1" outlineLevel="1">
      <c r="A884" s="862" t="str">
        <f>IFERROR(__xludf.DUMMYFUNCTION("TRANSPOSE(FILTER(Esercizi!$AY$2:$BI563,Esercizi!$AY$1:$BI$1=#REF!))"),"#N/A")</f>
        <v>#N/A</v>
      </c>
      <c r="B884" s="863"/>
      <c r="C884" s="863"/>
      <c r="D884" s="863"/>
      <c r="E884" s="863"/>
      <c r="F884" s="863"/>
      <c r="G884" s="863"/>
      <c r="H884" s="863"/>
      <c r="I884" s="863"/>
      <c r="J884" s="863"/>
      <c r="K884" s="863"/>
      <c r="L884" s="863"/>
      <c r="M884" s="863"/>
      <c r="N884" s="863"/>
      <c r="O884" s="863"/>
      <c r="P884" s="863"/>
      <c r="Q884" s="863"/>
      <c r="R884" s="863"/>
      <c r="S884" s="863"/>
      <c r="T884" s="863"/>
      <c r="U884" s="863"/>
      <c r="V884" s="863"/>
      <c r="W884" s="863"/>
      <c r="X884" s="863"/>
      <c r="Y884" s="863"/>
      <c r="Z884" s="863"/>
      <c r="AA884" s="863"/>
      <c r="AB884" s="863"/>
      <c r="AC884" s="863"/>
      <c r="AD884" s="863"/>
      <c r="AE884" s="863"/>
      <c r="AF884" s="863"/>
      <c r="AG884" s="863"/>
      <c r="AH884" s="863"/>
      <c r="AI884" s="863"/>
      <c r="AJ884" s="863"/>
      <c r="AK884" s="863"/>
      <c r="AL884" s="863"/>
      <c r="AM884" s="863"/>
      <c r="AN884" s="863"/>
      <c r="AO884" s="863"/>
      <c r="AP884" s="863"/>
    </row>
    <row r="885" ht="15.75" hidden="1" customHeight="1" outlineLevel="1">
      <c r="A885" s="862" t="str">
        <f>IFERROR(__xludf.DUMMYFUNCTION("TRANSPOSE(FILTER(Esercizi!$AY$2:$BI563,Esercizi!$AY$1:$BI$1=#REF!))"),"#N/A")</f>
        <v>#N/A</v>
      </c>
      <c r="B885" s="863"/>
      <c r="C885" s="863"/>
      <c r="D885" s="863"/>
      <c r="E885" s="863"/>
      <c r="F885" s="863"/>
      <c r="G885" s="863"/>
      <c r="H885" s="863"/>
      <c r="I885" s="863"/>
      <c r="J885" s="863"/>
      <c r="K885" s="863"/>
      <c r="L885" s="863"/>
      <c r="M885" s="863"/>
      <c r="N885" s="863"/>
      <c r="O885" s="863"/>
      <c r="P885" s="863"/>
      <c r="Q885" s="863"/>
      <c r="R885" s="863"/>
      <c r="S885" s="863"/>
      <c r="T885" s="863"/>
      <c r="U885" s="863"/>
      <c r="V885" s="863"/>
      <c r="W885" s="863"/>
      <c r="X885" s="863"/>
      <c r="Y885" s="863"/>
      <c r="Z885" s="863"/>
      <c r="AA885" s="863"/>
      <c r="AB885" s="863"/>
      <c r="AC885" s="863"/>
      <c r="AD885" s="863"/>
      <c r="AE885" s="863"/>
      <c r="AF885" s="863"/>
      <c r="AG885" s="863"/>
      <c r="AH885" s="863"/>
      <c r="AI885" s="863"/>
      <c r="AJ885" s="863"/>
      <c r="AK885" s="863"/>
      <c r="AL885" s="863"/>
      <c r="AM885" s="863"/>
      <c r="AN885" s="863"/>
      <c r="AO885" s="863"/>
      <c r="AP885" s="863"/>
    </row>
    <row r="886" ht="15.75" hidden="1" customHeight="1" outlineLevel="1">
      <c r="A886" s="862" t="str">
        <f>IFERROR(__xludf.DUMMYFUNCTION("TRANSPOSE(FILTER(Esercizi!$AY$2:$BI563,Esercizi!$AY$1:$BI$1=#REF!))"),"#N/A")</f>
        <v>#N/A</v>
      </c>
      <c r="B886" s="863"/>
      <c r="C886" s="863"/>
      <c r="D886" s="863"/>
      <c r="E886" s="863"/>
      <c r="F886" s="863"/>
      <c r="G886" s="863"/>
      <c r="H886" s="863"/>
      <c r="I886" s="863"/>
      <c r="J886" s="863"/>
      <c r="K886" s="863"/>
      <c r="L886" s="863"/>
      <c r="M886" s="863"/>
      <c r="N886" s="863"/>
      <c r="O886" s="863"/>
      <c r="P886" s="863"/>
      <c r="Q886" s="863"/>
      <c r="R886" s="863"/>
      <c r="S886" s="863"/>
      <c r="T886" s="863"/>
      <c r="U886" s="863"/>
      <c r="V886" s="863"/>
      <c r="W886" s="863"/>
      <c r="X886" s="863"/>
      <c r="Y886" s="863"/>
      <c r="Z886" s="863"/>
      <c r="AA886" s="863"/>
      <c r="AB886" s="863"/>
      <c r="AC886" s="863"/>
      <c r="AD886" s="863"/>
      <c r="AE886" s="863"/>
      <c r="AF886" s="863"/>
      <c r="AG886" s="863"/>
      <c r="AH886" s="863"/>
      <c r="AI886" s="863"/>
      <c r="AJ886" s="863"/>
      <c r="AK886" s="863"/>
      <c r="AL886" s="863"/>
      <c r="AM886" s="863"/>
      <c r="AN886" s="863"/>
      <c r="AO886" s="863"/>
      <c r="AP886" s="863"/>
    </row>
    <row r="887" ht="15.75" hidden="1" customHeight="1" outlineLevel="1">
      <c r="A887" s="862" t="str">
        <f>IFERROR(__xludf.DUMMYFUNCTION("TRANSPOSE(FILTER(Esercizi!$AY$2:$BI563,Esercizi!$AY$1:$BI$1=#REF!))"),"#N/A")</f>
        <v>#N/A</v>
      </c>
      <c r="B887" s="863"/>
      <c r="C887" s="863"/>
      <c r="D887" s="863"/>
      <c r="E887" s="863"/>
      <c r="F887" s="863"/>
      <c r="G887" s="863"/>
      <c r="H887" s="863"/>
      <c r="I887" s="863"/>
      <c r="J887" s="863"/>
      <c r="K887" s="863"/>
      <c r="L887" s="863"/>
      <c r="M887" s="863"/>
      <c r="N887" s="863"/>
      <c r="O887" s="863"/>
      <c r="P887" s="863"/>
      <c r="Q887" s="863"/>
      <c r="R887" s="863"/>
      <c r="S887" s="863"/>
      <c r="T887" s="863"/>
      <c r="U887" s="863"/>
      <c r="V887" s="863"/>
      <c r="W887" s="863"/>
      <c r="X887" s="863"/>
      <c r="Y887" s="863"/>
      <c r="Z887" s="863"/>
      <c r="AA887" s="863"/>
      <c r="AB887" s="863"/>
      <c r="AC887" s="863"/>
      <c r="AD887" s="863"/>
      <c r="AE887" s="863"/>
      <c r="AF887" s="863"/>
      <c r="AG887" s="863"/>
      <c r="AH887" s="863"/>
      <c r="AI887" s="863"/>
      <c r="AJ887" s="863"/>
      <c r="AK887" s="863"/>
      <c r="AL887" s="863"/>
      <c r="AM887" s="863"/>
      <c r="AN887" s="863"/>
      <c r="AO887" s="863"/>
      <c r="AP887" s="863"/>
    </row>
    <row r="888" ht="15.75" hidden="1" customHeight="1" outlineLevel="1">
      <c r="A888" s="862" t="str">
        <f>IFERROR(__xludf.DUMMYFUNCTION("TRANSPOSE(FILTER(Esercizi!$AY$2:$BI563,Esercizi!$AY$1:$BI$1=#REF!))"),"#N/A")</f>
        <v>#N/A</v>
      </c>
      <c r="B888" s="863"/>
      <c r="C888" s="863"/>
      <c r="D888" s="863"/>
      <c r="E888" s="863"/>
      <c r="F888" s="863"/>
      <c r="G888" s="863"/>
      <c r="H888" s="863"/>
      <c r="I888" s="863"/>
      <c r="J888" s="863"/>
      <c r="K888" s="863"/>
      <c r="L888" s="863"/>
      <c r="M888" s="863"/>
      <c r="N888" s="863"/>
      <c r="O888" s="863"/>
      <c r="P888" s="863"/>
      <c r="Q888" s="863"/>
      <c r="R888" s="863"/>
      <c r="S888" s="863"/>
      <c r="T888" s="863"/>
      <c r="U888" s="863"/>
      <c r="V888" s="863"/>
      <c r="W888" s="863"/>
      <c r="X888" s="863"/>
      <c r="Y888" s="863"/>
      <c r="Z888" s="863"/>
      <c r="AA888" s="863"/>
      <c r="AB888" s="863"/>
      <c r="AC888" s="863"/>
      <c r="AD888" s="863"/>
      <c r="AE888" s="863"/>
      <c r="AF888" s="863"/>
      <c r="AG888" s="863"/>
      <c r="AH888" s="863"/>
      <c r="AI888" s="863"/>
      <c r="AJ888" s="863"/>
      <c r="AK888" s="863"/>
      <c r="AL888" s="863"/>
      <c r="AM888" s="863"/>
      <c r="AN888" s="863"/>
      <c r="AO888" s="863"/>
      <c r="AP888" s="863"/>
    </row>
    <row r="889" ht="15.75" hidden="1" customHeight="1" outlineLevel="1">
      <c r="A889" s="862" t="str">
        <f>IFERROR(__xludf.DUMMYFUNCTION("TRANSPOSE(FILTER(Esercizi!$AY$2:$BI563,Esercizi!$AY$1:$BI$1=#REF!))"),"#N/A")</f>
        <v>#N/A</v>
      </c>
      <c r="B889" s="863"/>
      <c r="C889" s="863"/>
      <c r="D889" s="863"/>
      <c r="E889" s="863"/>
      <c r="F889" s="863"/>
      <c r="G889" s="863"/>
      <c r="H889" s="863"/>
      <c r="I889" s="863"/>
      <c r="J889" s="863"/>
      <c r="K889" s="863"/>
      <c r="L889" s="863"/>
      <c r="M889" s="863"/>
      <c r="N889" s="863"/>
      <c r="O889" s="863"/>
      <c r="P889" s="863"/>
      <c r="Q889" s="863"/>
      <c r="R889" s="863"/>
      <c r="S889" s="863"/>
      <c r="T889" s="863"/>
      <c r="U889" s="863"/>
      <c r="V889" s="863"/>
      <c r="W889" s="863"/>
      <c r="X889" s="863"/>
      <c r="Y889" s="863"/>
      <c r="Z889" s="863"/>
      <c r="AA889" s="863"/>
      <c r="AB889" s="863"/>
      <c r="AC889" s="863"/>
      <c r="AD889" s="863"/>
      <c r="AE889" s="863"/>
      <c r="AF889" s="863"/>
      <c r="AG889" s="863"/>
      <c r="AH889" s="863"/>
      <c r="AI889" s="863"/>
      <c r="AJ889" s="863"/>
      <c r="AK889" s="863"/>
      <c r="AL889" s="863"/>
      <c r="AM889" s="863"/>
      <c r="AN889" s="863"/>
      <c r="AO889" s="863"/>
      <c r="AP889" s="863"/>
    </row>
    <row r="890" ht="15.75" hidden="1" customHeight="1" outlineLevel="1">
      <c r="A890" s="862" t="str">
        <f>IFERROR(__xludf.DUMMYFUNCTION("TRANSPOSE(FILTER(Esercizi!$AY$2:$BI563,Esercizi!$AY$1:$BI$1=#REF!))"),"#N/A")</f>
        <v>#N/A</v>
      </c>
      <c r="B890" s="863"/>
      <c r="C890" s="863"/>
      <c r="D890" s="863"/>
      <c r="E890" s="863"/>
      <c r="F890" s="863"/>
      <c r="G890" s="863"/>
      <c r="H890" s="863"/>
      <c r="I890" s="863"/>
      <c r="J890" s="863"/>
      <c r="K890" s="863"/>
      <c r="L890" s="863"/>
      <c r="M890" s="863"/>
      <c r="N890" s="863"/>
      <c r="O890" s="863"/>
      <c r="P890" s="863"/>
      <c r="Q890" s="863"/>
      <c r="R890" s="863"/>
      <c r="S890" s="863"/>
      <c r="T890" s="863"/>
      <c r="U890" s="863"/>
      <c r="V890" s="863"/>
      <c r="W890" s="863"/>
      <c r="X890" s="863"/>
      <c r="Y890" s="863"/>
      <c r="Z890" s="863"/>
      <c r="AA890" s="863"/>
      <c r="AB890" s="863"/>
      <c r="AC890" s="863"/>
      <c r="AD890" s="863"/>
      <c r="AE890" s="863"/>
      <c r="AF890" s="863"/>
      <c r="AG890" s="863"/>
      <c r="AH890" s="863"/>
      <c r="AI890" s="863"/>
      <c r="AJ890" s="863"/>
      <c r="AK890" s="863"/>
      <c r="AL890" s="863"/>
      <c r="AM890" s="863"/>
      <c r="AN890" s="863"/>
      <c r="AO890" s="863"/>
      <c r="AP890" s="863"/>
    </row>
    <row r="891" ht="15.75" hidden="1" customHeight="1" outlineLevel="1">
      <c r="A891" s="862" t="str">
        <f>IFERROR(__xludf.DUMMYFUNCTION("TRANSPOSE(FILTER(Esercizi!$AY$2:$BI563,Esercizi!$AY$1:$BI$1=#REF!))"),"#N/A")</f>
        <v>#N/A</v>
      </c>
      <c r="B891" s="863"/>
      <c r="C891" s="863"/>
      <c r="D891" s="863"/>
      <c r="E891" s="863"/>
      <c r="F891" s="863"/>
      <c r="G891" s="863"/>
      <c r="H891" s="863"/>
      <c r="I891" s="863"/>
      <c r="J891" s="863"/>
      <c r="K891" s="863"/>
      <c r="L891" s="863"/>
      <c r="M891" s="863"/>
      <c r="N891" s="863"/>
      <c r="O891" s="863"/>
      <c r="P891" s="863"/>
      <c r="Q891" s="863"/>
      <c r="R891" s="863"/>
      <c r="S891" s="863"/>
      <c r="T891" s="863"/>
      <c r="U891" s="863"/>
      <c r="V891" s="863"/>
      <c r="W891" s="863"/>
      <c r="X891" s="863"/>
      <c r="Y891" s="863"/>
      <c r="Z891" s="863"/>
      <c r="AA891" s="863"/>
      <c r="AB891" s="863"/>
      <c r="AC891" s="863"/>
      <c r="AD891" s="863"/>
      <c r="AE891" s="863"/>
      <c r="AF891" s="863"/>
      <c r="AG891" s="863"/>
      <c r="AH891" s="863"/>
      <c r="AI891" s="863"/>
      <c r="AJ891" s="863"/>
      <c r="AK891" s="863"/>
      <c r="AL891" s="863"/>
      <c r="AM891" s="863"/>
      <c r="AN891" s="863"/>
      <c r="AO891" s="863"/>
      <c r="AP891" s="863"/>
    </row>
    <row r="892" ht="15.75" hidden="1" customHeight="1" outlineLevel="1">
      <c r="A892" s="862" t="str">
        <f>IFERROR(__xludf.DUMMYFUNCTION("TRANSPOSE(FILTER(Esercizi!$AY$2:$BI563,Esercizi!$AY$1:$BI$1=#REF!))"),"#N/A")</f>
        <v>#N/A</v>
      </c>
      <c r="B892" s="863"/>
      <c r="C892" s="863"/>
      <c r="D892" s="863"/>
      <c r="E892" s="863"/>
      <c r="F892" s="863"/>
      <c r="G892" s="863"/>
      <c r="H892" s="863"/>
      <c r="I892" s="863"/>
      <c r="J892" s="863"/>
      <c r="K892" s="863"/>
      <c r="L892" s="863"/>
      <c r="M892" s="863"/>
      <c r="N892" s="863"/>
      <c r="O892" s="863"/>
      <c r="P892" s="863"/>
      <c r="Q892" s="863"/>
      <c r="R892" s="863"/>
      <c r="S892" s="863"/>
      <c r="T892" s="863"/>
      <c r="U892" s="863"/>
      <c r="V892" s="863"/>
      <c r="W892" s="863"/>
      <c r="X892" s="863"/>
      <c r="Y892" s="863"/>
      <c r="Z892" s="863"/>
      <c r="AA892" s="863"/>
      <c r="AB892" s="863"/>
      <c r="AC892" s="863"/>
      <c r="AD892" s="863"/>
      <c r="AE892" s="863"/>
      <c r="AF892" s="863"/>
      <c r="AG892" s="863"/>
      <c r="AH892" s="863"/>
      <c r="AI892" s="863"/>
      <c r="AJ892" s="863"/>
      <c r="AK892" s="863"/>
      <c r="AL892" s="863"/>
      <c r="AM892" s="863"/>
      <c r="AN892" s="863"/>
      <c r="AO892" s="863"/>
      <c r="AP892" s="863"/>
    </row>
    <row r="893" ht="15.75" hidden="1" customHeight="1" outlineLevel="1">
      <c r="A893" s="862" t="str">
        <f>IFERROR(__xludf.DUMMYFUNCTION("TRANSPOSE(FILTER(Esercizi!$AY$2:$BI563,Esercizi!$AY$1:$BI$1=#REF!))"),"#N/A")</f>
        <v>#N/A</v>
      </c>
      <c r="B893" s="863"/>
      <c r="C893" s="863"/>
      <c r="D893" s="863"/>
      <c r="E893" s="863"/>
      <c r="F893" s="863"/>
      <c r="G893" s="863"/>
      <c r="H893" s="863"/>
      <c r="I893" s="863"/>
      <c r="J893" s="863"/>
      <c r="K893" s="863"/>
      <c r="L893" s="863"/>
      <c r="M893" s="863"/>
      <c r="N893" s="863"/>
      <c r="O893" s="863"/>
      <c r="P893" s="863"/>
      <c r="Q893" s="863"/>
      <c r="R893" s="863"/>
      <c r="S893" s="863"/>
      <c r="T893" s="863"/>
      <c r="U893" s="863"/>
      <c r="V893" s="863"/>
      <c r="W893" s="863"/>
      <c r="X893" s="863"/>
      <c r="Y893" s="863"/>
      <c r="Z893" s="863"/>
      <c r="AA893" s="863"/>
      <c r="AB893" s="863"/>
      <c r="AC893" s="863"/>
      <c r="AD893" s="863"/>
      <c r="AE893" s="863"/>
      <c r="AF893" s="863"/>
      <c r="AG893" s="863"/>
      <c r="AH893" s="863"/>
      <c r="AI893" s="863"/>
      <c r="AJ893" s="863"/>
      <c r="AK893" s="863"/>
      <c r="AL893" s="863"/>
      <c r="AM893" s="863"/>
      <c r="AN893" s="863"/>
      <c r="AO893" s="863"/>
      <c r="AP893" s="863"/>
    </row>
    <row r="894" ht="15.75" hidden="1" customHeight="1" outlineLevel="1">
      <c r="A894" s="862" t="str">
        <f>IFERROR(__xludf.DUMMYFUNCTION("TRANSPOSE(FILTER(Esercizi!$AY$2:$BI563,Esercizi!$AY$1:$BI$1=#REF!))"),"#N/A")</f>
        <v>#N/A</v>
      </c>
      <c r="B894" s="863"/>
      <c r="C894" s="863"/>
      <c r="D894" s="863"/>
      <c r="E894" s="863"/>
      <c r="F894" s="863"/>
      <c r="G894" s="863"/>
      <c r="H894" s="863"/>
      <c r="I894" s="863"/>
      <c r="J894" s="863"/>
      <c r="K894" s="863"/>
      <c r="L894" s="863"/>
      <c r="M894" s="863"/>
      <c r="N894" s="863"/>
      <c r="O894" s="863"/>
      <c r="P894" s="863"/>
      <c r="Q894" s="863"/>
      <c r="R894" s="863"/>
      <c r="S894" s="863"/>
      <c r="T894" s="863"/>
      <c r="U894" s="863"/>
      <c r="V894" s="863"/>
      <c r="W894" s="863"/>
      <c r="X894" s="863"/>
      <c r="Y894" s="863"/>
      <c r="Z894" s="863"/>
      <c r="AA894" s="863"/>
      <c r="AB894" s="863"/>
      <c r="AC894" s="863"/>
      <c r="AD894" s="863"/>
      <c r="AE894" s="863"/>
      <c r="AF894" s="863"/>
      <c r="AG894" s="863"/>
      <c r="AH894" s="863"/>
      <c r="AI894" s="863"/>
      <c r="AJ894" s="863"/>
      <c r="AK894" s="863"/>
      <c r="AL894" s="863"/>
      <c r="AM894" s="863"/>
      <c r="AN894" s="863"/>
      <c r="AO894" s="863"/>
      <c r="AP894" s="863"/>
    </row>
    <row r="895" ht="15.75" hidden="1" customHeight="1" outlineLevel="1">
      <c r="A895" s="862" t="str">
        <f>IFERROR(__xludf.DUMMYFUNCTION("TRANSPOSE(FILTER(Esercizi!$AY$2:$BI563,Esercizi!$AY$1:$BI$1=#REF!))"),"#N/A")</f>
        <v>#N/A</v>
      </c>
      <c r="B895" s="863"/>
      <c r="C895" s="863"/>
      <c r="D895" s="863"/>
      <c r="E895" s="863"/>
      <c r="F895" s="863"/>
      <c r="G895" s="863"/>
      <c r="H895" s="863"/>
      <c r="I895" s="863"/>
      <c r="J895" s="863"/>
      <c r="K895" s="863"/>
      <c r="L895" s="863"/>
      <c r="M895" s="863"/>
      <c r="N895" s="863"/>
      <c r="O895" s="863"/>
      <c r="P895" s="863"/>
      <c r="Q895" s="863"/>
      <c r="R895" s="863"/>
      <c r="S895" s="863"/>
      <c r="T895" s="863"/>
      <c r="U895" s="863"/>
      <c r="V895" s="863"/>
      <c r="W895" s="863"/>
      <c r="X895" s="863"/>
      <c r="Y895" s="863"/>
      <c r="Z895" s="863"/>
      <c r="AA895" s="863"/>
      <c r="AB895" s="863"/>
      <c r="AC895" s="863"/>
      <c r="AD895" s="863"/>
      <c r="AE895" s="863"/>
      <c r="AF895" s="863"/>
      <c r="AG895" s="863"/>
      <c r="AH895" s="863"/>
      <c r="AI895" s="863"/>
      <c r="AJ895" s="863"/>
      <c r="AK895" s="863"/>
      <c r="AL895" s="863"/>
      <c r="AM895" s="863"/>
      <c r="AN895" s="863"/>
      <c r="AO895" s="863"/>
      <c r="AP895" s="863"/>
    </row>
    <row r="896" ht="15.75" hidden="1" customHeight="1" outlineLevel="1">
      <c r="A896" s="862"/>
      <c r="B896" s="863"/>
      <c r="C896" s="863"/>
      <c r="D896" s="863"/>
      <c r="E896" s="863"/>
      <c r="F896" s="863"/>
      <c r="G896" s="863"/>
      <c r="H896" s="863"/>
      <c r="I896" s="863"/>
      <c r="J896" s="863"/>
      <c r="K896" s="863"/>
      <c r="L896" s="863"/>
      <c r="M896" s="863"/>
      <c r="N896" s="863"/>
      <c r="O896" s="863"/>
      <c r="P896" s="863"/>
      <c r="Q896" s="863"/>
      <c r="R896" s="863"/>
      <c r="S896" s="863"/>
      <c r="T896" s="863"/>
      <c r="U896" s="863"/>
      <c r="V896" s="863"/>
      <c r="W896" s="863"/>
      <c r="X896" s="863"/>
      <c r="Y896" s="863"/>
      <c r="Z896" s="863"/>
      <c r="AA896" s="863"/>
      <c r="AB896" s="863"/>
      <c r="AC896" s="863"/>
      <c r="AD896" s="863"/>
      <c r="AE896" s="863"/>
      <c r="AF896" s="863"/>
      <c r="AG896" s="863"/>
      <c r="AH896" s="863"/>
      <c r="AI896" s="863"/>
      <c r="AJ896" s="863"/>
      <c r="AK896" s="863"/>
      <c r="AL896" s="863"/>
      <c r="AM896" s="863"/>
      <c r="AN896" s="863"/>
      <c r="AO896" s="863"/>
      <c r="AP896" s="863"/>
    </row>
    <row r="897" ht="15.75" hidden="1" customHeight="1" outlineLevel="1">
      <c r="A897" s="862" t="str">
        <f>IFERROR(__xludf.DUMMYFUNCTION("TRANSPOSE(FILTER(Esercizi!$AY$2:$BI563,Esercizi!$AY$1:$BI$1=#REF!))"),"#N/A")</f>
        <v>#N/A</v>
      </c>
      <c r="B897" s="863"/>
      <c r="C897" s="863"/>
      <c r="D897" s="863"/>
      <c r="E897" s="863"/>
      <c r="F897" s="863"/>
      <c r="G897" s="863"/>
      <c r="H897" s="863"/>
      <c r="I897" s="863"/>
      <c r="J897" s="863"/>
      <c r="K897" s="863"/>
      <c r="L897" s="863"/>
      <c r="M897" s="863"/>
      <c r="N897" s="863"/>
      <c r="O897" s="863"/>
      <c r="P897" s="863"/>
      <c r="Q897" s="863"/>
      <c r="R897" s="863"/>
      <c r="S897" s="863"/>
      <c r="T897" s="863"/>
      <c r="U897" s="863"/>
      <c r="V897" s="863"/>
      <c r="W897" s="863"/>
      <c r="X897" s="863"/>
      <c r="Y897" s="863"/>
      <c r="Z897" s="863"/>
      <c r="AA897" s="863"/>
      <c r="AB897" s="863"/>
      <c r="AC897" s="863"/>
      <c r="AD897" s="863"/>
      <c r="AE897" s="863"/>
      <c r="AF897" s="863"/>
      <c r="AG897" s="863"/>
      <c r="AH897" s="863"/>
      <c r="AI897" s="863"/>
      <c r="AJ897" s="863"/>
      <c r="AK897" s="863"/>
      <c r="AL897" s="863"/>
      <c r="AM897" s="863"/>
      <c r="AN897" s="863"/>
      <c r="AO897" s="863"/>
      <c r="AP897" s="863"/>
    </row>
    <row r="898" ht="15.75" hidden="1" customHeight="1" outlineLevel="1">
      <c r="A898" s="862" t="str">
        <f>IFERROR(__xludf.DUMMYFUNCTION("TRANSPOSE(FILTER(Esercizi!$AY$2:$BI563,Esercizi!$AY$1:$BI$1=#REF!))"),"#N/A")</f>
        <v>#N/A</v>
      </c>
      <c r="B898" s="863"/>
      <c r="C898" s="863"/>
      <c r="D898" s="863"/>
      <c r="E898" s="863"/>
      <c r="F898" s="863"/>
      <c r="G898" s="863"/>
      <c r="H898" s="863"/>
      <c r="I898" s="863"/>
      <c r="J898" s="863"/>
      <c r="K898" s="863"/>
      <c r="L898" s="863"/>
      <c r="M898" s="863"/>
      <c r="N898" s="863"/>
      <c r="O898" s="863"/>
      <c r="P898" s="863"/>
      <c r="Q898" s="863"/>
      <c r="R898" s="863"/>
      <c r="S898" s="863"/>
      <c r="T898" s="863"/>
      <c r="U898" s="863"/>
      <c r="V898" s="863"/>
      <c r="W898" s="863"/>
      <c r="X898" s="863"/>
      <c r="Y898" s="863"/>
      <c r="Z898" s="863"/>
      <c r="AA898" s="863"/>
      <c r="AB898" s="863"/>
      <c r="AC898" s="863"/>
      <c r="AD898" s="863"/>
      <c r="AE898" s="863"/>
      <c r="AF898" s="863"/>
      <c r="AG898" s="863"/>
      <c r="AH898" s="863"/>
      <c r="AI898" s="863"/>
      <c r="AJ898" s="863"/>
      <c r="AK898" s="863"/>
      <c r="AL898" s="863"/>
      <c r="AM898" s="863"/>
      <c r="AN898" s="863"/>
      <c r="AO898" s="863"/>
      <c r="AP898" s="863"/>
    </row>
    <row r="899" ht="15.75" hidden="1" customHeight="1" outlineLevel="1">
      <c r="A899" s="862" t="str">
        <f>IFERROR(__xludf.DUMMYFUNCTION("TRANSPOSE(FILTER(Esercizi!$AY$2:$BI563,Esercizi!$AY$1:$BI$1=#REF!))"),"#N/A")</f>
        <v>#N/A</v>
      </c>
      <c r="B899" s="863"/>
      <c r="C899" s="863"/>
      <c r="D899" s="863"/>
      <c r="E899" s="863"/>
      <c r="F899" s="863"/>
      <c r="G899" s="863"/>
      <c r="H899" s="863"/>
      <c r="I899" s="863"/>
      <c r="J899" s="863"/>
      <c r="K899" s="863"/>
      <c r="L899" s="863"/>
      <c r="M899" s="863"/>
      <c r="N899" s="863"/>
      <c r="O899" s="863"/>
      <c r="P899" s="863"/>
      <c r="Q899" s="863"/>
      <c r="R899" s="863"/>
      <c r="S899" s="863"/>
      <c r="T899" s="863"/>
      <c r="U899" s="863"/>
      <c r="V899" s="863"/>
      <c r="W899" s="863"/>
      <c r="X899" s="863"/>
      <c r="Y899" s="863"/>
      <c r="Z899" s="863"/>
      <c r="AA899" s="863"/>
      <c r="AB899" s="863"/>
      <c r="AC899" s="863"/>
      <c r="AD899" s="863"/>
      <c r="AE899" s="863"/>
      <c r="AF899" s="863"/>
      <c r="AG899" s="863"/>
      <c r="AH899" s="863"/>
      <c r="AI899" s="863"/>
      <c r="AJ899" s="863"/>
      <c r="AK899" s="863"/>
      <c r="AL899" s="863"/>
      <c r="AM899" s="863"/>
      <c r="AN899" s="863"/>
      <c r="AO899" s="863"/>
      <c r="AP899" s="863"/>
    </row>
    <row r="900" ht="15.75" hidden="1" customHeight="1" outlineLevel="1">
      <c r="A900" s="862" t="str">
        <f>IFERROR(__xludf.DUMMYFUNCTION("TRANSPOSE(FILTER(Esercizi!$AY$2:$BI563,Esercizi!$AY$1:$BI$1=#REF!))"),"#N/A")</f>
        <v>#N/A</v>
      </c>
      <c r="B900" s="863"/>
      <c r="C900" s="863"/>
      <c r="D900" s="863"/>
      <c r="E900" s="863"/>
      <c r="F900" s="863"/>
      <c r="G900" s="863"/>
      <c r="H900" s="863"/>
      <c r="I900" s="863"/>
      <c r="J900" s="863"/>
      <c r="K900" s="863"/>
      <c r="L900" s="863"/>
      <c r="M900" s="863"/>
      <c r="N900" s="863"/>
      <c r="O900" s="863"/>
      <c r="P900" s="863"/>
      <c r="Q900" s="863"/>
      <c r="R900" s="863"/>
      <c r="S900" s="863"/>
      <c r="T900" s="863"/>
      <c r="U900" s="863"/>
      <c r="V900" s="863"/>
      <c r="W900" s="863"/>
      <c r="X900" s="863"/>
      <c r="Y900" s="863"/>
      <c r="Z900" s="863"/>
      <c r="AA900" s="863"/>
      <c r="AB900" s="863"/>
      <c r="AC900" s="863"/>
      <c r="AD900" s="863"/>
      <c r="AE900" s="863"/>
      <c r="AF900" s="863"/>
      <c r="AG900" s="863"/>
      <c r="AH900" s="863"/>
      <c r="AI900" s="863"/>
      <c r="AJ900" s="863"/>
      <c r="AK900" s="863"/>
      <c r="AL900" s="863"/>
      <c r="AM900" s="863"/>
      <c r="AN900" s="863"/>
      <c r="AO900" s="863"/>
      <c r="AP900" s="863"/>
    </row>
    <row r="901" ht="15.75" hidden="1" customHeight="1" outlineLevel="1">
      <c r="A901" s="862" t="str">
        <f>IFERROR(__xludf.DUMMYFUNCTION("TRANSPOSE(FILTER(Esercizi!$AY$2:$BI563,Esercizi!$AY$1:$BI$1=#REF!))"),"#N/A")</f>
        <v>#N/A</v>
      </c>
      <c r="B901" s="863"/>
      <c r="C901" s="863"/>
      <c r="D901" s="863"/>
      <c r="E901" s="863"/>
      <c r="F901" s="863"/>
      <c r="G901" s="863"/>
      <c r="H901" s="863"/>
      <c r="I901" s="863"/>
      <c r="J901" s="863"/>
      <c r="K901" s="863"/>
      <c r="L901" s="863"/>
      <c r="M901" s="863"/>
      <c r="N901" s="863"/>
      <c r="O901" s="863"/>
      <c r="P901" s="863"/>
      <c r="Q901" s="863"/>
      <c r="R901" s="863"/>
      <c r="S901" s="863"/>
      <c r="T901" s="863"/>
      <c r="U901" s="863"/>
      <c r="V901" s="863"/>
      <c r="W901" s="863"/>
      <c r="X901" s="863"/>
      <c r="Y901" s="863"/>
      <c r="Z901" s="863"/>
      <c r="AA901" s="863"/>
      <c r="AB901" s="863"/>
      <c r="AC901" s="863"/>
      <c r="AD901" s="863"/>
      <c r="AE901" s="863"/>
      <c r="AF901" s="863"/>
      <c r="AG901" s="863"/>
      <c r="AH901" s="863"/>
      <c r="AI901" s="863"/>
      <c r="AJ901" s="863"/>
      <c r="AK901" s="863"/>
      <c r="AL901" s="863"/>
      <c r="AM901" s="863"/>
      <c r="AN901" s="863"/>
      <c r="AO901" s="863"/>
      <c r="AP901" s="863"/>
    </row>
    <row r="902" ht="15.75" hidden="1" customHeight="1" outlineLevel="1">
      <c r="A902" s="862" t="str">
        <f>IFERROR(__xludf.DUMMYFUNCTION("TRANSPOSE(FILTER(Esercizi!$AY$2:$BI563,Esercizi!$AY$1:$BI$1=#REF!))"),"#N/A")</f>
        <v>#N/A</v>
      </c>
      <c r="B902" s="863"/>
      <c r="C902" s="863"/>
      <c r="D902" s="863"/>
      <c r="E902" s="863"/>
      <c r="F902" s="863"/>
      <c r="G902" s="863"/>
      <c r="H902" s="863"/>
      <c r="I902" s="863"/>
      <c r="J902" s="863"/>
      <c r="K902" s="863"/>
      <c r="L902" s="863"/>
      <c r="M902" s="863"/>
      <c r="N902" s="863"/>
      <c r="O902" s="863"/>
      <c r="P902" s="863"/>
      <c r="Q902" s="863"/>
      <c r="R902" s="863"/>
      <c r="S902" s="863"/>
      <c r="T902" s="863"/>
      <c r="U902" s="863"/>
      <c r="V902" s="863"/>
      <c r="W902" s="863"/>
      <c r="X902" s="863"/>
      <c r="Y902" s="863"/>
      <c r="Z902" s="863"/>
      <c r="AA902" s="863"/>
      <c r="AB902" s="863"/>
      <c r="AC902" s="863"/>
      <c r="AD902" s="863"/>
      <c r="AE902" s="863"/>
      <c r="AF902" s="863"/>
      <c r="AG902" s="863"/>
      <c r="AH902" s="863"/>
      <c r="AI902" s="863"/>
      <c r="AJ902" s="863"/>
      <c r="AK902" s="863"/>
      <c r="AL902" s="863"/>
      <c r="AM902" s="863"/>
      <c r="AN902" s="863"/>
      <c r="AO902" s="863"/>
      <c r="AP902" s="863"/>
    </row>
    <row r="903" ht="15.75" hidden="1" customHeight="1" outlineLevel="1">
      <c r="A903" s="862" t="str">
        <f>IFERROR(__xludf.DUMMYFUNCTION("TRANSPOSE(FILTER(Esercizi!$AY$2:$BI563,Esercizi!$AY$1:$BI$1=#REF!))"),"#N/A")</f>
        <v>#N/A</v>
      </c>
      <c r="B903" s="863"/>
      <c r="C903" s="863"/>
      <c r="D903" s="863"/>
      <c r="E903" s="863"/>
      <c r="F903" s="863"/>
      <c r="G903" s="863"/>
      <c r="H903" s="863"/>
      <c r="I903" s="863"/>
      <c r="J903" s="863"/>
      <c r="K903" s="863"/>
      <c r="L903" s="863"/>
      <c r="M903" s="863"/>
      <c r="N903" s="863"/>
      <c r="O903" s="863"/>
      <c r="P903" s="863"/>
      <c r="Q903" s="863"/>
      <c r="R903" s="863"/>
      <c r="S903" s="863"/>
      <c r="T903" s="863"/>
      <c r="U903" s="863"/>
      <c r="V903" s="863"/>
      <c r="W903" s="863"/>
      <c r="X903" s="863"/>
      <c r="Y903" s="863"/>
      <c r="Z903" s="863"/>
      <c r="AA903" s="863"/>
      <c r="AB903" s="863"/>
      <c r="AC903" s="863"/>
      <c r="AD903" s="863"/>
      <c r="AE903" s="863"/>
      <c r="AF903" s="863"/>
      <c r="AG903" s="863"/>
      <c r="AH903" s="863"/>
      <c r="AI903" s="863"/>
      <c r="AJ903" s="863"/>
      <c r="AK903" s="863"/>
      <c r="AL903" s="863"/>
      <c r="AM903" s="863"/>
      <c r="AN903" s="863"/>
      <c r="AO903" s="863"/>
      <c r="AP903" s="863"/>
    </row>
    <row r="904" ht="15.75" hidden="1" customHeight="1" outlineLevel="1">
      <c r="A904" s="862" t="str">
        <f>IFERROR(__xludf.DUMMYFUNCTION("TRANSPOSE(FILTER(Esercizi!$AY$2:$BI563,Esercizi!$AY$1:$BI$1=#REF!))"),"#N/A")</f>
        <v>#N/A</v>
      </c>
      <c r="B904" s="863"/>
      <c r="C904" s="863"/>
      <c r="D904" s="863"/>
      <c r="E904" s="863"/>
      <c r="F904" s="863"/>
      <c r="G904" s="863"/>
      <c r="H904" s="863"/>
      <c r="I904" s="863"/>
      <c r="J904" s="863"/>
      <c r="K904" s="863"/>
      <c r="L904" s="863"/>
      <c r="M904" s="863"/>
      <c r="N904" s="863"/>
      <c r="O904" s="863"/>
      <c r="P904" s="863"/>
      <c r="Q904" s="863"/>
      <c r="R904" s="863"/>
      <c r="S904" s="863"/>
      <c r="T904" s="863"/>
      <c r="U904" s="863"/>
      <c r="V904" s="863"/>
      <c r="W904" s="863"/>
      <c r="X904" s="863"/>
      <c r="Y904" s="863"/>
      <c r="Z904" s="863"/>
      <c r="AA904" s="863"/>
      <c r="AB904" s="863"/>
      <c r="AC904" s="863"/>
      <c r="AD904" s="863"/>
      <c r="AE904" s="863"/>
      <c r="AF904" s="863"/>
      <c r="AG904" s="863"/>
      <c r="AH904" s="863"/>
      <c r="AI904" s="863"/>
      <c r="AJ904" s="863"/>
      <c r="AK904" s="863"/>
      <c r="AL904" s="863"/>
      <c r="AM904" s="863"/>
      <c r="AN904" s="863"/>
      <c r="AO904" s="863"/>
      <c r="AP904" s="863"/>
    </row>
    <row r="905" ht="15.75" hidden="1" customHeight="1" outlineLevel="1">
      <c r="A905" s="862" t="str">
        <f>IFERROR(__xludf.DUMMYFUNCTION("TRANSPOSE(FILTER(Esercizi!$AY$2:$BI563,Esercizi!$AY$1:$BI$1=#REF!))"),"#N/A")</f>
        <v>#N/A</v>
      </c>
      <c r="B905" s="863"/>
      <c r="C905" s="863"/>
      <c r="D905" s="863"/>
      <c r="E905" s="863"/>
      <c r="F905" s="863"/>
      <c r="G905" s="863"/>
      <c r="H905" s="863"/>
      <c r="I905" s="863"/>
      <c r="J905" s="863"/>
      <c r="K905" s="863"/>
      <c r="L905" s="863"/>
      <c r="M905" s="863"/>
      <c r="N905" s="863"/>
      <c r="O905" s="863"/>
      <c r="P905" s="863"/>
      <c r="Q905" s="863"/>
      <c r="R905" s="863"/>
      <c r="S905" s="863"/>
      <c r="T905" s="863"/>
      <c r="U905" s="863"/>
      <c r="V905" s="863"/>
      <c r="W905" s="863"/>
      <c r="X905" s="863"/>
      <c r="Y905" s="863"/>
      <c r="Z905" s="863"/>
      <c r="AA905" s="863"/>
      <c r="AB905" s="863"/>
      <c r="AC905" s="863"/>
      <c r="AD905" s="863"/>
      <c r="AE905" s="863"/>
      <c r="AF905" s="863"/>
      <c r="AG905" s="863"/>
      <c r="AH905" s="863"/>
      <c r="AI905" s="863"/>
      <c r="AJ905" s="863"/>
      <c r="AK905" s="863"/>
      <c r="AL905" s="863"/>
      <c r="AM905" s="863"/>
      <c r="AN905" s="863"/>
      <c r="AO905" s="863"/>
      <c r="AP905" s="863"/>
    </row>
    <row r="906" ht="15.75" hidden="1" customHeight="1" outlineLevel="1">
      <c r="A906" s="862" t="str">
        <f>IFERROR(__xludf.DUMMYFUNCTION("TRANSPOSE(FILTER(Esercizi!$AY$2:$BI563,Esercizi!$AY$1:$BI$1=#REF!))"),"#N/A")</f>
        <v>#N/A</v>
      </c>
      <c r="B906" s="863"/>
      <c r="C906" s="863"/>
      <c r="D906" s="863"/>
      <c r="E906" s="863"/>
      <c r="F906" s="863"/>
      <c r="G906" s="863"/>
      <c r="H906" s="863"/>
      <c r="I906" s="863"/>
      <c r="J906" s="863"/>
      <c r="K906" s="863"/>
      <c r="L906" s="863"/>
      <c r="M906" s="863"/>
      <c r="N906" s="863"/>
      <c r="O906" s="863"/>
      <c r="P906" s="863"/>
      <c r="Q906" s="863"/>
      <c r="R906" s="863"/>
      <c r="S906" s="863"/>
      <c r="T906" s="863"/>
      <c r="U906" s="863"/>
      <c r="V906" s="863"/>
      <c r="W906" s="863"/>
      <c r="X906" s="863"/>
      <c r="Y906" s="863"/>
      <c r="Z906" s="863"/>
      <c r="AA906" s="863"/>
      <c r="AB906" s="863"/>
      <c r="AC906" s="863"/>
      <c r="AD906" s="863"/>
      <c r="AE906" s="863"/>
      <c r="AF906" s="863"/>
      <c r="AG906" s="863"/>
      <c r="AH906" s="863"/>
      <c r="AI906" s="863"/>
      <c r="AJ906" s="863"/>
      <c r="AK906" s="863"/>
      <c r="AL906" s="863"/>
      <c r="AM906" s="863"/>
      <c r="AN906" s="863"/>
      <c r="AO906" s="863"/>
      <c r="AP906" s="863"/>
    </row>
    <row r="907" ht="15.75" hidden="1" customHeight="1" outlineLevel="1">
      <c r="A907" s="862" t="str">
        <f>IFERROR(__xludf.DUMMYFUNCTION("TRANSPOSE(FILTER(Esercizi!$AY$2:$BI563,Esercizi!$AY$1:$BI$1=#REF!))"),"#N/A")</f>
        <v>#N/A</v>
      </c>
      <c r="B907" s="863"/>
      <c r="C907" s="863"/>
      <c r="D907" s="863"/>
      <c r="E907" s="863"/>
      <c r="F907" s="863"/>
      <c r="G907" s="863"/>
      <c r="H907" s="863"/>
      <c r="I907" s="863"/>
      <c r="J907" s="863"/>
      <c r="K907" s="863"/>
      <c r="L907" s="863"/>
      <c r="M907" s="863"/>
      <c r="N907" s="863"/>
      <c r="O907" s="863"/>
      <c r="P907" s="863"/>
      <c r="Q907" s="863"/>
      <c r="R907" s="863"/>
      <c r="S907" s="863"/>
      <c r="T907" s="863"/>
      <c r="U907" s="863"/>
      <c r="V907" s="863"/>
      <c r="W907" s="863"/>
      <c r="X907" s="863"/>
      <c r="Y907" s="863"/>
      <c r="Z907" s="863"/>
      <c r="AA907" s="863"/>
      <c r="AB907" s="863"/>
      <c r="AC907" s="863"/>
      <c r="AD907" s="863"/>
      <c r="AE907" s="863"/>
      <c r="AF907" s="863"/>
      <c r="AG907" s="863"/>
      <c r="AH907" s="863"/>
      <c r="AI907" s="863"/>
      <c r="AJ907" s="863"/>
      <c r="AK907" s="863"/>
      <c r="AL907" s="863"/>
      <c r="AM907" s="863"/>
      <c r="AN907" s="863"/>
      <c r="AO907" s="863"/>
      <c r="AP907" s="863"/>
    </row>
    <row r="908" ht="15.75" hidden="1" customHeight="1" outlineLevel="1">
      <c r="A908" s="862" t="str">
        <f>IFERROR(__xludf.DUMMYFUNCTION("TRANSPOSE(FILTER(Esercizi!$AY$2:$BI563,Esercizi!$AY$1:$BI$1=#REF!))"),"#N/A")</f>
        <v>#N/A</v>
      </c>
      <c r="B908" s="863"/>
      <c r="C908" s="863"/>
      <c r="D908" s="863"/>
      <c r="E908" s="863"/>
      <c r="F908" s="863"/>
      <c r="G908" s="863"/>
      <c r="H908" s="863"/>
      <c r="I908" s="863"/>
      <c r="J908" s="863"/>
      <c r="K908" s="863"/>
      <c r="L908" s="863"/>
      <c r="M908" s="863"/>
      <c r="N908" s="863"/>
      <c r="O908" s="863"/>
      <c r="P908" s="863"/>
      <c r="Q908" s="863"/>
      <c r="R908" s="863"/>
      <c r="S908" s="863"/>
      <c r="T908" s="863"/>
      <c r="U908" s="863"/>
      <c r="V908" s="863"/>
      <c r="W908" s="863"/>
      <c r="X908" s="863"/>
      <c r="Y908" s="863"/>
      <c r="Z908" s="863"/>
      <c r="AA908" s="863"/>
      <c r="AB908" s="863"/>
      <c r="AC908" s="863"/>
      <c r="AD908" s="863"/>
      <c r="AE908" s="863"/>
      <c r="AF908" s="863"/>
      <c r="AG908" s="863"/>
      <c r="AH908" s="863"/>
      <c r="AI908" s="863"/>
      <c r="AJ908" s="863"/>
      <c r="AK908" s="863"/>
      <c r="AL908" s="863"/>
      <c r="AM908" s="863"/>
      <c r="AN908" s="863"/>
      <c r="AO908" s="863"/>
      <c r="AP908" s="863"/>
    </row>
    <row r="909" ht="15.75" hidden="1" customHeight="1" outlineLevel="1">
      <c r="A909" s="862"/>
      <c r="B909" s="863"/>
      <c r="C909" s="863"/>
      <c r="D909" s="863"/>
      <c r="E909" s="863"/>
      <c r="F909" s="863"/>
      <c r="G909" s="863"/>
      <c r="H909" s="863"/>
      <c r="I909" s="863"/>
      <c r="J909" s="863"/>
      <c r="K909" s="863"/>
      <c r="L909" s="863"/>
      <c r="M909" s="863"/>
      <c r="N909" s="863"/>
      <c r="O909" s="863"/>
      <c r="P909" s="863"/>
      <c r="Q909" s="863"/>
      <c r="R909" s="863"/>
      <c r="S909" s="863"/>
      <c r="T909" s="863"/>
      <c r="U909" s="863"/>
      <c r="V909" s="863"/>
      <c r="W909" s="863"/>
      <c r="X909" s="863"/>
      <c r="Y909" s="863"/>
      <c r="Z909" s="863"/>
      <c r="AA909" s="863"/>
      <c r="AB909" s="863"/>
      <c r="AC909" s="863"/>
      <c r="AD909" s="863"/>
      <c r="AE909" s="863"/>
      <c r="AF909" s="863"/>
      <c r="AG909" s="863"/>
      <c r="AH909" s="863"/>
      <c r="AI909" s="863"/>
      <c r="AJ909" s="863"/>
      <c r="AK909" s="863"/>
      <c r="AL909" s="863"/>
      <c r="AM909" s="863"/>
      <c r="AN909" s="863"/>
      <c r="AO909" s="863"/>
      <c r="AP909" s="863"/>
    </row>
    <row r="910" ht="15.75" hidden="1" customHeight="1" outlineLevel="1">
      <c r="A910" s="862" t="str">
        <f>IFERROR(__xludf.DUMMYFUNCTION("TRANSPOSE(FILTER(Esercizi!$AY$2:$BI563,Esercizi!$AY$1:$BI$1=#REF!))"),"#N/A")</f>
        <v>#N/A</v>
      </c>
      <c r="B910" s="863"/>
      <c r="C910" s="863"/>
      <c r="D910" s="863"/>
      <c r="E910" s="863"/>
      <c r="F910" s="863"/>
      <c r="G910" s="863"/>
      <c r="H910" s="863"/>
      <c r="I910" s="863"/>
      <c r="J910" s="863"/>
      <c r="K910" s="863"/>
      <c r="L910" s="863"/>
      <c r="M910" s="863"/>
      <c r="N910" s="863"/>
      <c r="O910" s="863"/>
      <c r="P910" s="863"/>
      <c r="Q910" s="863"/>
      <c r="R910" s="863"/>
      <c r="S910" s="863"/>
      <c r="T910" s="863"/>
      <c r="U910" s="863"/>
      <c r="V910" s="863"/>
      <c r="W910" s="863"/>
      <c r="X910" s="863"/>
      <c r="Y910" s="863"/>
      <c r="Z910" s="863"/>
      <c r="AA910" s="863"/>
      <c r="AB910" s="863"/>
      <c r="AC910" s="863"/>
      <c r="AD910" s="863"/>
      <c r="AE910" s="863"/>
      <c r="AF910" s="863"/>
      <c r="AG910" s="863"/>
      <c r="AH910" s="863"/>
      <c r="AI910" s="863"/>
      <c r="AJ910" s="863"/>
      <c r="AK910" s="863"/>
      <c r="AL910" s="863"/>
      <c r="AM910" s="863"/>
      <c r="AN910" s="863"/>
      <c r="AO910" s="863"/>
      <c r="AP910" s="863"/>
    </row>
    <row r="911" ht="15.75" hidden="1" customHeight="1" outlineLevel="1">
      <c r="A911" s="862" t="str">
        <f>IFERROR(__xludf.DUMMYFUNCTION("TRANSPOSE(FILTER(Esercizi!$AY$2:$BI563,Esercizi!$AY$1:$BI$1=#REF!))"),"#N/A")</f>
        <v>#N/A</v>
      </c>
      <c r="B911" s="863"/>
      <c r="C911" s="863"/>
      <c r="D911" s="863"/>
      <c r="E911" s="863"/>
      <c r="F911" s="863"/>
      <c r="G911" s="863"/>
      <c r="H911" s="863"/>
      <c r="I911" s="863"/>
      <c r="J911" s="863"/>
      <c r="K911" s="863"/>
      <c r="L911" s="863"/>
      <c r="M911" s="863"/>
      <c r="N911" s="863"/>
      <c r="O911" s="863"/>
      <c r="P911" s="863"/>
      <c r="Q911" s="863"/>
      <c r="R911" s="863"/>
      <c r="S911" s="863"/>
      <c r="T911" s="863"/>
      <c r="U911" s="863"/>
      <c r="V911" s="863"/>
      <c r="W911" s="863"/>
      <c r="X911" s="863"/>
      <c r="Y911" s="863"/>
      <c r="Z911" s="863"/>
      <c r="AA911" s="863"/>
      <c r="AB911" s="863"/>
      <c r="AC911" s="863"/>
      <c r="AD911" s="863"/>
      <c r="AE911" s="863"/>
      <c r="AF911" s="863"/>
      <c r="AG911" s="863"/>
      <c r="AH911" s="863"/>
      <c r="AI911" s="863"/>
      <c r="AJ911" s="863"/>
      <c r="AK911" s="863"/>
      <c r="AL911" s="863"/>
      <c r="AM911" s="863"/>
      <c r="AN911" s="863"/>
      <c r="AO911" s="863"/>
      <c r="AP911" s="863"/>
    </row>
    <row r="912" ht="15.75" hidden="1" customHeight="1" outlineLevel="1">
      <c r="A912" s="862" t="str">
        <f>IFERROR(__xludf.DUMMYFUNCTION("TRANSPOSE(FILTER(Esercizi!$AY$2:$BI563,Esercizi!$AY$1:$BI$1=#REF!))"),"#N/A")</f>
        <v>#N/A</v>
      </c>
      <c r="B912" s="863"/>
      <c r="C912" s="863"/>
      <c r="D912" s="863"/>
      <c r="E912" s="863"/>
      <c r="F912" s="863"/>
      <c r="G912" s="863"/>
      <c r="H912" s="863"/>
      <c r="I912" s="863"/>
      <c r="J912" s="863"/>
      <c r="K912" s="863"/>
      <c r="L912" s="863"/>
      <c r="M912" s="863"/>
      <c r="N912" s="863"/>
      <c r="O912" s="863"/>
      <c r="P912" s="863"/>
      <c r="Q912" s="863"/>
      <c r="R912" s="863"/>
      <c r="S912" s="863"/>
      <c r="T912" s="863"/>
      <c r="U912" s="863"/>
      <c r="V912" s="863"/>
      <c r="W912" s="863"/>
      <c r="X912" s="863"/>
      <c r="Y912" s="863"/>
      <c r="Z912" s="863"/>
      <c r="AA912" s="863"/>
      <c r="AB912" s="863"/>
      <c r="AC912" s="863"/>
      <c r="AD912" s="863"/>
      <c r="AE912" s="863"/>
      <c r="AF912" s="863"/>
      <c r="AG912" s="863"/>
      <c r="AH912" s="863"/>
      <c r="AI912" s="863"/>
      <c r="AJ912" s="863"/>
      <c r="AK912" s="863"/>
      <c r="AL912" s="863"/>
      <c r="AM912" s="863"/>
      <c r="AN912" s="863"/>
      <c r="AO912" s="863"/>
      <c r="AP912" s="863"/>
    </row>
    <row r="913" ht="15.75" hidden="1" customHeight="1" outlineLevel="1">
      <c r="A913" s="862" t="str">
        <f>IFERROR(__xludf.DUMMYFUNCTION("TRANSPOSE(FILTER(Esercizi!$AY$2:$BI563,Esercizi!$AY$1:$BI$1=#REF!))"),"#N/A")</f>
        <v>#N/A</v>
      </c>
      <c r="B913" s="863"/>
      <c r="C913" s="863"/>
      <c r="D913" s="863"/>
      <c r="E913" s="863"/>
      <c r="F913" s="863"/>
      <c r="G913" s="863"/>
      <c r="H913" s="863"/>
      <c r="I913" s="863"/>
      <c r="J913" s="863"/>
      <c r="K913" s="863"/>
      <c r="L913" s="863"/>
      <c r="M913" s="863"/>
      <c r="N913" s="863"/>
      <c r="O913" s="863"/>
      <c r="P913" s="863"/>
      <c r="Q913" s="863"/>
      <c r="R913" s="863"/>
      <c r="S913" s="863"/>
      <c r="T913" s="863"/>
      <c r="U913" s="863"/>
      <c r="V913" s="863"/>
      <c r="W913" s="863"/>
      <c r="X913" s="863"/>
      <c r="Y913" s="863"/>
      <c r="Z913" s="863"/>
      <c r="AA913" s="863"/>
      <c r="AB913" s="863"/>
      <c r="AC913" s="863"/>
      <c r="AD913" s="863"/>
      <c r="AE913" s="863"/>
      <c r="AF913" s="863"/>
      <c r="AG913" s="863"/>
      <c r="AH913" s="863"/>
      <c r="AI913" s="863"/>
      <c r="AJ913" s="863"/>
      <c r="AK913" s="863"/>
      <c r="AL913" s="863"/>
      <c r="AM913" s="863"/>
      <c r="AN913" s="863"/>
      <c r="AO913" s="863"/>
      <c r="AP913" s="863"/>
    </row>
    <row r="914" ht="15.75" hidden="1" customHeight="1" outlineLevel="1">
      <c r="A914" s="862" t="str">
        <f>IFERROR(__xludf.DUMMYFUNCTION("TRANSPOSE(FILTER(Esercizi!$AY$2:$BI563,Esercizi!$AY$1:$BI$1=#REF!))"),"#N/A")</f>
        <v>#N/A</v>
      </c>
      <c r="B914" s="863"/>
      <c r="C914" s="863"/>
      <c r="D914" s="863"/>
      <c r="E914" s="863"/>
      <c r="F914" s="863"/>
      <c r="G914" s="863"/>
      <c r="H914" s="863"/>
      <c r="I914" s="863"/>
      <c r="J914" s="863"/>
      <c r="K914" s="863"/>
      <c r="L914" s="863"/>
      <c r="M914" s="863"/>
      <c r="N914" s="863"/>
      <c r="O914" s="863"/>
      <c r="P914" s="863"/>
      <c r="Q914" s="863"/>
      <c r="R914" s="863"/>
      <c r="S914" s="863"/>
      <c r="T914" s="863"/>
      <c r="U914" s="863"/>
      <c r="V914" s="863"/>
      <c r="W914" s="863"/>
      <c r="X914" s="863"/>
      <c r="Y914" s="863"/>
      <c r="Z914" s="863"/>
      <c r="AA914" s="863"/>
      <c r="AB914" s="863"/>
      <c r="AC914" s="863"/>
      <c r="AD914" s="863"/>
      <c r="AE914" s="863"/>
      <c r="AF914" s="863"/>
      <c r="AG914" s="863"/>
      <c r="AH914" s="863"/>
      <c r="AI914" s="863"/>
      <c r="AJ914" s="863"/>
      <c r="AK914" s="863"/>
      <c r="AL914" s="863"/>
      <c r="AM914" s="863"/>
      <c r="AN914" s="863"/>
      <c r="AO914" s="863"/>
      <c r="AP914" s="863"/>
    </row>
    <row r="915" ht="15.75" hidden="1" customHeight="1" outlineLevel="1">
      <c r="A915" s="862" t="str">
        <f>IFERROR(__xludf.DUMMYFUNCTION("TRANSPOSE(FILTER(Esercizi!$AY$2:$BI563,Esercizi!$AY$1:$BI$1=#REF!))"),"#N/A")</f>
        <v>#N/A</v>
      </c>
      <c r="B915" s="863"/>
      <c r="C915" s="863"/>
      <c r="D915" s="863"/>
      <c r="E915" s="863"/>
      <c r="F915" s="863"/>
      <c r="G915" s="863"/>
      <c r="H915" s="863"/>
      <c r="I915" s="863"/>
      <c r="J915" s="863"/>
      <c r="K915" s="863"/>
      <c r="L915" s="863"/>
      <c r="M915" s="863"/>
      <c r="N915" s="863"/>
      <c r="O915" s="863"/>
      <c r="P915" s="863"/>
      <c r="Q915" s="863"/>
      <c r="R915" s="863"/>
      <c r="S915" s="863"/>
      <c r="T915" s="863"/>
      <c r="U915" s="863"/>
      <c r="V915" s="863"/>
      <c r="W915" s="863"/>
      <c r="X915" s="863"/>
      <c r="Y915" s="863"/>
      <c r="Z915" s="863"/>
      <c r="AA915" s="863"/>
      <c r="AB915" s="863"/>
      <c r="AC915" s="863"/>
      <c r="AD915" s="863"/>
      <c r="AE915" s="863"/>
      <c r="AF915" s="863"/>
      <c r="AG915" s="863"/>
      <c r="AH915" s="863"/>
      <c r="AI915" s="863"/>
      <c r="AJ915" s="863"/>
      <c r="AK915" s="863"/>
      <c r="AL915" s="863"/>
      <c r="AM915" s="863"/>
      <c r="AN915" s="863"/>
      <c r="AO915" s="863"/>
      <c r="AP915" s="863"/>
    </row>
    <row r="916" ht="15.75" hidden="1" customHeight="1" outlineLevel="1">
      <c r="A916" s="862" t="str">
        <f>IFERROR(__xludf.DUMMYFUNCTION("TRANSPOSE(FILTER(Esercizi!$AY$2:$BI563,Esercizi!$AY$1:$BI$1=#REF!))"),"#N/A")</f>
        <v>#N/A</v>
      </c>
      <c r="B916" s="863"/>
      <c r="C916" s="863"/>
      <c r="D916" s="863"/>
      <c r="E916" s="863"/>
      <c r="F916" s="863"/>
      <c r="G916" s="863"/>
      <c r="H916" s="863"/>
      <c r="I916" s="863"/>
      <c r="J916" s="863"/>
      <c r="K916" s="863"/>
      <c r="L916" s="863"/>
      <c r="M916" s="863"/>
      <c r="N916" s="863"/>
      <c r="O916" s="863"/>
      <c r="P916" s="863"/>
      <c r="Q916" s="863"/>
      <c r="R916" s="863"/>
      <c r="S916" s="863"/>
      <c r="T916" s="863"/>
      <c r="U916" s="863"/>
      <c r="V916" s="863"/>
      <c r="W916" s="863"/>
      <c r="X916" s="863"/>
      <c r="Y916" s="863"/>
      <c r="Z916" s="863"/>
      <c r="AA916" s="863"/>
      <c r="AB916" s="863"/>
      <c r="AC916" s="863"/>
      <c r="AD916" s="863"/>
      <c r="AE916" s="863"/>
      <c r="AF916" s="863"/>
      <c r="AG916" s="863"/>
      <c r="AH916" s="863"/>
      <c r="AI916" s="863"/>
      <c r="AJ916" s="863"/>
      <c r="AK916" s="863"/>
      <c r="AL916" s="863"/>
      <c r="AM916" s="863"/>
      <c r="AN916" s="863"/>
      <c r="AO916" s="863"/>
      <c r="AP916" s="863"/>
    </row>
    <row r="917" ht="15.75" hidden="1" customHeight="1" outlineLevel="1">
      <c r="A917" s="862" t="str">
        <f>IFERROR(__xludf.DUMMYFUNCTION("TRANSPOSE(FILTER(Esercizi!$AY$2:$BI563,Esercizi!$AY$1:$BI$1=#REF!))"),"#N/A")</f>
        <v>#N/A</v>
      </c>
      <c r="B917" s="863"/>
      <c r="C917" s="863"/>
      <c r="D917" s="863"/>
      <c r="E917" s="863"/>
      <c r="F917" s="863"/>
      <c r="G917" s="863"/>
      <c r="H917" s="863"/>
      <c r="I917" s="863"/>
      <c r="J917" s="863"/>
      <c r="K917" s="863"/>
      <c r="L917" s="863"/>
      <c r="M917" s="863"/>
      <c r="N917" s="863"/>
      <c r="O917" s="863"/>
      <c r="P917" s="863"/>
      <c r="Q917" s="863"/>
      <c r="R917" s="863"/>
      <c r="S917" s="863"/>
      <c r="T917" s="863"/>
      <c r="U917" s="863"/>
      <c r="V917" s="863"/>
      <c r="W917" s="863"/>
      <c r="X917" s="863"/>
      <c r="Y917" s="863"/>
      <c r="Z917" s="863"/>
      <c r="AA917" s="863"/>
      <c r="AB917" s="863"/>
      <c r="AC917" s="863"/>
      <c r="AD917" s="863"/>
      <c r="AE917" s="863"/>
      <c r="AF917" s="863"/>
      <c r="AG917" s="863"/>
      <c r="AH917" s="863"/>
      <c r="AI917" s="863"/>
      <c r="AJ917" s="863"/>
      <c r="AK917" s="863"/>
      <c r="AL917" s="863"/>
      <c r="AM917" s="863"/>
      <c r="AN917" s="863"/>
      <c r="AO917" s="863"/>
      <c r="AP917" s="863"/>
    </row>
    <row r="918" ht="15.75" hidden="1" customHeight="1" outlineLevel="1">
      <c r="A918" s="862" t="str">
        <f>IFERROR(__xludf.DUMMYFUNCTION("TRANSPOSE(FILTER(Esercizi!$AY$2:$BI563,Esercizi!$AY$1:$BI$1=#REF!))"),"#N/A")</f>
        <v>#N/A</v>
      </c>
      <c r="B918" s="863"/>
      <c r="C918" s="863"/>
      <c r="D918" s="863"/>
      <c r="E918" s="863"/>
      <c r="F918" s="863"/>
      <c r="G918" s="863"/>
      <c r="H918" s="863"/>
      <c r="I918" s="863"/>
      <c r="J918" s="863"/>
      <c r="K918" s="863"/>
      <c r="L918" s="863"/>
      <c r="M918" s="863"/>
      <c r="N918" s="863"/>
      <c r="O918" s="863"/>
      <c r="P918" s="863"/>
      <c r="Q918" s="863"/>
      <c r="R918" s="863"/>
      <c r="S918" s="863"/>
      <c r="T918" s="863"/>
      <c r="U918" s="863"/>
      <c r="V918" s="863"/>
      <c r="W918" s="863"/>
      <c r="X918" s="863"/>
      <c r="Y918" s="863"/>
      <c r="Z918" s="863"/>
      <c r="AA918" s="863"/>
      <c r="AB918" s="863"/>
      <c r="AC918" s="863"/>
      <c r="AD918" s="863"/>
      <c r="AE918" s="863"/>
      <c r="AF918" s="863"/>
      <c r="AG918" s="863"/>
      <c r="AH918" s="863"/>
      <c r="AI918" s="863"/>
      <c r="AJ918" s="863"/>
      <c r="AK918" s="863"/>
      <c r="AL918" s="863"/>
      <c r="AM918" s="863"/>
      <c r="AN918" s="863"/>
      <c r="AO918" s="863"/>
      <c r="AP918" s="863"/>
    </row>
    <row r="919" ht="15.75" hidden="1" customHeight="1" outlineLevel="1">
      <c r="A919" s="862" t="str">
        <f>IFERROR(__xludf.DUMMYFUNCTION("TRANSPOSE(FILTER(Esercizi!$AY$2:$BI563,Esercizi!$AY$1:$BI$1=#REF!))"),"#N/A")</f>
        <v>#N/A</v>
      </c>
      <c r="B919" s="863"/>
      <c r="C919" s="863"/>
      <c r="D919" s="863"/>
      <c r="E919" s="863"/>
      <c r="F919" s="863"/>
      <c r="G919" s="863"/>
      <c r="H919" s="863"/>
      <c r="I919" s="863"/>
      <c r="J919" s="863"/>
      <c r="K919" s="863"/>
      <c r="L919" s="863"/>
      <c r="M919" s="863"/>
      <c r="N919" s="863"/>
      <c r="O919" s="863"/>
      <c r="P919" s="863"/>
      <c r="Q919" s="863"/>
      <c r="R919" s="863"/>
      <c r="S919" s="863"/>
      <c r="T919" s="863"/>
      <c r="U919" s="863"/>
      <c r="V919" s="863"/>
      <c r="W919" s="863"/>
      <c r="X919" s="863"/>
      <c r="Y919" s="863"/>
      <c r="Z919" s="863"/>
      <c r="AA919" s="863"/>
      <c r="AB919" s="863"/>
      <c r="AC919" s="863"/>
      <c r="AD919" s="863"/>
      <c r="AE919" s="863"/>
      <c r="AF919" s="863"/>
      <c r="AG919" s="863"/>
      <c r="AH919" s="863"/>
      <c r="AI919" s="863"/>
      <c r="AJ919" s="863"/>
      <c r="AK919" s="863"/>
      <c r="AL919" s="863"/>
      <c r="AM919" s="863"/>
      <c r="AN919" s="863"/>
      <c r="AO919" s="863"/>
      <c r="AP919" s="863"/>
    </row>
    <row r="920" ht="15.75" hidden="1" customHeight="1" outlineLevel="1">
      <c r="A920" s="862" t="str">
        <f>IFERROR(__xludf.DUMMYFUNCTION("TRANSPOSE(FILTER(Esercizi!$AY$2:$BI563,Esercizi!$AY$1:$BI$1=#REF!))"),"#N/A")</f>
        <v>#N/A</v>
      </c>
      <c r="B920" s="863"/>
      <c r="C920" s="863"/>
      <c r="D920" s="863"/>
      <c r="E920" s="863"/>
      <c r="F920" s="863"/>
      <c r="G920" s="863"/>
      <c r="H920" s="863"/>
      <c r="I920" s="863"/>
      <c r="J920" s="863"/>
      <c r="K920" s="863"/>
      <c r="L920" s="863"/>
      <c r="M920" s="863"/>
      <c r="N920" s="863"/>
      <c r="O920" s="863"/>
      <c r="P920" s="863"/>
      <c r="Q920" s="863"/>
      <c r="R920" s="863"/>
      <c r="S920" s="863"/>
      <c r="T920" s="863"/>
      <c r="U920" s="863"/>
      <c r="V920" s="863"/>
      <c r="W920" s="863"/>
      <c r="X920" s="863"/>
      <c r="Y920" s="863"/>
      <c r="Z920" s="863"/>
      <c r="AA920" s="863"/>
      <c r="AB920" s="863"/>
      <c r="AC920" s="863"/>
      <c r="AD920" s="863"/>
      <c r="AE920" s="863"/>
      <c r="AF920" s="863"/>
      <c r="AG920" s="863"/>
      <c r="AH920" s="863"/>
      <c r="AI920" s="863"/>
      <c r="AJ920" s="863"/>
      <c r="AK920" s="863"/>
      <c r="AL920" s="863"/>
      <c r="AM920" s="863"/>
      <c r="AN920" s="863"/>
      <c r="AO920" s="863"/>
      <c r="AP920" s="863"/>
    </row>
    <row r="921" ht="15.75" hidden="1" customHeight="1" outlineLevel="1">
      <c r="A921" s="862" t="str">
        <f>IFERROR(__xludf.DUMMYFUNCTION("TRANSPOSE(FILTER(Esercizi!$AY$2:$BI563,Esercizi!$AY$1:$BI$1=#REF!))"),"#N/A")</f>
        <v>#N/A</v>
      </c>
      <c r="B921" s="863"/>
      <c r="C921" s="863"/>
      <c r="D921" s="863"/>
      <c r="E921" s="863"/>
      <c r="F921" s="863"/>
      <c r="G921" s="863"/>
      <c r="H921" s="863"/>
      <c r="I921" s="863"/>
      <c r="J921" s="863"/>
      <c r="K921" s="863"/>
      <c r="L921" s="863"/>
      <c r="M921" s="863"/>
      <c r="N921" s="863"/>
      <c r="O921" s="863"/>
      <c r="P921" s="863"/>
      <c r="Q921" s="863"/>
      <c r="R921" s="863"/>
      <c r="S921" s="863"/>
      <c r="T921" s="863"/>
      <c r="U921" s="863"/>
      <c r="V921" s="863"/>
      <c r="W921" s="863"/>
      <c r="X921" s="863"/>
      <c r="Y921" s="863"/>
      <c r="Z921" s="863"/>
      <c r="AA921" s="863"/>
      <c r="AB921" s="863"/>
      <c r="AC921" s="863"/>
      <c r="AD921" s="863"/>
      <c r="AE921" s="863"/>
      <c r="AF921" s="863"/>
      <c r="AG921" s="863"/>
      <c r="AH921" s="863"/>
      <c r="AI921" s="863"/>
      <c r="AJ921" s="863"/>
      <c r="AK921" s="863"/>
      <c r="AL921" s="863"/>
      <c r="AM921" s="863"/>
      <c r="AN921" s="863"/>
      <c r="AO921" s="863"/>
      <c r="AP921" s="863"/>
    </row>
    <row r="922" ht="15.75" hidden="1" customHeight="1" outlineLevel="1">
      <c r="A922" s="862"/>
      <c r="B922" s="863"/>
      <c r="C922" s="863"/>
      <c r="D922" s="863"/>
      <c r="E922" s="863"/>
      <c r="F922" s="863"/>
      <c r="G922" s="863"/>
      <c r="H922" s="863"/>
      <c r="I922" s="863"/>
      <c r="J922" s="863"/>
      <c r="K922" s="863"/>
      <c r="L922" s="863"/>
      <c r="M922" s="863"/>
      <c r="N922" s="863"/>
      <c r="O922" s="863"/>
      <c r="P922" s="863"/>
      <c r="Q922" s="863"/>
      <c r="R922" s="863"/>
      <c r="S922" s="863"/>
      <c r="T922" s="863"/>
      <c r="U922" s="863"/>
      <c r="V922" s="863"/>
      <c r="W922" s="863"/>
      <c r="X922" s="863"/>
      <c r="Y922" s="863"/>
      <c r="Z922" s="863"/>
      <c r="AA922" s="863"/>
      <c r="AB922" s="863"/>
      <c r="AC922" s="863"/>
      <c r="AD922" s="863"/>
      <c r="AE922" s="863"/>
      <c r="AF922" s="863"/>
      <c r="AG922" s="863"/>
      <c r="AH922" s="863"/>
      <c r="AI922" s="863"/>
      <c r="AJ922" s="863"/>
      <c r="AK922" s="863"/>
      <c r="AL922" s="863"/>
      <c r="AM922" s="863"/>
      <c r="AN922" s="863"/>
      <c r="AO922" s="863"/>
      <c r="AP922" s="863"/>
    </row>
    <row r="923" ht="15.75" hidden="1" customHeight="1" outlineLevel="1">
      <c r="A923" s="862" t="str">
        <f>IFERROR(__xludf.DUMMYFUNCTION("TRANSPOSE(FILTER(Esercizi!$AY$2:$BI563,Esercizi!$AY$1:$BI$1=#REF!))"),"#N/A")</f>
        <v>#N/A</v>
      </c>
      <c r="B923" s="863"/>
      <c r="C923" s="863"/>
      <c r="D923" s="863"/>
      <c r="E923" s="863"/>
      <c r="F923" s="863"/>
      <c r="G923" s="863"/>
      <c r="H923" s="863"/>
      <c r="I923" s="863"/>
      <c r="J923" s="863"/>
      <c r="K923" s="863"/>
      <c r="L923" s="863"/>
      <c r="M923" s="863"/>
      <c r="N923" s="863"/>
      <c r="O923" s="863"/>
      <c r="P923" s="863"/>
      <c r="Q923" s="863"/>
      <c r="R923" s="863"/>
      <c r="S923" s="863"/>
      <c r="T923" s="863"/>
      <c r="U923" s="863"/>
      <c r="V923" s="863"/>
      <c r="W923" s="863"/>
      <c r="X923" s="863"/>
      <c r="Y923" s="863"/>
      <c r="Z923" s="863"/>
      <c r="AA923" s="863"/>
      <c r="AB923" s="863"/>
      <c r="AC923" s="863"/>
      <c r="AD923" s="863"/>
      <c r="AE923" s="863"/>
      <c r="AF923" s="863"/>
      <c r="AG923" s="863"/>
      <c r="AH923" s="863"/>
      <c r="AI923" s="863"/>
      <c r="AJ923" s="863"/>
      <c r="AK923" s="863"/>
      <c r="AL923" s="863"/>
      <c r="AM923" s="863"/>
      <c r="AN923" s="863"/>
      <c r="AO923" s="863"/>
      <c r="AP923" s="863"/>
    </row>
    <row r="924" ht="15.75" hidden="1" customHeight="1" outlineLevel="1">
      <c r="A924" s="862" t="str">
        <f>IFERROR(__xludf.DUMMYFUNCTION("TRANSPOSE(FILTER(Esercizi!$AY$2:$BI563,Esercizi!$AY$1:$BI$1=#REF!))"),"#N/A")</f>
        <v>#N/A</v>
      </c>
      <c r="B924" s="863"/>
      <c r="C924" s="863"/>
      <c r="D924" s="863"/>
      <c r="E924" s="863"/>
      <c r="F924" s="863"/>
      <c r="G924" s="863"/>
      <c r="H924" s="863"/>
      <c r="I924" s="863"/>
      <c r="J924" s="863"/>
      <c r="K924" s="863"/>
      <c r="L924" s="863"/>
      <c r="M924" s="863"/>
      <c r="N924" s="863"/>
      <c r="O924" s="863"/>
      <c r="P924" s="863"/>
      <c r="Q924" s="863"/>
      <c r="R924" s="863"/>
      <c r="S924" s="863"/>
      <c r="T924" s="863"/>
      <c r="U924" s="863"/>
      <c r="V924" s="863"/>
      <c r="W924" s="863"/>
      <c r="X924" s="863"/>
      <c r="Y924" s="863"/>
      <c r="Z924" s="863"/>
      <c r="AA924" s="863"/>
      <c r="AB924" s="863"/>
      <c r="AC924" s="863"/>
      <c r="AD924" s="863"/>
      <c r="AE924" s="863"/>
      <c r="AF924" s="863"/>
      <c r="AG924" s="863"/>
      <c r="AH924" s="863"/>
      <c r="AI924" s="863"/>
      <c r="AJ924" s="863"/>
      <c r="AK924" s="863"/>
      <c r="AL924" s="863"/>
      <c r="AM924" s="863"/>
      <c r="AN924" s="863"/>
      <c r="AO924" s="863"/>
      <c r="AP924" s="863"/>
    </row>
    <row r="925" ht="15.75" hidden="1" customHeight="1" outlineLevel="1">
      <c r="A925" s="862" t="str">
        <f>IFERROR(__xludf.DUMMYFUNCTION("TRANSPOSE(FILTER(Esercizi!$AY$2:$BI563,Esercizi!$AY$1:$BI$1=#REF!))"),"#N/A")</f>
        <v>#N/A</v>
      </c>
      <c r="B925" s="863"/>
      <c r="C925" s="863"/>
      <c r="D925" s="863"/>
      <c r="E925" s="863"/>
      <c r="F925" s="863"/>
      <c r="G925" s="863"/>
      <c r="H925" s="863"/>
      <c r="I925" s="863"/>
      <c r="J925" s="863"/>
      <c r="K925" s="863"/>
      <c r="L925" s="863"/>
      <c r="M925" s="863"/>
      <c r="N925" s="863"/>
      <c r="O925" s="863"/>
      <c r="P925" s="863"/>
      <c r="Q925" s="863"/>
      <c r="R925" s="863"/>
      <c r="S925" s="863"/>
      <c r="T925" s="863"/>
      <c r="U925" s="863"/>
      <c r="V925" s="863"/>
      <c r="W925" s="863"/>
      <c r="X925" s="863"/>
      <c r="Y925" s="863"/>
      <c r="Z925" s="863"/>
      <c r="AA925" s="863"/>
      <c r="AB925" s="863"/>
      <c r="AC925" s="863"/>
      <c r="AD925" s="863"/>
      <c r="AE925" s="863"/>
      <c r="AF925" s="863"/>
      <c r="AG925" s="863"/>
      <c r="AH925" s="863"/>
      <c r="AI925" s="863"/>
      <c r="AJ925" s="863"/>
      <c r="AK925" s="863"/>
      <c r="AL925" s="863"/>
      <c r="AM925" s="863"/>
      <c r="AN925" s="863"/>
      <c r="AO925" s="863"/>
      <c r="AP925" s="863"/>
    </row>
    <row r="926" ht="15.75" hidden="1" customHeight="1" outlineLevel="1">
      <c r="A926" s="862" t="str">
        <f>IFERROR(__xludf.DUMMYFUNCTION("TRANSPOSE(FILTER(Esercizi!$AY$2:$BI563,Esercizi!$AY$1:$BI$1=#REF!))"),"#N/A")</f>
        <v>#N/A</v>
      </c>
      <c r="B926" s="863"/>
      <c r="C926" s="863"/>
      <c r="D926" s="863"/>
      <c r="E926" s="863"/>
      <c r="F926" s="863"/>
      <c r="G926" s="863"/>
      <c r="H926" s="863"/>
      <c r="I926" s="863"/>
      <c r="J926" s="863"/>
      <c r="K926" s="863"/>
      <c r="L926" s="863"/>
      <c r="M926" s="863"/>
      <c r="N926" s="863"/>
      <c r="O926" s="863"/>
      <c r="P926" s="863"/>
      <c r="Q926" s="863"/>
      <c r="R926" s="863"/>
      <c r="S926" s="863"/>
      <c r="T926" s="863"/>
      <c r="U926" s="863"/>
      <c r="V926" s="863"/>
      <c r="W926" s="863"/>
      <c r="X926" s="863"/>
      <c r="Y926" s="863"/>
      <c r="Z926" s="863"/>
      <c r="AA926" s="863"/>
      <c r="AB926" s="863"/>
      <c r="AC926" s="863"/>
      <c r="AD926" s="863"/>
      <c r="AE926" s="863"/>
      <c r="AF926" s="863"/>
      <c r="AG926" s="863"/>
      <c r="AH926" s="863"/>
      <c r="AI926" s="863"/>
      <c r="AJ926" s="863"/>
      <c r="AK926" s="863"/>
      <c r="AL926" s="863"/>
      <c r="AM926" s="863"/>
      <c r="AN926" s="863"/>
      <c r="AO926" s="863"/>
      <c r="AP926" s="863"/>
    </row>
    <row r="927" ht="15.75" hidden="1" customHeight="1" outlineLevel="1">
      <c r="A927" s="862" t="str">
        <f>IFERROR(__xludf.DUMMYFUNCTION("TRANSPOSE(FILTER(Esercizi!$AY$2:$BI563,Esercizi!$AY$1:$BI$1=#REF!))"),"#N/A")</f>
        <v>#N/A</v>
      </c>
      <c r="B927" s="863"/>
      <c r="C927" s="863"/>
      <c r="D927" s="863"/>
      <c r="E927" s="863"/>
      <c r="F927" s="863"/>
      <c r="G927" s="863"/>
      <c r="H927" s="863"/>
      <c r="I927" s="863"/>
      <c r="J927" s="863"/>
      <c r="K927" s="863"/>
      <c r="L927" s="863"/>
      <c r="M927" s="863"/>
      <c r="N927" s="863"/>
      <c r="O927" s="863"/>
      <c r="P927" s="863"/>
      <c r="Q927" s="863"/>
      <c r="R927" s="863"/>
      <c r="S927" s="863"/>
      <c r="T927" s="863"/>
      <c r="U927" s="863"/>
      <c r="V927" s="863"/>
      <c r="W927" s="863"/>
      <c r="X927" s="863"/>
      <c r="Y927" s="863"/>
      <c r="Z927" s="863"/>
      <c r="AA927" s="863"/>
      <c r="AB927" s="863"/>
      <c r="AC927" s="863"/>
      <c r="AD927" s="863"/>
      <c r="AE927" s="863"/>
      <c r="AF927" s="863"/>
      <c r="AG927" s="863"/>
      <c r="AH927" s="863"/>
      <c r="AI927" s="863"/>
      <c r="AJ927" s="863"/>
      <c r="AK927" s="863"/>
      <c r="AL927" s="863"/>
      <c r="AM927" s="863"/>
      <c r="AN927" s="863"/>
      <c r="AO927" s="863"/>
      <c r="AP927" s="863"/>
    </row>
    <row r="928" ht="15.75" hidden="1" customHeight="1" outlineLevel="1">
      <c r="A928" s="862" t="str">
        <f>IFERROR(__xludf.DUMMYFUNCTION("TRANSPOSE(FILTER(Esercizi!$AY$2:$BI563,Esercizi!$AY$1:$BI$1=#REF!))"),"#N/A")</f>
        <v>#N/A</v>
      </c>
      <c r="B928" s="863"/>
      <c r="C928" s="863"/>
      <c r="D928" s="863"/>
      <c r="E928" s="863"/>
      <c r="F928" s="863"/>
      <c r="G928" s="863"/>
      <c r="H928" s="863"/>
      <c r="I928" s="863"/>
      <c r="J928" s="863"/>
      <c r="K928" s="863"/>
      <c r="L928" s="863"/>
      <c r="M928" s="863"/>
      <c r="N928" s="863"/>
      <c r="O928" s="863"/>
      <c r="P928" s="863"/>
      <c r="Q928" s="863"/>
      <c r="R928" s="863"/>
      <c r="S928" s="863"/>
      <c r="T928" s="863"/>
      <c r="U928" s="863"/>
      <c r="V928" s="863"/>
      <c r="W928" s="863"/>
      <c r="X928" s="863"/>
      <c r="Y928" s="863"/>
      <c r="Z928" s="863"/>
      <c r="AA928" s="863"/>
      <c r="AB928" s="863"/>
      <c r="AC928" s="863"/>
      <c r="AD928" s="863"/>
      <c r="AE928" s="863"/>
      <c r="AF928" s="863"/>
      <c r="AG928" s="863"/>
      <c r="AH928" s="863"/>
      <c r="AI928" s="863"/>
      <c r="AJ928" s="863"/>
      <c r="AK928" s="863"/>
      <c r="AL928" s="863"/>
      <c r="AM928" s="863"/>
      <c r="AN928" s="863"/>
      <c r="AO928" s="863"/>
      <c r="AP928" s="863"/>
    </row>
    <row r="929" ht="15.75" hidden="1" customHeight="1" outlineLevel="1">
      <c r="A929" s="862" t="str">
        <f>IFERROR(__xludf.DUMMYFUNCTION("TRANSPOSE(FILTER(Esercizi!$AY$2:$BI563,Esercizi!$AY$1:$BI$1=#REF!))"),"#N/A")</f>
        <v>#N/A</v>
      </c>
      <c r="B929" s="863"/>
      <c r="C929" s="863"/>
      <c r="D929" s="863"/>
      <c r="E929" s="863"/>
      <c r="F929" s="863"/>
      <c r="G929" s="863"/>
      <c r="H929" s="863"/>
      <c r="I929" s="863"/>
      <c r="J929" s="863"/>
      <c r="K929" s="863"/>
      <c r="L929" s="863"/>
      <c r="M929" s="863"/>
      <c r="N929" s="863"/>
      <c r="O929" s="863"/>
      <c r="P929" s="863"/>
      <c r="Q929" s="863"/>
      <c r="R929" s="863"/>
      <c r="S929" s="863"/>
      <c r="T929" s="863"/>
      <c r="U929" s="863"/>
      <c r="V929" s="863"/>
      <c r="W929" s="863"/>
      <c r="X929" s="863"/>
      <c r="Y929" s="863"/>
      <c r="Z929" s="863"/>
      <c r="AA929" s="863"/>
      <c r="AB929" s="863"/>
      <c r="AC929" s="863"/>
      <c r="AD929" s="863"/>
      <c r="AE929" s="863"/>
      <c r="AF929" s="863"/>
      <c r="AG929" s="863"/>
      <c r="AH929" s="863"/>
      <c r="AI929" s="863"/>
      <c r="AJ929" s="863"/>
      <c r="AK929" s="863"/>
      <c r="AL929" s="863"/>
      <c r="AM929" s="863"/>
      <c r="AN929" s="863"/>
      <c r="AO929" s="863"/>
      <c r="AP929" s="863"/>
    </row>
    <row r="930" ht="15.75" hidden="1" customHeight="1" outlineLevel="1">
      <c r="A930" s="862" t="str">
        <f>IFERROR(__xludf.DUMMYFUNCTION("TRANSPOSE(FILTER(Esercizi!$AY$2:$BI563,Esercizi!$AY$1:$BI$1=#REF!))"),"#N/A")</f>
        <v>#N/A</v>
      </c>
      <c r="B930" s="863"/>
      <c r="C930" s="863"/>
      <c r="D930" s="863"/>
      <c r="E930" s="863"/>
      <c r="F930" s="863"/>
      <c r="G930" s="863"/>
      <c r="H930" s="863"/>
      <c r="I930" s="863"/>
      <c r="J930" s="863"/>
      <c r="K930" s="863"/>
      <c r="L930" s="863"/>
      <c r="M930" s="863"/>
      <c r="N930" s="863"/>
      <c r="O930" s="863"/>
      <c r="P930" s="863"/>
      <c r="Q930" s="863"/>
      <c r="R930" s="863"/>
      <c r="S930" s="863"/>
      <c r="T930" s="863"/>
      <c r="U930" s="863"/>
      <c r="V930" s="863"/>
      <c r="W930" s="863"/>
      <c r="X930" s="863"/>
      <c r="Y930" s="863"/>
      <c r="Z930" s="863"/>
      <c r="AA930" s="863"/>
      <c r="AB930" s="863"/>
      <c r="AC930" s="863"/>
      <c r="AD930" s="863"/>
      <c r="AE930" s="863"/>
      <c r="AF930" s="863"/>
      <c r="AG930" s="863"/>
      <c r="AH930" s="863"/>
      <c r="AI930" s="863"/>
      <c r="AJ930" s="863"/>
      <c r="AK930" s="863"/>
      <c r="AL930" s="863"/>
      <c r="AM930" s="863"/>
      <c r="AN930" s="863"/>
      <c r="AO930" s="863"/>
      <c r="AP930" s="863"/>
    </row>
    <row r="931" ht="15.75" hidden="1" customHeight="1" outlineLevel="1">
      <c r="A931" s="862" t="str">
        <f>IFERROR(__xludf.DUMMYFUNCTION("TRANSPOSE(FILTER(Esercizi!$AY$2:$BI563,Esercizi!$AY$1:$BI$1=#REF!))"),"#N/A")</f>
        <v>#N/A</v>
      </c>
      <c r="B931" s="863"/>
      <c r="C931" s="863"/>
      <c r="D931" s="863"/>
      <c r="E931" s="863"/>
      <c r="F931" s="863"/>
      <c r="G931" s="863"/>
      <c r="H931" s="863"/>
      <c r="I931" s="863"/>
      <c r="J931" s="863"/>
      <c r="K931" s="863"/>
      <c r="L931" s="863"/>
      <c r="M931" s="863"/>
      <c r="N931" s="863"/>
      <c r="O931" s="863"/>
      <c r="P931" s="863"/>
      <c r="Q931" s="863"/>
      <c r="R931" s="863"/>
      <c r="S931" s="863"/>
      <c r="T931" s="863"/>
      <c r="U931" s="863"/>
      <c r="V931" s="863"/>
      <c r="W931" s="863"/>
      <c r="X931" s="863"/>
      <c r="Y931" s="863"/>
      <c r="Z931" s="863"/>
      <c r="AA931" s="863"/>
      <c r="AB931" s="863"/>
      <c r="AC931" s="863"/>
      <c r="AD931" s="863"/>
      <c r="AE931" s="863"/>
      <c r="AF931" s="863"/>
      <c r="AG931" s="863"/>
      <c r="AH931" s="863"/>
      <c r="AI931" s="863"/>
      <c r="AJ931" s="863"/>
      <c r="AK931" s="863"/>
      <c r="AL931" s="863"/>
      <c r="AM931" s="863"/>
      <c r="AN931" s="863"/>
      <c r="AO931" s="863"/>
      <c r="AP931" s="863"/>
    </row>
    <row r="932" ht="15.75" hidden="1" customHeight="1" outlineLevel="1">
      <c r="A932" s="862" t="str">
        <f>IFERROR(__xludf.DUMMYFUNCTION("TRANSPOSE(FILTER(Esercizi!$AY$2:$BI563,Esercizi!$AY$1:$BI$1=#REF!))"),"#N/A")</f>
        <v>#N/A</v>
      </c>
      <c r="B932" s="863"/>
      <c r="C932" s="863"/>
      <c r="D932" s="863"/>
      <c r="E932" s="863"/>
      <c r="F932" s="863"/>
      <c r="G932" s="863"/>
      <c r="H932" s="863"/>
      <c r="I932" s="863"/>
      <c r="J932" s="863"/>
      <c r="K932" s="863"/>
      <c r="L932" s="863"/>
      <c r="M932" s="863"/>
      <c r="N932" s="863"/>
      <c r="O932" s="863"/>
      <c r="P932" s="863"/>
      <c r="Q932" s="863"/>
      <c r="R932" s="863"/>
      <c r="S932" s="863"/>
      <c r="T932" s="863"/>
      <c r="U932" s="863"/>
      <c r="V932" s="863"/>
      <c r="W932" s="863"/>
      <c r="X932" s="863"/>
      <c r="Y932" s="863"/>
      <c r="Z932" s="863"/>
      <c r="AA932" s="863"/>
      <c r="AB932" s="863"/>
      <c r="AC932" s="863"/>
      <c r="AD932" s="863"/>
      <c r="AE932" s="863"/>
      <c r="AF932" s="863"/>
      <c r="AG932" s="863"/>
      <c r="AH932" s="863"/>
      <c r="AI932" s="863"/>
      <c r="AJ932" s="863"/>
      <c r="AK932" s="863"/>
      <c r="AL932" s="863"/>
      <c r="AM932" s="863"/>
      <c r="AN932" s="863"/>
      <c r="AO932" s="863"/>
      <c r="AP932" s="863"/>
    </row>
    <row r="933" ht="15.75" hidden="1" customHeight="1" outlineLevel="1">
      <c r="A933" s="862" t="str">
        <f>IFERROR(__xludf.DUMMYFUNCTION("TRANSPOSE(FILTER(Esercizi!$AY$2:$BI563,Esercizi!$AY$1:$BI$1=#REF!))"),"#N/A")</f>
        <v>#N/A</v>
      </c>
      <c r="B933" s="863"/>
      <c r="C933" s="863"/>
      <c r="D933" s="863"/>
      <c r="E933" s="863"/>
      <c r="F933" s="863"/>
      <c r="G933" s="863"/>
      <c r="H933" s="863"/>
      <c r="I933" s="863"/>
      <c r="J933" s="863"/>
      <c r="K933" s="863"/>
      <c r="L933" s="863"/>
      <c r="M933" s="863"/>
      <c r="N933" s="863"/>
      <c r="O933" s="863"/>
      <c r="P933" s="863"/>
      <c r="Q933" s="863"/>
      <c r="R933" s="863"/>
      <c r="S933" s="863"/>
      <c r="T933" s="863"/>
      <c r="U933" s="863"/>
      <c r="V933" s="863"/>
      <c r="W933" s="863"/>
      <c r="X933" s="863"/>
      <c r="Y933" s="863"/>
      <c r="Z933" s="863"/>
      <c r="AA933" s="863"/>
      <c r="AB933" s="863"/>
      <c r="AC933" s="863"/>
      <c r="AD933" s="863"/>
      <c r="AE933" s="863"/>
      <c r="AF933" s="863"/>
      <c r="AG933" s="863"/>
      <c r="AH933" s="863"/>
      <c r="AI933" s="863"/>
      <c r="AJ933" s="863"/>
      <c r="AK933" s="863"/>
      <c r="AL933" s="863"/>
      <c r="AM933" s="863"/>
      <c r="AN933" s="863"/>
      <c r="AO933" s="863"/>
      <c r="AP933" s="863"/>
    </row>
    <row r="934" ht="15.75" hidden="1" customHeight="1" outlineLevel="1">
      <c r="A934" s="862" t="str">
        <f>IFERROR(__xludf.DUMMYFUNCTION("TRANSPOSE(FILTER(Esercizi!$AY$2:$BI563,Esercizi!$AY$1:$BI$1=#REF!))"),"#N/A")</f>
        <v>#N/A</v>
      </c>
      <c r="B934" s="863"/>
      <c r="C934" s="863"/>
      <c r="D934" s="863"/>
      <c r="E934" s="863"/>
      <c r="F934" s="863"/>
      <c r="G934" s="863"/>
      <c r="H934" s="863"/>
      <c r="I934" s="863"/>
      <c r="J934" s="863"/>
      <c r="K934" s="863"/>
      <c r="L934" s="863"/>
      <c r="M934" s="863"/>
      <c r="N934" s="863"/>
      <c r="O934" s="863"/>
      <c r="P934" s="863"/>
      <c r="Q934" s="863"/>
      <c r="R934" s="863"/>
      <c r="S934" s="863"/>
      <c r="T934" s="863"/>
      <c r="U934" s="863"/>
      <c r="V934" s="863"/>
      <c r="W934" s="863"/>
      <c r="X934" s="863"/>
      <c r="Y934" s="863"/>
      <c r="Z934" s="863"/>
      <c r="AA934" s="863"/>
      <c r="AB934" s="863"/>
      <c r="AC934" s="863"/>
      <c r="AD934" s="863"/>
      <c r="AE934" s="863"/>
      <c r="AF934" s="863"/>
      <c r="AG934" s="863"/>
      <c r="AH934" s="863"/>
      <c r="AI934" s="863"/>
      <c r="AJ934" s="863"/>
      <c r="AK934" s="863"/>
      <c r="AL934" s="863"/>
      <c r="AM934" s="863"/>
      <c r="AN934" s="863"/>
      <c r="AO934" s="863"/>
      <c r="AP934" s="863"/>
    </row>
    <row r="935" ht="15.75" hidden="1" customHeight="1" outlineLevel="1">
      <c r="A935" s="862"/>
      <c r="B935" s="863"/>
      <c r="C935" s="863"/>
      <c r="D935" s="863"/>
      <c r="E935" s="863"/>
      <c r="F935" s="863"/>
      <c r="G935" s="863"/>
      <c r="H935" s="863"/>
      <c r="I935" s="863"/>
      <c r="J935" s="863"/>
      <c r="K935" s="863"/>
      <c r="L935" s="863"/>
      <c r="M935" s="863"/>
      <c r="N935" s="863"/>
      <c r="O935" s="863"/>
      <c r="P935" s="863"/>
      <c r="Q935" s="863"/>
      <c r="R935" s="863"/>
      <c r="S935" s="863"/>
      <c r="T935" s="863"/>
      <c r="U935" s="863"/>
      <c r="V935" s="863"/>
      <c r="W935" s="863"/>
      <c r="X935" s="863"/>
      <c r="Y935" s="863"/>
      <c r="Z935" s="863"/>
      <c r="AA935" s="863"/>
      <c r="AB935" s="863"/>
      <c r="AC935" s="863"/>
      <c r="AD935" s="863"/>
      <c r="AE935" s="863"/>
      <c r="AF935" s="863"/>
      <c r="AG935" s="863"/>
      <c r="AH935" s="863"/>
      <c r="AI935" s="863"/>
      <c r="AJ935" s="863"/>
      <c r="AK935" s="863"/>
      <c r="AL935" s="863"/>
      <c r="AM935" s="863"/>
      <c r="AN935" s="863"/>
      <c r="AO935" s="863"/>
      <c r="AP935" s="863"/>
    </row>
    <row r="936" ht="15.75" hidden="1" customHeight="1" outlineLevel="1">
      <c r="A936" s="862" t="str">
        <f>IFERROR(__xludf.DUMMYFUNCTION("TRANSPOSE(FILTER(Esercizi!$AY$2:$BI563,Esercizi!$AY$1:$BI$1=#REF!))"),"#N/A")</f>
        <v>#N/A</v>
      </c>
      <c r="B936" s="863"/>
      <c r="C936" s="863"/>
      <c r="D936" s="863"/>
      <c r="E936" s="863"/>
      <c r="F936" s="863"/>
      <c r="G936" s="863"/>
      <c r="H936" s="863"/>
      <c r="I936" s="863"/>
      <c r="J936" s="863"/>
      <c r="K936" s="863"/>
      <c r="L936" s="863"/>
      <c r="M936" s="863"/>
      <c r="N936" s="863"/>
      <c r="O936" s="863"/>
      <c r="P936" s="863"/>
      <c r="Q936" s="863"/>
      <c r="R936" s="863"/>
      <c r="S936" s="863"/>
      <c r="T936" s="863"/>
      <c r="U936" s="863"/>
      <c r="V936" s="863"/>
      <c r="W936" s="863"/>
      <c r="X936" s="863"/>
      <c r="Y936" s="863"/>
      <c r="Z936" s="863"/>
      <c r="AA936" s="863"/>
      <c r="AB936" s="863"/>
      <c r="AC936" s="863"/>
      <c r="AD936" s="863"/>
      <c r="AE936" s="863"/>
      <c r="AF936" s="863"/>
      <c r="AG936" s="863"/>
      <c r="AH936" s="863"/>
      <c r="AI936" s="863"/>
      <c r="AJ936" s="863"/>
      <c r="AK936" s="863"/>
      <c r="AL936" s="863"/>
      <c r="AM936" s="863"/>
      <c r="AN936" s="863"/>
      <c r="AO936" s="863"/>
      <c r="AP936" s="863"/>
    </row>
    <row r="937" ht="15.75" hidden="1" customHeight="1" outlineLevel="1">
      <c r="A937" s="862" t="str">
        <f>IFERROR(__xludf.DUMMYFUNCTION("TRANSPOSE(FILTER(Esercizi!$AY$2:$BI563,Esercizi!$AY$1:$BI$1=#REF!))"),"#N/A")</f>
        <v>#N/A</v>
      </c>
      <c r="B937" s="863"/>
      <c r="C937" s="863"/>
      <c r="D937" s="863"/>
      <c r="E937" s="863"/>
      <c r="F937" s="863"/>
      <c r="G937" s="863"/>
      <c r="H937" s="863"/>
      <c r="I937" s="863"/>
      <c r="J937" s="863"/>
      <c r="K937" s="863"/>
      <c r="L937" s="863"/>
      <c r="M937" s="863"/>
      <c r="N937" s="863"/>
      <c r="O937" s="863"/>
      <c r="P937" s="863"/>
      <c r="Q937" s="863"/>
      <c r="R937" s="863"/>
      <c r="S937" s="863"/>
      <c r="T937" s="863"/>
      <c r="U937" s="863"/>
      <c r="V937" s="863"/>
      <c r="W937" s="863"/>
      <c r="X937" s="863"/>
      <c r="Y937" s="863"/>
      <c r="Z937" s="863"/>
      <c r="AA937" s="863"/>
      <c r="AB937" s="863"/>
      <c r="AC937" s="863"/>
      <c r="AD937" s="863"/>
      <c r="AE937" s="863"/>
      <c r="AF937" s="863"/>
      <c r="AG937" s="863"/>
      <c r="AH937" s="863"/>
      <c r="AI937" s="863"/>
      <c r="AJ937" s="863"/>
      <c r="AK937" s="863"/>
      <c r="AL937" s="863"/>
      <c r="AM937" s="863"/>
      <c r="AN937" s="863"/>
      <c r="AO937" s="863"/>
      <c r="AP937" s="863"/>
    </row>
    <row r="938" ht="15.75" hidden="1" customHeight="1" outlineLevel="1">
      <c r="A938" s="862" t="str">
        <f>IFERROR(__xludf.DUMMYFUNCTION("TRANSPOSE(FILTER(Esercizi!$AY$2:$BI563,Esercizi!$AY$1:$BI$1=#REF!))"),"#N/A")</f>
        <v>#N/A</v>
      </c>
      <c r="B938" s="863"/>
      <c r="C938" s="863"/>
      <c r="D938" s="863"/>
      <c r="E938" s="863"/>
      <c r="F938" s="863"/>
      <c r="G938" s="863"/>
      <c r="H938" s="863"/>
      <c r="I938" s="863"/>
      <c r="J938" s="863"/>
      <c r="K938" s="863"/>
      <c r="L938" s="863"/>
      <c r="M938" s="863"/>
      <c r="N938" s="863"/>
      <c r="O938" s="863"/>
      <c r="P938" s="863"/>
      <c r="Q938" s="863"/>
      <c r="R938" s="863"/>
      <c r="S938" s="863"/>
      <c r="T938" s="863"/>
      <c r="U938" s="863"/>
      <c r="V938" s="863"/>
      <c r="W938" s="863"/>
      <c r="X938" s="863"/>
      <c r="Y938" s="863"/>
      <c r="Z938" s="863"/>
      <c r="AA938" s="863"/>
      <c r="AB938" s="863"/>
      <c r="AC938" s="863"/>
      <c r="AD938" s="863"/>
      <c r="AE938" s="863"/>
      <c r="AF938" s="863"/>
      <c r="AG938" s="863"/>
      <c r="AH938" s="863"/>
      <c r="AI938" s="863"/>
      <c r="AJ938" s="863"/>
      <c r="AK938" s="863"/>
      <c r="AL938" s="863"/>
      <c r="AM938" s="863"/>
      <c r="AN938" s="863"/>
      <c r="AO938" s="863"/>
      <c r="AP938" s="863"/>
    </row>
    <row r="939" ht="15.75" hidden="1" customHeight="1" outlineLevel="1">
      <c r="A939" s="862" t="str">
        <f>IFERROR(__xludf.DUMMYFUNCTION("TRANSPOSE(FILTER(Esercizi!$AY$2:$BI563,Esercizi!$AY$1:$BI$1=#REF!))"),"#N/A")</f>
        <v>#N/A</v>
      </c>
      <c r="B939" s="863"/>
      <c r="C939" s="863"/>
      <c r="D939" s="863"/>
      <c r="E939" s="863"/>
      <c r="F939" s="863"/>
      <c r="G939" s="863"/>
      <c r="H939" s="863"/>
      <c r="I939" s="863"/>
      <c r="J939" s="863"/>
      <c r="K939" s="863"/>
      <c r="L939" s="863"/>
      <c r="M939" s="863"/>
      <c r="N939" s="863"/>
      <c r="O939" s="863"/>
      <c r="P939" s="863"/>
      <c r="Q939" s="863"/>
      <c r="R939" s="863"/>
      <c r="S939" s="863"/>
      <c r="T939" s="863"/>
      <c r="U939" s="863"/>
      <c r="V939" s="863"/>
      <c r="W939" s="863"/>
      <c r="X939" s="863"/>
      <c r="Y939" s="863"/>
      <c r="Z939" s="863"/>
      <c r="AA939" s="863"/>
      <c r="AB939" s="863"/>
      <c r="AC939" s="863"/>
      <c r="AD939" s="863"/>
      <c r="AE939" s="863"/>
      <c r="AF939" s="863"/>
      <c r="AG939" s="863"/>
      <c r="AH939" s="863"/>
      <c r="AI939" s="863"/>
      <c r="AJ939" s="863"/>
      <c r="AK939" s="863"/>
      <c r="AL939" s="863"/>
      <c r="AM939" s="863"/>
      <c r="AN939" s="863"/>
      <c r="AO939" s="863"/>
      <c r="AP939" s="863"/>
    </row>
    <row r="940" ht="15.75" hidden="1" customHeight="1" outlineLevel="1">
      <c r="A940" s="862" t="str">
        <f>IFERROR(__xludf.DUMMYFUNCTION("TRANSPOSE(FILTER(Esercizi!$AY$2:$BI563,Esercizi!$AY$1:$BI$1=#REF!))"),"#N/A")</f>
        <v>#N/A</v>
      </c>
      <c r="B940" s="863"/>
      <c r="C940" s="863"/>
      <c r="D940" s="863"/>
      <c r="E940" s="863"/>
      <c r="F940" s="863"/>
      <c r="G940" s="863"/>
      <c r="H940" s="863"/>
      <c r="I940" s="863"/>
      <c r="J940" s="863"/>
      <c r="K940" s="863"/>
      <c r="L940" s="863"/>
      <c r="M940" s="863"/>
      <c r="N940" s="863"/>
      <c r="O940" s="863"/>
      <c r="P940" s="863"/>
      <c r="Q940" s="863"/>
      <c r="R940" s="863"/>
      <c r="S940" s="863"/>
      <c r="T940" s="863"/>
      <c r="U940" s="863"/>
      <c r="V940" s="863"/>
      <c r="W940" s="863"/>
      <c r="X940" s="863"/>
      <c r="Y940" s="863"/>
      <c r="Z940" s="863"/>
      <c r="AA940" s="863"/>
      <c r="AB940" s="863"/>
      <c r="AC940" s="863"/>
      <c r="AD940" s="863"/>
      <c r="AE940" s="863"/>
      <c r="AF940" s="863"/>
      <c r="AG940" s="863"/>
      <c r="AH940" s="863"/>
      <c r="AI940" s="863"/>
      <c r="AJ940" s="863"/>
      <c r="AK940" s="863"/>
      <c r="AL940" s="863"/>
      <c r="AM940" s="863"/>
      <c r="AN940" s="863"/>
      <c r="AO940" s="863"/>
      <c r="AP940" s="863"/>
    </row>
    <row r="941" ht="15.75" hidden="1" customHeight="1" outlineLevel="1">
      <c r="A941" s="862" t="str">
        <f>IFERROR(__xludf.DUMMYFUNCTION("TRANSPOSE(FILTER(Esercizi!$AY$2:$BI563,Esercizi!$AY$1:$BI$1=#REF!))"),"#N/A")</f>
        <v>#N/A</v>
      </c>
      <c r="B941" s="863"/>
      <c r="C941" s="863"/>
      <c r="D941" s="863"/>
      <c r="E941" s="863"/>
      <c r="F941" s="863"/>
      <c r="G941" s="863"/>
      <c r="H941" s="863"/>
      <c r="I941" s="863"/>
      <c r="J941" s="863"/>
      <c r="K941" s="863"/>
      <c r="L941" s="863"/>
      <c r="M941" s="863"/>
      <c r="N941" s="863"/>
      <c r="O941" s="863"/>
      <c r="P941" s="863"/>
      <c r="Q941" s="863"/>
      <c r="R941" s="863"/>
      <c r="S941" s="863"/>
      <c r="T941" s="863"/>
      <c r="U941" s="863"/>
      <c r="V941" s="863"/>
      <c r="W941" s="863"/>
      <c r="X941" s="863"/>
      <c r="Y941" s="863"/>
      <c r="Z941" s="863"/>
      <c r="AA941" s="863"/>
      <c r="AB941" s="863"/>
      <c r="AC941" s="863"/>
      <c r="AD941" s="863"/>
      <c r="AE941" s="863"/>
      <c r="AF941" s="863"/>
      <c r="AG941" s="863"/>
      <c r="AH941" s="863"/>
      <c r="AI941" s="863"/>
      <c r="AJ941" s="863"/>
      <c r="AK941" s="863"/>
      <c r="AL941" s="863"/>
      <c r="AM941" s="863"/>
      <c r="AN941" s="863"/>
      <c r="AO941" s="863"/>
      <c r="AP941" s="863"/>
    </row>
    <row r="942" ht="15.75" hidden="1" customHeight="1" outlineLevel="1">
      <c r="A942" s="862" t="str">
        <f>IFERROR(__xludf.DUMMYFUNCTION("TRANSPOSE(FILTER(Esercizi!$AY$2:$BI563,Esercizi!$AY$1:$BI$1=#REF!))"),"#N/A")</f>
        <v>#N/A</v>
      </c>
      <c r="B942" s="863"/>
      <c r="C942" s="863"/>
      <c r="D942" s="863"/>
      <c r="E942" s="863"/>
      <c r="F942" s="863"/>
      <c r="G942" s="863"/>
      <c r="H942" s="863"/>
      <c r="I942" s="863"/>
      <c r="J942" s="863"/>
      <c r="K942" s="863"/>
      <c r="L942" s="863"/>
      <c r="M942" s="863"/>
      <c r="N942" s="863"/>
      <c r="O942" s="863"/>
      <c r="P942" s="863"/>
      <c r="Q942" s="863"/>
      <c r="R942" s="863"/>
      <c r="S942" s="863"/>
      <c r="T942" s="863"/>
      <c r="U942" s="863"/>
      <c r="V942" s="863"/>
      <c r="W942" s="863"/>
      <c r="X942" s="863"/>
      <c r="Y942" s="863"/>
      <c r="Z942" s="863"/>
      <c r="AA942" s="863"/>
      <c r="AB942" s="863"/>
      <c r="AC942" s="863"/>
      <c r="AD942" s="863"/>
      <c r="AE942" s="863"/>
      <c r="AF942" s="863"/>
      <c r="AG942" s="863"/>
      <c r="AH942" s="863"/>
      <c r="AI942" s="863"/>
      <c r="AJ942" s="863"/>
      <c r="AK942" s="863"/>
      <c r="AL942" s="863"/>
      <c r="AM942" s="863"/>
      <c r="AN942" s="863"/>
      <c r="AO942" s="863"/>
      <c r="AP942" s="863"/>
    </row>
    <row r="943" ht="15.75" hidden="1" customHeight="1" outlineLevel="1">
      <c r="A943" s="862" t="str">
        <f>IFERROR(__xludf.DUMMYFUNCTION("TRANSPOSE(FILTER(Esercizi!$AY$2:$BI563,Esercizi!$AY$1:$BI$1=#REF!))"),"#N/A")</f>
        <v>#N/A</v>
      </c>
      <c r="B943" s="863"/>
      <c r="C943" s="863"/>
      <c r="D943" s="863"/>
      <c r="E943" s="863"/>
      <c r="F943" s="863"/>
      <c r="G943" s="863"/>
      <c r="H943" s="863"/>
      <c r="I943" s="863"/>
      <c r="J943" s="863"/>
      <c r="K943" s="863"/>
      <c r="L943" s="863"/>
      <c r="M943" s="863"/>
      <c r="N943" s="863"/>
      <c r="O943" s="863"/>
      <c r="P943" s="863"/>
      <c r="Q943" s="863"/>
      <c r="R943" s="863"/>
      <c r="S943" s="863"/>
      <c r="T943" s="863"/>
      <c r="U943" s="863"/>
      <c r="V943" s="863"/>
      <c r="W943" s="863"/>
      <c r="X943" s="863"/>
      <c r="Y943" s="863"/>
      <c r="Z943" s="863"/>
      <c r="AA943" s="863"/>
      <c r="AB943" s="863"/>
      <c r="AC943" s="863"/>
      <c r="AD943" s="863"/>
      <c r="AE943" s="863"/>
      <c r="AF943" s="863"/>
      <c r="AG943" s="863"/>
      <c r="AH943" s="863"/>
      <c r="AI943" s="863"/>
      <c r="AJ943" s="863"/>
      <c r="AK943" s="863"/>
      <c r="AL943" s="863"/>
      <c r="AM943" s="863"/>
      <c r="AN943" s="863"/>
      <c r="AO943" s="863"/>
      <c r="AP943" s="863"/>
    </row>
    <row r="944" ht="15.75" hidden="1" customHeight="1" outlineLevel="1">
      <c r="A944" s="862" t="str">
        <f>IFERROR(__xludf.DUMMYFUNCTION("TRANSPOSE(FILTER(Esercizi!$AY$2:$BI563,Esercizi!$AY$1:$BI$1=#REF!))"),"#N/A")</f>
        <v>#N/A</v>
      </c>
      <c r="B944" s="863"/>
      <c r="C944" s="863"/>
      <c r="D944" s="863"/>
      <c r="E944" s="863"/>
      <c r="F944" s="863"/>
      <c r="G944" s="863"/>
      <c r="H944" s="863"/>
      <c r="I944" s="863"/>
      <c r="J944" s="863"/>
      <c r="K944" s="863"/>
      <c r="L944" s="863"/>
      <c r="M944" s="863"/>
      <c r="N944" s="863"/>
      <c r="O944" s="863"/>
      <c r="P944" s="863"/>
      <c r="Q944" s="863"/>
      <c r="R944" s="863"/>
      <c r="S944" s="863"/>
      <c r="T944" s="863"/>
      <c r="U944" s="863"/>
      <c r="V944" s="863"/>
      <c r="W944" s="863"/>
      <c r="X944" s="863"/>
      <c r="Y944" s="863"/>
      <c r="Z944" s="863"/>
      <c r="AA944" s="863"/>
      <c r="AB944" s="863"/>
      <c r="AC944" s="863"/>
      <c r="AD944" s="863"/>
      <c r="AE944" s="863"/>
      <c r="AF944" s="863"/>
      <c r="AG944" s="863"/>
      <c r="AH944" s="863"/>
      <c r="AI944" s="863"/>
      <c r="AJ944" s="863"/>
      <c r="AK944" s="863"/>
      <c r="AL944" s="863"/>
      <c r="AM944" s="863"/>
      <c r="AN944" s="863"/>
      <c r="AO944" s="863"/>
      <c r="AP944" s="863"/>
    </row>
    <row r="945" ht="15.75" hidden="1" customHeight="1" outlineLevel="1">
      <c r="A945" s="862" t="str">
        <f>IFERROR(__xludf.DUMMYFUNCTION("TRANSPOSE(FILTER(Esercizi!$AY$2:$BI563,Esercizi!$AY$1:$BI$1=#REF!))"),"#N/A")</f>
        <v>#N/A</v>
      </c>
      <c r="B945" s="863"/>
      <c r="C945" s="863"/>
      <c r="D945" s="863"/>
      <c r="E945" s="863"/>
      <c r="F945" s="863"/>
      <c r="G945" s="863"/>
      <c r="H945" s="863"/>
      <c r="I945" s="863"/>
      <c r="J945" s="863"/>
      <c r="K945" s="863"/>
      <c r="L945" s="863"/>
      <c r="M945" s="863"/>
      <c r="N945" s="863"/>
      <c r="O945" s="863"/>
      <c r="P945" s="863"/>
      <c r="Q945" s="863"/>
      <c r="R945" s="863"/>
      <c r="S945" s="863"/>
      <c r="T945" s="863"/>
      <c r="U945" s="863"/>
      <c r="V945" s="863"/>
      <c r="W945" s="863"/>
      <c r="X945" s="863"/>
      <c r="Y945" s="863"/>
      <c r="Z945" s="863"/>
      <c r="AA945" s="863"/>
      <c r="AB945" s="863"/>
      <c r="AC945" s="863"/>
      <c r="AD945" s="863"/>
      <c r="AE945" s="863"/>
      <c r="AF945" s="863"/>
      <c r="AG945" s="863"/>
      <c r="AH945" s="863"/>
      <c r="AI945" s="863"/>
      <c r="AJ945" s="863"/>
      <c r="AK945" s="863"/>
      <c r="AL945" s="863"/>
      <c r="AM945" s="863"/>
      <c r="AN945" s="863"/>
      <c r="AO945" s="863"/>
      <c r="AP945" s="863"/>
    </row>
    <row r="946" ht="15.75" hidden="1" customHeight="1" outlineLevel="1">
      <c r="A946" s="862" t="str">
        <f>IFERROR(__xludf.DUMMYFUNCTION("TRANSPOSE(FILTER(Esercizi!$AY$2:$BI563,Esercizi!$AY$1:$BI$1=#REF!))"),"#N/A")</f>
        <v>#N/A</v>
      </c>
      <c r="B946" s="863"/>
      <c r="C946" s="863"/>
      <c r="D946" s="863"/>
      <c r="E946" s="863"/>
      <c r="F946" s="863"/>
      <c r="G946" s="863"/>
      <c r="H946" s="863"/>
      <c r="I946" s="863"/>
      <c r="J946" s="863"/>
      <c r="K946" s="863"/>
      <c r="L946" s="863"/>
      <c r="M946" s="863"/>
      <c r="N946" s="863"/>
      <c r="O946" s="863"/>
      <c r="P946" s="863"/>
      <c r="Q946" s="863"/>
      <c r="R946" s="863"/>
      <c r="S946" s="863"/>
      <c r="T946" s="863"/>
      <c r="U946" s="863"/>
      <c r="V946" s="863"/>
      <c r="W946" s="863"/>
      <c r="X946" s="863"/>
      <c r="Y946" s="863"/>
      <c r="Z946" s="863"/>
      <c r="AA946" s="863"/>
      <c r="AB946" s="863"/>
      <c r="AC946" s="863"/>
      <c r="AD946" s="863"/>
      <c r="AE946" s="863"/>
      <c r="AF946" s="863"/>
      <c r="AG946" s="863"/>
      <c r="AH946" s="863"/>
      <c r="AI946" s="863"/>
      <c r="AJ946" s="863"/>
      <c r="AK946" s="863"/>
      <c r="AL946" s="863"/>
      <c r="AM946" s="863"/>
      <c r="AN946" s="863"/>
      <c r="AO946" s="863"/>
      <c r="AP946" s="863"/>
    </row>
    <row r="947" ht="15.75" hidden="1" customHeight="1" outlineLevel="1">
      <c r="A947" s="862" t="str">
        <f>IFERROR(__xludf.DUMMYFUNCTION("TRANSPOSE(FILTER(Esercizi!$AY$2:$BI563,Esercizi!$AY$1:$BI$1=#REF!))"),"#N/A")</f>
        <v>#N/A</v>
      </c>
      <c r="B947" s="863"/>
      <c r="C947" s="863"/>
      <c r="D947" s="863"/>
      <c r="E947" s="863"/>
      <c r="F947" s="863"/>
      <c r="G947" s="863"/>
      <c r="H947" s="863"/>
      <c r="I947" s="863"/>
      <c r="J947" s="863"/>
      <c r="K947" s="863"/>
      <c r="L947" s="863"/>
      <c r="M947" s="863"/>
      <c r="N947" s="863"/>
      <c r="O947" s="863"/>
      <c r="P947" s="863"/>
      <c r="Q947" s="863"/>
      <c r="R947" s="863"/>
      <c r="S947" s="863"/>
      <c r="T947" s="863"/>
      <c r="U947" s="863"/>
      <c r="V947" s="863"/>
      <c r="W947" s="863"/>
      <c r="X947" s="863"/>
      <c r="Y947" s="863"/>
      <c r="Z947" s="863"/>
      <c r="AA947" s="863"/>
      <c r="AB947" s="863"/>
      <c r="AC947" s="863"/>
      <c r="AD947" s="863"/>
      <c r="AE947" s="863"/>
      <c r="AF947" s="863"/>
      <c r="AG947" s="863"/>
      <c r="AH947" s="863"/>
      <c r="AI947" s="863"/>
      <c r="AJ947" s="863"/>
      <c r="AK947" s="863"/>
      <c r="AL947" s="863"/>
      <c r="AM947" s="863"/>
      <c r="AN947" s="863"/>
      <c r="AO947" s="863"/>
      <c r="AP947" s="863"/>
    </row>
    <row r="948" ht="15.75" customHeight="1">
      <c r="A948" s="866"/>
    </row>
    <row r="949" ht="15.75" hidden="1" customHeight="1" outlineLevel="1">
      <c r="A949" s="862"/>
      <c r="B949" s="863"/>
      <c r="C949" s="863"/>
      <c r="D949" s="863"/>
      <c r="E949" s="863"/>
      <c r="F949" s="863"/>
      <c r="G949" s="863"/>
      <c r="H949" s="863"/>
      <c r="I949" s="863"/>
      <c r="J949" s="863"/>
      <c r="K949" s="863"/>
      <c r="L949" s="863"/>
      <c r="M949" s="863"/>
      <c r="N949" s="863"/>
      <c r="O949" s="863"/>
      <c r="P949" s="863"/>
      <c r="Q949" s="863"/>
      <c r="R949" s="863"/>
      <c r="S949" s="863"/>
      <c r="T949" s="863"/>
      <c r="U949" s="863"/>
      <c r="V949" s="863"/>
      <c r="W949" s="863"/>
      <c r="X949" s="863"/>
      <c r="Y949" s="863"/>
      <c r="Z949" s="863"/>
      <c r="AA949" s="863"/>
      <c r="AB949" s="863"/>
      <c r="AC949" s="863"/>
      <c r="AD949" s="863"/>
      <c r="AE949" s="863"/>
      <c r="AF949" s="863"/>
      <c r="AG949" s="863"/>
      <c r="AH949" s="863"/>
      <c r="AI949" s="863"/>
      <c r="AJ949" s="863"/>
      <c r="AK949" s="863"/>
      <c r="AL949" s="863"/>
      <c r="AM949" s="863"/>
      <c r="AN949" s="863"/>
      <c r="AO949" s="863"/>
      <c r="AP949" s="863"/>
    </row>
    <row r="950" ht="15.75" hidden="1" customHeight="1" outlineLevel="1">
      <c r="A950" s="862"/>
      <c r="B950" s="863"/>
      <c r="C950" s="863"/>
      <c r="D950" s="863"/>
      <c r="E950" s="863"/>
      <c r="F950" s="863"/>
      <c r="G950" s="863"/>
      <c r="H950" s="863"/>
      <c r="I950" s="863"/>
      <c r="J950" s="863"/>
      <c r="K950" s="863"/>
      <c r="L950" s="863"/>
      <c r="M950" s="863"/>
      <c r="N950" s="863"/>
      <c r="O950" s="863"/>
      <c r="P950" s="863"/>
      <c r="Q950" s="863"/>
      <c r="R950" s="863"/>
      <c r="S950" s="863"/>
      <c r="T950" s="863"/>
      <c r="U950" s="863"/>
      <c r="V950" s="863"/>
      <c r="W950" s="863"/>
      <c r="X950" s="863"/>
      <c r="Y950" s="863"/>
      <c r="Z950" s="863"/>
      <c r="AA950" s="863"/>
      <c r="AB950" s="863"/>
      <c r="AC950" s="863"/>
      <c r="AD950" s="863"/>
      <c r="AE950" s="863"/>
      <c r="AF950" s="863"/>
      <c r="AG950" s="863"/>
      <c r="AH950" s="863"/>
      <c r="AI950" s="863"/>
      <c r="AJ950" s="863"/>
      <c r="AK950" s="863"/>
      <c r="AL950" s="863"/>
      <c r="AM950" s="863"/>
      <c r="AN950" s="863"/>
      <c r="AO950" s="863"/>
      <c r="AP950" s="863"/>
    </row>
    <row r="951" ht="15.75" hidden="1" customHeight="1" outlineLevel="1">
      <c r="A951" s="862"/>
      <c r="B951" s="863"/>
      <c r="C951" s="863"/>
      <c r="D951" s="863"/>
      <c r="E951" s="863"/>
      <c r="F951" s="863"/>
      <c r="G951" s="863"/>
      <c r="H951" s="863"/>
      <c r="I951" s="863"/>
      <c r="J951" s="863"/>
      <c r="K951" s="863"/>
      <c r="L951" s="863"/>
      <c r="M951" s="863"/>
      <c r="N951" s="863"/>
      <c r="O951" s="863"/>
      <c r="P951" s="863"/>
      <c r="Q951" s="863"/>
      <c r="R951" s="863"/>
      <c r="S951" s="863"/>
      <c r="T951" s="863"/>
      <c r="U951" s="863"/>
      <c r="V951" s="863"/>
      <c r="W951" s="863"/>
      <c r="X951" s="863"/>
      <c r="Y951" s="863"/>
      <c r="Z951" s="863"/>
      <c r="AA951" s="863"/>
      <c r="AB951" s="863"/>
      <c r="AC951" s="863"/>
      <c r="AD951" s="863"/>
      <c r="AE951" s="863"/>
      <c r="AF951" s="863"/>
      <c r="AG951" s="863"/>
      <c r="AH951" s="863"/>
      <c r="AI951" s="863"/>
      <c r="AJ951" s="863"/>
      <c r="AK951" s="863"/>
      <c r="AL951" s="863"/>
      <c r="AM951" s="863"/>
      <c r="AN951" s="863"/>
      <c r="AO951" s="863"/>
      <c r="AP951" s="863"/>
    </row>
    <row r="952" ht="15.75" hidden="1" customHeight="1" outlineLevel="1">
      <c r="A952" s="862"/>
      <c r="B952" s="863"/>
      <c r="C952" s="863"/>
      <c r="D952" s="863"/>
      <c r="E952" s="863"/>
      <c r="F952" s="863"/>
      <c r="G952" s="863"/>
      <c r="H952" s="863"/>
      <c r="I952" s="863"/>
      <c r="J952" s="863"/>
      <c r="K952" s="863"/>
      <c r="L952" s="863"/>
      <c r="M952" s="863"/>
      <c r="N952" s="863"/>
      <c r="O952" s="863"/>
      <c r="P952" s="863"/>
      <c r="Q952" s="863"/>
      <c r="R952" s="863"/>
      <c r="S952" s="863"/>
      <c r="T952" s="863"/>
      <c r="U952" s="863"/>
      <c r="V952" s="863"/>
      <c r="W952" s="863"/>
      <c r="X952" s="863"/>
      <c r="Y952" s="863"/>
      <c r="Z952" s="863"/>
      <c r="AA952" s="863"/>
      <c r="AB952" s="863"/>
      <c r="AC952" s="863"/>
      <c r="AD952" s="863"/>
      <c r="AE952" s="863"/>
      <c r="AF952" s="863"/>
      <c r="AG952" s="863"/>
      <c r="AH952" s="863"/>
      <c r="AI952" s="863"/>
      <c r="AJ952" s="863"/>
      <c r="AK952" s="863"/>
      <c r="AL952" s="863"/>
      <c r="AM952" s="863"/>
      <c r="AN952" s="863"/>
      <c r="AO952" s="863"/>
      <c r="AP952" s="863"/>
    </row>
    <row r="953" ht="15.75" hidden="1" customHeight="1" outlineLevel="1">
      <c r="A953" s="862"/>
      <c r="B953" s="863"/>
      <c r="C953" s="863"/>
      <c r="D953" s="863"/>
      <c r="E953" s="863"/>
      <c r="F953" s="863"/>
      <c r="G953" s="863"/>
      <c r="H953" s="863"/>
      <c r="I953" s="863"/>
      <c r="J953" s="863"/>
      <c r="K953" s="863"/>
      <c r="L953" s="863"/>
      <c r="M953" s="863"/>
      <c r="N953" s="863"/>
      <c r="O953" s="863"/>
      <c r="P953" s="863"/>
      <c r="Q953" s="863"/>
      <c r="R953" s="863"/>
      <c r="S953" s="863"/>
      <c r="T953" s="863"/>
      <c r="U953" s="863"/>
      <c r="V953" s="863"/>
      <c r="W953" s="863"/>
      <c r="X953" s="863"/>
      <c r="Y953" s="863"/>
      <c r="Z953" s="863"/>
      <c r="AA953" s="863"/>
      <c r="AB953" s="863"/>
      <c r="AC953" s="863"/>
      <c r="AD953" s="863"/>
      <c r="AE953" s="863"/>
      <c r="AF953" s="863"/>
      <c r="AG953" s="863"/>
      <c r="AH953" s="863"/>
      <c r="AI953" s="863"/>
      <c r="AJ953" s="863"/>
      <c r="AK953" s="863"/>
      <c r="AL953" s="863"/>
      <c r="AM953" s="863"/>
      <c r="AN953" s="863"/>
      <c r="AO953" s="863"/>
      <c r="AP953" s="863"/>
    </row>
    <row r="954" ht="15.75" hidden="1" customHeight="1" outlineLevel="1">
      <c r="A954" s="862"/>
      <c r="B954" s="863"/>
      <c r="C954" s="863"/>
      <c r="D954" s="863"/>
      <c r="E954" s="863"/>
      <c r="F954" s="863"/>
      <c r="G954" s="863"/>
      <c r="H954" s="863"/>
      <c r="I954" s="863"/>
      <c r="J954" s="863"/>
      <c r="K954" s="863"/>
      <c r="L954" s="863"/>
      <c r="M954" s="863"/>
      <c r="N954" s="863"/>
      <c r="O954" s="863"/>
      <c r="P954" s="863"/>
      <c r="Q954" s="863"/>
      <c r="R954" s="863"/>
      <c r="S954" s="863"/>
      <c r="T954" s="863"/>
      <c r="U954" s="863"/>
      <c r="V954" s="863"/>
      <c r="W954" s="863"/>
      <c r="X954" s="863"/>
      <c r="Y954" s="863"/>
      <c r="Z954" s="863"/>
      <c r="AA954" s="863"/>
      <c r="AB954" s="863"/>
      <c r="AC954" s="863"/>
      <c r="AD954" s="863"/>
      <c r="AE954" s="863"/>
      <c r="AF954" s="863"/>
      <c r="AG954" s="863"/>
      <c r="AH954" s="863"/>
      <c r="AI954" s="863"/>
      <c r="AJ954" s="863"/>
      <c r="AK954" s="863"/>
      <c r="AL954" s="863"/>
      <c r="AM954" s="863"/>
      <c r="AN954" s="863"/>
      <c r="AO954" s="863"/>
      <c r="AP954" s="863"/>
    </row>
    <row r="955" ht="15.75" hidden="1" customHeight="1" outlineLevel="1">
      <c r="A955" s="862"/>
      <c r="B955" s="863"/>
      <c r="C955" s="863"/>
      <c r="D955" s="863"/>
      <c r="E955" s="863"/>
      <c r="F955" s="863"/>
      <c r="G955" s="863"/>
      <c r="H955" s="863"/>
      <c r="I955" s="863"/>
      <c r="J955" s="863"/>
      <c r="K955" s="863"/>
      <c r="L955" s="863"/>
      <c r="M955" s="863"/>
      <c r="N955" s="863"/>
      <c r="O955" s="863"/>
      <c r="P955" s="863"/>
      <c r="Q955" s="863"/>
      <c r="R955" s="863"/>
      <c r="S955" s="863"/>
      <c r="T955" s="863"/>
      <c r="U955" s="863"/>
      <c r="V955" s="863"/>
      <c r="W955" s="863"/>
      <c r="X955" s="863"/>
      <c r="Y955" s="863"/>
      <c r="Z955" s="863"/>
      <c r="AA955" s="863"/>
      <c r="AB955" s="863"/>
      <c r="AC955" s="863"/>
      <c r="AD955" s="863"/>
      <c r="AE955" s="863"/>
      <c r="AF955" s="863"/>
      <c r="AG955" s="863"/>
      <c r="AH955" s="863"/>
      <c r="AI955" s="863"/>
      <c r="AJ955" s="863"/>
      <c r="AK955" s="863"/>
      <c r="AL955" s="863"/>
      <c r="AM955" s="863"/>
      <c r="AN955" s="863"/>
      <c r="AO955" s="863"/>
      <c r="AP955" s="863"/>
    </row>
    <row r="956" ht="15.75" hidden="1" customHeight="1" outlineLevel="1">
      <c r="A956" s="862"/>
      <c r="B956" s="863"/>
      <c r="C956" s="863"/>
      <c r="D956" s="863"/>
      <c r="E956" s="863"/>
      <c r="F956" s="863"/>
      <c r="G956" s="863"/>
      <c r="H956" s="863"/>
      <c r="I956" s="863"/>
      <c r="J956" s="863"/>
      <c r="K956" s="863"/>
      <c r="L956" s="863"/>
      <c r="M956" s="863"/>
      <c r="N956" s="863"/>
      <c r="O956" s="863"/>
      <c r="P956" s="863"/>
      <c r="Q956" s="863"/>
      <c r="R956" s="863"/>
      <c r="S956" s="863"/>
      <c r="T956" s="863"/>
      <c r="U956" s="863"/>
      <c r="V956" s="863"/>
      <c r="W956" s="863"/>
      <c r="X956" s="863"/>
      <c r="Y956" s="863"/>
      <c r="Z956" s="863"/>
      <c r="AA956" s="863"/>
      <c r="AB956" s="863"/>
      <c r="AC956" s="863"/>
      <c r="AD956" s="863"/>
      <c r="AE956" s="863"/>
      <c r="AF956" s="863"/>
      <c r="AG956" s="863"/>
      <c r="AH956" s="863"/>
      <c r="AI956" s="863"/>
      <c r="AJ956" s="863"/>
      <c r="AK956" s="863"/>
      <c r="AL956" s="863"/>
      <c r="AM956" s="863"/>
      <c r="AN956" s="863"/>
      <c r="AO956" s="863"/>
      <c r="AP956" s="863"/>
    </row>
    <row r="957" ht="15.75" hidden="1" customHeight="1" outlineLevel="1">
      <c r="A957" s="862"/>
      <c r="B957" s="863"/>
      <c r="C957" s="863"/>
      <c r="D957" s="863"/>
      <c r="E957" s="863"/>
      <c r="F957" s="863"/>
      <c r="G957" s="863"/>
      <c r="H957" s="863"/>
      <c r="I957" s="863"/>
      <c r="J957" s="863"/>
      <c r="K957" s="863"/>
      <c r="L957" s="863"/>
      <c r="M957" s="863"/>
      <c r="N957" s="863"/>
      <c r="O957" s="863"/>
      <c r="P957" s="863"/>
      <c r="Q957" s="863"/>
      <c r="R957" s="863"/>
      <c r="S957" s="863"/>
      <c r="T957" s="863"/>
      <c r="U957" s="863"/>
      <c r="V957" s="863"/>
      <c r="W957" s="863"/>
      <c r="X957" s="863"/>
      <c r="Y957" s="863"/>
      <c r="Z957" s="863"/>
      <c r="AA957" s="863"/>
      <c r="AB957" s="863"/>
      <c r="AC957" s="863"/>
      <c r="AD957" s="863"/>
      <c r="AE957" s="863"/>
      <c r="AF957" s="863"/>
      <c r="AG957" s="863"/>
      <c r="AH957" s="863"/>
      <c r="AI957" s="863"/>
      <c r="AJ957" s="863"/>
      <c r="AK957" s="863"/>
      <c r="AL957" s="863"/>
      <c r="AM957" s="863"/>
      <c r="AN957" s="863"/>
      <c r="AO957" s="863"/>
      <c r="AP957" s="863"/>
    </row>
    <row r="958" ht="15.75" hidden="1" customHeight="1" outlineLevel="1">
      <c r="A958" s="862"/>
      <c r="B958" s="863"/>
      <c r="C958" s="863"/>
      <c r="D958" s="863"/>
      <c r="E958" s="863"/>
      <c r="F958" s="863"/>
      <c r="G958" s="863"/>
      <c r="H958" s="863"/>
      <c r="I958" s="863"/>
      <c r="J958" s="863"/>
      <c r="K958" s="863"/>
      <c r="L958" s="863"/>
      <c r="M958" s="863"/>
      <c r="N958" s="863"/>
      <c r="O958" s="863"/>
      <c r="P958" s="863"/>
      <c r="Q958" s="863"/>
      <c r="R958" s="863"/>
      <c r="S958" s="863"/>
      <c r="T958" s="863"/>
      <c r="U958" s="863"/>
      <c r="V958" s="863"/>
      <c r="W958" s="863"/>
      <c r="X958" s="863"/>
      <c r="Y958" s="863"/>
      <c r="Z958" s="863"/>
      <c r="AA958" s="863"/>
      <c r="AB958" s="863"/>
      <c r="AC958" s="863"/>
      <c r="AD958" s="863"/>
      <c r="AE958" s="863"/>
      <c r="AF958" s="863"/>
      <c r="AG958" s="863"/>
      <c r="AH958" s="863"/>
      <c r="AI958" s="863"/>
      <c r="AJ958" s="863"/>
      <c r="AK958" s="863"/>
      <c r="AL958" s="863"/>
      <c r="AM958" s="863"/>
      <c r="AN958" s="863"/>
      <c r="AO958" s="863"/>
      <c r="AP958" s="863"/>
    </row>
    <row r="959" ht="15.75" hidden="1" customHeight="1" outlineLevel="1">
      <c r="A959" s="862"/>
      <c r="B959" s="863"/>
      <c r="C959" s="863"/>
      <c r="D959" s="863"/>
      <c r="E959" s="863"/>
      <c r="F959" s="863"/>
      <c r="G959" s="863"/>
      <c r="H959" s="863"/>
      <c r="I959" s="863"/>
      <c r="J959" s="863"/>
      <c r="K959" s="863"/>
      <c r="L959" s="863"/>
      <c r="M959" s="863"/>
      <c r="N959" s="863"/>
      <c r="O959" s="863"/>
      <c r="P959" s="863"/>
      <c r="Q959" s="863"/>
      <c r="R959" s="863"/>
      <c r="S959" s="863"/>
      <c r="T959" s="863"/>
      <c r="U959" s="863"/>
      <c r="V959" s="863"/>
      <c r="W959" s="863"/>
      <c r="X959" s="863"/>
      <c r="Y959" s="863"/>
      <c r="Z959" s="863"/>
      <c r="AA959" s="863"/>
      <c r="AB959" s="863"/>
      <c r="AC959" s="863"/>
      <c r="AD959" s="863"/>
      <c r="AE959" s="863"/>
      <c r="AF959" s="863"/>
      <c r="AG959" s="863"/>
      <c r="AH959" s="863"/>
      <c r="AI959" s="863"/>
      <c r="AJ959" s="863"/>
      <c r="AK959" s="863"/>
      <c r="AL959" s="863"/>
      <c r="AM959" s="863"/>
      <c r="AN959" s="863"/>
      <c r="AO959" s="863"/>
      <c r="AP959" s="863"/>
    </row>
    <row r="960" ht="15.75" hidden="1" customHeight="1" outlineLevel="1">
      <c r="A960" s="862"/>
      <c r="B960" s="863"/>
      <c r="C960" s="863"/>
      <c r="D960" s="863"/>
      <c r="E960" s="863"/>
      <c r="F960" s="863"/>
      <c r="G960" s="863"/>
      <c r="H960" s="863"/>
      <c r="I960" s="863"/>
      <c r="J960" s="863"/>
      <c r="K960" s="863"/>
      <c r="L960" s="863"/>
      <c r="M960" s="863"/>
      <c r="N960" s="863"/>
      <c r="O960" s="863"/>
      <c r="P960" s="863"/>
      <c r="Q960" s="863"/>
      <c r="R960" s="863"/>
      <c r="S960" s="863"/>
      <c r="T960" s="863"/>
      <c r="U960" s="863"/>
      <c r="V960" s="863"/>
      <c r="W960" s="863"/>
      <c r="X960" s="863"/>
      <c r="Y960" s="863"/>
      <c r="Z960" s="863"/>
      <c r="AA960" s="863"/>
      <c r="AB960" s="863"/>
      <c r="AC960" s="863"/>
      <c r="AD960" s="863"/>
      <c r="AE960" s="863"/>
      <c r="AF960" s="863"/>
      <c r="AG960" s="863"/>
      <c r="AH960" s="863"/>
      <c r="AI960" s="863"/>
      <c r="AJ960" s="863"/>
      <c r="AK960" s="863"/>
      <c r="AL960" s="863"/>
      <c r="AM960" s="863"/>
      <c r="AN960" s="863"/>
      <c r="AO960" s="863"/>
      <c r="AP960" s="863"/>
    </row>
    <row r="961" ht="15.75" hidden="1" customHeight="1" outlineLevel="1">
      <c r="A961" s="862"/>
      <c r="B961" s="863"/>
      <c r="C961" s="863"/>
      <c r="D961" s="863"/>
      <c r="E961" s="863"/>
      <c r="F961" s="863"/>
      <c r="G961" s="863"/>
      <c r="H961" s="863"/>
      <c r="I961" s="863"/>
      <c r="J961" s="863"/>
      <c r="K961" s="863"/>
      <c r="L961" s="863"/>
      <c r="M961" s="863"/>
      <c r="N961" s="863"/>
      <c r="O961" s="863"/>
      <c r="P961" s="863"/>
      <c r="Q961" s="863"/>
      <c r="R961" s="863"/>
      <c r="S961" s="863"/>
      <c r="T961" s="863"/>
      <c r="U961" s="863"/>
      <c r="V961" s="863"/>
      <c r="W961" s="863"/>
      <c r="X961" s="863"/>
      <c r="Y961" s="863"/>
      <c r="Z961" s="863"/>
      <c r="AA961" s="863"/>
      <c r="AB961" s="863"/>
      <c r="AC961" s="863"/>
      <c r="AD961" s="863"/>
      <c r="AE961" s="863"/>
      <c r="AF961" s="863"/>
      <c r="AG961" s="863"/>
      <c r="AH961" s="863"/>
      <c r="AI961" s="863"/>
      <c r="AJ961" s="863"/>
      <c r="AK961" s="863"/>
      <c r="AL961" s="863"/>
      <c r="AM961" s="863"/>
      <c r="AN961" s="863"/>
      <c r="AO961" s="863"/>
      <c r="AP961" s="863"/>
    </row>
    <row r="962" ht="15.75" hidden="1" customHeight="1" outlineLevel="1">
      <c r="A962" s="862"/>
      <c r="B962" s="863"/>
      <c r="C962" s="863"/>
      <c r="D962" s="863"/>
      <c r="E962" s="863"/>
      <c r="F962" s="863"/>
      <c r="G962" s="863"/>
      <c r="H962" s="863"/>
      <c r="I962" s="863"/>
      <c r="J962" s="863"/>
      <c r="K962" s="863"/>
      <c r="L962" s="863"/>
      <c r="M962" s="863"/>
      <c r="N962" s="863"/>
      <c r="O962" s="863"/>
      <c r="P962" s="863"/>
      <c r="Q962" s="863"/>
      <c r="R962" s="863"/>
      <c r="S962" s="863"/>
      <c r="T962" s="863"/>
      <c r="U962" s="863"/>
      <c r="V962" s="863"/>
      <c r="W962" s="863"/>
      <c r="X962" s="863"/>
      <c r="Y962" s="863"/>
      <c r="Z962" s="863"/>
      <c r="AA962" s="863"/>
      <c r="AB962" s="863"/>
      <c r="AC962" s="863"/>
      <c r="AD962" s="863"/>
      <c r="AE962" s="863"/>
      <c r="AF962" s="863"/>
      <c r="AG962" s="863"/>
      <c r="AH962" s="863"/>
      <c r="AI962" s="863"/>
      <c r="AJ962" s="863"/>
      <c r="AK962" s="863"/>
      <c r="AL962" s="863"/>
      <c r="AM962" s="863"/>
      <c r="AN962" s="863"/>
      <c r="AO962" s="863"/>
      <c r="AP962" s="863"/>
    </row>
    <row r="963" ht="15.75" hidden="1" customHeight="1" outlineLevel="1">
      <c r="A963" s="862"/>
      <c r="B963" s="863"/>
      <c r="C963" s="863"/>
      <c r="D963" s="863"/>
      <c r="E963" s="863"/>
      <c r="F963" s="863"/>
      <c r="G963" s="863"/>
      <c r="H963" s="863"/>
      <c r="I963" s="863"/>
      <c r="J963" s="863"/>
      <c r="K963" s="863"/>
      <c r="L963" s="863"/>
      <c r="M963" s="863"/>
      <c r="N963" s="863"/>
      <c r="O963" s="863"/>
      <c r="P963" s="863"/>
      <c r="Q963" s="863"/>
      <c r="R963" s="863"/>
      <c r="S963" s="863"/>
      <c r="T963" s="863"/>
      <c r="U963" s="863"/>
      <c r="V963" s="863"/>
      <c r="W963" s="863"/>
      <c r="X963" s="863"/>
      <c r="Y963" s="863"/>
      <c r="Z963" s="863"/>
      <c r="AA963" s="863"/>
      <c r="AB963" s="863"/>
      <c r="AC963" s="863"/>
      <c r="AD963" s="863"/>
      <c r="AE963" s="863"/>
      <c r="AF963" s="863"/>
      <c r="AG963" s="863"/>
      <c r="AH963" s="863"/>
      <c r="AI963" s="863"/>
      <c r="AJ963" s="863"/>
      <c r="AK963" s="863"/>
      <c r="AL963" s="863"/>
      <c r="AM963" s="863"/>
      <c r="AN963" s="863"/>
      <c r="AO963" s="863"/>
      <c r="AP963" s="863"/>
    </row>
    <row r="964" ht="15.75" hidden="1" customHeight="1" outlineLevel="1">
      <c r="A964" s="862"/>
      <c r="B964" s="863"/>
      <c r="C964" s="863"/>
      <c r="D964" s="863"/>
      <c r="E964" s="863"/>
      <c r="F964" s="863"/>
      <c r="G964" s="863"/>
      <c r="H964" s="863"/>
      <c r="I964" s="863"/>
      <c r="J964" s="863"/>
      <c r="K964" s="863"/>
      <c r="L964" s="863"/>
      <c r="M964" s="863"/>
      <c r="N964" s="863"/>
      <c r="O964" s="863"/>
      <c r="P964" s="863"/>
      <c r="Q964" s="863"/>
      <c r="R964" s="863"/>
      <c r="S964" s="863"/>
      <c r="T964" s="863"/>
      <c r="U964" s="863"/>
      <c r="V964" s="863"/>
      <c r="W964" s="863"/>
      <c r="X964" s="863"/>
      <c r="Y964" s="863"/>
      <c r="Z964" s="863"/>
      <c r="AA964" s="863"/>
      <c r="AB964" s="863"/>
      <c r="AC964" s="863"/>
      <c r="AD964" s="863"/>
      <c r="AE964" s="863"/>
      <c r="AF964" s="863"/>
      <c r="AG964" s="863"/>
      <c r="AH964" s="863"/>
      <c r="AI964" s="863"/>
      <c r="AJ964" s="863"/>
      <c r="AK964" s="863"/>
      <c r="AL964" s="863"/>
      <c r="AM964" s="863"/>
      <c r="AN964" s="863"/>
      <c r="AO964" s="863"/>
      <c r="AP964" s="863"/>
    </row>
    <row r="965" ht="15.75" hidden="1" customHeight="1" outlineLevel="1">
      <c r="A965" s="862"/>
      <c r="B965" s="863"/>
      <c r="C965" s="863"/>
      <c r="D965" s="863"/>
      <c r="E965" s="863"/>
      <c r="F965" s="863"/>
      <c r="G965" s="863"/>
      <c r="H965" s="863"/>
      <c r="I965" s="863"/>
      <c r="J965" s="863"/>
      <c r="K965" s="863"/>
      <c r="L965" s="863"/>
      <c r="M965" s="863"/>
      <c r="N965" s="863"/>
      <c r="O965" s="863"/>
      <c r="P965" s="863"/>
      <c r="Q965" s="863"/>
      <c r="R965" s="863"/>
      <c r="S965" s="863"/>
      <c r="T965" s="863"/>
      <c r="U965" s="863"/>
      <c r="V965" s="863"/>
      <c r="W965" s="863"/>
      <c r="X965" s="863"/>
      <c r="Y965" s="863"/>
      <c r="Z965" s="863"/>
      <c r="AA965" s="863"/>
      <c r="AB965" s="863"/>
      <c r="AC965" s="863"/>
      <c r="AD965" s="863"/>
      <c r="AE965" s="863"/>
      <c r="AF965" s="863"/>
      <c r="AG965" s="863"/>
      <c r="AH965" s="863"/>
      <c r="AI965" s="863"/>
      <c r="AJ965" s="863"/>
      <c r="AK965" s="863"/>
      <c r="AL965" s="863"/>
      <c r="AM965" s="863"/>
      <c r="AN965" s="863"/>
      <c r="AO965" s="863"/>
      <c r="AP965" s="863"/>
    </row>
    <row r="966" ht="15.75" hidden="1" customHeight="1" outlineLevel="1">
      <c r="A966" s="862"/>
      <c r="B966" s="863"/>
      <c r="C966" s="863"/>
      <c r="D966" s="863"/>
      <c r="E966" s="863"/>
      <c r="F966" s="863"/>
      <c r="G966" s="863"/>
      <c r="H966" s="863"/>
      <c r="I966" s="863"/>
      <c r="J966" s="863"/>
      <c r="K966" s="863"/>
      <c r="L966" s="863"/>
      <c r="M966" s="863"/>
      <c r="N966" s="863"/>
      <c r="O966" s="863"/>
      <c r="P966" s="863"/>
      <c r="Q966" s="863"/>
      <c r="R966" s="863"/>
      <c r="S966" s="863"/>
      <c r="T966" s="863"/>
      <c r="U966" s="863"/>
      <c r="V966" s="863"/>
      <c r="W966" s="863"/>
      <c r="X966" s="863"/>
      <c r="Y966" s="863"/>
      <c r="Z966" s="863"/>
      <c r="AA966" s="863"/>
      <c r="AB966" s="863"/>
      <c r="AC966" s="863"/>
      <c r="AD966" s="863"/>
      <c r="AE966" s="863"/>
      <c r="AF966" s="863"/>
      <c r="AG966" s="863"/>
      <c r="AH966" s="863"/>
      <c r="AI966" s="863"/>
      <c r="AJ966" s="863"/>
      <c r="AK966" s="863"/>
      <c r="AL966" s="863"/>
      <c r="AM966" s="863"/>
      <c r="AN966" s="863"/>
      <c r="AO966" s="863"/>
      <c r="AP966" s="863"/>
    </row>
    <row r="967" ht="15.75" hidden="1" customHeight="1" outlineLevel="1">
      <c r="A967" s="862"/>
      <c r="B967" s="863"/>
      <c r="C967" s="863"/>
      <c r="D967" s="863"/>
      <c r="E967" s="863"/>
      <c r="F967" s="863"/>
      <c r="G967" s="863"/>
      <c r="H967" s="863"/>
      <c r="I967" s="863"/>
      <c r="J967" s="863"/>
      <c r="K967" s="863"/>
      <c r="L967" s="863"/>
      <c r="M967" s="863"/>
      <c r="N967" s="863"/>
      <c r="O967" s="863"/>
      <c r="P967" s="863"/>
      <c r="Q967" s="863"/>
      <c r="R967" s="863"/>
      <c r="S967" s="863"/>
      <c r="T967" s="863"/>
      <c r="U967" s="863"/>
      <c r="V967" s="863"/>
      <c r="W967" s="863"/>
      <c r="X967" s="863"/>
      <c r="Y967" s="863"/>
      <c r="Z967" s="863"/>
      <c r="AA967" s="863"/>
      <c r="AB967" s="863"/>
      <c r="AC967" s="863"/>
      <c r="AD967" s="863"/>
      <c r="AE967" s="863"/>
      <c r="AF967" s="863"/>
      <c r="AG967" s="863"/>
      <c r="AH967" s="863"/>
      <c r="AI967" s="863"/>
      <c r="AJ967" s="863"/>
      <c r="AK967" s="863"/>
      <c r="AL967" s="863"/>
      <c r="AM967" s="863"/>
      <c r="AN967" s="863"/>
      <c r="AO967" s="863"/>
      <c r="AP967" s="863"/>
    </row>
    <row r="968" ht="15.75" hidden="1" customHeight="1" outlineLevel="1">
      <c r="A968" s="862"/>
      <c r="B968" s="863"/>
      <c r="C968" s="863"/>
      <c r="D968" s="863"/>
      <c r="E968" s="863"/>
      <c r="F968" s="863"/>
      <c r="G968" s="863"/>
      <c r="H968" s="863"/>
      <c r="I968" s="863"/>
      <c r="J968" s="863"/>
      <c r="K968" s="863"/>
      <c r="L968" s="863"/>
      <c r="M968" s="863"/>
      <c r="N968" s="863"/>
      <c r="O968" s="863"/>
      <c r="P968" s="863"/>
      <c r="Q968" s="863"/>
      <c r="R968" s="863"/>
      <c r="S968" s="863"/>
      <c r="T968" s="863"/>
      <c r="U968" s="863"/>
      <c r="V968" s="863"/>
      <c r="W968" s="863"/>
      <c r="X968" s="863"/>
      <c r="Y968" s="863"/>
      <c r="Z968" s="863"/>
      <c r="AA968" s="863"/>
      <c r="AB968" s="863"/>
      <c r="AC968" s="863"/>
      <c r="AD968" s="863"/>
      <c r="AE968" s="863"/>
      <c r="AF968" s="863"/>
      <c r="AG968" s="863"/>
      <c r="AH968" s="863"/>
      <c r="AI968" s="863"/>
      <c r="AJ968" s="863"/>
      <c r="AK968" s="863"/>
      <c r="AL968" s="863"/>
      <c r="AM968" s="863"/>
      <c r="AN968" s="863"/>
      <c r="AO968" s="863"/>
      <c r="AP968" s="863"/>
    </row>
    <row r="969" ht="15.75" hidden="1" customHeight="1" outlineLevel="1">
      <c r="A969" s="862"/>
      <c r="B969" s="863"/>
      <c r="C969" s="863"/>
      <c r="D969" s="863"/>
      <c r="E969" s="863"/>
      <c r="F969" s="863"/>
      <c r="G969" s="863"/>
      <c r="H969" s="863"/>
      <c r="I969" s="863"/>
      <c r="J969" s="863"/>
      <c r="K969" s="863"/>
      <c r="L969" s="863"/>
      <c r="M969" s="863"/>
      <c r="N969" s="863"/>
      <c r="O969" s="863"/>
      <c r="P969" s="863"/>
      <c r="Q969" s="863"/>
      <c r="R969" s="863"/>
      <c r="S969" s="863"/>
      <c r="T969" s="863"/>
      <c r="U969" s="863"/>
      <c r="V969" s="863"/>
      <c r="W969" s="863"/>
      <c r="X969" s="863"/>
      <c r="Y969" s="863"/>
      <c r="Z969" s="863"/>
      <c r="AA969" s="863"/>
      <c r="AB969" s="863"/>
      <c r="AC969" s="863"/>
      <c r="AD969" s="863"/>
      <c r="AE969" s="863"/>
      <c r="AF969" s="863"/>
      <c r="AG969" s="863"/>
      <c r="AH969" s="863"/>
      <c r="AI969" s="863"/>
      <c r="AJ969" s="863"/>
      <c r="AK969" s="863"/>
      <c r="AL969" s="863"/>
      <c r="AM969" s="863"/>
      <c r="AN969" s="863"/>
      <c r="AO969" s="863"/>
      <c r="AP969" s="863"/>
    </row>
    <row r="970" ht="15.75" hidden="1" customHeight="1" outlineLevel="1">
      <c r="A970" s="862"/>
      <c r="B970" s="863"/>
      <c r="C970" s="863"/>
      <c r="D970" s="863"/>
      <c r="E970" s="863"/>
      <c r="F970" s="863"/>
      <c r="G970" s="863"/>
      <c r="H970" s="863"/>
      <c r="I970" s="863"/>
      <c r="J970" s="863"/>
      <c r="K970" s="863"/>
      <c r="L970" s="863"/>
      <c r="M970" s="863"/>
      <c r="N970" s="863"/>
      <c r="O970" s="863"/>
      <c r="P970" s="863"/>
      <c r="Q970" s="863"/>
      <c r="R970" s="863"/>
      <c r="S970" s="863"/>
      <c r="T970" s="863"/>
      <c r="U970" s="863"/>
      <c r="V970" s="863"/>
      <c r="W970" s="863"/>
      <c r="X970" s="863"/>
      <c r="Y970" s="863"/>
      <c r="Z970" s="863"/>
      <c r="AA970" s="863"/>
      <c r="AB970" s="863"/>
      <c r="AC970" s="863"/>
      <c r="AD970" s="863"/>
      <c r="AE970" s="863"/>
      <c r="AF970" s="863"/>
      <c r="AG970" s="863"/>
      <c r="AH970" s="863"/>
      <c r="AI970" s="863"/>
      <c r="AJ970" s="863"/>
      <c r="AK970" s="863"/>
      <c r="AL970" s="863"/>
      <c r="AM970" s="863"/>
      <c r="AN970" s="863"/>
      <c r="AO970" s="863"/>
      <c r="AP970" s="863"/>
    </row>
    <row r="971" ht="15.75" hidden="1" customHeight="1" outlineLevel="1">
      <c r="A971" s="862"/>
      <c r="B971" s="863"/>
      <c r="C971" s="863"/>
      <c r="D971" s="863"/>
      <c r="E971" s="863"/>
      <c r="F971" s="863"/>
      <c r="G971" s="863"/>
      <c r="H971" s="863"/>
      <c r="I971" s="863"/>
      <c r="J971" s="863"/>
      <c r="K971" s="863"/>
      <c r="L971" s="863"/>
      <c r="M971" s="863"/>
      <c r="N971" s="863"/>
      <c r="O971" s="863"/>
      <c r="P971" s="863"/>
      <c r="Q971" s="863"/>
      <c r="R971" s="863"/>
      <c r="S971" s="863"/>
      <c r="T971" s="863"/>
      <c r="U971" s="863"/>
      <c r="V971" s="863"/>
      <c r="W971" s="863"/>
      <c r="X971" s="863"/>
      <c r="Y971" s="863"/>
      <c r="Z971" s="863"/>
      <c r="AA971" s="863"/>
      <c r="AB971" s="863"/>
      <c r="AC971" s="863"/>
      <c r="AD971" s="863"/>
      <c r="AE971" s="863"/>
      <c r="AF971" s="863"/>
      <c r="AG971" s="863"/>
      <c r="AH971" s="863"/>
      <c r="AI971" s="863"/>
      <c r="AJ971" s="863"/>
      <c r="AK971" s="863"/>
      <c r="AL971" s="863"/>
      <c r="AM971" s="863"/>
      <c r="AN971" s="863"/>
      <c r="AO971" s="863"/>
      <c r="AP971" s="863"/>
    </row>
    <row r="972" ht="15.75" hidden="1" customHeight="1" outlineLevel="1">
      <c r="A972" s="862"/>
      <c r="B972" s="863"/>
      <c r="C972" s="863"/>
      <c r="D972" s="863"/>
      <c r="E972" s="863"/>
      <c r="F972" s="863"/>
      <c r="G972" s="863"/>
      <c r="H972" s="863"/>
      <c r="I972" s="863"/>
      <c r="J972" s="863"/>
      <c r="K972" s="863"/>
      <c r="L972" s="863"/>
      <c r="M972" s="863"/>
      <c r="N972" s="863"/>
      <c r="O972" s="863"/>
      <c r="P972" s="863"/>
      <c r="Q972" s="863"/>
      <c r="R972" s="863"/>
      <c r="S972" s="863"/>
      <c r="T972" s="863"/>
      <c r="U972" s="863"/>
      <c r="V972" s="863"/>
      <c r="W972" s="863"/>
      <c r="X972" s="863"/>
      <c r="Y972" s="863"/>
      <c r="Z972" s="863"/>
      <c r="AA972" s="863"/>
      <c r="AB972" s="863"/>
      <c r="AC972" s="863"/>
      <c r="AD972" s="863"/>
      <c r="AE972" s="863"/>
      <c r="AF972" s="863"/>
      <c r="AG972" s="863"/>
      <c r="AH972" s="863"/>
      <c r="AI972" s="863"/>
      <c r="AJ972" s="863"/>
      <c r="AK972" s="863"/>
      <c r="AL972" s="863"/>
      <c r="AM972" s="863"/>
      <c r="AN972" s="863"/>
      <c r="AO972" s="863"/>
      <c r="AP972" s="863"/>
    </row>
    <row r="973" ht="15.75" hidden="1" customHeight="1" outlineLevel="1">
      <c r="A973" s="862"/>
      <c r="B973" s="863"/>
      <c r="C973" s="863"/>
      <c r="D973" s="863"/>
      <c r="E973" s="863"/>
      <c r="F973" s="863"/>
      <c r="G973" s="863"/>
      <c r="H973" s="863"/>
      <c r="I973" s="863"/>
      <c r="J973" s="863"/>
      <c r="K973" s="863"/>
      <c r="L973" s="863"/>
      <c r="M973" s="863"/>
      <c r="N973" s="863"/>
      <c r="O973" s="863"/>
      <c r="P973" s="863"/>
      <c r="Q973" s="863"/>
      <c r="R973" s="863"/>
      <c r="S973" s="863"/>
      <c r="T973" s="863"/>
      <c r="U973" s="863"/>
      <c r="V973" s="863"/>
      <c r="W973" s="863"/>
      <c r="X973" s="863"/>
      <c r="Y973" s="863"/>
      <c r="Z973" s="863"/>
      <c r="AA973" s="863"/>
      <c r="AB973" s="863"/>
      <c r="AC973" s="863"/>
      <c r="AD973" s="863"/>
      <c r="AE973" s="863"/>
      <c r="AF973" s="863"/>
      <c r="AG973" s="863"/>
      <c r="AH973" s="863"/>
      <c r="AI973" s="863"/>
      <c r="AJ973" s="863"/>
      <c r="AK973" s="863"/>
      <c r="AL973" s="863"/>
      <c r="AM973" s="863"/>
      <c r="AN973" s="863"/>
      <c r="AO973" s="863"/>
      <c r="AP973" s="863"/>
    </row>
    <row r="974" ht="15.75" hidden="1" customHeight="1" outlineLevel="1">
      <c r="A974" s="862"/>
      <c r="B974" s="863"/>
      <c r="C974" s="863"/>
      <c r="D974" s="863"/>
      <c r="E974" s="863"/>
      <c r="F974" s="863"/>
      <c r="G974" s="863"/>
      <c r="H974" s="863"/>
      <c r="I974" s="863"/>
      <c r="J974" s="863"/>
      <c r="K974" s="863"/>
      <c r="L974" s="863"/>
      <c r="M974" s="863"/>
      <c r="N974" s="863"/>
      <c r="O974" s="863"/>
      <c r="P974" s="863"/>
      <c r="Q974" s="863"/>
      <c r="R974" s="863"/>
      <c r="S974" s="863"/>
      <c r="T974" s="863"/>
      <c r="U974" s="863"/>
      <c r="V974" s="863"/>
      <c r="W974" s="863"/>
      <c r="X974" s="863"/>
      <c r="Y974" s="863"/>
      <c r="Z974" s="863"/>
      <c r="AA974" s="863"/>
      <c r="AB974" s="863"/>
      <c r="AC974" s="863"/>
      <c r="AD974" s="863"/>
      <c r="AE974" s="863"/>
      <c r="AF974" s="863"/>
      <c r="AG974" s="863"/>
      <c r="AH974" s="863"/>
      <c r="AI974" s="863"/>
      <c r="AJ974" s="863"/>
      <c r="AK974" s="863"/>
      <c r="AL974" s="863"/>
      <c r="AM974" s="863"/>
      <c r="AN974" s="863"/>
      <c r="AO974" s="863"/>
      <c r="AP974" s="863"/>
    </row>
    <row r="975" ht="15.75" hidden="1" customHeight="1" outlineLevel="1">
      <c r="A975" s="862"/>
      <c r="B975" s="863"/>
      <c r="C975" s="863"/>
      <c r="D975" s="863"/>
      <c r="E975" s="863"/>
      <c r="F975" s="863"/>
      <c r="G975" s="863"/>
      <c r="H975" s="863"/>
      <c r="I975" s="863"/>
      <c r="J975" s="863"/>
      <c r="K975" s="863"/>
      <c r="L975" s="863"/>
      <c r="M975" s="863"/>
      <c r="N975" s="863"/>
      <c r="O975" s="863"/>
      <c r="P975" s="863"/>
      <c r="Q975" s="863"/>
      <c r="R975" s="863"/>
      <c r="S975" s="863"/>
      <c r="T975" s="863"/>
      <c r="U975" s="863"/>
      <c r="V975" s="863"/>
      <c r="W975" s="863"/>
      <c r="X975" s="863"/>
      <c r="Y975" s="863"/>
      <c r="Z975" s="863"/>
      <c r="AA975" s="863"/>
      <c r="AB975" s="863"/>
      <c r="AC975" s="863"/>
      <c r="AD975" s="863"/>
      <c r="AE975" s="863"/>
      <c r="AF975" s="863"/>
      <c r="AG975" s="863"/>
      <c r="AH975" s="863"/>
      <c r="AI975" s="863"/>
      <c r="AJ975" s="863"/>
      <c r="AK975" s="863"/>
      <c r="AL975" s="863"/>
      <c r="AM975" s="863"/>
      <c r="AN975" s="863"/>
      <c r="AO975" s="863"/>
      <c r="AP975" s="863"/>
    </row>
    <row r="976" ht="15.75" hidden="1" customHeight="1" outlineLevel="1">
      <c r="A976" s="862"/>
      <c r="B976" s="863"/>
      <c r="C976" s="863"/>
      <c r="D976" s="863"/>
      <c r="E976" s="863"/>
      <c r="F976" s="863"/>
      <c r="G976" s="863"/>
      <c r="H976" s="863"/>
      <c r="I976" s="863"/>
      <c r="J976" s="863"/>
      <c r="K976" s="863"/>
      <c r="L976" s="863"/>
      <c r="M976" s="863"/>
      <c r="N976" s="863"/>
      <c r="O976" s="863"/>
      <c r="P976" s="863"/>
      <c r="Q976" s="863"/>
      <c r="R976" s="863"/>
      <c r="S976" s="863"/>
      <c r="T976" s="863"/>
      <c r="U976" s="863"/>
      <c r="V976" s="863"/>
      <c r="W976" s="863"/>
      <c r="X976" s="863"/>
      <c r="Y976" s="863"/>
      <c r="Z976" s="863"/>
      <c r="AA976" s="863"/>
      <c r="AB976" s="863"/>
      <c r="AC976" s="863"/>
      <c r="AD976" s="863"/>
      <c r="AE976" s="863"/>
      <c r="AF976" s="863"/>
      <c r="AG976" s="863"/>
      <c r="AH976" s="863"/>
      <c r="AI976" s="863"/>
      <c r="AJ976" s="863"/>
      <c r="AK976" s="863"/>
      <c r="AL976" s="863"/>
      <c r="AM976" s="863"/>
      <c r="AN976" s="863"/>
      <c r="AO976" s="863"/>
      <c r="AP976" s="863"/>
    </row>
    <row r="977" ht="15.75" hidden="1" customHeight="1" outlineLevel="1">
      <c r="A977" s="862"/>
      <c r="B977" s="863"/>
      <c r="C977" s="863"/>
      <c r="D977" s="863"/>
      <c r="E977" s="863"/>
      <c r="F977" s="863"/>
      <c r="G977" s="863"/>
      <c r="H977" s="863"/>
      <c r="I977" s="863"/>
      <c r="J977" s="863"/>
      <c r="K977" s="863"/>
      <c r="L977" s="863"/>
      <c r="M977" s="863"/>
      <c r="N977" s="863"/>
      <c r="O977" s="863"/>
      <c r="P977" s="863"/>
      <c r="Q977" s="863"/>
      <c r="R977" s="863"/>
      <c r="S977" s="863"/>
      <c r="T977" s="863"/>
      <c r="U977" s="863"/>
      <c r="V977" s="863"/>
      <c r="W977" s="863"/>
      <c r="X977" s="863"/>
      <c r="Y977" s="863"/>
      <c r="Z977" s="863"/>
      <c r="AA977" s="863"/>
      <c r="AB977" s="863"/>
      <c r="AC977" s="863"/>
      <c r="AD977" s="863"/>
      <c r="AE977" s="863"/>
      <c r="AF977" s="863"/>
      <c r="AG977" s="863"/>
      <c r="AH977" s="863"/>
      <c r="AI977" s="863"/>
      <c r="AJ977" s="863"/>
      <c r="AK977" s="863"/>
      <c r="AL977" s="863"/>
      <c r="AM977" s="863"/>
      <c r="AN977" s="863"/>
      <c r="AO977" s="863"/>
      <c r="AP977" s="863"/>
    </row>
    <row r="978" ht="15.75" hidden="1" customHeight="1" outlineLevel="1">
      <c r="A978" s="862"/>
      <c r="B978" s="863"/>
      <c r="C978" s="863"/>
      <c r="D978" s="863"/>
      <c r="E978" s="863"/>
      <c r="F978" s="863"/>
      <c r="G978" s="863"/>
      <c r="H978" s="863"/>
      <c r="I978" s="863"/>
      <c r="J978" s="863"/>
      <c r="K978" s="863"/>
      <c r="L978" s="863"/>
      <c r="M978" s="863"/>
      <c r="N978" s="863"/>
      <c r="O978" s="863"/>
      <c r="P978" s="863"/>
      <c r="Q978" s="863"/>
      <c r="R978" s="863"/>
      <c r="S978" s="863"/>
      <c r="T978" s="863"/>
      <c r="U978" s="863"/>
      <c r="V978" s="863"/>
      <c r="W978" s="863"/>
      <c r="X978" s="863"/>
      <c r="Y978" s="863"/>
      <c r="Z978" s="863"/>
      <c r="AA978" s="863"/>
      <c r="AB978" s="863"/>
      <c r="AC978" s="863"/>
      <c r="AD978" s="863"/>
      <c r="AE978" s="863"/>
      <c r="AF978" s="863"/>
      <c r="AG978" s="863"/>
      <c r="AH978" s="863"/>
      <c r="AI978" s="863"/>
      <c r="AJ978" s="863"/>
      <c r="AK978" s="863"/>
      <c r="AL978" s="863"/>
      <c r="AM978" s="863"/>
      <c r="AN978" s="863"/>
      <c r="AO978" s="863"/>
      <c r="AP978" s="863"/>
    </row>
    <row r="979" ht="15.75" hidden="1" customHeight="1" outlineLevel="1">
      <c r="A979" s="862"/>
      <c r="B979" s="863"/>
      <c r="C979" s="863"/>
      <c r="D979" s="863"/>
      <c r="E979" s="863"/>
      <c r="F979" s="863"/>
      <c r="G979" s="863"/>
      <c r="H979" s="863"/>
      <c r="I979" s="863"/>
      <c r="J979" s="863"/>
      <c r="K979" s="863"/>
      <c r="L979" s="863"/>
      <c r="M979" s="863"/>
      <c r="N979" s="863"/>
      <c r="O979" s="863"/>
      <c r="P979" s="863"/>
      <c r="Q979" s="863"/>
      <c r="R979" s="863"/>
      <c r="S979" s="863"/>
      <c r="T979" s="863"/>
      <c r="U979" s="863"/>
      <c r="V979" s="863"/>
      <c r="W979" s="863"/>
      <c r="X979" s="863"/>
      <c r="Y979" s="863"/>
      <c r="Z979" s="863"/>
      <c r="AA979" s="863"/>
      <c r="AB979" s="863"/>
      <c r="AC979" s="863"/>
      <c r="AD979" s="863"/>
      <c r="AE979" s="863"/>
      <c r="AF979" s="863"/>
      <c r="AG979" s="863"/>
      <c r="AH979" s="863"/>
      <c r="AI979" s="863"/>
      <c r="AJ979" s="863"/>
      <c r="AK979" s="863"/>
      <c r="AL979" s="863"/>
      <c r="AM979" s="863"/>
      <c r="AN979" s="863"/>
      <c r="AO979" s="863"/>
      <c r="AP979" s="863"/>
    </row>
    <row r="980" ht="15.75" hidden="1" customHeight="1" outlineLevel="1">
      <c r="A980" s="862"/>
      <c r="B980" s="863"/>
      <c r="C980" s="863"/>
      <c r="D980" s="863"/>
      <c r="E980" s="863"/>
      <c r="F980" s="863"/>
      <c r="G980" s="863"/>
      <c r="H980" s="863"/>
      <c r="I980" s="863"/>
      <c r="J980" s="863"/>
      <c r="K980" s="863"/>
      <c r="L980" s="863"/>
      <c r="M980" s="863"/>
      <c r="N980" s="863"/>
      <c r="O980" s="863"/>
      <c r="P980" s="863"/>
      <c r="Q980" s="863"/>
      <c r="R980" s="863"/>
      <c r="S980" s="863"/>
      <c r="T980" s="863"/>
      <c r="U980" s="863"/>
      <c r="V980" s="863"/>
      <c r="W980" s="863"/>
      <c r="X980" s="863"/>
      <c r="Y980" s="863"/>
      <c r="Z980" s="863"/>
      <c r="AA980" s="863"/>
      <c r="AB980" s="863"/>
      <c r="AC980" s="863"/>
      <c r="AD980" s="863"/>
      <c r="AE980" s="863"/>
      <c r="AF980" s="863"/>
      <c r="AG980" s="863"/>
      <c r="AH980" s="863"/>
      <c r="AI980" s="863"/>
      <c r="AJ980" s="863"/>
      <c r="AK980" s="863"/>
      <c r="AL980" s="863"/>
      <c r="AM980" s="863"/>
      <c r="AN980" s="863"/>
      <c r="AO980" s="863"/>
      <c r="AP980" s="863"/>
    </row>
    <row r="981" ht="15.75" hidden="1" customHeight="1" outlineLevel="1">
      <c r="A981" s="862"/>
      <c r="B981" s="863"/>
      <c r="C981" s="863"/>
      <c r="D981" s="863"/>
      <c r="E981" s="863"/>
      <c r="F981" s="863"/>
      <c r="G981" s="863"/>
      <c r="H981" s="863"/>
      <c r="I981" s="863"/>
      <c r="J981" s="863"/>
      <c r="K981" s="863"/>
      <c r="L981" s="863"/>
      <c r="M981" s="863"/>
      <c r="N981" s="863"/>
      <c r="O981" s="863"/>
      <c r="P981" s="863"/>
      <c r="Q981" s="863"/>
      <c r="R981" s="863"/>
      <c r="S981" s="863"/>
      <c r="T981" s="863"/>
      <c r="U981" s="863"/>
      <c r="V981" s="863"/>
      <c r="W981" s="863"/>
      <c r="X981" s="863"/>
      <c r="Y981" s="863"/>
      <c r="Z981" s="863"/>
      <c r="AA981" s="863"/>
      <c r="AB981" s="863"/>
      <c r="AC981" s="863"/>
      <c r="AD981" s="863"/>
      <c r="AE981" s="863"/>
      <c r="AF981" s="863"/>
      <c r="AG981" s="863"/>
      <c r="AH981" s="863"/>
      <c r="AI981" s="863"/>
      <c r="AJ981" s="863"/>
      <c r="AK981" s="863"/>
      <c r="AL981" s="863"/>
      <c r="AM981" s="863"/>
      <c r="AN981" s="863"/>
      <c r="AO981" s="863"/>
      <c r="AP981" s="863"/>
    </row>
    <row r="982" ht="15.75" hidden="1" customHeight="1" outlineLevel="1">
      <c r="A982" s="862"/>
      <c r="B982" s="863"/>
      <c r="C982" s="863"/>
      <c r="D982" s="863"/>
      <c r="E982" s="863"/>
      <c r="F982" s="863"/>
      <c r="G982" s="863"/>
      <c r="H982" s="863"/>
      <c r="I982" s="863"/>
      <c r="J982" s="863"/>
      <c r="K982" s="863"/>
      <c r="L982" s="863"/>
      <c r="M982" s="863"/>
      <c r="N982" s="863"/>
      <c r="O982" s="863"/>
      <c r="P982" s="863"/>
      <c r="Q982" s="863"/>
      <c r="R982" s="863"/>
      <c r="S982" s="863"/>
      <c r="T982" s="863"/>
      <c r="U982" s="863"/>
      <c r="V982" s="863"/>
      <c r="W982" s="863"/>
      <c r="X982" s="863"/>
      <c r="Y982" s="863"/>
      <c r="Z982" s="863"/>
      <c r="AA982" s="863"/>
      <c r="AB982" s="863"/>
      <c r="AC982" s="863"/>
      <c r="AD982" s="863"/>
      <c r="AE982" s="863"/>
      <c r="AF982" s="863"/>
      <c r="AG982" s="863"/>
      <c r="AH982" s="863"/>
      <c r="AI982" s="863"/>
      <c r="AJ982" s="863"/>
      <c r="AK982" s="863"/>
      <c r="AL982" s="863"/>
      <c r="AM982" s="863"/>
      <c r="AN982" s="863"/>
      <c r="AO982" s="863"/>
      <c r="AP982" s="863"/>
    </row>
    <row r="983" ht="15.75" hidden="1" customHeight="1" outlineLevel="1">
      <c r="A983" s="862"/>
      <c r="B983" s="863"/>
      <c r="C983" s="863"/>
      <c r="D983" s="863"/>
      <c r="E983" s="863"/>
      <c r="F983" s="863"/>
      <c r="G983" s="863"/>
      <c r="H983" s="863"/>
      <c r="I983" s="863"/>
      <c r="J983" s="863"/>
      <c r="K983" s="863"/>
      <c r="L983" s="863"/>
      <c r="M983" s="863"/>
      <c r="N983" s="863"/>
      <c r="O983" s="863"/>
      <c r="P983" s="863"/>
      <c r="Q983" s="863"/>
      <c r="R983" s="863"/>
      <c r="S983" s="863"/>
      <c r="T983" s="863"/>
      <c r="U983" s="863"/>
      <c r="V983" s="863"/>
      <c r="W983" s="863"/>
      <c r="X983" s="863"/>
      <c r="Y983" s="863"/>
      <c r="Z983" s="863"/>
      <c r="AA983" s="863"/>
      <c r="AB983" s="863"/>
      <c r="AC983" s="863"/>
      <c r="AD983" s="863"/>
      <c r="AE983" s="863"/>
      <c r="AF983" s="863"/>
      <c r="AG983" s="863"/>
      <c r="AH983" s="863"/>
      <c r="AI983" s="863"/>
      <c r="AJ983" s="863"/>
      <c r="AK983" s="863"/>
      <c r="AL983" s="863"/>
      <c r="AM983" s="863"/>
      <c r="AN983" s="863"/>
      <c r="AO983" s="863"/>
      <c r="AP983" s="863"/>
    </row>
    <row r="984" ht="15.75" hidden="1" customHeight="1" outlineLevel="1">
      <c r="A984" s="862"/>
      <c r="B984" s="863"/>
      <c r="C984" s="863"/>
      <c r="D984" s="863"/>
      <c r="E984" s="863"/>
      <c r="F984" s="863"/>
      <c r="G984" s="863"/>
      <c r="H984" s="863"/>
      <c r="I984" s="863"/>
      <c r="J984" s="863"/>
      <c r="K984" s="863"/>
      <c r="L984" s="863"/>
      <c r="M984" s="863"/>
      <c r="N984" s="863"/>
      <c r="O984" s="863"/>
      <c r="P984" s="863"/>
      <c r="Q984" s="863"/>
      <c r="R984" s="863"/>
      <c r="S984" s="863"/>
      <c r="T984" s="863"/>
      <c r="U984" s="863"/>
      <c r="V984" s="863"/>
      <c r="W984" s="863"/>
      <c r="X984" s="863"/>
      <c r="Y984" s="863"/>
      <c r="Z984" s="863"/>
      <c r="AA984" s="863"/>
      <c r="AB984" s="863"/>
      <c r="AC984" s="863"/>
      <c r="AD984" s="863"/>
      <c r="AE984" s="863"/>
      <c r="AF984" s="863"/>
      <c r="AG984" s="863"/>
      <c r="AH984" s="863"/>
      <c r="AI984" s="863"/>
      <c r="AJ984" s="863"/>
      <c r="AK984" s="863"/>
      <c r="AL984" s="863"/>
      <c r="AM984" s="863"/>
      <c r="AN984" s="863"/>
      <c r="AO984" s="863"/>
      <c r="AP984" s="863"/>
    </row>
    <row r="985" ht="15.75" hidden="1" customHeight="1" outlineLevel="1">
      <c r="A985" s="862"/>
      <c r="B985" s="863"/>
      <c r="C985" s="863"/>
      <c r="D985" s="863"/>
      <c r="E985" s="863"/>
      <c r="F985" s="863"/>
      <c r="G985" s="863"/>
      <c r="H985" s="863"/>
      <c r="I985" s="863"/>
      <c r="J985" s="863"/>
      <c r="K985" s="863"/>
      <c r="L985" s="863"/>
      <c r="M985" s="863"/>
      <c r="N985" s="863"/>
      <c r="O985" s="863"/>
      <c r="P985" s="863"/>
      <c r="Q985" s="863"/>
      <c r="R985" s="863"/>
      <c r="S985" s="863"/>
      <c r="T985" s="863"/>
      <c r="U985" s="863"/>
      <c r="V985" s="863"/>
      <c r="W985" s="863"/>
      <c r="X985" s="863"/>
      <c r="Y985" s="863"/>
      <c r="Z985" s="863"/>
      <c r="AA985" s="863"/>
      <c r="AB985" s="863"/>
      <c r="AC985" s="863"/>
      <c r="AD985" s="863"/>
      <c r="AE985" s="863"/>
      <c r="AF985" s="863"/>
      <c r="AG985" s="863"/>
      <c r="AH985" s="863"/>
      <c r="AI985" s="863"/>
      <c r="AJ985" s="863"/>
      <c r="AK985" s="863"/>
      <c r="AL985" s="863"/>
      <c r="AM985" s="863"/>
      <c r="AN985" s="863"/>
      <c r="AO985" s="863"/>
      <c r="AP985" s="863"/>
    </row>
    <row r="986" ht="15.75" hidden="1" customHeight="1" outlineLevel="1">
      <c r="A986" s="862"/>
      <c r="B986" s="863"/>
      <c r="C986" s="863"/>
      <c r="D986" s="863"/>
      <c r="E986" s="863"/>
      <c r="F986" s="863"/>
      <c r="G986" s="863"/>
      <c r="H986" s="863"/>
      <c r="I986" s="863"/>
      <c r="J986" s="863"/>
      <c r="K986" s="863"/>
      <c r="L986" s="863"/>
      <c r="M986" s="863"/>
      <c r="N986" s="863"/>
      <c r="O986" s="863"/>
      <c r="P986" s="863"/>
      <c r="Q986" s="863"/>
      <c r="R986" s="863"/>
      <c r="S986" s="863"/>
      <c r="T986" s="863"/>
      <c r="U986" s="863"/>
      <c r="V986" s="863"/>
      <c r="W986" s="863"/>
      <c r="X986" s="863"/>
      <c r="Y986" s="863"/>
      <c r="Z986" s="863"/>
      <c r="AA986" s="863"/>
      <c r="AB986" s="863"/>
      <c r="AC986" s="863"/>
      <c r="AD986" s="863"/>
      <c r="AE986" s="863"/>
      <c r="AF986" s="863"/>
      <c r="AG986" s="863"/>
      <c r="AH986" s="863"/>
      <c r="AI986" s="863"/>
      <c r="AJ986" s="863"/>
      <c r="AK986" s="863"/>
      <c r="AL986" s="863"/>
      <c r="AM986" s="863"/>
      <c r="AN986" s="863"/>
      <c r="AO986" s="863"/>
      <c r="AP986" s="863"/>
    </row>
    <row r="987" ht="15.75" hidden="1" customHeight="1" outlineLevel="1">
      <c r="A987" s="862"/>
      <c r="B987" s="863"/>
      <c r="C987" s="863"/>
      <c r="D987" s="863"/>
      <c r="E987" s="863"/>
      <c r="F987" s="863"/>
      <c r="G987" s="863"/>
      <c r="H987" s="863"/>
      <c r="I987" s="863"/>
      <c r="J987" s="863"/>
      <c r="K987" s="863"/>
      <c r="L987" s="863"/>
      <c r="M987" s="863"/>
      <c r="N987" s="863"/>
      <c r="O987" s="863"/>
      <c r="P987" s="863"/>
      <c r="Q987" s="863"/>
      <c r="R987" s="863"/>
      <c r="S987" s="863"/>
      <c r="T987" s="863"/>
      <c r="U987" s="863"/>
      <c r="V987" s="863"/>
      <c r="W987" s="863"/>
      <c r="X987" s="863"/>
      <c r="Y987" s="863"/>
      <c r="Z987" s="863"/>
      <c r="AA987" s="863"/>
      <c r="AB987" s="863"/>
      <c r="AC987" s="863"/>
      <c r="AD987" s="863"/>
      <c r="AE987" s="863"/>
      <c r="AF987" s="863"/>
      <c r="AG987" s="863"/>
      <c r="AH987" s="863"/>
      <c r="AI987" s="863"/>
      <c r="AJ987" s="863"/>
      <c r="AK987" s="863"/>
      <c r="AL987" s="863"/>
      <c r="AM987" s="863"/>
      <c r="AN987" s="863"/>
      <c r="AO987" s="863"/>
      <c r="AP987" s="863"/>
    </row>
    <row r="988" ht="15.75" hidden="1" customHeight="1" outlineLevel="1">
      <c r="A988" s="862"/>
      <c r="B988" s="863"/>
      <c r="C988" s="863"/>
      <c r="D988" s="863"/>
      <c r="E988" s="863"/>
      <c r="F988" s="863"/>
      <c r="G988" s="863"/>
      <c r="H988" s="863"/>
      <c r="I988" s="863"/>
      <c r="J988" s="863"/>
      <c r="K988" s="863"/>
      <c r="L988" s="863"/>
      <c r="M988" s="863"/>
      <c r="N988" s="863"/>
      <c r="O988" s="863"/>
      <c r="P988" s="863"/>
      <c r="Q988" s="863"/>
      <c r="R988" s="863"/>
      <c r="S988" s="863"/>
      <c r="T988" s="863"/>
      <c r="U988" s="863"/>
      <c r="V988" s="863"/>
      <c r="W988" s="863"/>
      <c r="X988" s="863"/>
      <c r="Y988" s="863"/>
      <c r="Z988" s="863"/>
      <c r="AA988" s="863"/>
      <c r="AB988" s="863"/>
      <c r="AC988" s="863"/>
      <c r="AD988" s="863"/>
      <c r="AE988" s="863"/>
      <c r="AF988" s="863"/>
      <c r="AG988" s="863"/>
      <c r="AH988" s="863"/>
      <c r="AI988" s="863"/>
      <c r="AJ988" s="863"/>
      <c r="AK988" s="863"/>
      <c r="AL988" s="863"/>
      <c r="AM988" s="863"/>
      <c r="AN988" s="863"/>
      <c r="AO988" s="863"/>
      <c r="AP988" s="863"/>
    </row>
    <row r="989" ht="15.75" hidden="1" customHeight="1" outlineLevel="1">
      <c r="A989" s="862"/>
      <c r="B989" s="863"/>
      <c r="C989" s="863"/>
      <c r="D989" s="863"/>
      <c r="E989" s="863"/>
      <c r="F989" s="863"/>
      <c r="G989" s="863"/>
      <c r="H989" s="863"/>
      <c r="I989" s="863"/>
      <c r="J989" s="863"/>
      <c r="K989" s="863"/>
      <c r="L989" s="863"/>
      <c r="M989" s="863"/>
      <c r="N989" s="863"/>
      <c r="O989" s="863"/>
      <c r="P989" s="863"/>
      <c r="Q989" s="863"/>
      <c r="R989" s="863"/>
      <c r="S989" s="863"/>
      <c r="T989" s="863"/>
      <c r="U989" s="863"/>
      <c r="V989" s="863"/>
      <c r="W989" s="863"/>
      <c r="X989" s="863"/>
      <c r="Y989" s="863"/>
      <c r="Z989" s="863"/>
      <c r="AA989" s="863"/>
      <c r="AB989" s="863"/>
      <c r="AC989" s="863"/>
      <c r="AD989" s="863"/>
      <c r="AE989" s="863"/>
      <c r="AF989" s="863"/>
      <c r="AG989" s="863"/>
      <c r="AH989" s="863"/>
      <c r="AI989" s="863"/>
      <c r="AJ989" s="863"/>
      <c r="AK989" s="863"/>
      <c r="AL989" s="863"/>
      <c r="AM989" s="863"/>
      <c r="AN989" s="863"/>
      <c r="AO989" s="863"/>
      <c r="AP989" s="863"/>
    </row>
    <row r="990" ht="15.75" hidden="1" customHeight="1" outlineLevel="1">
      <c r="A990" s="862"/>
      <c r="B990" s="863"/>
      <c r="C990" s="863"/>
      <c r="D990" s="863"/>
      <c r="E990" s="863"/>
      <c r="F990" s="863"/>
      <c r="G990" s="863"/>
      <c r="H990" s="863"/>
      <c r="I990" s="863"/>
      <c r="J990" s="863"/>
      <c r="K990" s="863"/>
      <c r="L990" s="863"/>
      <c r="M990" s="863"/>
      <c r="N990" s="863"/>
      <c r="O990" s="863"/>
      <c r="P990" s="863"/>
      <c r="Q990" s="863"/>
      <c r="R990" s="863"/>
      <c r="S990" s="863"/>
      <c r="T990" s="863"/>
      <c r="U990" s="863"/>
      <c r="V990" s="863"/>
      <c r="W990" s="863"/>
      <c r="X990" s="863"/>
      <c r="Y990" s="863"/>
      <c r="Z990" s="863"/>
      <c r="AA990" s="863"/>
      <c r="AB990" s="863"/>
      <c r="AC990" s="863"/>
      <c r="AD990" s="863"/>
      <c r="AE990" s="863"/>
      <c r="AF990" s="863"/>
      <c r="AG990" s="863"/>
      <c r="AH990" s="863"/>
      <c r="AI990" s="863"/>
      <c r="AJ990" s="863"/>
      <c r="AK990" s="863"/>
      <c r="AL990" s="863"/>
      <c r="AM990" s="863"/>
      <c r="AN990" s="863"/>
      <c r="AO990" s="863"/>
      <c r="AP990" s="863"/>
    </row>
    <row r="991" ht="15.75" hidden="1" customHeight="1" outlineLevel="1">
      <c r="A991" s="862"/>
      <c r="B991" s="863"/>
      <c r="C991" s="863"/>
      <c r="D991" s="863"/>
      <c r="E991" s="863"/>
      <c r="F991" s="863"/>
      <c r="G991" s="863"/>
      <c r="H991" s="863"/>
      <c r="I991" s="863"/>
      <c r="J991" s="863"/>
      <c r="K991" s="863"/>
      <c r="L991" s="863"/>
      <c r="M991" s="863"/>
      <c r="N991" s="863"/>
      <c r="O991" s="863"/>
      <c r="P991" s="863"/>
      <c r="Q991" s="863"/>
      <c r="R991" s="863"/>
      <c r="S991" s="863"/>
      <c r="T991" s="863"/>
      <c r="U991" s="863"/>
      <c r="V991" s="863"/>
      <c r="W991" s="863"/>
      <c r="X991" s="863"/>
      <c r="Y991" s="863"/>
      <c r="Z991" s="863"/>
      <c r="AA991" s="863"/>
      <c r="AB991" s="863"/>
      <c r="AC991" s="863"/>
      <c r="AD991" s="863"/>
      <c r="AE991" s="863"/>
      <c r="AF991" s="863"/>
      <c r="AG991" s="863"/>
      <c r="AH991" s="863"/>
      <c r="AI991" s="863"/>
      <c r="AJ991" s="863"/>
      <c r="AK991" s="863"/>
      <c r="AL991" s="863"/>
      <c r="AM991" s="863"/>
      <c r="AN991" s="863"/>
      <c r="AO991" s="863"/>
      <c r="AP991" s="863"/>
    </row>
    <row r="992" ht="15.75" hidden="1" customHeight="1" outlineLevel="1">
      <c r="A992" s="862"/>
      <c r="B992" s="863"/>
      <c r="C992" s="863"/>
      <c r="D992" s="863"/>
      <c r="E992" s="863"/>
      <c r="F992" s="863"/>
      <c r="G992" s="863"/>
      <c r="H992" s="863"/>
      <c r="I992" s="863"/>
      <c r="J992" s="863"/>
      <c r="K992" s="863"/>
      <c r="L992" s="863"/>
      <c r="M992" s="863"/>
      <c r="N992" s="863"/>
      <c r="O992" s="863"/>
      <c r="P992" s="863"/>
      <c r="Q992" s="863"/>
      <c r="R992" s="863"/>
      <c r="S992" s="863"/>
      <c r="T992" s="863"/>
      <c r="U992" s="863"/>
      <c r="V992" s="863"/>
      <c r="W992" s="863"/>
      <c r="X992" s="863"/>
      <c r="Y992" s="863"/>
      <c r="Z992" s="863"/>
      <c r="AA992" s="863"/>
      <c r="AB992" s="863"/>
      <c r="AC992" s="863"/>
      <c r="AD992" s="863"/>
      <c r="AE992" s="863"/>
      <c r="AF992" s="863"/>
      <c r="AG992" s="863"/>
      <c r="AH992" s="863"/>
      <c r="AI992" s="863"/>
      <c r="AJ992" s="863"/>
      <c r="AK992" s="863"/>
      <c r="AL992" s="863"/>
      <c r="AM992" s="863"/>
      <c r="AN992" s="863"/>
      <c r="AO992" s="863"/>
      <c r="AP992" s="863"/>
    </row>
    <row r="993" ht="15.75" hidden="1" customHeight="1" outlineLevel="1">
      <c r="A993" s="862"/>
      <c r="B993" s="863"/>
      <c r="C993" s="863"/>
      <c r="D993" s="863"/>
      <c r="E993" s="863"/>
      <c r="F993" s="863"/>
      <c r="G993" s="863"/>
      <c r="H993" s="863"/>
      <c r="I993" s="863"/>
      <c r="J993" s="863"/>
      <c r="K993" s="863"/>
      <c r="L993" s="863"/>
      <c r="M993" s="863"/>
      <c r="N993" s="863"/>
      <c r="O993" s="863"/>
      <c r="P993" s="863"/>
      <c r="Q993" s="863"/>
      <c r="R993" s="863"/>
      <c r="S993" s="863"/>
      <c r="T993" s="863"/>
      <c r="U993" s="863"/>
      <c r="V993" s="863"/>
      <c r="W993" s="863"/>
      <c r="X993" s="863"/>
      <c r="Y993" s="863"/>
      <c r="Z993" s="863"/>
      <c r="AA993" s="863"/>
      <c r="AB993" s="863"/>
      <c r="AC993" s="863"/>
      <c r="AD993" s="863"/>
      <c r="AE993" s="863"/>
      <c r="AF993" s="863"/>
      <c r="AG993" s="863"/>
      <c r="AH993" s="863"/>
      <c r="AI993" s="863"/>
      <c r="AJ993" s="863"/>
      <c r="AK993" s="863"/>
      <c r="AL993" s="863"/>
      <c r="AM993" s="863"/>
      <c r="AN993" s="863"/>
      <c r="AO993" s="863"/>
      <c r="AP993" s="863"/>
    </row>
    <row r="994" ht="15.75" hidden="1" customHeight="1" outlineLevel="1">
      <c r="A994" s="862"/>
      <c r="B994" s="863"/>
      <c r="C994" s="863"/>
      <c r="D994" s="863"/>
      <c r="E994" s="863"/>
      <c r="F994" s="863"/>
      <c r="G994" s="863"/>
      <c r="H994" s="863"/>
      <c r="I994" s="863"/>
      <c r="J994" s="863"/>
      <c r="K994" s="863"/>
      <c r="L994" s="863"/>
      <c r="M994" s="863"/>
      <c r="N994" s="863"/>
      <c r="O994" s="863"/>
      <c r="P994" s="863"/>
      <c r="Q994" s="863"/>
      <c r="R994" s="863"/>
      <c r="S994" s="863"/>
      <c r="T994" s="863"/>
      <c r="U994" s="863"/>
      <c r="V994" s="863"/>
      <c r="W994" s="863"/>
      <c r="X994" s="863"/>
      <c r="Y994" s="863"/>
      <c r="Z994" s="863"/>
      <c r="AA994" s="863"/>
      <c r="AB994" s="863"/>
      <c r="AC994" s="863"/>
      <c r="AD994" s="863"/>
      <c r="AE994" s="863"/>
      <c r="AF994" s="863"/>
      <c r="AG994" s="863"/>
      <c r="AH994" s="863"/>
      <c r="AI994" s="863"/>
      <c r="AJ994" s="863"/>
      <c r="AK994" s="863"/>
      <c r="AL994" s="863"/>
      <c r="AM994" s="863"/>
      <c r="AN994" s="863"/>
      <c r="AO994" s="863"/>
      <c r="AP994" s="863"/>
    </row>
    <row r="995" ht="15.75" hidden="1" customHeight="1" outlineLevel="1">
      <c r="A995" s="862"/>
      <c r="B995" s="863"/>
      <c r="C995" s="863"/>
      <c r="D995" s="863"/>
      <c r="E995" s="863"/>
      <c r="F995" s="863"/>
      <c r="G995" s="863"/>
      <c r="H995" s="863"/>
      <c r="I995" s="863"/>
      <c r="J995" s="863"/>
      <c r="K995" s="863"/>
      <c r="L995" s="863"/>
      <c r="M995" s="863"/>
      <c r="N995" s="863"/>
      <c r="O995" s="863"/>
      <c r="P995" s="863"/>
      <c r="Q995" s="863"/>
      <c r="R995" s="863"/>
      <c r="S995" s="863"/>
      <c r="T995" s="863"/>
      <c r="U995" s="863"/>
      <c r="V995" s="863"/>
      <c r="W995" s="863"/>
      <c r="X995" s="863"/>
      <c r="Y995" s="863"/>
      <c r="Z995" s="863"/>
      <c r="AA995" s="863"/>
      <c r="AB995" s="863"/>
      <c r="AC995" s="863"/>
      <c r="AD995" s="863"/>
      <c r="AE995" s="863"/>
      <c r="AF995" s="863"/>
      <c r="AG995" s="863"/>
      <c r="AH995" s="863"/>
      <c r="AI995" s="863"/>
      <c r="AJ995" s="863"/>
      <c r="AK995" s="863"/>
      <c r="AL995" s="863"/>
      <c r="AM995" s="863"/>
      <c r="AN995" s="863"/>
      <c r="AO995" s="863"/>
      <c r="AP995" s="863"/>
    </row>
    <row r="996" ht="15.75" hidden="1" customHeight="1" outlineLevel="1">
      <c r="A996" s="862"/>
      <c r="B996" s="863"/>
      <c r="C996" s="863"/>
      <c r="D996" s="863"/>
      <c r="E996" s="863"/>
      <c r="F996" s="863"/>
      <c r="G996" s="863"/>
      <c r="H996" s="863"/>
      <c r="I996" s="863"/>
      <c r="J996" s="863"/>
      <c r="K996" s="863"/>
      <c r="L996" s="863"/>
      <c r="M996" s="863"/>
      <c r="N996" s="863"/>
      <c r="O996" s="863"/>
      <c r="P996" s="863"/>
      <c r="Q996" s="863"/>
      <c r="R996" s="863"/>
      <c r="S996" s="863"/>
      <c r="T996" s="863"/>
      <c r="U996" s="863"/>
      <c r="V996" s="863"/>
      <c r="W996" s="863"/>
      <c r="X996" s="863"/>
      <c r="Y996" s="863"/>
      <c r="Z996" s="863"/>
      <c r="AA996" s="863"/>
      <c r="AB996" s="863"/>
      <c r="AC996" s="863"/>
      <c r="AD996" s="863"/>
      <c r="AE996" s="863"/>
      <c r="AF996" s="863"/>
      <c r="AG996" s="863"/>
      <c r="AH996" s="863"/>
      <c r="AI996" s="863"/>
      <c r="AJ996" s="863"/>
      <c r="AK996" s="863"/>
      <c r="AL996" s="863"/>
      <c r="AM996" s="863"/>
      <c r="AN996" s="863"/>
      <c r="AO996" s="863"/>
      <c r="AP996" s="863"/>
    </row>
    <row r="997" ht="15.75" hidden="1" customHeight="1" outlineLevel="1">
      <c r="A997" s="862"/>
      <c r="B997" s="863"/>
      <c r="C997" s="863"/>
      <c r="D997" s="863"/>
      <c r="E997" s="863"/>
      <c r="F997" s="863"/>
      <c r="G997" s="863"/>
      <c r="H997" s="863"/>
      <c r="I997" s="863"/>
      <c r="J997" s="863"/>
      <c r="K997" s="863"/>
      <c r="L997" s="863"/>
      <c r="M997" s="863"/>
      <c r="N997" s="863"/>
      <c r="O997" s="863"/>
      <c r="P997" s="863"/>
      <c r="Q997" s="863"/>
      <c r="R997" s="863"/>
      <c r="S997" s="863"/>
      <c r="T997" s="863"/>
      <c r="U997" s="863"/>
      <c r="V997" s="863"/>
      <c r="W997" s="863"/>
      <c r="X997" s="863"/>
      <c r="Y997" s="863"/>
      <c r="Z997" s="863"/>
      <c r="AA997" s="863"/>
      <c r="AB997" s="863"/>
      <c r="AC997" s="863"/>
      <c r="AD997" s="863"/>
      <c r="AE997" s="863"/>
      <c r="AF997" s="863"/>
      <c r="AG997" s="863"/>
      <c r="AH997" s="863"/>
      <c r="AI997" s="863"/>
      <c r="AJ997" s="863"/>
      <c r="AK997" s="863"/>
      <c r="AL997" s="863"/>
      <c r="AM997" s="863"/>
      <c r="AN997" s="863"/>
      <c r="AO997" s="863"/>
      <c r="AP997" s="863"/>
    </row>
    <row r="998" ht="15.75" hidden="1" customHeight="1" outlineLevel="1">
      <c r="A998" s="862"/>
      <c r="B998" s="863"/>
      <c r="C998" s="863"/>
      <c r="D998" s="863"/>
      <c r="E998" s="863"/>
      <c r="F998" s="863"/>
      <c r="G998" s="863"/>
      <c r="H998" s="863"/>
      <c r="I998" s="863"/>
      <c r="J998" s="863"/>
      <c r="K998" s="863"/>
      <c r="L998" s="863"/>
      <c r="M998" s="863"/>
      <c r="N998" s="863"/>
      <c r="O998" s="863"/>
      <c r="P998" s="863"/>
      <c r="Q998" s="863"/>
      <c r="R998" s="863"/>
      <c r="S998" s="863"/>
      <c r="T998" s="863"/>
      <c r="U998" s="863"/>
      <c r="V998" s="863"/>
      <c r="W998" s="863"/>
      <c r="X998" s="863"/>
      <c r="Y998" s="863"/>
      <c r="Z998" s="863"/>
      <c r="AA998" s="863"/>
      <c r="AB998" s="863"/>
      <c r="AC998" s="863"/>
      <c r="AD998" s="863"/>
      <c r="AE998" s="863"/>
      <c r="AF998" s="863"/>
      <c r="AG998" s="863"/>
      <c r="AH998" s="863"/>
      <c r="AI998" s="863"/>
      <c r="AJ998" s="863"/>
      <c r="AK998" s="863"/>
      <c r="AL998" s="863"/>
      <c r="AM998" s="863"/>
      <c r="AN998" s="863"/>
      <c r="AO998" s="863"/>
      <c r="AP998" s="863"/>
    </row>
    <row r="999" ht="15.75" hidden="1" customHeight="1" outlineLevel="1">
      <c r="A999" s="862"/>
      <c r="B999" s="863"/>
      <c r="C999" s="863"/>
      <c r="D999" s="863"/>
      <c r="E999" s="863"/>
      <c r="F999" s="863"/>
      <c r="G999" s="863"/>
      <c r="H999" s="863"/>
      <c r="I999" s="863"/>
      <c r="J999" s="863"/>
      <c r="K999" s="863"/>
      <c r="L999" s="863"/>
      <c r="M999" s="863"/>
      <c r="N999" s="863"/>
      <c r="O999" s="863"/>
      <c r="P999" s="863"/>
      <c r="Q999" s="863"/>
      <c r="R999" s="863"/>
      <c r="S999" s="863"/>
      <c r="T999" s="863"/>
      <c r="U999" s="863"/>
      <c r="V999" s="863"/>
      <c r="W999" s="863"/>
      <c r="X999" s="863"/>
      <c r="Y999" s="863"/>
      <c r="Z999" s="863"/>
      <c r="AA999" s="863"/>
      <c r="AB999" s="863"/>
      <c r="AC999" s="863"/>
      <c r="AD999" s="863"/>
      <c r="AE999" s="863"/>
      <c r="AF999" s="863"/>
      <c r="AG999" s="863"/>
      <c r="AH999" s="863"/>
      <c r="AI999" s="863"/>
      <c r="AJ999" s="863"/>
      <c r="AK999" s="863"/>
      <c r="AL999" s="863"/>
      <c r="AM999" s="863"/>
      <c r="AN999" s="863"/>
      <c r="AO999" s="863"/>
      <c r="AP999" s="863"/>
    </row>
    <row r="1000" ht="15.75" hidden="1" customHeight="1" outlineLevel="1">
      <c r="A1000" s="862"/>
      <c r="B1000" s="863"/>
      <c r="C1000" s="863"/>
      <c r="D1000" s="863"/>
      <c r="E1000" s="863"/>
      <c r="F1000" s="863"/>
      <c r="G1000" s="863"/>
      <c r="H1000" s="863"/>
      <c r="I1000" s="863"/>
      <c r="J1000" s="863"/>
      <c r="K1000" s="863"/>
      <c r="L1000" s="863"/>
      <c r="M1000" s="863"/>
      <c r="N1000" s="863"/>
      <c r="O1000" s="863"/>
      <c r="P1000" s="863"/>
      <c r="Q1000" s="863"/>
      <c r="R1000" s="863"/>
      <c r="S1000" s="863"/>
      <c r="T1000" s="863"/>
      <c r="U1000" s="863"/>
      <c r="V1000" s="863"/>
      <c r="W1000" s="863"/>
      <c r="X1000" s="863"/>
      <c r="Y1000" s="863"/>
      <c r="Z1000" s="863"/>
      <c r="AA1000" s="863"/>
      <c r="AB1000" s="863"/>
      <c r="AC1000" s="863"/>
      <c r="AD1000" s="863"/>
      <c r="AE1000" s="863"/>
      <c r="AF1000" s="863"/>
      <c r="AG1000" s="863"/>
      <c r="AH1000" s="863"/>
      <c r="AI1000" s="863"/>
      <c r="AJ1000" s="863"/>
      <c r="AK1000" s="863"/>
      <c r="AL1000" s="863"/>
      <c r="AM1000" s="863"/>
      <c r="AN1000" s="863"/>
      <c r="AO1000" s="863"/>
      <c r="AP1000" s="863"/>
    </row>
    <row r="1001" ht="15.75" hidden="1" customHeight="1" outlineLevel="1">
      <c r="A1001" s="862"/>
      <c r="B1001" s="863"/>
      <c r="C1001" s="863"/>
      <c r="D1001" s="863"/>
      <c r="E1001" s="863"/>
      <c r="F1001" s="863"/>
      <c r="G1001" s="863"/>
      <c r="H1001" s="863"/>
      <c r="I1001" s="863"/>
      <c r="J1001" s="863"/>
      <c r="K1001" s="863"/>
      <c r="L1001" s="863"/>
      <c r="M1001" s="863"/>
      <c r="N1001" s="863"/>
      <c r="O1001" s="863"/>
      <c r="P1001" s="863"/>
      <c r="Q1001" s="863"/>
      <c r="R1001" s="863"/>
      <c r="S1001" s="863"/>
      <c r="T1001" s="863"/>
      <c r="U1001" s="863"/>
      <c r="V1001" s="863"/>
      <c r="W1001" s="863"/>
      <c r="X1001" s="863"/>
      <c r="Y1001" s="863"/>
      <c r="Z1001" s="863"/>
      <c r="AA1001" s="863"/>
      <c r="AB1001" s="863"/>
      <c r="AC1001" s="863"/>
      <c r="AD1001" s="863"/>
      <c r="AE1001" s="863"/>
      <c r="AF1001" s="863"/>
      <c r="AG1001" s="863"/>
      <c r="AH1001" s="863"/>
      <c r="AI1001" s="863"/>
      <c r="AJ1001" s="863"/>
      <c r="AK1001" s="863"/>
      <c r="AL1001" s="863"/>
      <c r="AM1001" s="863"/>
      <c r="AN1001" s="863"/>
      <c r="AO1001" s="863"/>
      <c r="AP1001" s="863"/>
    </row>
    <row r="1002" ht="15.75" hidden="1" customHeight="1" outlineLevel="1">
      <c r="A1002" s="862"/>
      <c r="B1002" s="863"/>
      <c r="C1002" s="863"/>
      <c r="D1002" s="863"/>
      <c r="E1002" s="863"/>
      <c r="F1002" s="863"/>
      <c r="G1002" s="863"/>
      <c r="H1002" s="863"/>
      <c r="I1002" s="863"/>
      <c r="J1002" s="863"/>
      <c r="K1002" s="863"/>
      <c r="L1002" s="863"/>
      <c r="M1002" s="863"/>
      <c r="N1002" s="863"/>
      <c r="O1002" s="863"/>
      <c r="P1002" s="863"/>
      <c r="Q1002" s="863"/>
      <c r="R1002" s="863"/>
      <c r="S1002" s="863"/>
      <c r="T1002" s="863"/>
      <c r="U1002" s="863"/>
      <c r="V1002" s="863"/>
      <c r="W1002" s="863"/>
      <c r="X1002" s="863"/>
      <c r="Y1002" s="863"/>
      <c r="Z1002" s="863"/>
      <c r="AA1002" s="863"/>
      <c r="AB1002" s="863"/>
      <c r="AC1002" s="863"/>
      <c r="AD1002" s="863"/>
      <c r="AE1002" s="863"/>
      <c r="AF1002" s="863"/>
      <c r="AG1002" s="863"/>
      <c r="AH1002" s="863"/>
      <c r="AI1002" s="863"/>
      <c r="AJ1002" s="863"/>
      <c r="AK1002" s="863"/>
      <c r="AL1002" s="863"/>
      <c r="AM1002" s="863"/>
      <c r="AN1002" s="863"/>
      <c r="AO1002" s="863"/>
      <c r="AP1002" s="863"/>
    </row>
    <row r="1003" ht="15.75" hidden="1" customHeight="1" outlineLevel="1">
      <c r="A1003" s="862"/>
      <c r="B1003" s="863"/>
      <c r="C1003" s="863"/>
      <c r="D1003" s="863"/>
      <c r="E1003" s="863"/>
      <c r="F1003" s="863"/>
      <c r="G1003" s="863"/>
      <c r="H1003" s="863"/>
      <c r="I1003" s="863"/>
      <c r="J1003" s="863"/>
      <c r="K1003" s="863"/>
      <c r="L1003" s="863"/>
      <c r="M1003" s="863"/>
      <c r="N1003" s="863"/>
      <c r="O1003" s="863"/>
      <c r="P1003" s="863"/>
      <c r="Q1003" s="863"/>
      <c r="R1003" s="863"/>
      <c r="S1003" s="863"/>
      <c r="T1003" s="863"/>
      <c r="U1003" s="863"/>
      <c r="V1003" s="863"/>
      <c r="W1003" s="863"/>
      <c r="X1003" s="863"/>
      <c r="Y1003" s="863"/>
      <c r="Z1003" s="863"/>
      <c r="AA1003" s="863"/>
      <c r="AB1003" s="863"/>
      <c r="AC1003" s="863"/>
      <c r="AD1003" s="863"/>
      <c r="AE1003" s="863"/>
      <c r="AF1003" s="863"/>
      <c r="AG1003" s="863"/>
      <c r="AH1003" s="863"/>
      <c r="AI1003" s="863"/>
      <c r="AJ1003" s="863"/>
      <c r="AK1003" s="863"/>
      <c r="AL1003" s="863"/>
      <c r="AM1003" s="863"/>
      <c r="AN1003" s="863"/>
      <c r="AO1003" s="863"/>
      <c r="AP1003" s="863"/>
    </row>
    <row r="1004" ht="15.75" hidden="1" customHeight="1" outlineLevel="1">
      <c r="A1004" s="862"/>
      <c r="B1004" s="863"/>
      <c r="C1004" s="863"/>
      <c r="D1004" s="863"/>
      <c r="E1004" s="863"/>
      <c r="F1004" s="863"/>
      <c r="G1004" s="863"/>
      <c r="H1004" s="863"/>
      <c r="I1004" s="863"/>
      <c r="J1004" s="863"/>
      <c r="K1004" s="863"/>
      <c r="L1004" s="863"/>
      <c r="M1004" s="863"/>
      <c r="N1004" s="863"/>
      <c r="O1004" s="863"/>
      <c r="P1004" s="863"/>
      <c r="Q1004" s="863"/>
      <c r="R1004" s="863"/>
      <c r="S1004" s="863"/>
      <c r="T1004" s="863"/>
      <c r="U1004" s="863"/>
      <c r="V1004" s="863"/>
      <c r="W1004" s="863"/>
      <c r="X1004" s="863"/>
      <c r="Y1004" s="863"/>
      <c r="Z1004" s="863"/>
      <c r="AA1004" s="863"/>
      <c r="AB1004" s="863"/>
      <c r="AC1004" s="863"/>
      <c r="AD1004" s="863"/>
      <c r="AE1004" s="863"/>
      <c r="AF1004" s="863"/>
      <c r="AG1004" s="863"/>
      <c r="AH1004" s="863"/>
      <c r="AI1004" s="863"/>
      <c r="AJ1004" s="863"/>
      <c r="AK1004" s="863"/>
      <c r="AL1004" s="863"/>
      <c r="AM1004" s="863"/>
      <c r="AN1004" s="863"/>
      <c r="AO1004" s="863"/>
      <c r="AP1004" s="863"/>
    </row>
    <row r="1005" ht="15.75" hidden="1" customHeight="1" outlineLevel="1">
      <c r="A1005" s="862"/>
      <c r="B1005" s="863"/>
      <c r="C1005" s="863"/>
      <c r="D1005" s="863"/>
      <c r="E1005" s="863"/>
      <c r="F1005" s="863"/>
      <c r="G1005" s="863"/>
      <c r="H1005" s="863"/>
      <c r="I1005" s="863"/>
      <c r="J1005" s="863"/>
      <c r="K1005" s="863"/>
      <c r="L1005" s="863"/>
      <c r="M1005" s="863"/>
      <c r="N1005" s="863"/>
      <c r="O1005" s="863"/>
      <c r="P1005" s="863"/>
      <c r="Q1005" s="863"/>
      <c r="R1005" s="863"/>
      <c r="S1005" s="863"/>
      <c r="T1005" s="863"/>
      <c r="U1005" s="863"/>
      <c r="V1005" s="863"/>
      <c r="W1005" s="863"/>
      <c r="X1005" s="863"/>
      <c r="Y1005" s="863"/>
      <c r="Z1005" s="863"/>
      <c r="AA1005" s="863"/>
      <c r="AB1005" s="863"/>
      <c r="AC1005" s="863"/>
      <c r="AD1005" s="863"/>
      <c r="AE1005" s="863"/>
      <c r="AF1005" s="863"/>
      <c r="AG1005" s="863"/>
      <c r="AH1005" s="863"/>
      <c r="AI1005" s="863"/>
      <c r="AJ1005" s="863"/>
      <c r="AK1005" s="863"/>
      <c r="AL1005" s="863"/>
      <c r="AM1005" s="863"/>
      <c r="AN1005" s="863"/>
      <c r="AO1005" s="863"/>
      <c r="AP1005" s="863"/>
    </row>
    <row r="1006" ht="15.75" hidden="1" customHeight="1" outlineLevel="1">
      <c r="A1006" s="862"/>
      <c r="B1006" s="863"/>
      <c r="C1006" s="863"/>
      <c r="D1006" s="863"/>
      <c r="E1006" s="863"/>
      <c r="F1006" s="863"/>
      <c r="G1006" s="863"/>
      <c r="H1006" s="863"/>
      <c r="I1006" s="863"/>
      <c r="J1006" s="863"/>
      <c r="K1006" s="863"/>
      <c r="L1006" s="863"/>
      <c r="M1006" s="863"/>
      <c r="N1006" s="863"/>
      <c r="O1006" s="863"/>
      <c r="P1006" s="863"/>
      <c r="Q1006" s="863"/>
      <c r="R1006" s="863"/>
      <c r="S1006" s="863"/>
      <c r="T1006" s="863"/>
      <c r="U1006" s="863"/>
      <c r="V1006" s="863"/>
      <c r="W1006" s="863"/>
      <c r="X1006" s="863"/>
      <c r="Y1006" s="863"/>
      <c r="Z1006" s="863"/>
      <c r="AA1006" s="863"/>
      <c r="AB1006" s="863"/>
      <c r="AC1006" s="863"/>
      <c r="AD1006" s="863"/>
      <c r="AE1006" s="863"/>
      <c r="AF1006" s="863"/>
      <c r="AG1006" s="863"/>
      <c r="AH1006" s="863"/>
      <c r="AI1006" s="863"/>
      <c r="AJ1006" s="863"/>
      <c r="AK1006" s="863"/>
      <c r="AL1006" s="863"/>
      <c r="AM1006" s="863"/>
      <c r="AN1006" s="863"/>
      <c r="AO1006" s="863"/>
      <c r="AP1006" s="863"/>
    </row>
    <row r="1007" ht="15.75" hidden="1" customHeight="1" outlineLevel="1">
      <c r="A1007" s="862"/>
      <c r="B1007" s="863"/>
      <c r="C1007" s="863"/>
      <c r="D1007" s="863"/>
      <c r="E1007" s="863"/>
      <c r="F1007" s="863"/>
      <c r="G1007" s="863"/>
      <c r="H1007" s="863"/>
      <c r="I1007" s="863"/>
      <c r="J1007" s="863"/>
      <c r="K1007" s="863"/>
      <c r="L1007" s="863"/>
      <c r="M1007" s="863"/>
      <c r="N1007" s="863"/>
      <c r="O1007" s="863"/>
      <c r="P1007" s="863"/>
      <c r="Q1007" s="863"/>
      <c r="R1007" s="863"/>
      <c r="S1007" s="863"/>
      <c r="T1007" s="863"/>
      <c r="U1007" s="863"/>
      <c r="V1007" s="863"/>
      <c r="W1007" s="863"/>
      <c r="X1007" s="863"/>
      <c r="Y1007" s="863"/>
      <c r="Z1007" s="863"/>
      <c r="AA1007" s="863"/>
      <c r="AB1007" s="863"/>
      <c r="AC1007" s="863"/>
      <c r="AD1007" s="863"/>
      <c r="AE1007" s="863"/>
      <c r="AF1007" s="863"/>
      <c r="AG1007" s="863"/>
      <c r="AH1007" s="863"/>
      <c r="AI1007" s="863"/>
      <c r="AJ1007" s="863"/>
      <c r="AK1007" s="863"/>
      <c r="AL1007" s="863"/>
      <c r="AM1007" s="863"/>
      <c r="AN1007" s="863"/>
      <c r="AO1007" s="863"/>
      <c r="AP1007" s="863"/>
    </row>
    <row r="1008" ht="15.75" hidden="1" customHeight="1" outlineLevel="1">
      <c r="A1008" s="862"/>
      <c r="B1008" s="863"/>
      <c r="C1008" s="863"/>
      <c r="D1008" s="863"/>
      <c r="E1008" s="863"/>
      <c r="F1008" s="863"/>
      <c r="G1008" s="863"/>
      <c r="H1008" s="863"/>
      <c r="I1008" s="863"/>
      <c r="J1008" s="863"/>
      <c r="K1008" s="863"/>
      <c r="L1008" s="863"/>
      <c r="M1008" s="863"/>
      <c r="N1008" s="863"/>
      <c r="O1008" s="863"/>
      <c r="P1008" s="863"/>
      <c r="Q1008" s="863"/>
      <c r="R1008" s="863"/>
      <c r="S1008" s="863"/>
      <c r="T1008" s="863"/>
      <c r="U1008" s="863"/>
      <c r="V1008" s="863"/>
      <c r="W1008" s="863"/>
      <c r="X1008" s="863"/>
      <c r="Y1008" s="863"/>
      <c r="Z1008" s="863"/>
      <c r="AA1008" s="863"/>
      <c r="AB1008" s="863"/>
      <c r="AC1008" s="863"/>
      <c r="AD1008" s="863"/>
      <c r="AE1008" s="863"/>
      <c r="AF1008" s="863"/>
      <c r="AG1008" s="863"/>
      <c r="AH1008" s="863"/>
      <c r="AI1008" s="863"/>
      <c r="AJ1008" s="863"/>
      <c r="AK1008" s="863"/>
      <c r="AL1008" s="863"/>
      <c r="AM1008" s="863"/>
      <c r="AN1008" s="863"/>
      <c r="AO1008" s="863"/>
      <c r="AP1008" s="863"/>
    </row>
    <row r="1009" ht="15.75" hidden="1" customHeight="1" outlineLevel="1">
      <c r="A1009" s="862"/>
      <c r="B1009" s="863"/>
      <c r="C1009" s="863"/>
      <c r="D1009" s="863"/>
      <c r="E1009" s="863"/>
      <c r="F1009" s="863"/>
      <c r="G1009" s="863"/>
      <c r="H1009" s="863"/>
      <c r="I1009" s="863"/>
      <c r="J1009" s="863"/>
      <c r="K1009" s="863"/>
      <c r="L1009" s="863"/>
      <c r="M1009" s="863"/>
      <c r="N1009" s="863"/>
      <c r="O1009" s="863"/>
      <c r="P1009" s="863"/>
      <c r="Q1009" s="863"/>
      <c r="R1009" s="863"/>
      <c r="S1009" s="863"/>
      <c r="T1009" s="863"/>
      <c r="U1009" s="863"/>
      <c r="V1009" s="863"/>
      <c r="W1009" s="863"/>
      <c r="X1009" s="863"/>
      <c r="Y1009" s="863"/>
      <c r="Z1009" s="863"/>
      <c r="AA1009" s="863"/>
      <c r="AB1009" s="863"/>
      <c r="AC1009" s="863"/>
      <c r="AD1009" s="863"/>
      <c r="AE1009" s="863"/>
      <c r="AF1009" s="863"/>
      <c r="AG1009" s="863"/>
      <c r="AH1009" s="863"/>
      <c r="AI1009" s="863"/>
      <c r="AJ1009" s="863"/>
      <c r="AK1009" s="863"/>
      <c r="AL1009" s="863"/>
      <c r="AM1009" s="863"/>
      <c r="AN1009" s="863"/>
      <c r="AO1009" s="863"/>
      <c r="AP1009" s="863"/>
    </row>
    <row r="1010" ht="15.75" hidden="1" customHeight="1" outlineLevel="1">
      <c r="A1010" s="862"/>
      <c r="B1010" s="863"/>
      <c r="C1010" s="863"/>
      <c r="D1010" s="863"/>
      <c r="E1010" s="863"/>
      <c r="F1010" s="863"/>
      <c r="G1010" s="863"/>
      <c r="H1010" s="863"/>
      <c r="I1010" s="863"/>
      <c r="J1010" s="863"/>
      <c r="K1010" s="863"/>
      <c r="L1010" s="863"/>
      <c r="M1010" s="863"/>
      <c r="N1010" s="863"/>
      <c r="O1010" s="863"/>
      <c r="P1010" s="863"/>
      <c r="Q1010" s="863"/>
      <c r="R1010" s="863"/>
      <c r="S1010" s="863"/>
      <c r="T1010" s="863"/>
      <c r="U1010" s="863"/>
      <c r="V1010" s="863"/>
      <c r="W1010" s="863"/>
      <c r="X1010" s="863"/>
      <c r="Y1010" s="863"/>
      <c r="Z1010" s="863"/>
      <c r="AA1010" s="863"/>
      <c r="AB1010" s="863"/>
      <c r="AC1010" s="863"/>
      <c r="AD1010" s="863"/>
      <c r="AE1010" s="863"/>
      <c r="AF1010" s="863"/>
      <c r="AG1010" s="863"/>
      <c r="AH1010" s="863"/>
      <c r="AI1010" s="863"/>
      <c r="AJ1010" s="863"/>
      <c r="AK1010" s="863"/>
      <c r="AL1010" s="863"/>
      <c r="AM1010" s="863"/>
      <c r="AN1010" s="863"/>
      <c r="AO1010" s="863"/>
      <c r="AP1010" s="863"/>
    </row>
    <row r="1011" ht="15.75" hidden="1" customHeight="1" outlineLevel="1">
      <c r="A1011" s="862"/>
      <c r="B1011" s="863"/>
      <c r="C1011" s="863"/>
      <c r="D1011" s="863"/>
      <c r="E1011" s="863"/>
      <c r="F1011" s="863"/>
      <c r="G1011" s="863"/>
      <c r="H1011" s="863"/>
      <c r="I1011" s="863"/>
      <c r="J1011" s="863"/>
      <c r="K1011" s="863"/>
      <c r="L1011" s="863"/>
      <c r="M1011" s="863"/>
      <c r="N1011" s="863"/>
      <c r="O1011" s="863"/>
      <c r="P1011" s="863"/>
      <c r="Q1011" s="863"/>
      <c r="R1011" s="863"/>
      <c r="S1011" s="863"/>
      <c r="T1011" s="863"/>
      <c r="U1011" s="863"/>
      <c r="V1011" s="863"/>
      <c r="W1011" s="863"/>
      <c r="X1011" s="863"/>
      <c r="Y1011" s="863"/>
      <c r="Z1011" s="863"/>
      <c r="AA1011" s="863"/>
      <c r="AB1011" s="863"/>
      <c r="AC1011" s="863"/>
      <c r="AD1011" s="863"/>
      <c r="AE1011" s="863"/>
      <c r="AF1011" s="863"/>
      <c r="AG1011" s="863"/>
      <c r="AH1011" s="863"/>
      <c r="AI1011" s="863"/>
      <c r="AJ1011" s="863"/>
      <c r="AK1011" s="863"/>
      <c r="AL1011" s="863"/>
      <c r="AM1011" s="863"/>
      <c r="AN1011" s="863"/>
      <c r="AO1011" s="863"/>
      <c r="AP1011" s="863"/>
    </row>
    <row r="1012" ht="15.75" hidden="1" customHeight="1" outlineLevel="1">
      <c r="A1012" s="862"/>
      <c r="B1012" s="863"/>
      <c r="C1012" s="863"/>
      <c r="D1012" s="863"/>
      <c r="E1012" s="863"/>
      <c r="F1012" s="863"/>
      <c r="G1012" s="863"/>
      <c r="H1012" s="863"/>
      <c r="I1012" s="863"/>
      <c r="J1012" s="863"/>
      <c r="K1012" s="863"/>
      <c r="L1012" s="863"/>
      <c r="M1012" s="863"/>
      <c r="N1012" s="863"/>
      <c r="O1012" s="863"/>
      <c r="P1012" s="863"/>
      <c r="Q1012" s="863"/>
      <c r="R1012" s="863"/>
      <c r="S1012" s="863"/>
      <c r="T1012" s="863"/>
      <c r="U1012" s="863"/>
      <c r="V1012" s="863"/>
      <c r="W1012" s="863"/>
      <c r="X1012" s="863"/>
      <c r="Y1012" s="863"/>
      <c r="Z1012" s="863"/>
      <c r="AA1012" s="863"/>
      <c r="AB1012" s="863"/>
      <c r="AC1012" s="863"/>
      <c r="AD1012" s="863"/>
      <c r="AE1012" s="863"/>
      <c r="AF1012" s="863"/>
      <c r="AG1012" s="863"/>
      <c r="AH1012" s="863"/>
      <c r="AI1012" s="863"/>
      <c r="AJ1012" s="863"/>
      <c r="AK1012" s="863"/>
      <c r="AL1012" s="863"/>
      <c r="AM1012" s="863"/>
      <c r="AN1012" s="863"/>
      <c r="AO1012" s="863"/>
      <c r="AP1012" s="863"/>
    </row>
    <row r="1013" ht="15.75" hidden="1" customHeight="1" outlineLevel="1">
      <c r="A1013" s="862"/>
      <c r="B1013" s="863"/>
      <c r="C1013" s="863"/>
      <c r="D1013" s="863"/>
      <c r="E1013" s="863"/>
      <c r="F1013" s="863"/>
      <c r="G1013" s="863"/>
      <c r="H1013" s="863"/>
      <c r="I1013" s="863"/>
      <c r="J1013" s="863"/>
      <c r="K1013" s="863"/>
      <c r="L1013" s="863"/>
      <c r="M1013" s="863"/>
      <c r="N1013" s="863"/>
      <c r="O1013" s="863"/>
      <c r="P1013" s="863"/>
      <c r="Q1013" s="863"/>
      <c r="R1013" s="863"/>
      <c r="S1013" s="863"/>
      <c r="T1013" s="863"/>
      <c r="U1013" s="863"/>
      <c r="V1013" s="863"/>
      <c r="W1013" s="863"/>
      <c r="X1013" s="863"/>
      <c r="Y1013" s="863"/>
      <c r="Z1013" s="863"/>
      <c r="AA1013" s="863"/>
      <c r="AB1013" s="863"/>
      <c r="AC1013" s="863"/>
      <c r="AD1013" s="863"/>
      <c r="AE1013" s="863"/>
      <c r="AF1013" s="863"/>
      <c r="AG1013" s="863"/>
      <c r="AH1013" s="863"/>
      <c r="AI1013" s="863"/>
      <c r="AJ1013" s="863"/>
      <c r="AK1013" s="863"/>
      <c r="AL1013" s="863"/>
      <c r="AM1013" s="863"/>
      <c r="AN1013" s="863"/>
      <c r="AO1013" s="863"/>
      <c r="AP1013" s="863"/>
    </row>
    <row r="1014" ht="15.75" hidden="1" customHeight="1" outlineLevel="1">
      <c r="A1014" s="862"/>
      <c r="B1014" s="863"/>
      <c r="C1014" s="863"/>
      <c r="D1014" s="863"/>
      <c r="E1014" s="863"/>
      <c r="F1014" s="863"/>
      <c r="G1014" s="863"/>
      <c r="H1014" s="863"/>
      <c r="I1014" s="863"/>
      <c r="J1014" s="863"/>
      <c r="K1014" s="863"/>
      <c r="L1014" s="863"/>
      <c r="M1014" s="863"/>
      <c r="N1014" s="863"/>
      <c r="O1014" s="863"/>
      <c r="P1014" s="863"/>
      <c r="Q1014" s="863"/>
      <c r="R1014" s="863"/>
      <c r="S1014" s="863"/>
      <c r="T1014" s="863"/>
      <c r="U1014" s="863"/>
      <c r="V1014" s="863"/>
      <c r="W1014" s="863"/>
      <c r="X1014" s="863"/>
      <c r="Y1014" s="863"/>
      <c r="Z1014" s="863"/>
      <c r="AA1014" s="863"/>
      <c r="AB1014" s="863"/>
      <c r="AC1014" s="863"/>
      <c r="AD1014" s="863"/>
      <c r="AE1014" s="863"/>
      <c r="AF1014" s="863"/>
      <c r="AG1014" s="863"/>
      <c r="AH1014" s="863"/>
      <c r="AI1014" s="863"/>
      <c r="AJ1014" s="863"/>
      <c r="AK1014" s="863"/>
      <c r="AL1014" s="863"/>
      <c r="AM1014" s="863"/>
      <c r="AN1014" s="863"/>
      <c r="AO1014" s="863"/>
      <c r="AP1014" s="863"/>
    </row>
    <row r="1015" ht="15.75" hidden="1" customHeight="1" outlineLevel="1">
      <c r="A1015" s="862"/>
      <c r="B1015" s="863"/>
      <c r="C1015" s="863"/>
      <c r="D1015" s="863"/>
      <c r="E1015" s="863"/>
      <c r="F1015" s="863"/>
      <c r="G1015" s="863"/>
      <c r="H1015" s="863"/>
      <c r="I1015" s="863"/>
      <c r="J1015" s="863"/>
      <c r="K1015" s="863"/>
      <c r="L1015" s="863"/>
      <c r="M1015" s="863"/>
      <c r="N1015" s="863"/>
      <c r="O1015" s="863"/>
      <c r="P1015" s="863"/>
      <c r="Q1015" s="863"/>
      <c r="R1015" s="863"/>
      <c r="S1015" s="863"/>
      <c r="T1015" s="863"/>
      <c r="U1015" s="863"/>
      <c r="V1015" s="863"/>
      <c r="W1015" s="863"/>
      <c r="X1015" s="863"/>
      <c r="Y1015" s="863"/>
      <c r="Z1015" s="863"/>
      <c r="AA1015" s="863"/>
      <c r="AB1015" s="863"/>
      <c r="AC1015" s="863"/>
      <c r="AD1015" s="863"/>
      <c r="AE1015" s="863"/>
      <c r="AF1015" s="863"/>
      <c r="AG1015" s="863"/>
      <c r="AH1015" s="863"/>
      <c r="AI1015" s="863"/>
      <c r="AJ1015" s="863"/>
      <c r="AK1015" s="863"/>
      <c r="AL1015" s="863"/>
      <c r="AM1015" s="863"/>
      <c r="AN1015" s="863"/>
      <c r="AO1015" s="863"/>
      <c r="AP1015" s="863"/>
    </row>
    <row r="1016" ht="15.75" hidden="1" customHeight="1" outlineLevel="1">
      <c r="A1016" s="862"/>
      <c r="B1016" s="863"/>
      <c r="C1016" s="863"/>
      <c r="D1016" s="863"/>
      <c r="E1016" s="863"/>
      <c r="F1016" s="863"/>
      <c r="G1016" s="863"/>
      <c r="H1016" s="863"/>
      <c r="I1016" s="863"/>
      <c r="J1016" s="863"/>
      <c r="K1016" s="863"/>
      <c r="L1016" s="863"/>
      <c r="M1016" s="863"/>
      <c r="N1016" s="863"/>
      <c r="O1016" s="863"/>
      <c r="P1016" s="863"/>
      <c r="Q1016" s="863"/>
      <c r="R1016" s="863"/>
      <c r="S1016" s="863"/>
      <c r="T1016" s="863"/>
      <c r="U1016" s="863"/>
      <c r="V1016" s="863"/>
      <c r="W1016" s="863"/>
      <c r="X1016" s="863"/>
      <c r="Y1016" s="863"/>
      <c r="Z1016" s="863"/>
      <c r="AA1016" s="863"/>
      <c r="AB1016" s="863"/>
      <c r="AC1016" s="863"/>
      <c r="AD1016" s="863"/>
      <c r="AE1016" s="863"/>
      <c r="AF1016" s="863"/>
      <c r="AG1016" s="863"/>
      <c r="AH1016" s="863"/>
      <c r="AI1016" s="863"/>
      <c r="AJ1016" s="863"/>
      <c r="AK1016" s="863"/>
      <c r="AL1016" s="863"/>
      <c r="AM1016" s="863"/>
      <c r="AN1016" s="863"/>
      <c r="AO1016" s="863"/>
      <c r="AP1016" s="863"/>
    </row>
    <row r="1017" ht="15.75" hidden="1" customHeight="1" outlineLevel="1">
      <c r="A1017" s="862"/>
      <c r="B1017" s="863"/>
      <c r="C1017" s="863"/>
      <c r="D1017" s="863"/>
      <c r="E1017" s="863"/>
      <c r="F1017" s="863"/>
      <c r="G1017" s="863"/>
      <c r="H1017" s="863"/>
      <c r="I1017" s="863"/>
      <c r="J1017" s="863"/>
      <c r="K1017" s="863"/>
      <c r="L1017" s="863"/>
      <c r="M1017" s="863"/>
      <c r="N1017" s="863"/>
      <c r="O1017" s="863"/>
      <c r="P1017" s="863"/>
      <c r="Q1017" s="863"/>
      <c r="R1017" s="863"/>
      <c r="S1017" s="863"/>
      <c r="T1017" s="863"/>
      <c r="U1017" s="863"/>
      <c r="V1017" s="863"/>
      <c r="W1017" s="863"/>
      <c r="X1017" s="863"/>
      <c r="Y1017" s="863"/>
      <c r="Z1017" s="863"/>
      <c r="AA1017" s="863"/>
      <c r="AB1017" s="863"/>
      <c r="AC1017" s="863"/>
      <c r="AD1017" s="863"/>
      <c r="AE1017" s="863"/>
      <c r="AF1017" s="863"/>
      <c r="AG1017" s="863"/>
      <c r="AH1017" s="863"/>
      <c r="AI1017" s="863"/>
      <c r="AJ1017" s="863"/>
      <c r="AK1017" s="863"/>
      <c r="AL1017" s="863"/>
      <c r="AM1017" s="863"/>
      <c r="AN1017" s="863"/>
      <c r="AO1017" s="863"/>
      <c r="AP1017" s="863"/>
    </row>
    <row r="1018" ht="15.75" hidden="1" customHeight="1" outlineLevel="1">
      <c r="A1018" s="862"/>
      <c r="B1018" s="863"/>
      <c r="C1018" s="863"/>
      <c r="D1018" s="863"/>
      <c r="E1018" s="863"/>
      <c r="F1018" s="863"/>
      <c r="G1018" s="863"/>
      <c r="H1018" s="863"/>
      <c r="I1018" s="863"/>
      <c r="J1018" s="863"/>
      <c r="K1018" s="863"/>
      <c r="L1018" s="863"/>
      <c r="M1018" s="863"/>
      <c r="N1018" s="863"/>
      <c r="O1018" s="863"/>
      <c r="P1018" s="863"/>
      <c r="Q1018" s="863"/>
      <c r="R1018" s="863"/>
      <c r="S1018" s="863"/>
      <c r="T1018" s="863"/>
      <c r="U1018" s="863"/>
      <c r="V1018" s="863"/>
      <c r="W1018" s="863"/>
      <c r="X1018" s="863"/>
      <c r="Y1018" s="863"/>
      <c r="Z1018" s="863"/>
      <c r="AA1018" s="863"/>
      <c r="AB1018" s="863"/>
      <c r="AC1018" s="863"/>
      <c r="AD1018" s="863"/>
      <c r="AE1018" s="863"/>
      <c r="AF1018" s="863"/>
      <c r="AG1018" s="863"/>
      <c r="AH1018" s="863"/>
      <c r="AI1018" s="863"/>
      <c r="AJ1018" s="863"/>
      <c r="AK1018" s="863"/>
      <c r="AL1018" s="863"/>
      <c r="AM1018" s="863"/>
      <c r="AN1018" s="863"/>
      <c r="AO1018" s="863"/>
      <c r="AP1018" s="863"/>
    </row>
    <row r="1019" ht="15.75" hidden="1" customHeight="1" outlineLevel="1">
      <c r="A1019" s="862"/>
      <c r="B1019" s="863"/>
      <c r="C1019" s="863"/>
      <c r="D1019" s="863"/>
      <c r="E1019" s="863"/>
      <c r="F1019" s="863"/>
      <c r="G1019" s="863"/>
      <c r="H1019" s="863"/>
      <c r="I1019" s="863"/>
      <c r="J1019" s="863"/>
      <c r="K1019" s="863"/>
      <c r="L1019" s="863"/>
      <c r="M1019" s="863"/>
      <c r="N1019" s="863"/>
      <c r="O1019" s="863"/>
      <c r="P1019" s="863"/>
      <c r="Q1019" s="863"/>
      <c r="R1019" s="863"/>
      <c r="S1019" s="863"/>
      <c r="T1019" s="863"/>
      <c r="U1019" s="863"/>
      <c r="V1019" s="863"/>
      <c r="W1019" s="863"/>
      <c r="X1019" s="863"/>
      <c r="Y1019" s="863"/>
      <c r="Z1019" s="863"/>
      <c r="AA1019" s="863"/>
      <c r="AB1019" s="863"/>
      <c r="AC1019" s="863"/>
      <c r="AD1019" s="863"/>
      <c r="AE1019" s="863"/>
      <c r="AF1019" s="863"/>
      <c r="AG1019" s="863"/>
      <c r="AH1019" s="863"/>
      <c r="AI1019" s="863"/>
      <c r="AJ1019" s="863"/>
      <c r="AK1019" s="863"/>
      <c r="AL1019" s="863"/>
      <c r="AM1019" s="863"/>
      <c r="AN1019" s="863"/>
      <c r="AO1019" s="863"/>
      <c r="AP1019" s="863"/>
    </row>
    <row r="1020" ht="15.75" hidden="1" customHeight="1" outlineLevel="1">
      <c r="A1020" s="862"/>
      <c r="B1020" s="863"/>
      <c r="C1020" s="863"/>
      <c r="D1020" s="863"/>
      <c r="E1020" s="863"/>
      <c r="F1020" s="863"/>
      <c r="G1020" s="863"/>
      <c r="H1020" s="863"/>
      <c r="I1020" s="863"/>
      <c r="J1020" s="863"/>
      <c r="K1020" s="863"/>
      <c r="L1020" s="863"/>
      <c r="M1020" s="863"/>
      <c r="N1020" s="863"/>
      <c r="O1020" s="863"/>
      <c r="P1020" s="863"/>
      <c r="Q1020" s="863"/>
      <c r="R1020" s="863"/>
      <c r="S1020" s="863"/>
      <c r="T1020" s="863"/>
      <c r="U1020" s="863"/>
      <c r="V1020" s="863"/>
      <c r="W1020" s="863"/>
      <c r="X1020" s="863"/>
      <c r="Y1020" s="863"/>
      <c r="Z1020" s="863"/>
      <c r="AA1020" s="863"/>
      <c r="AB1020" s="863"/>
      <c r="AC1020" s="863"/>
      <c r="AD1020" s="863"/>
      <c r="AE1020" s="863"/>
      <c r="AF1020" s="863"/>
      <c r="AG1020" s="863"/>
      <c r="AH1020" s="863"/>
      <c r="AI1020" s="863"/>
      <c r="AJ1020" s="863"/>
      <c r="AK1020" s="863"/>
      <c r="AL1020" s="863"/>
      <c r="AM1020" s="863"/>
      <c r="AN1020" s="863"/>
      <c r="AO1020" s="863"/>
      <c r="AP1020" s="863"/>
    </row>
    <row r="1021" ht="15.75" hidden="1" customHeight="1" outlineLevel="1">
      <c r="A1021" s="862"/>
      <c r="B1021" s="863"/>
      <c r="C1021" s="863"/>
      <c r="D1021" s="863"/>
      <c r="E1021" s="863"/>
      <c r="F1021" s="863"/>
      <c r="G1021" s="863"/>
      <c r="H1021" s="863"/>
      <c r="I1021" s="863"/>
      <c r="J1021" s="863"/>
      <c r="K1021" s="863"/>
      <c r="L1021" s="863"/>
      <c r="M1021" s="863"/>
      <c r="N1021" s="863"/>
      <c r="O1021" s="863"/>
      <c r="P1021" s="863"/>
      <c r="Q1021" s="863"/>
      <c r="R1021" s="863"/>
      <c r="S1021" s="863"/>
      <c r="T1021" s="863"/>
      <c r="U1021" s="863"/>
      <c r="V1021" s="863"/>
      <c r="W1021" s="863"/>
      <c r="X1021" s="863"/>
      <c r="Y1021" s="863"/>
      <c r="Z1021" s="863"/>
      <c r="AA1021" s="863"/>
      <c r="AB1021" s="863"/>
      <c r="AC1021" s="863"/>
      <c r="AD1021" s="863"/>
      <c r="AE1021" s="863"/>
      <c r="AF1021" s="863"/>
      <c r="AG1021" s="863"/>
      <c r="AH1021" s="863"/>
      <c r="AI1021" s="863"/>
      <c r="AJ1021" s="863"/>
      <c r="AK1021" s="863"/>
      <c r="AL1021" s="863"/>
      <c r="AM1021" s="863"/>
      <c r="AN1021" s="863"/>
      <c r="AO1021" s="863"/>
      <c r="AP1021" s="863"/>
    </row>
    <row r="1022" ht="15.75" hidden="1" customHeight="1" outlineLevel="1">
      <c r="A1022" s="862"/>
      <c r="B1022" s="863"/>
      <c r="C1022" s="863"/>
      <c r="D1022" s="863"/>
      <c r="E1022" s="863"/>
      <c r="F1022" s="863"/>
      <c r="G1022" s="863"/>
      <c r="H1022" s="863"/>
      <c r="I1022" s="863"/>
      <c r="J1022" s="863"/>
      <c r="K1022" s="863"/>
      <c r="L1022" s="863"/>
      <c r="M1022" s="863"/>
      <c r="N1022" s="863"/>
      <c r="O1022" s="863"/>
      <c r="P1022" s="863"/>
      <c r="Q1022" s="863"/>
      <c r="R1022" s="863"/>
      <c r="S1022" s="863"/>
      <c r="T1022" s="863"/>
      <c r="U1022" s="863"/>
      <c r="V1022" s="863"/>
      <c r="W1022" s="863"/>
      <c r="X1022" s="863"/>
      <c r="Y1022" s="863"/>
      <c r="Z1022" s="863"/>
      <c r="AA1022" s="863"/>
      <c r="AB1022" s="863"/>
      <c r="AC1022" s="863"/>
      <c r="AD1022" s="863"/>
      <c r="AE1022" s="863"/>
      <c r="AF1022" s="863"/>
      <c r="AG1022" s="863"/>
      <c r="AH1022" s="863"/>
      <c r="AI1022" s="863"/>
      <c r="AJ1022" s="863"/>
      <c r="AK1022" s="863"/>
      <c r="AL1022" s="863"/>
      <c r="AM1022" s="863"/>
      <c r="AN1022" s="863"/>
      <c r="AO1022" s="863"/>
      <c r="AP1022" s="863"/>
    </row>
    <row r="1023" ht="15.75" hidden="1" customHeight="1" outlineLevel="1">
      <c r="A1023" s="862"/>
      <c r="B1023" s="863"/>
      <c r="C1023" s="863"/>
      <c r="D1023" s="863"/>
      <c r="E1023" s="863"/>
      <c r="F1023" s="863"/>
      <c r="G1023" s="863"/>
      <c r="H1023" s="863"/>
      <c r="I1023" s="863"/>
      <c r="J1023" s="863"/>
      <c r="K1023" s="863"/>
      <c r="L1023" s="863"/>
      <c r="M1023" s="863"/>
      <c r="N1023" s="863"/>
      <c r="O1023" s="863"/>
      <c r="P1023" s="863"/>
      <c r="Q1023" s="863"/>
      <c r="R1023" s="863"/>
      <c r="S1023" s="863"/>
      <c r="T1023" s="863"/>
      <c r="U1023" s="863"/>
      <c r="V1023" s="863"/>
      <c r="W1023" s="863"/>
      <c r="X1023" s="863"/>
      <c r="Y1023" s="863"/>
      <c r="Z1023" s="863"/>
      <c r="AA1023" s="863"/>
      <c r="AB1023" s="863"/>
      <c r="AC1023" s="863"/>
      <c r="AD1023" s="863"/>
      <c r="AE1023" s="863"/>
      <c r="AF1023" s="863"/>
      <c r="AG1023" s="863"/>
      <c r="AH1023" s="863"/>
      <c r="AI1023" s="863"/>
      <c r="AJ1023" s="863"/>
      <c r="AK1023" s="863"/>
      <c r="AL1023" s="863"/>
      <c r="AM1023" s="863"/>
      <c r="AN1023" s="863"/>
      <c r="AO1023" s="863"/>
      <c r="AP1023" s="863"/>
    </row>
    <row r="1024" ht="15.75" hidden="1" customHeight="1" outlineLevel="1">
      <c r="A1024" s="862"/>
      <c r="B1024" s="863"/>
      <c r="C1024" s="863"/>
      <c r="D1024" s="863"/>
      <c r="E1024" s="863"/>
      <c r="F1024" s="863"/>
      <c r="G1024" s="863"/>
      <c r="H1024" s="863"/>
      <c r="I1024" s="863"/>
      <c r="J1024" s="863"/>
      <c r="K1024" s="863"/>
      <c r="L1024" s="863"/>
      <c r="M1024" s="863"/>
      <c r="N1024" s="863"/>
      <c r="O1024" s="863"/>
      <c r="P1024" s="863"/>
      <c r="Q1024" s="863"/>
      <c r="R1024" s="863"/>
      <c r="S1024" s="863"/>
      <c r="T1024" s="863"/>
      <c r="U1024" s="863"/>
      <c r="V1024" s="863"/>
      <c r="W1024" s="863"/>
      <c r="X1024" s="863"/>
      <c r="Y1024" s="863"/>
      <c r="Z1024" s="863"/>
      <c r="AA1024" s="863"/>
      <c r="AB1024" s="863"/>
      <c r="AC1024" s="863"/>
      <c r="AD1024" s="863"/>
      <c r="AE1024" s="863"/>
      <c r="AF1024" s="863"/>
      <c r="AG1024" s="863"/>
      <c r="AH1024" s="863"/>
      <c r="AI1024" s="863"/>
      <c r="AJ1024" s="863"/>
      <c r="AK1024" s="863"/>
      <c r="AL1024" s="863"/>
      <c r="AM1024" s="863"/>
      <c r="AN1024" s="863"/>
      <c r="AO1024" s="863"/>
      <c r="AP1024" s="863"/>
    </row>
    <row r="1025" ht="15.75" customHeight="1">
      <c r="A1025" s="866"/>
    </row>
    <row r="1026" ht="37.5" customHeight="1" collapsed="1">
      <c r="A1026" s="867" t="s">
        <v>2538</v>
      </c>
      <c r="B1026" s="868"/>
      <c r="C1026" s="868"/>
      <c r="D1026" s="868"/>
      <c r="E1026" s="868"/>
      <c r="F1026" s="868"/>
      <c r="G1026" s="868"/>
      <c r="H1026" s="868"/>
      <c r="I1026" s="868"/>
      <c r="J1026" s="868"/>
      <c r="K1026" s="868"/>
      <c r="L1026" s="868"/>
      <c r="M1026" s="868"/>
      <c r="N1026" s="868"/>
      <c r="O1026" s="868"/>
      <c r="P1026" s="868"/>
      <c r="Q1026" s="868"/>
      <c r="R1026" s="868"/>
      <c r="S1026" s="868"/>
      <c r="T1026" s="868"/>
      <c r="U1026" s="868"/>
      <c r="V1026" s="868"/>
      <c r="W1026" s="868"/>
      <c r="X1026" s="868"/>
      <c r="Y1026" s="868"/>
      <c r="Z1026" s="868"/>
      <c r="AA1026" s="868"/>
      <c r="AB1026" s="868"/>
      <c r="AC1026" s="868"/>
      <c r="AD1026" s="868"/>
      <c r="AE1026" s="868"/>
      <c r="AF1026" s="868"/>
      <c r="AG1026" s="868"/>
      <c r="AH1026" s="868"/>
      <c r="AI1026" s="868"/>
      <c r="AJ1026" s="868"/>
      <c r="AK1026" s="868"/>
      <c r="AL1026" s="868"/>
      <c r="AM1026" s="868"/>
      <c r="AN1026" s="868"/>
      <c r="AO1026" s="868"/>
      <c r="AP1026" s="868"/>
    </row>
    <row r="1027" ht="15.75" hidden="1" customHeight="1" outlineLevel="1">
      <c r="A1027" s="869" t="str">
        <f>IFERROR(__xludf.DUMMYFUNCTION("TRANSPOSE(FILTER(Esercizi!$AY$2:$BI779,Esercizi!$AY$1:$BI$1=Split!F7))"),"Military")</f>
        <v>Military</v>
      </c>
      <c r="B1027" s="870" t="str">
        <f>IFERROR(__xludf.DUMMYFUNCTION("""COMPUTED_VALUE"""),"Lento_avanti_manubri")</f>
        <v>Lento_avanti_manubri</v>
      </c>
      <c r="C1027" s="870" t="str">
        <f>IFERROR(__xludf.DUMMYFUNCTION("""COMPUTED_VALUE"""),"alzate laterali")</f>
        <v>alzate laterali</v>
      </c>
      <c r="D1027" s="870" t="str">
        <f>IFERROR(__xludf.DUMMYFUNCTION("""COMPUTED_VALUE"""),"Alzate_laterali seduto")</f>
        <v>Alzate_laterali seduto</v>
      </c>
      <c r="E1027" s="870" t="str">
        <f>IFERROR(__xludf.DUMMYFUNCTION("""COMPUTED_VALUE"""),"Alzate_frontali")</f>
        <v>Alzate_frontali</v>
      </c>
      <c r="F1027" s="870" t="str">
        <f>IFERROR(__xludf.DUMMYFUNCTION("""COMPUTED_VALUE"""),"Alzate laterali_su_panca_inclinata_45°")</f>
        <v>Alzate laterali_su_panca_inclinata_45°</v>
      </c>
      <c r="G1027" s="870" t="str">
        <f>IFERROR(__xludf.DUMMYFUNCTION("""COMPUTED_VALUE"""),"Tirate_al_petto")</f>
        <v>Tirate_al_petto</v>
      </c>
      <c r="H1027" s="870" t="str">
        <f>IFERROR(__xludf.DUMMYFUNCTION("""COMPUTED_VALUE"""),"W_press manubri")</f>
        <v>W_press manubri</v>
      </c>
      <c r="I1027" s="870" t="str">
        <f>IFERROR(__xludf.DUMMYFUNCTION("""COMPUTED_VALUE"""),"Military_al_multypower")</f>
        <v>Military_al_multypower</v>
      </c>
      <c r="J1027" s="870" t="str">
        <f>IFERROR(__xludf.DUMMYFUNCTION("""COMPUTED_VALUE"""),"alzate laterali cavi basso")</f>
        <v>alzate laterali cavi basso</v>
      </c>
      <c r="K1027" s="870" t="str">
        <f>IFERROR(__xludf.DUMMYFUNCTION("""COMPUTED_VALUE"""),"alzate laterali cavi bassi incrociati su panca")</f>
        <v>alzate laterali cavi bassi incrociati su panca</v>
      </c>
      <c r="L1027" s="870" t="str">
        <f>IFERROR(__xludf.DUMMYFUNCTION("""COMPUTED_VALUE"""),"combo spalle ai cavi bassi")</f>
        <v>combo spalle ai cavi bassi</v>
      </c>
      <c r="M1027" s="870" t="str">
        <f>IFERROR(__xludf.DUMMYFUNCTION("""COMPUTED_VALUE"""),"Alzate laterali singolo cavo basso")</f>
        <v>Alzate laterali singolo cavo basso</v>
      </c>
      <c r="N1027" s="870" t="str">
        <f>IFERROR(__xludf.DUMMYFUNCTION("""COMPUTED_VALUE"""),"Croci_inverse_manubri")</f>
        <v>Croci_inverse_manubri</v>
      </c>
      <c r="O1027" s="870" t="str">
        <f>IFERROR(__xludf.DUMMYFUNCTION("""COMPUTED_VALUE"""),"Face_Pull")</f>
        <v>Face_Pull</v>
      </c>
      <c r="P1027" s="870" t="str">
        <f>IFERROR(__xludf.DUMMYFUNCTION("""COMPUTED_VALUE"""),"Push_Press_Ktb")</f>
        <v>Push_Press_Ktb</v>
      </c>
      <c r="Q1027" s="870" t="str">
        <f>IFERROR(__xludf.DUMMYFUNCTION("""COMPUTED_VALUE"""),"Arnold_Press")</f>
        <v>Arnold_Press</v>
      </c>
      <c r="R1027" s="870" t="str">
        <f>IFERROR(__xludf.DUMMYFUNCTION("""COMPUTED_VALUE"""),"Band_Pull")</f>
        <v>Band_Pull</v>
      </c>
      <c r="S1027" s="870" t="str">
        <f>IFERROR(__xludf.DUMMYFUNCTION("""COMPUTED_VALUE"""),"Alzate_alla_Nubret_gomito_flesso")</f>
        <v>Alzate_alla_Nubret_gomito_flesso</v>
      </c>
      <c r="T1027" s="870" t="str">
        <f>IFERROR(__xludf.DUMMYFUNCTION("""COMPUTED_VALUE"""),"Six_Way")</f>
        <v>Six_Way</v>
      </c>
      <c r="U1027" s="870" t="str">
        <f>IFERROR(__xludf.DUMMYFUNCTION("""COMPUTED_VALUE"""),"shoulder press")</f>
        <v>shoulder press</v>
      </c>
      <c r="V1027" s="870" t="str">
        <f>IFERROR(__xludf.DUMMYFUNCTION("""COMPUTED_VALUE"""),"Landmine_Press")</f>
        <v>Landmine_Press</v>
      </c>
      <c r="W1027" s="870" t="str">
        <f>IFERROR(__xludf.DUMMYFUNCTION("""COMPUTED_VALUE"""),"Military Press Dai Pin In Piedi")</f>
        <v>Military Press Dai Pin In Piedi</v>
      </c>
      <c r="X1027" s="870" t="str">
        <f>IFERROR(__xludf.DUMMYFUNCTION("""COMPUTED_VALUE"""),"Civa Press")</f>
        <v>Civa Press</v>
      </c>
      <c r="Y1027" s="870" t="str">
        <f>IFERROR(__xludf.DUMMYFUNCTION("""COMPUTED_VALUE"""),"Alzate Posteriori In Statica")</f>
        <v>Alzate Posteriori In Statica</v>
      </c>
      <c r="Z1027" s="870" t="str">
        <f>IFERROR(__xludf.DUMMYFUNCTION("""COMPUTED_VALUE"""),"Alzate Laterali Da Terra Con Deadstop")</f>
        <v>Alzate Laterali Da Terra Con Deadstop</v>
      </c>
      <c r="AA1027" s="870" t="str">
        <f>IFERROR(__xludf.DUMMYFUNCTION("""COMPUTED_VALUE"""),"Alzate Laterali In Statica 10cm Da Terra")</f>
        <v>Alzate Laterali In Statica 10cm Da Terra</v>
      </c>
      <c r="AB1027" s="870" t="str">
        <f>IFERROR(__xludf.DUMMYFUNCTION("""COMPUTED_VALUE"""),"Military Press Al Multipower In Isometria")</f>
        <v>Military Press Al Multipower In Isometria</v>
      </c>
      <c r="AC1027" s="870" t="str">
        <f>IFERROR(__xludf.DUMMYFUNCTION("""COMPUTED_VALUE"""),"Military Press Su Panca 75° In Contrazione Statica")</f>
        <v>Military Press Su Panca 75° In Contrazione Statica</v>
      </c>
      <c r="AD1027" s="870" t="str">
        <f>IFERROR(__xludf.DUMMYFUNCTION("""COMPUTED_VALUE"""),"Circuiti YTWL")</f>
        <v>Circuiti YTWL</v>
      </c>
      <c r="AE1027" s="870" t="str">
        <f>IFERROR(__xludf.DUMMYFUNCTION("""COMPUTED_VALUE"""),"Alzate posteriori cavo basso")</f>
        <v>Alzate posteriori cavo basso</v>
      </c>
      <c r="AF1027" s="870" t="str">
        <f>IFERROR(__xludf.DUMMYFUNCTION("""COMPUTED_VALUE"""),"Y Raises")</f>
        <v>Y Raises</v>
      </c>
      <c r="AG1027" s="870"/>
      <c r="AH1027" s="870"/>
      <c r="AI1027" s="870"/>
      <c r="AJ1027" s="870"/>
      <c r="AK1027" s="870"/>
      <c r="AL1027" s="870"/>
      <c r="AM1027" s="870"/>
      <c r="AN1027" s="870"/>
      <c r="AO1027" s="870"/>
      <c r="AP1027" s="870"/>
    </row>
    <row r="1028" ht="15.75" hidden="1" customHeight="1" outlineLevel="1">
      <c r="A1028" s="869" t="str">
        <f>IFERROR(__xludf.DUMMYFUNCTION("TRANSPOSE(FILTER(Esercizi!$AY$2:$BI780,Esercizi!$AY$1:$BI$1=Split!F8))"),"Panca piana")</f>
        <v>Panca piana</v>
      </c>
      <c r="B1028" s="870" t="str">
        <f>IFERROR(__xludf.DUMMYFUNCTION("""COMPUTED_VALUE"""),"Panca inclinata")</f>
        <v>Panca inclinata</v>
      </c>
      <c r="C1028" s="870" t="str">
        <f>IFERROR(__xludf.DUMMYFUNCTION("""COMPUTED_VALUE"""),"Floor press bilanciere")</f>
        <v>Floor press bilanciere</v>
      </c>
      <c r="D1028" s="870" t="str">
        <f>IFERROR(__xludf.DUMMYFUNCTION("""COMPUTED_VALUE"""),"Floor_press_manubri")</f>
        <v>Floor_press_manubri</v>
      </c>
      <c r="E1028" s="870" t="str">
        <f>IFERROR(__xludf.DUMMYFUNCTION("""COMPUTED_VALUE"""),"Distensioni manubri su_piana")</f>
        <v>Distensioni manubri su_piana</v>
      </c>
      <c r="F1028" s="870" t="str">
        <f>IFERROR(__xludf.DUMMYFUNCTION("""COMPUTED_VALUE"""),"Distensione_manubri_su_inclinata")</f>
        <v>Distensione_manubri_su_inclinata</v>
      </c>
      <c r="G1028" s="870" t="str">
        <f>IFERROR(__xludf.DUMMYFUNCTION("""COMPUTED_VALUE"""),"Croci_manubri_sdraiato_a_terra")</f>
        <v>Croci_manubri_sdraiato_a_terra</v>
      </c>
      <c r="H1028" s="870" t="str">
        <f>IFERROR(__xludf.DUMMYFUNCTION("""COMPUTED_VALUE"""),"Croci_manubri_su_panca_inclinata")</f>
        <v>Croci_manubri_su_panca_inclinata</v>
      </c>
      <c r="I1028" s="870" t="str">
        <f>IFERROR(__xludf.DUMMYFUNCTION("""COMPUTED_VALUE"""),"croci ai cavi su panca")</f>
        <v>croci ai cavi su panca</v>
      </c>
      <c r="J1028" s="870" t="str">
        <f>IFERROR(__xludf.DUMMYFUNCTION("""COMPUTED_VALUE"""),"Croci_manubri panca piana")</f>
        <v>Croci_manubri panca piana</v>
      </c>
      <c r="K1028" s="870" t="str">
        <f>IFERROR(__xludf.DUMMYFUNCTION("""COMPUTED_VALUE"""),"Croci ai cavi")</f>
        <v>Croci ai cavi</v>
      </c>
      <c r="L1028" s="870" t="str">
        <f>IFERROR(__xludf.DUMMYFUNCTION("""COMPUTED_VALUE"""),"croci ai cavi bassi")</f>
        <v>croci ai cavi bassi</v>
      </c>
      <c r="M1028" s="870" t="str">
        <f>IFERROR(__xludf.DUMMYFUNCTION("""COMPUTED_VALUE"""),"Cross_over_ai_cavi")</f>
        <v>Cross_over_ai_cavi</v>
      </c>
      <c r="N1028" s="870" t="str">
        <f>IFERROR(__xludf.DUMMYFUNCTION("""COMPUTED_VALUE"""),"Dips_inclinato_in_avanti")</f>
        <v>Dips_inclinato_in_avanti</v>
      </c>
      <c r="O1028" s="870" t="str">
        <f>IFERROR(__xludf.DUMMYFUNCTION("""COMPUTED_VALUE"""),"Squez_Press")</f>
        <v>Squez_Press</v>
      </c>
      <c r="P1028" s="870" t="str">
        <f>IFERROR(__xludf.DUMMYFUNCTION("""COMPUTED_VALUE"""),"Push_Up")</f>
        <v>Push_Up</v>
      </c>
      <c r="Q1028" s="870" t="str">
        <f>IFERROR(__xludf.DUMMYFUNCTION("""COMPUTED_VALUE"""),"Chest Press")</f>
        <v>Chest Press</v>
      </c>
      <c r="R1028" s="870" t="str">
        <f>IFERROR(__xludf.DUMMYFUNCTION("""COMPUTED_VALUE"""),"Chest Press inclinata")</f>
        <v>Chest Press inclinata</v>
      </c>
      <c r="S1028" s="870" t="str">
        <f>IFERROR(__xludf.DUMMYFUNCTION("""COMPUTED_VALUE"""),"Spinte Al Multipower Panca Piona")</f>
        <v>Spinte Al Multipower Panca Piona</v>
      </c>
      <c r="T1028" s="870" t="str">
        <f>IFERROR(__xludf.DUMMYFUNCTION("""COMPUTED_VALUE"""),"Spinte Al Multipower panca inclinata")</f>
        <v>Spinte Al Multipower panca inclinata</v>
      </c>
      <c r="U1028" s="870" t="str">
        <f>IFERROR(__xludf.DUMMYFUNCTION("""COMPUTED_VALUE"""),"Croci Con Manubri A Terra")</f>
        <v>Croci Con Manubri A Terra</v>
      </c>
      <c r="V1028" s="870" t="str">
        <f>IFERROR(__xludf.DUMMYFUNCTION("""COMPUTED_VALUE"""),"Pec Fly Machine")</f>
        <v>Pec Fly Machine</v>
      </c>
      <c r="W1028" s="870" t="str">
        <f>IFERROR(__xludf.DUMMYFUNCTION("""COMPUTED_VALUE"""),"Spinte Al Multipower Panca Declinata")</f>
        <v>Spinte Al Multipower Panca Declinata</v>
      </c>
      <c r="X1028" s="870" t="str">
        <f>IFERROR(__xludf.DUMMYFUNCTION("""COMPUTED_VALUE"""),"Push-Up Al Multipower")</f>
        <v>Push-Up Al Multipower</v>
      </c>
      <c r="Y1028" s="870" t="str">
        <f>IFERROR(__xludf.DUMMYFUNCTION("""COMPUTED_VALUE"""),"Floor press kettbell")</f>
        <v>Floor press kettbell</v>
      </c>
      <c r="Z1028" s="870" t="str">
        <f>IFERROR(__xludf.DUMMYFUNCTION("""COMPUTED_VALUE"""),"Croci Dai Cavi Bassi")</f>
        <v>Croci Dai Cavi Bassi</v>
      </c>
      <c r="AA1028" s="870" t="str">
        <f>IFERROR(__xludf.DUMMYFUNCTION("""COMPUTED_VALUE"""),"Croci Dai Cavi Bassi Seduto Su Panca 75°")</f>
        <v>Croci Dai Cavi Bassi Seduto Su Panca 75°</v>
      </c>
      <c r="AB1028" s="870" t="str">
        <f>IFERROR(__xludf.DUMMYFUNCTION("""COMPUTED_VALUE"""),"Croci Dai Cavi Altezza Spalla")</f>
        <v>Croci Dai Cavi Altezza Spalla</v>
      </c>
      <c r="AC1028" s="870" t="str">
        <f>IFERROR(__xludf.DUMMYFUNCTION("""COMPUTED_VALUE"""),"Croci Dai Cavi Bassi")</f>
        <v>Croci Dai Cavi Bassi</v>
      </c>
      <c r="AD1028" s="870" t="str">
        <f>IFERROR(__xludf.DUMMYFUNCTION("""COMPUTED_VALUE"""),"Croci Dai Cavi Bassi Seduto Su Panca 75°")</f>
        <v>Croci Dai Cavi Bassi Seduto Su Panca 75°</v>
      </c>
      <c r="AE1028" s="870" t="str">
        <f>IFERROR(__xludf.DUMMYFUNCTION("""COMPUTED_VALUE"""),"Croci Dai Cavi Altezza Spalla Seduto Su Panca 75°")</f>
        <v>Croci Dai Cavi Altezza Spalla Seduto Su Panca 75°</v>
      </c>
      <c r="AF1028" s="870" t="str">
        <f>IFERROR(__xludf.DUMMYFUNCTION("""COMPUTED_VALUE"""),"Pec Fly Machine")</f>
        <v>Pec Fly Machine</v>
      </c>
      <c r="AG1028" s="870"/>
      <c r="AH1028" s="870"/>
      <c r="AI1028" s="870"/>
      <c r="AJ1028" s="870"/>
      <c r="AK1028" s="870"/>
      <c r="AL1028" s="870"/>
      <c r="AM1028" s="870"/>
      <c r="AN1028" s="870"/>
      <c r="AO1028" s="870"/>
      <c r="AP1028" s="870"/>
    </row>
    <row r="1029" ht="15.75" hidden="1" customHeight="1" outlineLevel="1">
      <c r="A1029" s="869" t="str">
        <f>IFERROR(__xludf.DUMMYFUNCTION("TRANSPOSE(FILTER(Esercizi!$AY$2:$BI781,Esercizi!$AY$1:$BI$1=Split!F9))"),"Rematore Con Bilanciere")</f>
        <v>Rematore Con Bilanciere</v>
      </c>
      <c r="B1029" s="870" t="str">
        <f>IFERROR(__xludf.DUMMYFUNCTION("""COMPUTED_VALUE"""),"Rematore Con Manubrio Deadstop")</f>
        <v>Rematore Con Manubrio Deadstop</v>
      </c>
      <c r="C1029" s="870" t="str">
        <f>IFERROR(__xludf.DUMMYFUNCTION("""COMPUTED_VALUE"""),"Pendlay Row Con Bilanciere")</f>
        <v>Pendlay Row Con Bilanciere</v>
      </c>
      <c r="D1029" s="870" t="str">
        <f>IFERROR(__xludf.DUMMYFUNCTION("""COMPUTED_VALUE"""),"Seal Row Con Bilanciere")</f>
        <v>Seal Row Con Bilanciere</v>
      </c>
      <c r="E1029" s="870" t="str">
        <f>IFERROR(__xludf.DUMMYFUNCTION("""COMPUTED_VALUE"""),"Rematore Con Manubrio")</f>
        <v>Rematore Con Manubrio</v>
      </c>
      <c r="F1029" s="870" t="str">
        <f>IFERROR(__xludf.DUMMYFUNCTION("""COMPUTED_VALUE"""),"Rematore Con Manubri Su Panca 30°")</f>
        <v>Rematore Con Manubri Su Panca 30°</v>
      </c>
      <c r="G1029" s="870" t="str">
        <f>IFERROR(__xludf.DUMMYFUNCTION("""COMPUTED_VALUE"""),"Rematore Al Cavo Basso Mono Braccio")</f>
        <v>Rematore Al Cavo Basso Mono Braccio</v>
      </c>
      <c r="H1029" s="870" t="str">
        <f>IFERROR(__xludf.DUMMYFUNCTION("""COMPUTED_VALUE"""),"Pulley Con Triangolo")</f>
        <v>Pulley Con Triangolo</v>
      </c>
      <c r="I1029" s="870" t="str">
        <f>IFERROR(__xludf.DUMMYFUNCTION("""COMPUTED_VALUE"""),"Pulley Con Barra Lat Machine Presa Prona")</f>
        <v>Pulley Con Barra Lat Machine Presa Prona</v>
      </c>
      <c r="J1029" s="870" t="str">
        <f>IFERROR(__xludf.DUMMYFUNCTION("""COMPUTED_VALUE"""),"Pulley Con Barra Lat Machine Presa Supina")</f>
        <v>Pulley Con Barra Lat Machine Presa Supina</v>
      </c>
      <c r="K1029" s="870" t="str">
        <f>IFERROR(__xludf.DUMMYFUNCTION("""COMPUTED_VALUE"""),"T-Bar")</f>
        <v>T-Bar</v>
      </c>
      <c r="L1029" s="870" t="str">
        <f>IFERROR(__xludf.DUMMYFUNCTION("""COMPUTED_VALUE"""),"Rematore Con kettlebell")</f>
        <v>Rematore Con kettlebell</v>
      </c>
      <c r="M1029" s="870" t="str">
        <f>IFERROR(__xludf.DUMMYFUNCTION("""COMPUTED_VALUE"""),"Australian Pull-Up Al Multipower")</f>
        <v>Australian Pull-Up Al Multipower</v>
      </c>
      <c r="N1029" s="870" t="str">
        <f>IFERROR(__xludf.DUMMYFUNCTION("""COMPUTED_VALUE"""),"Pulley Unilaterale Con Maniglia")</f>
        <v>Pulley Unilaterale Con Maniglia</v>
      </c>
      <c r="O1029" s="870" t="str">
        <f>IFERROR(__xludf.DUMMYFUNCTION("""COMPUTED_VALUE"""),"T-Bar Presa Larga")</f>
        <v>T-Bar Presa Larga</v>
      </c>
      <c r="P1029" s="870" t="str">
        <f>IFERROR(__xludf.DUMMYFUNCTION("""COMPUTED_VALUE"""),"Rematore con kett alternato")</f>
        <v>Rematore con kett alternato</v>
      </c>
      <c r="Q1029" s="870" t="str">
        <f>IFERROR(__xludf.DUMMYFUNCTION("""COMPUTED_VALUE"""),"Pulley mono al cavo")</f>
        <v>Pulley mono al cavo</v>
      </c>
      <c r="R1029" s="870" t="str">
        <f>IFERROR(__xludf.DUMMYFUNCTION("""COMPUTED_VALUE"""),"Pulley upper back")</f>
        <v>Pulley upper back</v>
      </c>
      <c r="S1029" s="870" t="str">
        <f>IFERROR(__xludf.DUMMYFUNCTION("""COMPUTED_VALUE"""),"Seal Row Con Manubri")</f>
        <v>Seal Row Con Manubri</v>
      </c>
      <c r="T1029" s="870" t="str">
        <f>IFERROR(__xludf.DUMMYFUNCTION("""COMPUTED_VALUE"""),"Pulley Con Doppia Maniglia")</f>
        <v>Pulley Con Doppia Maniglia</v>
      </c>
      <c r="U1029" s="870" t="str">
        <f>IFERROR(__xludf.DUMMYFUNCTION("""COMPUTED_VALUE"""),"Rematore cavo basso sbarra")</f>
        <v>Rematore cavo basso sbarra</v>
      </c>
      <c r="V1029" s="870"/>
      <c r="W1029" s="870"/>
      <c r="X1029" s="870"/>
      <c r="Y1029" s="870"/>
      <c r="Z1029" s="870"/>
      <c r="AA1029" s="870"/>
      <c r="AB1029" s="870"/>
      <c r="AC1029" s="870"/>
      <c r="AD1029" s="870"/>
      <c r="AE1029" s="870"/>
      <c r="AF1029" s="870"/>
      <c r="AG1029" s="870"/>
      <c r="AH1029" s="870"/>
      <c r="AI1029" s="870"/>
      <c r="AJ1029" s="870"/>
      <c r="AK1029" s="870"/>
      <c r="AL1029" s="870"/>
      <c r="AM1029" s="870"/>
      <c r="AN1029" s="870"/>
      <c r="AO1029" s="870"/>
      <c r="AP1029" s="870"/>
    </row>
    <row r="1030" ht="15.75" hidden="1" customHeight="1" outlineLevel="1">
      <c r="A1030" s="869" t="str">
        <f>IFERROR(__xludf.DUMMYFUNCTION("TRANSPOSE(FILTER(Esercizi!$AY$2:$BI782,Esercizi!$AY$1:$BI$1=Split!F10))"),"Squat")</f>
        <v>Squat</v>
      </c>
      <c r="B1030" s="870" t="str">
        <f>IFERROR(__xludf.DUMMYFUNCTION("""COMPUTED_VALUE"""),"Front Squat")</f>
        <v>Front Squat</v>
      </c>
      <c r="C1030" s="870" t="str">
        <f>IFERROR(__xludf.DUMMYFUNCTION("""COMPUTED_VALUE"""),"Leg Press orizzontale ")</f>
        <v>Leg Press orizzontale </v>
      </c>
      <c r="D1030" s="870" t="str">
        <f>IFERROR(__xludf.DUMMYFUNCTION("""COMPUTED_VALUE"""),"Leg Press 45° Piedi Bassi ")</f>
        <v>Leg Press 45° Piedi Bassi </v>
      </c>
      <c r="E1030" s="870" t="str">
        <f>IFERROR(__xludf.DUMMYFUNCTION("""COMPUTED_VALUE"""),"Hack Squat Machine")</f>
        <v>Hack Squat Machine</v>
      </c>
      <c r="F1030" s="870" t="str">
        <f>IFERROR(__xludf.DUMMYFUNCTION("""COMPUTED_VALUE"""),"Squat Al Multipower")</f>
        <v>Squat Al Multipower</v>
      </c>
      <c r="G1030" s="870" t="str">
        <f>IFERROR(__xludf.DUMMYFUNCTION("""COMPUTED_VALUE"""),"Squat al multi focus quadricipite ")</f>
        <v>Squat al multi focus quadricipite </v>
      </c>
      <c r="H1030" s="870" t="str">
        <f>IFERROR(__xludf.DUMMYFUNCTION("""COMPUTED_VALUE"""),"Affondi Sul Posto ")</f>
        <v>Affondi Sul Posto </v>
      </c>
      <c r="I1030" s="870" t="str">
        <f>IFERROR(__xludf.DUMMYFUNCTION("""COMPUTED_VALUE"""),"Affondi al multi")</f>
        <v>Affondi al multi</v>
      </c>
      <c r="J1030" s="870" t="str">
        <f>IFERROR(__xludf.DUMMYFUNCTION("""COMPUTED_VALUE"""),"Squat Bulgaro")</f>
        <v>Squat Bulgaro</v>
      </c>
      <c r="K1030" s="870" t="str">
        <f>IFERROR(__xludf.DUMMYFUNCTION("""COMPUTED_VALUE"""),"Leg Extension")</f>
        <v>Leg Extension</v>
      </c>
      <c r="L1030" s="870" t="str">
        <f>IFERROR(__xludf.DUMMYFUNCTION("""COMPUTED_VALUE"""),"Sissy Squat In Ginocchio")</f>
        <v>Sissy Squat In Ginocchio</v>
      </c>
      <c r="M1030" s="870" t="str">
        <f>IFERROR(__xludf.DUMMYFUNCTION("""COMPUTED_VALUE"""),"Sissy Squat In Piedi Mano In Appoggio")</f>
        <v>Sissy Squat In Piedi Mano In Appoggio</v>
      </c>
      <c r="N1030" s="870" t="str">
        <f>IFERROR(__xludf.DUMMYFUNCTION("""COMPUTED_VALUE"""),"Goblet Squat")</f>
        <v>Goblet Squat</v>
      </c>
      <c r="O1030" s="870" t="str">
        <f>IFERROR(__xludf.DUMMYFUNCTION("""COMPUTED_VALUE"""),"Air squat")</f>
        <v>Air squat</v>
      </c>
      <c r="P1030" s="870" t="str">
        <f>IFERROR(__xludf.DUMMYFUNCTION("""COMPUTED_VALUE"""),"Squat jump esplosivo")</f>
        <v>Squat jump esplosivo</v>
      </c>
      <c r="Q1030" s="870" t="str">
        <f>IFERROR(__xludf.DUMMYFUNCTION("""COMPUTED_VALUE"""),"Squat bulgaro con elastico")</f>
        <v>Squat bulgaro con elastico</v>
      </c>
      <c r="R1030" s="870" t="str">
        <f>IFERROR(__xludf.DUMMYFUNCTION("""COMPUTED_VALUE"""),"Belt squat")</f>
        <v>Belt squat</v>
      </c>
      <c r="S1030" s="870" t="str">
        <f>IFERROR(__xludf.DUMMYFUNCTION("""COMPUTED_VALUE"""),"Affondi in avanzamento ")</f>
        <v>Affondi in avanzamento </v>
      </c>
      <c r="T1030" s="870" t="str">
        <f>IFERROR(__xludf.DUMMYFUNCTION("""COMPUTED_VALUE"""),"Affondi indietro")</f>
        <v>Affondi indietro</v>
      </c>
      <c r="U1030" s="870" t="str">
        <f>IFERROR(__xludf.DUMMYFUNCTION("""COMPUTED_VALUE"""),"Box Squat")</f>
        <v>Box Squat</v>
      </c>
      <c r="V1030" s="870" t="str">
        <f>IFERROR(__xludf.DUMMYFUNCTION("""COMPUTED_VALUE"""),"Step Up Focus Quadricipite")</f>
        <v>Step Up Focus Quadricipite</v>
      </c>
      <c r="W1030" s="870" t="str">
        <f>IFERROR(__xludf.DUMMYFUNCTION("""COMPUTED_VALUE"""),"Leg Press 45° Piedi Metà Pedana")</f>
        <v>Leg Press 45° Piedi Metà Pedana</v>
      </c>
      <c r="X1030" s="870" t="str">
        <f>IFERROR(__xludf.DUMMYFUNCTION("""COMPUTED_VALUE"""),"Leg Press Piana Piedi Metà Pedana")</f>
        <v>Leg Press Piana Piedi Metà Pedana</v>
      </c>
      <c r="Y1030" s="870" t="str">
        <f>IFERROR(__xludf.DUMMYFUNCTION("""COMPUTED_VALUE"""),"Leg Press 45° Piede Basso Monopodalico")</f>
        <v>Leg Press 45° Piede Basso Monopodalico</v>
      </c>
      <c r="Z1030" s="870" t="str">
        <f>IFERROR(__xludf.DUMMYFUNCTION("""COMPUTED_VALUE"""),"Affondi con elastico")</f>
        <v>Affondi con elastico</v>
      </c>
      <c r="AA1030" s="870" t="str">
        <f>IFERROR(__xludf.DUMMYFUNCTION("""COMPUTED_VALUE"""),"Bulgarian Split Squat Al Multipower")</f>
        <v>Bulgarian Split Squat Al Multipower</v>
      </c>
      <c r="AB1030" s="870" t="str">
        <f>IFERROR(__xludf.DUMMYFUNCTION("""COMPUTED_VALUE"""),"Hack Squat Al Multipower")</f>
        <v>Hack Squat Al Multipower</v>
      </c>
      <c r="AC1030" s="870" t="str">
        <f>IFERROR(__xludf.DUMMYFUNCTION("""COMPUTED_VALUE"""),"Leg press mono piede alto")</f>
        <v>Leg press mono piede alto</v>
      </c>
      <c r="AD1030" s="870" t="str">
        <f>IFERROR(__xludf.DUMMYFUNCTION("""COMPUTED_VALUE"""),"Squat bulgaro 1manubrio")</f>
        <v>Squat bulgaro 1manubrio</v>
      </c>
      <c r="AE1030" s="870" t="str">
        <f>IFERROR(__xludf.DUMMYFUNCTION("""COMPUTED_VALUE"""),"Affondi su rialzo")</f>
        <v>Affondi su rialzo</v>
      </c>
      <c r="AF1030" s="870" t="str">
        <f>IFERROR(__xludf.DUMMYFUNCTION("""COMPUTED_VALUE"""),"Squat con manubri")</f>
        <v>Squat con manubri</v>
      </c>
      <c r="AG1030" s="870" t="str">
        <f>IFERROR(__xludf.DUMMYFUNCTION("""COMPUTED_VALUE"""),"Wall ball")</f>
        <v>Wall ball</v>
      </c>
      <c r="AH1030" s="870"/>
      <c r="AI1030" s="870"/>
      <c r="AJ1030" s="870"/>
      <c r="AK1030" s="870"/>
      <c r="AL1030" s="870"/>
      <c r="AM1030" s="870"/>
      <c r="AN1030" s="870"/>
      <c r="AO1030" s="870"/>
      <c r="AP1030" s="870"/>
    </row>
    <row r="1031" ht="15.75" hidden="1" customHeight="1" outlineLevel="1">
      <c r="A1031" s="869" t="str">
        <f>IFERROR(__xludf.DUMMYFUNCTION("TRANSPOSE(FILTER(Esercizi!$AY$2:$BI783,Esercizi!$AY$1:$BI$1=Split!F11))"),"Stacco_Regular")</f>
        <v>Stacco_Regular</v>
      </c>
      <c r="B1031" s="870" t="str">
        <f>IFERROR(__xludf.DUMMYFUNCTION("""COMPUTED_VALUE"""),"Stacco_Sumo")</f>
        <v>Stacco_Sumo</v>
      </c>
      <c r="C1031" s="870" t="str">
        <f>IFERROR(__xludf.DUMMYFUNCTION("""COMPUTED_VALUE"""),"Stacco_RDL bilanciere")</f>
        <v>Stacco_RDL bilanciere</v>
      </c>
      <c r="D1031" s="870" t="str">
        <f>IFERROR(__xludf.DUMMYFUNCTION("""COMPUTED_VALUE"""),"Stacchi_gambe_semi_tese bilanciere")</f>
        <v>Stacchi_gambe_semi_tese bilanciere</v>
      </c>
      <c r="E1031" s="870" t="str">
        <f>IFERROR(__xludf.DUMMYFUNCTION("""COMPUTED_VALUE"""),"Leg_curls")</f>
        <v>Leg_curls</v>
      </c>
      <c r="F1031" s="870" t="str">
        <f>IFERROR(__xludf.DUMMYFUNCTION("""COMPUTED_VALUE"""),"Leg_curls_talloni_incastrati")</f>
        <v>Leg_curls_talloni_incastrati</v>
      </c>
      <c r="G1031" s="870" t="str">
        <f>IFERROR(__xludf.DUMMYFUNCTION("""COMPUTED_VALUE"""),"Leg_curls_trx")</f>
        <v>Leg_curls_trx</v>
      </c>
      <c r="H1031" s="870" t="str">
        <f>IFERROR(__xludf.DUMMYFUNCTION("""COMPUTED_VALUE"""),"Stacco_mono_gamba")</f>
        <v>Stacco_mono_gamba</v>
      </c>
      <c r="I1031" s="870" t="str">
        <f>IFERROR(__xludf.DUMMYFUNCTION("""COMPUTED_VALUE"""),"Stacco_americano")</f>
        <v>Stacco_americano</v>
      </c>
      <c r="J1031" s="870" t="str">
        <f>IFERROR(__xludf.DUMMYFUNCTION("""COMPUTED_VALUE"""),"Stacco_da_rialzi")</f>
        <v>Stacco_da_rialzi</v>
      </c>
      <c r="K1031" s="870" t="str">
        <f>IFERROR(__xludf.DUMMYFUNCTION("""COMPUTED_VALUE"""),"Jefferson_Culs")</f>
        <v>Jefferson_Culs</v>
      </c>
      <c r="L1031" s="870" t="str">
        <f>IFERROR(__xludf.DUMMYFUNCTION("""COMPUTED_VALUE"""),"Ghd")</f>
        <v>Ghd</v>
      </c>
      <c r="M1031" s="870" t="str">
        <f>IFERROR(__xludf.DUMMYFUNCTION("""COMPUTED_VALUE"""),"Hamstring_Destroyers")</f>
        <v>Hamstring_Destroyers</v>
      </c>
      <c r="N1031" s="870" t="str">
        <f>IFERROR(__xludf.DUMMYFUNCTION("""COMPUTED_VALUE"""),"Leg_Curs_Fitbal")</f>
        <v>Leg_Curs_Fitbal</v>
      </c>
      <c r="O1031" s="870" t="str">
        <f>IFERROR(__xludf.DUMMYFUNCTION("""COMPUTED_VALUE"""),"Hyperstension")</f>
        <v>Hyperstension</v>
      </c>
      <c r="P1031" s="870" t="str">
        <f>IFERROR(__xludf.DUMMYFUNCTION("""COMPUTED_VALUE"""),"stacchi rumeni manubri")</f>
        <v>stacchi rumeni manubri</v>
      </c>
      <c r="Q1031" s="870" t="str">
        <f>IFERROR(__xludf.DUMMYFUNCTION("""COMPUTED_VALUE"""),"stacco b stance per femorali")</f>
        <v>stacco b stance per femorali</v>
      </c>
      <c r="R1031" s="870" t="str">
        <f>IFERROR(__xludf.DUMMYFUNCTION("""COMPUTED_VALUE"""),"Stacco da terra cin kettlebell")</f>
        <v>Stacco da terra cin kettlebell</v>
      </c>
      <c r="S1031" s="870" t="str">
        <f>IFERROR(__xludf.DUMMYFUNCTION("""COMPUTED_VALUE"""),"Stacco Da Terra Con Kettlebell")</f>
        <v>Stacco Da Terra Con Kettlebell</v>
      </c>
      <c r="T1031" s="870" t="str">
        <f>IFERROR(__xludf.DUMMYFUNCTION("""COMPUTED_VALUE"""),"Stacco Con manubrio con banda elastica")</f>
        <v>Stacco Con manubrio con banda elastica</v>
      </c>
      <c r="U1031" s="870"/>
      <c r="V1031" s="870"/>
      <c r="W1031" s="870"/>
      <c r="X1031" s="870"/>
      <c r="Y1031" s="870"/>
      <c r="Z1031" s="870"/>
      <c r="AA1031" s="870"/>
      <c r="AB1031" s="870"/>
      <c r="AC1031" s="870"/>
      <c r="AD1031" s="870"/>
      <c r="AE1031" s="870"/>
      <c r="AF1031" s="870"/>
      <c r="AG1031" s="870"/>
      <c r="AH1031" s="870"/>
      <c r="AI1031" s="870"/>
      <c r="AJ1031" s="870"/>
      <c r="AK1031" s="870"/>
      <c r="AL1031" s="870"/>
      <c r="AM1031" s="870"/>
      <c r="AN1031" s="870"/>
      <c r="AO1031" s="870"/>
      <c r="AP1031" s="870"/>
    </row>
    <row r="1032" ht="15.75" hidden="1" customHeight="1" outlineLevel="1">
      <c r="A1032" s="869" t="str">
        <f>IFERROR(__xludf.DUMMYFUNCTION("TRANSPOSE(FILTER(Esercizi!$AY$2:$BI784,Esercizi!$AY$1:$BI$1=Split!F12))"),"Trazioni")</f>
        <v>Trazioni</v>
      </c>
      <c r="B1032" s="870" t="str">
        <f>IFERROR(__xludf.DUMMYFUNCTION("""COMPUTED_VALUE"""),"Trazioni assistite")</f>
        <v>Trazioni assistite</v>
      </c>
      <c r="C1032" s="870" t="str">
        <f>IFERROR(__xludf.DUMMYFUNCTION("""COMPUTED_VALUE"""),"Trazioni supine")</f>
        <v>Trazioni supine</v>
      </c>
      <c r="D1032" s="870" t="str">
        <f>IFERROR(__xludf.DUMMYFUNCTION("""COMPUTED_VALUE"""),"Trazioni Alla Sbarra Presa Neutra")</f>
        <v>Trazioni Alla Sbarra Presa Neutra</v>
      </c>
      <c r="E1032" s="870" t="str">
        <f>IFERROR(__xludf.DUMMYFUNCTION("""COMPUTED_VALUE"""),"Lat machine presa neutra")</f>
        <v>Lat machine presa neutra</v>
      </c>
      <c r="F1032" s="870" t="str">
        <f>IFERROR(__xludf.DUMMYFUNCTION("""COMPUTED_VALUE"""),"Lat machine supina")</f>
        <v>Lat machine supina</v>
      </c>
      <c r="G1032" s="870" t="str">
        <f>IFERROR(__xludf.DUMMYFUNCTION("""COMPUTED_VALUE"""),"Vertical traction")</f>
        <v>Vertical traction</v>
      </c>
      <c r="H1032" s="870" t="str">
        <f>IFERROR(__xludf.DUMMYFUNCTION("""COMPUTED_VALUE"""),"Lat triangolo")</f>
        <v>Lat triangolo</v>
      </c>
      <c r="I1032" s="870" t="str">
        <f>IFERROR(__xludf.DUMMYFUNCTION("""COMPUTED_VALUE"""),"Lat mono braccio")</f>
        <v>Lat mono braccio</v>
      </c>
      <c r="J1032" s="870" t="str">
        <f>IFERROR(__xludf.DUMMYFUNCTION("""COMPUTED_VALUE"""),"Pull down corda")</f>
        <v>Pull down corda</v>
      </c>
      <c r="K1032" s="870" t="str">
        <f>IFERROR(__xludf.DUMMYFUNCTION("""COMPUTED_VALUE"""),"Pull down sbarra")</f>
        <v>Pull down sbarra</v>
      </c>
      <c r="L1032" s="870" t="str">
        <f>IFERROR(__xludf.DUMMYFUNCTION("""COMPUTED_VALUE"""),"Pullower manubrio ")</f>
        <v>Pullower manubrio </v>
      </c>
      <c r="M1032" s="870" t="str">
        <f>IFERROR(__xludf.DUMMYFUNCTION("""COMPUTED_VALUE"""),"Pullover bilanciere")</f>
        <v>Pullover bilanciere</v>
      </c>
      <c r="N1032" s="870" t="str">
        <f>IFERROR(__xludf.DUMMYFUNCTION("""COMPUTED_VALUE"""),"Stretchers")</f>
        <v>Stretchers</v>
      </c>
      <c r="O1032" s="870" t="str">
        <f>IFERROR(__xludf.DUMMYFUNCTION("""COMPUTED_VALUE"""),"Lat machine prona")</f>
        <v>Lat machine prona</v>
      </c>
      <c r="P1032" s="870" t="str">
        <f>IFERROR(__xludf.DUMMYFUNCTION("""COMPUTED_VALUE"""),"Lat mono")</f>
        <v>Lat mono</v>
      </c>
      <c r="Q1032" s="870" t="str">
        <f>IFERROR(__xludf.DUMMYFUNCTION("""COMPUTED_VALUE"""),"Combo dorso ai cavi")</f>
        <v>Combo dorso ai cavi</v>
      </c>
      <c r="R1032" s="870" t="str">
        <f>IFERROR(__xludf.DUMMYFUNCTION("""COMPUTED_VALUE"""),"Pullover dorso ")</f>
        <v>Pullover dorso </v>
      </c>
      <c r="S1032" s="870" t="str">
        <f>IFERROR(__xludf.DUMMYFUNCTION("""COMPUTED_VALUE"""),"Trazioni gironda")</f>
        <v>Trazioni gironda</v>
      </c>
      <c r="T1032" s="870" t="str">
        <f>IFERROR(__xludf.DUMMYFUNCTION("""COMPUTED_VALUE"""),"Trazioni statica")</f>
        <v>Trazioni statica</v>
      </c>
      <c r="U1032" s="870" t="str">
        <f>IFERROR(__xludf.DUMMYFUNCTION("""COMPUTED_VALUE"""),"Lat Machine Con Trazy Bar")</f>
        <v>Lat Machine Con Trazy Bar</v>
      </c>
      <c r="V1032" s="870" t="str">
        <f>IFERROR(__xludf.DUMMYFUNCTION("""COMPUTED_VALUE"""),"Pullover Con Manubrio Ed Elastico Dal Cavo Basso")</f>
        <v>Pullover Con Manubrio Ed Elastico Dal Cavo Basso</v>
      </c>
      <c r="W1032" s="870" t="str">
        <f>IFERROR(__xludf.DUMMYFUNCTION("""COMPUTED_VALUE"""),"Scapular Lat Machine Presa Prona")</f>
        <v>Scapular Lat Machine Presa Prona</v>
      </c>
      <c r="X1032" s="870" t="str">
        <f>IFERROR(__xludf.DUMMYFUNCTION("""COMPUTED_VALUE"""),"Lat Machine Presa Prona In Contrazione Statica")</f>
        <v>Lat Machine Presa Prona In Contrazione Statica</v>
      </c>
      <c r="Y1032" s="870"/>
      <c r="Z1032" s="870"/>
      <c r="AA1032" s="870"/>
      <c r="AB1032" s="870"/>
      <c r="AC1032" s="870"/>
      <c r="AD1032" s="870"/>
      <c r="AE1032" s="870"/>
      <c r="AF1032" s="870"/>
      <c r="AG1032" s="870"/>
      <c r="AH1032" s="870"/>
      <c r="AI1032" s="870"/>
      <c r="AJ1032" s="870"/>
      <c r="AK1032" s="870"/>
      <c r="AL1032" s="870"/>
      <c r="AM1032" s="870"/>
      <c r="AN1032" s="870"/>
      <c r="AO1032" s="870"/>
      <c r="AP1032" s="870"/>
    </row>
    <row r="1033" ht="15.75" hidden="1" customHeight="1" outlineLevel="1">
      <c r="A1033" s="869" t="str">
        <f>IFERROR(__xludf.DUMMYFUNCTION("TRANSPOSE(FILTER(Esercizi!$AY$2:$BI785,Esercizi!$AY$1:$BI$1=Split!F13))"),"Curl_manubri")</f>
        <v>Curl_manubri</v>
      </c>
      <c r="B1033" s="870" t="str">
        <f>IFERROR(__xludf.DUMMYFUNCTION("""COMPUTED_VALUE"""),"Curls_panca_scoot")</f>
        <v>Curls_panca_scoot</v>
      </c>
      <c r="C1033" s="870" t="str">
        <f>IFERROR(__xludf.DUMMYFUNCTION("""COMPUTED_VALUE"""),"Curls_panca_45°")</f>
        <v>Curls_panca_45°</v>
      </c>
      <c r="D1033" s="870" t="str">
        <f>IFERROR(__xludf.DUMMYFUNCTION("""COMPUTED_VALUE"""),"Dead_Curls")</f>
        <v>Dead_Curls</v>
      </c>
      <c r="E1033" s="870" t="str">
        <f>IFERROR(__xludf.DUMMYFUNCTION("""COMPUTED_VALUE"""),"Curls_Bilaciere_Z")</f>
        <v>Curls_Bilaciere_Z</v>
      </c>
      <c r="F1033" s="870" t="str">
        <f>IFERROR(__xludf.DUMMYFUNCTION("""COMPUTED_VALUE"""),"Curls_manubri_schiena_al_muro")</f>
        <v>Curls_manubri_schiena_al_muro</v>
      </c>
      <c r="G1033" s="870" t="str">
        <f>IFERROR(__xludf.DUMMYFUNCTION("""COMPUTED_VALUE"""),"Curls_martello_in_piedi")</f>
        <v>Curls_martello_in_piedi</v>
      </c>
      <c r="H1033" s="870" t="str">
        <f>IFERROR(__xludf.DUMMYFUNCTION("""COMPUTED_VALUE"""),"Curls_martello_panca")</f>
        <v>Curls_martello_panca</v>
      </c>
      <c r="I1033" s="870" t="str">
        <f>IFERROR(__xludf.DUMMYFUNCTION("""COMPUTED_VALUE"""),"Curls_martello_panca_inlinata_45°")</f>
        <v>Curls_martello_panca_inlinata_45°</v>
      </c>
      <c r="J1033" s="870" t="str">
        <f>IFERROR(__xludf.DUMMYFUNCTION("""COMPUTED_VALUE"""),"Spider_curls")</f>
        <v>Spider_curls</v>
      </c>
      <c r="K1033" s="870" t="str">
        <f>IFERROR(__xludf.DUMMYFUNCTION("""COMPUTED_VALUE"""),"curl cavo basso")</f>
        <v>curl cavo basso</v>
      </c>
      <c r="L1033" s="870" t="str">
        <f>IFERROR(__xludf.DUMMYFUNCTION("""COMPUTED_VALUE"""),"curl doppio bicipite ")</f>
        <v>curl doppio bicipite </v>
      </c>
      <c r="M1033" s="870" t="str">
        <f>IFERROR(__xludf.DUMMYFUNCTION("""COMPUTED_VALUE"""),"combo bicipiti ai cavi")</f>
        <v>combo bicipiti ai cavi</v>
      </c>
      <c r="N1033" s="870" t="str">
        <f>IFERROR(__xludf.DUMMYFUNCTION("""COMPUTED_VALUE"""),"Bicipiti sdraiati al cavo alto")</f>
        <v>Bicipiti sdraiati al cavo alto</v>
      </c>
      <c r="O1033" s="870" t="str">
        <f>IFERROR(__xludf.DUMMYFUNCTION("""COMPUTED_VALUE"""),"curl cavo basso con appoggio su panca")</f>
        <v>curl cavo basso con appoggio su panca</v>
      </c>
      <c r="P1033" s="870" t="str">
        <f>IFERROR(__xludf.DUMMYFUNCTION("""COMPUTED_VALUE"""),"curl ai cavi bassi su panca")</f>
        <v>curl ai cavi bassi su panca</v>
      </c>
      <c r="Q1033" s="870" t="str">
        <f>IFERROR(__xludf.DUMMYFUNCTION("""COMPUTED_VALUE"""),"Curls_trx")</f>
        <v>Curls_trx</v>
      </c>
      <c r="R1033" s="870" t="str">
        <f>IFERROR(__xludf.DUMMYFUNCTION("""COMPUTED_VALUE"""),"Curl Con Manubri Seduto A Terra Con Deadstop")</f>
        <v>Curl Con Manubri Seduto A Terra Con Deadstop</v>
      </c>
      <c r="S1033" s="870" t="str">
        <f>IFERROR(__xludf.DUMMYFUNCTION("""COMPUTED_VALUE"""),"Curl Con Manubri Seduto Su Step Con Deadstop")</f>
        <v>Curl Con Manubri Seduto Su Step Con Deadstop</v>
      </c>
      <c r="T1033" s="870" t="str">
        <f>IFERROR(__xludf.DUMMYFUNCTION("""COMPUTED_VALUE"""),"Curl Con Bilanciere Con Deadstop")</f>
        <v>Curl Con Bilanciere Con Deadstop</v>
      </c>
      <c r="U1033" s="870"/>
      <c r="V1033" s="870"/>
      <c r="W1033" s="870"/>
      <c r="X1033" s="870"/>
      <c r="Y1033" s="870"/>
      <c r="Z1033" s="870"/>
      <c r="AA1033" s="870"/>
      <c r="AB1033" s="870"/>
      <c r="AC1033" s="870"/>
      <c r="AD1033" s="870"/>
      <c r="AE1033" s="870"/>
      <c r="AF1033" s="870"/>
      <c r="AG1033" s="870"/>
      <c r="AH1033" s="870"/>
      <c r="AI1033" s="870"/>
      <c r="AJ1033" s="870"/>
      <c r="AK1033" s="870"/>
      <c r="AL1033" s="870"/>
      <c r="AM1033" s="870"/>
      <c r="AN1033" s="870"/>
      <c r="AO1033" s="870"/>
      <c r="AP1033" s="870"/>
    </row>
    <row r="1034" ht="15.75" hidden="1" customHeight="1" outlineLevel="1">
      <c r="A1034" s="869" t="str">
        <f>IFERROR(__xludf.DUMMYFUNCTION("TRANSPOSE(FILTER(Esercizi!$AY$2:$BI786,Esercizi!$AY$1:$BI$1=Split!F14))"),"#N/A")</f>
        <v>#N/A</v>
      </c>
      <c r="B1034" s="274"/>
      <c r="C1034" s="274"/>
      <c r="D1034" s="274"/>
      <c r="E1034" s="274"/>
      <c r="F1034" s="274"/>
      <c r="G1034" s="274"/>
      <c r="H1034" s="274"/>
      <c r="I1034" s="274"/>
      <c r="J1034" s="274"/>
      <c r="K1034" s="274"/>
      <c r="L1034" s="274"/>
      <c r="M1034" s="274"/>
      <c r="N1034" s="274"/>
      <c r="O1034" s="274"/>
      <c r="P1034" s="274"/>
      <c r="Q1034" s="274"/>
      <c r="R1034" s="274"/>
      <c r="S1034" s="274"/>
      <c r="T1034" s="274"/>
      <c r="U1034" s="274"/>
      <c r="V1034" s="274"/>
      <c r="W1034" s="274"/>
      <c r="X1034" s="274"/>
      <c r="Y1034" s="274"/>
      <c r="Z1034" s="274"/>
      <c r="AA1034" s="274"/>
      <c r="AB1034" s="274"/>
      <c r="AC1034" s="274"/>
      <c r="AD1034" s="274"/>
      <c r="AE1034" s="274"/>
      <c r="AF1034" s="274"/>
      <c r="AG1034" s="274"/>
      <c r="AH1034" s="274"/>
      <c r="AI1034" s="274"/>
      <c r="AJ1034" s="274"/>
      <c r="AK1034" s="274"/>
      <c r="AL1034" s="274"/>
      <c r="AM1034" s="274"/>
      <c r="AN1034" s="274"/>
      <c r="AO1034" s="274"/>
      <c r="AP1034" s="274"/>
    </row>
    <row r="1035" ht="15.75" hidden="1" customHeight="1" outlineLevel="1">
      <c r="A1035" s="869" t="str">
        <f>IFERROR(__xludf.DUMMYFUNCTION("TRANSPOSE(FILTER(Esercizi!$AY$2:$BI787,Esercizi!$AY$1:$BI$1=Split!F15))"),"#N/A")</f>
        <v>#N/A</v>
      </c>
      <c r="B1035" s="274"/>
      <c r="C1035" s="274"/>
      <c r="D1035" s="274"/>
      <c r="E1035" s="274"/>
      <c r="F1035" s="274"/>
      <c r="G1035" s="274"/>
      <c r="H1035" s="274"/>
      <c r="I1035" s="274"/>
      <c r="J1035" s="274"/>
      <c r="K1035" s="274"/>
      <c r="L1035" s="274"/>
      <c r="M1035" s="274"/>
      <c r="N1035" s="274"/>
      <c r="O1035" s="274"/>
      <c r="P1035" s="274"/>
      <c r="Q1035" s="274"/>
      <c r="R1035" s="274"/>
      <c r="S1035" s="274"/>
      <c r="T1035" s="274"/>
      <c r="U1035" s="274"/>
      <c r="V1035" s="274"/>
      <c r="W1035" s="274"/>
      <c r="X1035" s="274"/>
      <c r="Y1035" s="274"/>
      <c r="Z1035" s="274"/>
      <c r="AA1035" s="274"/>
      <c r="AB1035" s="274"/>
      <c r="AC1035" s="274"/>
      <c r="AD1035" s="274"/>
      <c r="AE1035" s="274"/>
      <c r="AF1035" s="274"/>
      <c r="AG1035" s="274"/>
      <c r="AH1035" s="274"/>
      <c r="AI1035" s="274"/>
      <c r="AJ1035" s="274"/>
      <c r="AK1035" s="274"/>
      <c r="AL1035" s="274"/>
      <c r="AM1035" s="274"/>
      <c r="AN1035" s="274"/>
      <c r="AO1035" s="274"/>
      <c r="AP1035" s="274"/>
    </row>
    <row r="1036" ht="15.75" hidden="1" customHeight="1" outlineLevel="1">
      <c r="A1036" s="869" t="str">
        <f>IFERROR(__xludf.DUMMYFUNCTION("TRANSPOSE(FILTER(Esercizi!$AY$2:$BI788,Esercizi!$AY$1:$BI$1=Split!F16))"),"#N/A")</f>
        <v>#N/A</v>
      </c>
      <c r="B1036" s="274"/>
      <c r="C1036" s="274"/>
      <c r="D1036" s="274"/>
      <c r="E1036" s="274"/>
      <c r="F1036" s="274"/>
      <c r="G1036" s="274"/>
      <c r="H1036" s="274"/>
      <c r="I1036" s="274"/>
      <c r="J1036" s="274"/>
      <c r="K1036" s="274"/>
      <c r="L1036" s="274"/>
      <c r="M1036" s="274"/>
      <c r="N1036" s="274"/>
      <c r="O1036" s="274"/>
      <c r="P1036" s="274"/>
      <c r="Q1036" s="274"/>
      <c r="R1036" s="274"/>
      <c r="S1036" s="274"/>
      <c r="T1036" s="274"/>
      <c r="U1036" s="274"/>
      <c r="V1036" s="274"/>
      <c r="W1036" s="274"/>
      <c r="X1036" s="274"/>
      <c r="Y1036" s="274"/>
      <c r="Z1036" s="274"/>
      <c r="AA1036" s="274"/>
      <c r="AB1036" s="274"/>
      <c r="AC1036" s="274"/>
      <c r="AD1036" s="274"/>
      <c r="AE1036" s="274"/>
      <c r="AF1036" s="274"/>
      <c r="AG1036" s="274"/>
      <c r="AH1036" s="274"/>
      <c r="AI1036" s="274"/>
      <c r="AJ1036" s="274"/>
      <c r="AK1036" s="274"/>
      <c r="AL1036" s="274"/>
      <c r="AM1036" s="274"/>
      <c r="AN1036" s="274"/>
      <c r="AO1036" s="274"/>
      <c r="AP1036" s="274"/>
    </row>
    <row r="1037" ht="15.75" hidden="1" customHeight="1" outlineLevel="1">
      <c r="A1037" s="869" t="str">
        <f>IFERROR(__xludf.DUMMYFUNCTION("TRANSPOSE(FILTER(Esercizi!$AY$2:$BI789,Esercizi!$AY$1:$BI$1=Split!F17))"),"#N/A")</f>
        <v>#N/A</v>
      </c>
      <c r="B1037" s="274"/>
      <c r="C1037" s="274"/>
      <c r="D1037" s="274"/>
      <c r="E1037" s="274"/>
      <c r="F1037" s="274"/>
      <c r="G1037" s="274"/>
      <c r="H1037" s="274"/>
      <c r="I1037" s="274"/>
      <c r="J1037" s="274"/>
      <c r="K1037" s="274"/>
      <c r="L1037" s="274"/>
      <c r="M1037" s="274"/>
      <c r="N1037" s="274"/>
      <c r="O1037" s="274"/>
      <c r="P1037" s="274"/>
      <c r="Q1037" s="274"/>
      <c r="R1037" s="274"/>
      <c r="S1037" s="274"/>
      <c r="T1037" s="274"/>
      <c r="U1037" s="274"/>
      <c r="V1037" s="274"/>
      <c r="W1037" s="274"/>
      <c r="X1037" s="274"/>
      <c r="Y1037" s="274"/>
      <c r="Z1037" s="274"/>
      <c r="AA1037" s="274"/>
      <c r="AB1037" s="274"/>
      <c r="AC1037" s="274"/>
      <c r="AD1037" s="274"/>
      <c r="AE1037" s="274"/>
      <c r="AF1037" s="274"/>
      <c r="AG1037" s="274"/>
      <c r="AH1037" s="274"/>
      <c r="AI1037" s="274"/>
      <c r="AJ1037" s="274"/>
      <c r="AK1037" s="274"/>
      <c r="AL1037" s="274"/>
      <c r="AM1037" s="274"/>
      <c r="AN1037" s="274"/>
      <c r="AO1037" s="274"/>
      <c r="AP1037" s="274"/>
    </row>
    <row r="1038" ht="15.75" hidden="1" customHeight="1" outlineLevel="1">
      <c r="A1038" s="869" t="str">
        <f>IFERROR(__xludf.DUMMYFUNCTION("TRANSPOSE(FILTER(Esercizi!$AY$2:$BI790,Esercizi!$AY$1:$BI$1=Split!F18))"),"#N/A")</f>
        <v>#N/A</v>
      </c>
      <c r="B1038" s="274"/>
      <c r="C1038" s="274"/>
      <c r="D1038" s="274"/>
      <c r="E1038" s="274"/>
      <c r="F1038" s="274"/>
      <c r="G1038" s="274"/>
      <c r="H1038" s="274"/>
      <c r="I1038" s="274"/>
      <c r="J1038" s="274"/>
      <c r="K1038" s="274"/>
      <c r="L1038" s="274"/>
      <c r="M1038" s="274"/>
      <c r="N1038" s="274"/>
      <c r="O1038" s="274"/>
      <c r="P1038" s="274"/>
      <c r="Q1038" s="274"/>
      <c r="R1038" s="274"/>
      <c r="S1038" s="274"/>
      <c r="T1038" s="274"/>
      <c r="U1038" s="274"/>
      <c r="V1038" s="274"/>
      <c r="W1038" s="274"/>
      <c r="X1038" s="274"/>
      <c r="Y1038" s="274"/>
      <c r="Z1038" s="274"/>
      <c r="AA1038" s="274"/>
      <c r="AB1038" s="274"/>
      <c r="AC1038" s="274"/>
      <c r="AD1038" s="274"/>
      <c r="AE1038" s="274"/>
      <c r="AF1038" s="274"/>
      <c r="AG1038" s="274"/>
      <c r="AH1038" s="274"/>
      <c r="AI1038" s="274"/>
      <c r="AJ1038" s="274"/>
      <c r="AK1038" s="274"/>
      <c r="AL1038" s="274"/>
      <c r="AM1038" s="274"/>
      <c r="AN1038" s="274"/>
      <c r="AO1038" s="274"/>
      <c r="AP1038" s="274"/>
    </row>
    <row r="1039" ht="15.75" hidden="1" customHeight="1" outlineLevel="1">
      <c r="A1039" s="870"/>
      <c r="B1039" s="274"/>
      <c r="C1039" s="274"/>
      <c r="D1039" s="274"/>
      <c r="E1039" s="274"/>
      <c r="F1039" s="274"/>
      <c r="G1039" s="274"/>
      <c r="H1039" s="274"/>
      <c r="I1039" s="274"/>
      <c r="J1039" s="274"/>
      <c r="K1039" s="274"/>
      <c r="L1039" s="274"/>
      <c r="M1039" s="274"/>
      <c r="N1039" s="274"/>
      <c r="O1039" s="274"/>
      <c r="P1039" s="274"/>
      <c r="Q1039" s="274"/>
      <c r="R1039" s="274"/>
      <c r="S1039" s="274"/>
      <c r="T1039" s="274"/>
      <c r="U1039" s="274"/>
      <c r="V1039" s="274"/>
      <c r="W1039" s="274"/>
      <c r="X1039" s="274"/>
      <c r="Y1039" s="274"/>
      <c r="Z1039" s="274"/>
      <c r="AA1039" s="274"/>
      <c r="AB1039" s="274"/>
      <c r="AC1039" s="274"/>
      <c r="AD1039" s="274"/>
      <c r="AE1039" s="274"/>
      <c r="AF1039" s="274"/>
      <c r="AG1039" s="274"/>
      <c r="AH1039" s="274"/>
      <c r="AI1039" s="274"/>
      <c r="AJ1039" s="274"/>
      <c r="AK1039" s="274"/>
      <c r="AL1039" s="274"/>
      <c r="AM1039" s="274"/>
      <c r="AN1039" s="274"/>
      <c r="AO1039" s="274"/>
      <c r="AP1039" s="274"/>
    </row>
    <row r="1040" ht="15.75" hidden="1" customHeight="1" outlineLevel="1">
      <c r="A1040" s="869" t="str">
        <f>IFERROR(__xludf.DUMMYFUNCTION("TRANSPOSE(FILTER(Esercizi!$AY$2:$BI779,Esercizi!$AY$1:$BI$1=Split!G7))"),"Military")</f>
        <v>Military</v>
      </c>
      <c r="B1040" s="870" t="str">
        <f>IFERROR(__xludf.DUMMYFUNCTION("""COMPUTED_VALUE"""),"Lento_avanti_manubri")</f>
        <v>Lento_avanti_manubri</v>
      </c>
      <c r="C1040" s="870" t="str">
        <f>IFERROR(__xludf.DUMMYFUNCTION("""COMPUTED_VALUE"""),"alzate laterali")</f>
        <v>alzate laterali</v>
      </c>
      <c r="D1040" s="870" t="str">
        <f>IFERROR(__xludf.DUMMYFUNCTION("""COMPUTED_VALUE"""),"Alzate_laterali seduto")</f>
        <v>Alzate_laterali seduto</v>
      </c>
      <c r="E1040" s="870" t="str">
        <f>IFERROR(__xludf.DUMMYFUNCTION("""COMPUTED_VALUE"""),"Alzate_frontali")</f>
        <v>Alzate_frontali</v>
      </c>
      <c r="F1040" s="870" t="str">
        <f>IFERROR(__xludf.DUMMYFUNCTION("""COMPUTED_VALUE"""),"Alzate laterali_su_panca_inclinata_45°")</f>
        <v>Alzate laterali_su_panca_inclinata_45°</v>
      </c>
      <c r="G1040" s="870" t="str">
        <f>IFERROR(__xludf.DUMMYFUNCTION("""COMPUTED_VALUE"""),"Tirate_al_petto")</f>
        <v>Tirate_al_petto</v>
      </c>
      <c r="H1040" s="870" t="str">
        <f>IFERROR(__xludf.DUMMYFUNCTION("""COMPUTED_VALUE"""),"W_press manubri")</f>
        <v>W_press manubri</v>
      </c>
      <c r="I1040" s="870" t="str">
        <f>IFERROR(__xludf.DUMMYFUNCTION("""COMPUTED_VALUE"""),"Military_al_multypower")</f>
        <v>Military_al_multypower</v>
      </c>
      <c r="J1040" s="870" t="str">
        <f>IFERROR(__xludf.DUMMYFUNCTION("""COMPUTED_VALUE"""),"alzate laterali cavi basso")</f>
        <v>alzate laterali cavi basso</v>
      </c>
      <c r="K1040" s="870" t="str">
        <f>IFERROR(__xludf.DUMMYFUNCTION("""COMPUTED_VALUE"""),"alzate laterali cavi bassi incrociati su panca")</f>
        <v>alzate laterali cavi bassi incrociati su panca</v>
      </c>
      <c r="L1040" s="870" t="str">
        <f>IFERROR(__xludf.DUMMYFUNCTION("""COMPUTED_VALUE"""),"combo spalle ai cavi bassi")</f>
        <v>combo spalle ai cavi bassi</v>
      </c>
      <c r="M1040" s="870" t="str">
        <f>IFERROR(__xludf.DUMMYFUNCTION("""COMPUTED_VALUE"""),"Alzate laterali singolo cavo basso")</f>
        <v>Alzate laterali singolo cavo basso</v>
      </c>
      <c r="N1040" s="870" t="str">
        <f>IFERROR(__xludf.DUMMYFUNCTION("""COMPUTED_VALUE"""),"Croci_inverse_manubri")</f>
        <v>Croci_inverse_manubri</v>
      </c>
      <c r="O1040" s="870" t="str">
        <f>IFERROR(__xludf.DUMMYFUNCTION("""COMPUTED_VALUE"""),"Face_Pull")</f>
        <v>Face_Pull</v>
      </c>
      <c r="P1040" s="870" t="str">
        <f>IFERROR(__xludf.DUMMYFUNCTION("""COMPUTED_VALUE"""),"Push_Press_Ktb")</f>
        <v>Push_Press_Ktb</v>
      </c>
      <c r="Q1040" s="870" t="str">
        <f>IFERROR(__xludf.DUMMYFUNCTION("""COMPUTED_VALUE"""),"Arnold_Press")</f>
        <v>Arnold_Press</v>
      </c>
      <c r="R1040" s="870" t="str">
        <f>IFERROR(__xludf.DUMMYFUNCTION("""COMPUTED_VALUE"""),"Band_Pull")</f>
        <v>Band_Pull</v>
      </c>
      <c r="S1040" s="870" t="str">
        <f>IFERROR(__xludf.DUMMYFUNCTION("""COMPUTED_VALUE"""),"Alzate_alla_Nubret_gomito_flesso")</f>
        <v>Alzate_alla_Nubret_gomito_flesso</v>
      </c>
      <c r="T1040" s="870" t="str">
        <f>IFERROR(__xludf.DUMMYFUNCTION("""COMPUTED_VALUE"""),"Six_Way")</f>
        <v>Six_Way</v>
      </c>
      <c r="U1040" s="870" t="str">
        <f>IFERROR(__xludf.DUMMYFUNCTION("""COMPUTED_VALUE"""),"shoulder press")</f>
        <v>shoulder press</v>
      </c>
      <c r="V1040" s="870" t="str">
        <f>IFERROR(__xludf.DUMMYFUNCTION("""COMPUTED_VALUE"""),"Landmine_Press")</f>
        <v>Landmine_Press</v>
      </c>
      <c r="W1040" s="870" t="str">
        <f>IFERROR(__xludf.DUMMYFUNCTION("""COMPUTED_VALUE"""),"Military Press Dai Pin In Piedi")</f>
        <v>Military Press Dai Pin In Piedi</v>
      </c>
      <c r="X1040" s="870" t="str">
        <f>IFERROR(__xludf.DUMMYFUNCTION("""COMPUTED_VALUE"""),"Civa Press")</f>
        <v>Civa Press</v>
      </c>
      <c r="Y1040" s="870" t="str">
        <f>IFERROR(__xludf.DUMMYFUNCTION("""COMPUTED_VALUE"""),"Alzate Posteriori In Statica")</f>
        <v>Alzate Posteriori In Statica</v>
      </c>
      <c r="Z1040" s="870" t="str">
        <f>IFERROR(__xludf.DUMMYFUNCTION("""COMPUTED_VALUE"""),"Alzate Laterali Da Terra Con Deadstop")</f>
        <v>Alzate Laterali Da Terra Con Deadstop</v>
      </c>
      <c r="AA1040" s="870" t="str">
        <f>IFERROR(__xludf.DUMMYFUNCTION("""COMPUTED_VALUE"""),"Alzate Laterali In Statica 10cm Da Terra")</f>
        <v>Alzate Laterali In Statica 10cm Da Terra</v>
      </c>
      <c r="AB1040" s="870" t="str">
        <f>IFERROR(__xludf.DUMMYFUNCTION("""COMPUTED_VALUE"""),"Military Press Al Multipower In Isometria")</f>
        <v>Military Press Al Multipower In Isometria</v>
      </c>
      <c r="AC1040" s="870" t="str">
        <f>IFERROR(__xludf.DUMMYFUNCTION("""COMPUTED_VALUE"""),"Military Press Su Panca 75° In Contrazione Statica")</f>
        <v>Military Press Su Panca 75° In Contrazione Statica</v>
      </c>
      <c r="AD1040" s="870" t="str">
        <f>IFERROR(__xludf.DUMMYFUNCTION("""COMPUTED_VALUE"""),"Circuiti YTWL")</f>
        <v>Circuiti YTWL</v>
      </c>
      <c r="AE1040" s="870" t="str">
        <f>IFERROR(__xludf.DUMMYFUNCTION("""COMPUTED_VALUE"""),"Alzate posteriori cavo basso")</f>
        <v>Alzate posteriori cavo basso</v>
      </c>
      <c r="AF1040" s="870" t="str">
        <f>IFERROR(__xludf.DUMMYFUNCTION("""COMPUTED_VALUE"""),"Y Raises")</f>
        <v>Y Raises</v>
      </c>
      <c r="AG1040" s="870"/>
      <c r="AH1040" s="870"/>
      <c r="AI1040" s="870"/>
      <c r="AJ1040" s="870"/>
      <c r="AK1040" s="870"/>
      <c r="AL1040" s="870"/>
      <c r="AM1040" s="870"/>
      <c r="AN1040" s="870"/>
      <c r="AO1040" s="870"/>
      <c r="AP1040" s="870"/>
    </row>
    <row r="1041" ht="15.75" hidden="1" customHeight="1" outlineLevel="1">
      <c r="A1041" s="869" t="str">
        <f>IFERROR(__xludf.DUMMYFUNCTION("TRANSPOSE(FILTER(Esercizi!$AY$2:$BI780,Esercizi!$AY$1:$BI$1=Split!G8))"),"Squat")</f>
        <v>Squat</v>
      </c>
      <c r="B1041" s="870" t="str">
        <f>IFERROR(__xludf.DUMMYFUNCTION("""COMPUTED_VALUE"""),"Front Squat")</f>
        <v>Front Squat</v>
      </c>
      <c r="C1041" s="870" t="str">
        <f>IFERROR(__xludf.DUMMYFUNCTION("""COMPUTED_VALUE"""),"Leg Press orizzontale ")</f>
        <v>Leg Press orizzontale </v>
      </c>
      <c r="D1041" s="870" t="str">
        <f>IFERROR(__xludf.DUMMYFUNCTION("""COMPUTED_VALUE"""),"Leg Press 45° Piedi Bassi ")</f>
        <v>Leg Press 45° Piedi Bassi </v>
      </c>
      <c r="E1041" s="870" t="str">
        <f>IFERROR(__xludf.DUMMYFUNCTION("""COMPUTED_VALUE"""),"Hack Squat Machine")</f>
        <v>Hack Squat Machine</v>
      </c>
      <c r="F1041" s="870" t="str">
        <f>IFERROR(__xludf.DUMMYFUNCTION("""COMPUTED_VALUE"""),"Squat Al Multipower")</f>
        <v>Squat Al Multipower</v>
      </c>
      <c r="G1041" s="870" t="str">
        <f>IFERROR(__xludf.DUMMYFUNCTION("""COMPUTED_VALUE"""),"Squat al multi focus quadricipite ")</f>
        <v>Squat al multi focus quadricipite </v>
      </c>
      <c r="H1041" s="870" t="str">
        <f>IFERROR(__xludf.DUMMYFUNCTION("""COMPUTED_VALUE"""),"Affondi Sul Posto ")</f>
        <v>Affondi Sul Posto </v>
      </c>
      <c r="I1041" s="870" t="str">
        <f>IFERROR(__xludf.DUMMYFUNCTION("""COMPUTED_VALUE"""),"Affondi al multi")</f>
        <v>Affondi al multi</v>
      </c>
      <c r="J1041" s="870" t="str">
        <f>IFERROR(__xludf.DUMMYFUNCTION("""COMPUTED_VALUE"""),"Squat Bulgaro")</f>
        <v>Squat Bulgaro</v>
      </c>
      <c r="K1041" s="870" t="str">
        <f>IFERROR(__xludf.DUMMYFUNCTION("""COMPUTED_VALUE"""),"Leg Extension")</f>
        <v>Leg Extension</v>
      </c>
      <c r="L1041" s="870" t="str">
        <f>IFERROR(__xludf.DUMMYFUNCTION("""COMPUTED_VALUE"""),"Sissy Squat In Ginocchio")</f>
        <v>Sissy Squat In Ginocchio</v>
      </c>
      <c r="M1041" s="870" t="str">
        <f>IFERROR(__xludf.DUMMYFUNCTION("""COMPUTED_VALUE"""),"Sissy Squat In Piedi Mano In Appoggio")</f>
        <v>Sissy Squat In Piedi Mano In Appoggio</v>
      </c>
      <c r="N1041" s="870" t="str">
        <f>IFERROR(__xludf.DUMMYFUNCTION("""COMPUTED_VALUE"""),"Goblet Squat")</f>
        <v>Goblet Squat</v>
      </c>
      <c r="O1041" s="870" t="str">
        <f>IFERROR(__xludf.DUMMYFUNCTION("""COMPUTED_VALUE"""),"Air squat")</f>
        <v>Air squat</v>
      </c>
      <c r="P1041" s="870" t="str">
        <f>IFERROR(__xludf.DUMMYFUNCTION("""COMPUTED_VALUE"""),"Squat jump esplosivo")</f>
        <v>Squat jump esplosivo</v>
      </c>
      <c r="Q1041" s="870" t="str">
        <f>IFERROR(__xludf.DUMMYFUNCTION("""COMPUTED_VALUE"""),"Squat bulgaro con elastico")</f>
        <v>Squat bulgaro con elastico</v>
      </c>
      <c r="R1041" s="870" t="str">
        <f>IFERROR(__xludf.DUMMYFUNCTION("""COMPUTED_VALUE"""),"Belt squat")</f>
        <v>Belt squat</v>
      </c>
      <c r="S1041" s="870" t="str">
        <f>IFERROR(__xludf.DUMMYFUNCTION("""COMPUTED_VALUE"""),"Affondi in avanzamento ")</f>
        <v>Affondi in avanzamento </v>
      </c>
      <c r="T1041" s="870" t="str">
        <f>IFERROR(__xludf.DUMMYFUNCTION("""COMPUTED_VALUE"""),"Affondi indietro")</f>
        <v>Affondi indietro</v>
      </c>
      <c r="U1041" s="870" t="str">
        <f>IFERROR(__xludf.DUMMYFUNCTION("""COMPUTED_VALUE"""),"Box Squat")</f>
        <v>Box Squat</v>
      </c>
      <c r="V1041" s="870" t="str">
        <f>IFERROR(__xludf.DUMMYFUNCTION("""COMPUTED_VALUE"""),"Step Up Focus Quadricipite")</f>
        <v>Step Up Focus Quadricipite</v>
      </c>
      <c r="W1041" s="870" t="str">
        <f>IFERROR(__xludf.DUMMYFUNCTION("""COMPUTED_VALUE"""),"Leg Press 45° Piedi Metà Pedana")</f>
        <v>Leg Press 45° Piedi Metà Pedana</v>
      </c>
      <c r="X1041" s="870" t="str">
        <f>IFERROR(__xludf.DUMMYFUNCTION("""COMPUTED_VALUE"""),"Leg Press Piana Piedi Metà Pedana")</f>
        <v>Leg Press Piana Piedi Metà Pedana</v>
      </c>
      <c r="Y1041" s="870" t="str">
        <f>IFERROR(__xludf.DUMMYFUNCTION("""COMPUTED_VALUE"""),"Leg Press 45° Piede Basso Monopodalico")</f>
        <v>Leg Press 45° Piede Basso Monopodalico</v>
      </c>
      <c r="Z1041" s="870" t="str">
        <f>IFERROR(__xludf.DUMMYFUNCTION("""COMPUTED_VALUE"""),"Affondi con elastico")</f>
        <v>Affondi con elastico</v>
      </c>
      <c r="AA1041" s="870" t="str">
        <f>IFERROR(__xludf.DUMMYFUNCTION("""COMPUTED_VALUE"""),"Bulgarian Split Squat Al Multipower")</f>
        <v>Bulgarian Split Squat Al Multipower</v>
      </c>
      <c r="AB1041" s="870" t="str">
        <f>IFERROR(__xludf.DUMMYFUNCTION("""COMPUTED_VALUE"""),"Hack Squat Al Multipower")</f>
        <v>Hack Squat Al Multipower</v>
      </c>
      <c r="AC1041" s="870" t="str">
        <f>IFERROR(__xludf.DUMMYFUNCTION("""COMPUTED_VALUE"""),"Leg press mono piede alto")</f>
        <v>Leg press mono piede alto</v>
      </c>
      <c r="AD1041" s="870" t="str">
        <f>IFERROR(__xludf.DUMMYFUNCTION("""COMPUTED_VALUE"""),"Squat bulgaro 1manubrio")</f>
        <v>Squat bulgaro 1manubrio</v>
      </c>
      <c r="AE1041" s="870" t="str">
        <f>IFERROR(__xludf.DUMMYFUNCTION("""COMPUTED_VALUE"""),"Affondi su rialzo")</f>
        <v>Affondi su rialzo</v>
      </c>
      <c r="AF1041" s="870" t="str">
        <f>IFERROR(__xludf.DUMMYFUNCTION("""COMPUTED_VALUE"""),"Squat con manubri")</f>
        <v>Squat con manubri</v>
      </c>
      <c r="AG1041" s="870" t="str">
        <f>IFERROR(__xludf.DUMMYFUNCTION("""COMPUTED_VALUE"""),"Wall ball")</f>
        <v>Wall ball</v>
      </c>
      <c r="AH1041" s="870"/>
      <c r="AI1041" s="870"/>
      <c r="AJ1041" s="870"/>
      <c r="AK1041" s="870"/>
      <c r="AL1041" s="870"/>
      <c r="AM1041" s="870"/>
      <c r="AN1041" s="870"/>
      <c r="AO1041" s="870"/>
      <c r="AP1041" s="870"/>
    </row>
    <row r="1042" ht="15.75" hidden="1" customHeight="1" outlineLevel="1">
      <c r="A1042" s="869" t="str">
        <f>IFERROR(__xludf.DUMMYFUNCTION("TRANSPOSE(FILTER(Esercizi!$AY$2:$BI781,Esercizi!$AY$1:$BI$1=Split!G9))"),"Panca piana")</f>
        <v>Panca piana</v>
      </c>
      <c r="B1042" s="870" t="str">
        <f>IFERROR(__xludf.DUMMYFUNCTION("""COMPUTED_VALUE"""),"Panca inclinata")</f>
        <v>Panca inclinata</v>
      </c>
      <c r="C1042" s="870" t="str">
        <f>IFERROR(__xludf.DUMMYFUNCTION("""COMPUTED_VALUE"""),"Floor press bilanciere")</f>
        <v>Floor press bilanciere</v>
      </c>
      <c r="D1042" s="870" t="str">
        <f>IFERROR(__xludf.DUMMYFUNCTION("""COMPUTED_VALUE"""),"Floor_press_manubri")</f>
        <v>Floor_press_manubri</v>
      </c>
      <c r="E1042" s="870" t="str">
        <f>IFERROR(__xludf.DUMMYFUNCTION("""COMPUTED_VALUE"""),"Distensioni manubri su_piana")</f>
        <v>Distensioni manubri su_piana</v>
      </c>
      <c r="F1042" s="870" t="str">
        <f>IFERROR(__xludf.DUMMYFUNCTION("""COMPUTED_VALUE"""),"Distensione_manubri_su_inclinata")</f>
        <v>Distensione_manubri_su_inclinata</v>
      </c>
      <c r="G1042" s="870" t="str">
        <f>IFERROR(__xludf.DUMMYFUNCTION("""COMPUTED_VALUE"""),"Croci_manubri_sdraiato_a_terra")</f>
        <v>Croci_manubri_sdraiato_a_terra</v>
      </c>
      <c r="H1042" s="870" t="str">
        <f>IFERROR(__xludf.DUMMYFUNCTION("""COMPUTED_VALUE"""),"Croci_manubri_su_panca_inclinata")</f>
        <v>Croci_manubri_su_panca_inclinata</v>
      </c>
      <c r="I1042" s="870" t="str">
        <f>IFERROR(__xludf.DUMMYFUNCTION("""COMPUTED_VALUE"""),"croci ai cavi su panca")</f>
        <v>croci ai cavi su panca</v>
      </c>
      <c r="J1042" s="870" t="str">
        <f>IFERROR(__xludf.DUMMYFUNCTION("""COMPUTED_VALUE"""),"Croci_manubri panca piana")</f>
        <v>Croci_manubri panca piana</v>
      </c>
      <c r="K1042" s="870" t="str">
        <f>IFERROR(__xludf.DUMMYFUNCTION("""COMPUTED_VALUE"""),"Croci ai cavi")</f>
        <v>Croci ai cavi</v>
      </c>
      <c r="L1042" s="870" t="str">
        <f>IFERROR(__xludf.DUMMYFUNCTION("""COMPUTED_VALUE"""),"croci ai cavi bassi")</f>
        <v>croci ai cavi bassi</v>
      </c>
      <c r="M1042" s="870" t="str">
        <f>IFERROR(__xludf.DUMMYFUNCTION("""COMPUTED_VALUE"""),"Cross_over_ai_cavi")</f>
        <v>Cross_over_ai_cavi</v>
      </c>
      <c r="N1042" s="870" t="str">
        <f>IFERROR(__xludf.DUMMYFUNCTION("""COMPUTED_VALUE"""),"Dips_inclinato_in_avanti")</f>
        <v>Dips_inclinato_in_avanti</v>
      </c>
      <c r="O1042" s="870" t="str">
        <f>IFERROR(__xludf.DUMMYFUNCTION("""COMPUTED_VALUE"""),"Squez_Press")</f>
        <v>Squez_Press</v>
      </c>
      <c r="P1042" s="870" t="str">
        <f>IFERROR(__xludf.DUMMYFUNCTION("""COMPUTED_VALUE"""),"Push_Up")</f>
        <v>Push_Up</v>
      </c>
      <c r="Q1042" s="870" t="str">
        <f>IFERROR(__xludf.DUMMYFUNCTION("""COMPUTED_VALUE"""),"Chest Press")</f>
        <v>Chest Press</v>
      </c>
      <c r="R1042" s="870" t="str">
        <f>IFERROR(__xludf.DUMMYFUNCTION("""COMPUTED_VALUE"""),"Chest Press inclinata")</f>
        <v>Chest Press inclinata</v>
      </c>
      <c r="S1042" s="870" t="str">
        <f>IFERROR(__xludf.DUMMYFUNCTION("""COMPUTED_VALUE"""),"Spinte Al Multipower Panca Piona")</f>
        <v>Spinte Al Multipower Panca Piona</v>
      </c>
      <c r="T1042" s="870" t="str">
        <f>IFERROR(__xludf.DUMMYFUNCTION("""COMPUTED_VALUE"""),"Spinte Al Multipower panca inclinata")</f>
        <v>Spinte Al Multipower panca inclinata</v>
      </c>
      <c r="U1042" s="870" t="str">
        <f>IFERROR(__xludf.DUMMYFUNCTION("""COMPUTED_VALUE"""),"Croci Con Manubri A Terra")</f>
        <v>Croci Con Manubri A Terra</v>
      </c>
      <c r="V1042" s="870" t="str">
        <f>IFERROR(__xludf.DUMMYFUNCTION("""COMPUTED_VALUE"""),"Pec Fly Machine")</f>
        <v>Pec Fly Machine</v>
      </c>
      <c r="W1042" s="870" t="str">
        <f>IFERROR(__xludf.DUMMYFUNCTION("""COMPUTED_VALUE"""),"Spinte Al Multipower Panca Declinata")</f>
        <v>Spinte Al Multipower Panca Declinata</v>
      </c>
      <c r="X1042" s="870" t="str">
        <f>IFERROR(__xludf.DUMMYFUNCTION("""COMPUTED_VALUE"""),"Push-Up Al Multipower")</f>
        <v>Push-Up Al Multipower</v>
      </c>
      <c r="Y1042" s="870" t="str">
        <f>IFERROR(__xludf.DUMMYFUNCTION("""COMPUTED_VALUE"""),"Floor press kettbell")</f>
        <v>Floor press kettbell</v>
      </c>
      <c r="Z1042" s="870" t="str">
        <f>IFERROR(__xludf.DUMMYFUNCTION("""COMPUTED_VALUE"""),"Croci Dai Cavi Bassi")</f>
        <v>Croci Dai Cavi Bassi</v>
      </c>
      <c r="AA1042" s="870" t="str">
        <f>IFERROR(__xludf.DUMMYFUNCTION("""COMPUTED_VALUE"""),"Croci Dai Cavi Bassi Seduto Su Panca 75°")</f>
        <v>Croci Dai Cavi Bassi Seduto Su Panca 75°</v>
      </c>
      <c r="AB1042" s="870" t="str">
        <f>IFERROR(__xludf.DUMMYFUNCTION("""COMPUTED_VALUE"""),"Croci Dai Cavi Altezza Spalla")</f>
        <v>Croci Dai Cavi Altezza Spalla</v>
      </c>
      <c r="AC1042" s="870" t="str">
        <f>IFERROR(__xludf.DUMMYFUNCTION("""COMPUTED_VALUE"""),"Croci Dai Cavi Bassi")</f>
        <v>Croci Dai Cavi Bassi</v>
      </c>
      <c r="AD1042" s="870" t="str">
        <f>IFERROR(__xludf.DUMMYFUNCTION("""COMPUTED_VALUE"""),"Croci Dai Cavi Bassi Seduto Su Panca 75°")</f>
        <v>Croci Dai Cavi Bassi Seduto Su Panca 75°</v>
      </c>
      <c r="AE1042" s="870" t="str">
        <f>IFERROR(__xludf.DUMMYFUNCTION("""COMPUTED_VALUE"""),"Croci Dai Cavi Altezza Spalla Seduto Su Panca 75°")</f>
        <v>Croci Dai Cavi Altezza Spalla Seduto Su Panca 75°</v>
      </c>
      <c r="AF1042" s="870" t="str">
        <f>IFERROR(__xludf.DUMMYFUNCTION("""COMPUTED_VALUE"""),"Pec Fly Machine")</f>
        <v>Pec Fly Machine</v>
      </c>
      <c r="AG1042" s="870"/>
      <c r="AH1042" s="870"/>
      <c r="AI1042" s="870"/>
      <c r="AJ1042" s="870"/>
      <c r="AK1042" s="870"/>
      <c r="AL1042" s="870"/>
      <c r="AM1042" s="870"/>
      <c r="AN1042" s="870"/>
      <c r="AO1042" s="870"/>
      <c r="AP1042" s="870"/>
    </row>
    <row r="1043" ht="15.75" hidden="1" customHeight="1" outlineLevel="1">
      <c r="A1043" s="869" t="str">
        <f>IFERROR(__xludf.DUMMYFUNCTION("TRANSPOSE(FILTER(Esercizi!$AY$2:$BI782,Esercizi!$AY$1:$BI$1=Split!G10))"),"Rematore Con Bilanciere")</f>
        <v>Rematore Con Bilanciere</v>
      </c>
      <c r="B1043" s="870" t="str">
        <f>IFERROR(__xludf.DUMMYFUNCTION("""COMPUTED_VALUE"""),"Rematore Con Manubrio Deadstop")</f>
        <v>Rematore Con Manubrio Deadstop</v>
      </c>
      <c r="C1043" s="870" t="str">
        <f>IFERROR(__xludf.DUMMYFUNCTION("""COMPUTED_VALUE"""),"Pendlay Row Con Bilanciere")</f>
        <v>Pendlay Row Con Bilanciere</v>
      </c>
      <c r="D1043" s="870" t="str">
        <f>IFERROR(__xludf.DUMMYFUNCTION("""COMPUTED_VALUE"""),"Seal Row Con Bilanciere")</f>
        <v>Seal Row Con Bilanciere</v>
      </c>
      <c r="E1043" s="870" t="str">
        <f>IFERROR(__xludf.DUMMYFUNCTION("""COMPUTED_VALUE"""),"Rematore Con Manubrio")</f>
        <v>Rematore Con Manubrio</v>
      </c>
      <c r="F1043" s="870" t="str">
        <f>IFERROR(__xludf.DUMMYFUNCTION("""COMPUTED_VALUE"""),"Rematore Con Manubri Su Panca 30°")</f>
        <v>Rematore Con Manubri Su Panca 30°</v>
      </c>
      <c r="G1043" s="870" t="str">
        <f>IFERROR(__xludf.DUMMYFUNCTION("""COMPUTED_VALUE"""),"Rematore Al Cavo Basso Mono Braccio")</f>
        <v>Rematore Al Cavo Basso Mono Braccio</v>
      </c>
      <c r="H1043" s="870" t="str">
        <f>IFERROR(__xludf.DUMMYFUNCTION("""COMPUTED_VALUE"""),"Pulley Con Triangolo")</f>
        <v>Pulley Con Triangolo</v>
      </c>
      <c r="I1043" s="870" t="str">
        <f>IFERROR(__xludf.DUMMYFUNCTION("""COMPUTED_VALUE"""),"Pulley Con Barra Lat Machine Presa Prona")</f>
        <v>Pulley Con Barra Lat Machine Presa Prona</v>
      </c>
      <c r="J1043" s="870" t="str">
        <f>IFERROR(__xludf.DUMMYFUNCTION("""COMPUTED_VALUE"""),"Pulley Con Barra Lat Machine Presa Supina")</f>
        <v>Pulley Con Barra Lat Machine Presa Supina</v>
      </c>
      <c r="K1043" s="870" t="str">
        <f>IFERROR(__xludf.DUMMYFUNCTION("""COMPUTED_VALUE"""),"T-Bar")</f>
        <v>T-Bar</v>
      </c>
      <c r="L1043" s="870" t="str">
        <f>IFERROR(__xludf.DUMMYFUNCTION("""COMPUTED_VALUE"""),"Rematore Con kettlebell")</f>
        <v>Rematore Con kettlebell</v>
      </c>
      <c r="M1043" s="870" t="str">
        <f>IFERROR(__xludf.DUMMYFUNCTION("""COMPUTED_VALUE"""),"Australian Pull-Up Al Multipower")</f>
        <v>Australian Pull-Up Al Multipower</v>
      </c>
      <c r="N1043" s="870" t="str">
        <f>IFERROR(__xludf.DUMMYFUNCTION("""COMPUTED_VALUE"""),"Pulley Unilaterale Con Maniglia")</f>
        <v>Pulley Unilaterale Con Maniglia</v>
      </c>
      <c r="O1043" s="870" t="str">
        <f>IFERROR(__xludf.DUMMYFUNCTION("""COMPUTED_VALUE"""),"T-Bar Presa Larga")</f>
        <v>T-Bar Presa Larga</v>
      </c>
      <c r="P1043" s="870" t="str">
        <f>IFERROR(__xludf.DUMMYFUNCTION("""COMPUTED_VALUE"""),"Rematore con kett alternato")</f>
        <v>Rematore con kett alternato</v>
      </c>
      <c r="Q1043" s="870" t="str">
        <f>IFERROR(__xludf.DUMMYFUNCTION("""COMPUTED_VALUE"""),"Pulley mono al cavo")</f>
        <v>Pulley mono al cavo</v>
      </c>
      <c r="R1043" s="870" t="str">
        <f>IFERROR(__xludf.DUMMYFUNCTION("""COMPUTED_VALUE"""),"Pulley upper back")</f>
        <v>Pulley upper back</v>
      </c>
      <c r="S1043" s="870" t="str">
        <f>IFERROR(__xludf.DUMMYFUNCTION("""COMPUTED_VALUE"""),"Seal Row Con Manubri")</f>
        <v>Seal Row Con Manubri</v>
      </c>
      <c r="T1043" s="870" t="str">
        <f>IFERROR(__xludf.DUMMYFUNCTION("""COMPUTED_VALUE"""),"Pulley Con Doppia Maniglia")</f>
        <v>Pulley Con Doppia Maniglia</v>
      </c>
      <c r="U1043" s="870" t="str">
        <f>IFERROR(__xludf.DUMMYFUNCTION("""COMPUTED_VALUE"""),"Rematore cavo basso sbarra")</f>
        <v>Rematore cavo basso sbarra</v>
      </c>
      <c r="V1043" s="870"/>
      <c r="W1043" s="870"/>
      <c r="X1043" s="870"/>
      <c r="Y1043" s="870"/>
      <c r="Z1043" s="870"/>
      <c r="AA1043" s="870"/>
      <c r="AB1043" s="870"/>
      <c r="AC1043" s="870"/>
      <c r="AD1043" s="870"/>
      <c r="AE1043" s="870"/>
      <c r="AF1043" s="870"/>
      <c r="AG1043" s="870"/>
      <c r="AH1043" s="870"/>
      <c r="AI1043" s="870"/>
      <c r="AJ1043" s="870"/>
      <c r="AK1043" s="870"/>
      <c r="AL1043" s="870"/>
      <c r="AM1043" s="870"/>
      <c r="AN1043" s="870"/>
      <c r="AO1043" s="870"/>
      <c r="AP1043" s="870"/>
    </row>
    <row r="1044" ht="15.75" hidden="1" customHeight="1" outlineLevel="1">
      <c r="A1044" s="869" t="str">
        <f>IFERROR(__xludf.DUMMYFUNCTION("TRANSPOSE(FILTER(Esercizi!$AY$2:$BI783,Esercizi!$AY$1:$BI$1=Split!G11))"),"Trazioni")</f>
        <v>Trazioni</v>
      </c>
      <c r="B1044" s="870" t="str">
        <f>IFERROR(__xludf.DUMMYFUNCTION("""COMPUTED_VALUE"""),"Trazioni assistite")</f>
        <v>Trazioni assistite</v>
      </c>
      <c r="C1044" s="870" t="str">
        <f>IFERROR(__xludf.DUMMYFUNCTION("""COMPUTED_VALUE"""),"Trazioni supine")</f>
        <v>Trazioni supine</v>
      </c>
      <c r="D1044" s="870" t="str">
        <f>IFERROR(__xludf.DUMMYFUNCTION("""COMPUTED_VALUE"""),"Trazioni Alla Sbarra Presa Neutra")</f>
        <v>Trazioni Alla Sbarra Presa Neutra</v>
      </c>
      <c r="E1044" s="870" t="str">
        <f>IFERROR(__xludf.DUMMYFUNCTION("""COMPUTED_VALUE"""),"Lat machine presa neutra")</f>
        <v>Lat machine presa neutra</v>
      </c>
      <c r="F1044" s="870" t="str">
        <f>IFERROR(__xludf.DUMMYFUNCTION("""COMPUTED_VALUE"""),"Lat machine supina")</f>
        <v>Lat machine supina</v>
      </c>
      <c r="G1044" s="870" t="str">
        <f>IFERROR(__xludf.DUMMYFUNCTION("""COMPUTED_VALUE"""),"Vertical traction")</f>
        <v>Vertical traction</v>
      </c>
      <c r="H1044" s="870" t="str">
        <f>IFERROR(__xludf.DUMMYFUNCTION("""COMPUTED_VALUE"""),"Lat triangolo")</f>
        <v>Lat triangolo</v>
      </c>
      <c r="I1044" s="870" t="str">
        <f>IFERROR(__xludf.DUMMYFUNCTION("""COMPUTED_VALUE"""),"Lat mono braccio")</f>
        <v>Lat mono braccio</v>
      </c>
      <c r="J1044" s="870" t="str">
        <f>IFERROR(__xludf.DUMMYFUNCTION("""COMPUTED_VALUE"""),"Pull down corda")</f>
        <v>Pull down corda</v>
      </c>
      <c r="K1044" s="870" t="str">
        <f>IFERROR(__xludf.DUMMYFUNCTION("""COMPUTED_VALUE"""),"Pull down sbarra")</f>
        <v>Pull down sbarra</v>
      </c>
      <c r="L1044" s="870" t="str">
        <f>IFERROR(__xludf.DUMMYFUNCTION("""COMPUTED_VALUE"""),"Pullower manubrio ")</f>
        <v>Pullower manubrio </v>
      </c>
      <c r="M1044" s="870" t="str">
        <f>IFERROR(__xludf.DUMMYFUNCTION("""COMPUTED_VALUE"""),"Pullover bilanciere")</f>
        <v>Pullover bilanciere</v>
      </c>
      <c r="N1044" s="870" t="str">
        <f>IFERROR(__xludf.DUMMYFUNCTION("""COMPUTED_VALUE"""),"Stretchers")</f>
        <v>Stretchers</v>
      </c>
      <c r="O1044" s="870" t="str">
        <f>IFERROR(__xludf.DUMMYFUNCTION("""COMPUTED_VALUE"""),"Lat machine prona")</f>
        <v>Lat machine prona</v>
      </c>
      <c r="P1044" s="870" t="str">
        <f>IFERROR(__xludf.DUMMYFUNCTION("""COMPUTED_VALUE"""),"Lat mono")</f>
        <v>Lat mono</v>
      </c>
      <c r="Q1044" s="870" t="str">
        <f>IFERROR(__xludf.DUMMYFUNCTION("""COMPUTED_VALUE"""),"Combo dorso ai cavi")</f>
        <v>Combo dorso ai cavi</v>
      </c>
      <c r="R1044" s="870" t="str">
        <f>IFERROR(__xludf.DUMMYFUNCTION("""COMPUTED_VALUE"""),"Pullover dorso ")</f>
        <v>Pullover dorso </v>
      </c>
      <c r="S1044" s="870" t="str">
        <f>IFERROR(__xludf.DUMMYFUNCTION("""COMPUTED_VALUE"""),"Trazioni gironda")</f>
        <v>Trazioni gironda</v>
      </c>
      <c r="T1044" s="870" t="str">
        <f>IFERROR(__xludf.DUMMYFUNCTION("""COMPUTED_VALUE"""),"Trazioni statica")</f>
        <v>Trazioni statica</v>
      </c>
      <c r="U1044" s="870" t="str">
        <f>IFERROR(__xludf.DUMMYFUNCTION("""COMPUTED_VALUE"""),"Lat Machine Con Trazy Bar")</f>
        <v>Lat Machine Con Trazy Bar</v>
      </c>
      <c r="V1044" s="870" t="str">
        <f>IFERROR(__xludf.DUMMYFUNCTION("""COMPUTED_VALUE"""),"Pullover Con Manubrio Ed Elastico Dal Cavo Basso")</f>
        <v>Pullover Con Manubrio Ed Elastico Dal Cavo Basso</v>
      </c>
      <c r="W1044" s="870" t="str">
        <f>IFERROR(__xludf.DUMMYFUNCTION("""COMPUTED_VALUE"""),"Scapular Lat Machine Presa Prona")</f>
        <v>Scapular Lat Machine Presa Prona</v>
      </c>
      <c r="X1044" s="870" t="str">
        <f>IFERROR(__xludf.DUMMYFUNCTION("""COMPUTED_VALUE"""),"Lat Machine Presa Prona In Contrazione Statica")</f>
        <v>Lat Machine Presa Prona In Contrazione Statica</v>
      </c>
      <c r="Y1044" s="870"/>
      <c r="Z1044" s="870"/>
      <c r="AA1044" s="870"/>
      <c r="AB1044" s="870"/>
      <c r="AC1044" s="870"/>
      <c r="AD1044" s="870"/>
      <c r="AE1044" s="870"/>
      <c r="AF1044" s="870"/>
      <c r="AG1044" s="870"/>
      <c r="AH1044" s="870"/>
      <c r="AI1044" s="870"/>
      <c r="AJ1044" s="870"/>
      <c r="AK1044" s="870"/>
      <c r="AL1044" s="870"/>
      <c r="AM1044" s="870"/>
      <c r="AN1044" s="870"/>
      <c r="AO1044" s="870"/>
      <c r="AP1044" s="870"/>
    </row>
    <row r="1045" ht="15.75" hidden="1" customHeight="1" outlineLevel="1">
      <c r="A1045" s="869" t="str">
        <f>IFERROR(__xludf.DUMMYFUNCTION("TRANSPOSE(FILTER(Esercizi!$AY$2:$BI784,Esercizi!$AY$1:$BI$1=Split!G12))"),"Military")</f>
        <v>Military</v>
      </c>
      <c r="B1045" s="870" t="str">
        <f>IFERROR(__xludf.DUMMYFUNCTION("""COMPUTED_VALUE"""),"Lento_avanti_manubri")</f>
        <v>Lento_avanti_manubri</v>
      </c>
      <c r="C1045" s="870" t="str">
        <f>IFERROR(__xludf.DUMMYFUNCTION("""COMPUTED_VALUE"""),"alzate laterali")</f>
        <v>alzate laterali</v>
      </c>
      <c r="D1045" s="870" t="str">
        <f>IFERROR(__xludf.DUMMYFUNCTION("""COMPUTED_VALUE"""),"Alzate_laterali seduto")</f>
        <v>Alzate_laterali seduto</v>
      </c>
      <c r="E1045" s="870" t="str">
        <f>IFERROR(__xludf.DUMMYFUNCTION("""COMPUTED_VALUE"""),"Alzate_frontali")</f>
        <v>Alzate_frontali</v>
      </c>
      <c r="F1045" s="870" t="str">
        <f>IFERROR(__xludf.DUMMYFUNCTION("""COMPUTED_VALUE"""),"Alzate laterali_su_panca_inclinata_45°")</f>
        <v>Alzate laterali_su_panca_inclinata_45°</v>
      </c>
      <c r="G1045" s="870" t="str">
        <f>IFERROR(__xludf.DUMMYFUNCTION("""COMPUTED_VALUE"""),"Tirate_al_petto")</f>
        <v>Tirate_al_petto</v>
      </c>
      <c r="H1045" s="870" t="str">
        <f>IFERROR(__xludf.DUMMYFUNCTION("""COMPUTED_VALUE"""),"W_press manubri")</f>
        <v>W_press manubri</v>
      </c>
      <c r="I1045" s="870" t="str">
        <f>IFERROR(__xludf.DUMMYFUNCTION("""COMPUTED_VALUE"""),"Military_al_multypower")</f>
        <v>Military_al_multypower</v>
      </c>
      <c r="J1045" s="870" t="str">
        <f>IFERROR(__xludf.DUMMYFUNCTION("""COMPUTED_VALUE"""),"alzate laterali cavi basso")</f>
        <v>alzate laterali cavi basso</v>
      </c>
      <c r="K1045" s="870" t="str">
        <f>IFERROR(__xludf.DUMMYFUNCTION("""COMPUTED_VALUE"""),"alzate laterali cavi bassi incrociati su panca")</f>
        <v>alzate laterali cavi bassi incrociati su panca</v>
      </c>
      <c r="L1045" s="870" t="str">
        <f>IFERROR(__xludf.DUMMYFUNCTION("""COMPUTED_VALUE"""),"combo spalle ai cavi bassi")</f>
        <v>combo spalle ai cavi bassi</v>
      </c>
      <c r="M1045" s="870" t="str">
        <f>IFERROR(__xludf.DUMMYFUNCTION("""COMPUTED_VALUE"""),"Alzate laterali singolo cavo basso")</f>
        <v>Alzate laterali singolo cavo basso</v>
      </c>
      <c r="N1045" s="870" t="str">
        <f>IFERROR(__xludf.DUMMYFUNCTION("""COMPUTED_VALUE"""),"Croci_inverse_manubri")</f>
        <v>Croci_inverse_manubri</v>
      </c>
      <c r="O1045" s="870" t="str">
        <f>IFERROR(__xludf.DUMMYFUNCTION("""COMPUTED_VALUE"""),"Face_Pull")</f>
        <v>Face_Pull</v>
      </c>
      <c r="P1045" s="870" t="str">
        <f>IFERROR(__xludf.DUMMYFUNCTION("""COMPUTED_VALUE"""),"Push_Press_Ktb")</f>
        <v>Push_Press_Ktb</v>
      </c>
      <c r="Q1045" s="870" t="str">
        <f>IFERROR(__xludf.DUMMYFUNCTION("""COMPUTED_VALUE"""),"Arnold_Press")</f>
        <v>Arnold_Press</v>
      </c>
      <c r="R1045" s="870" t="str">
        <f>IFERROR(__xludf.DUMMYFUNCTION("""COMPUTED_VALUE"""),"Band_Pull")</f>
        <v>Band_Pull</v>
      </c>
      <c r="S1045" s="870" t="str">
        <f>IFERROR(__xludf.DUMMYFUNCTION("""COMPUTED_VALUE"""),"Alzate_alla_Nubret_gomito_flesso")</f>
        <v>Alzate_alla_Nubret_gomito_flesso</v>
      </c>
      <c r="T1045" s="870" t="str">
        <f>IFERROR(__xludf.DUMMYFUNCTION("""COMPUTED_VALUE"""),"Six_Way")</f>
        <v>Six_Way</v>
      </c>
      <c r="U1045" s="870" t="str">
        <f>IFERROR(__xludf.DUMMYFUNCTION("""COMPUTED_VALUE"""),"shoulder press")</f>
        <v>shoulder press</v>
      </c>
      <c r="V1045" s="870" t="str">
        <f>IFERROR(__xludf.DUMMYFUNCTION("""COMPUTED_VALUE"""),"Landmine_Press")</f>
        <v>Landmine_Press</v>
      </c>
      <c r="W1045" s="870" t="str">
        <f>IFERROR(__xludf.DUMMYFUNCTION("""COMPUTED_VALUE"""),"Military Press Dai Pin In Piedi")</f>
        <v>Military Press Dai Pin In Piedi</v>
      </c>
      <c r="X1045" s="870" t="str">
        <f>IFERROR(__xludf.DUMMYFUNCTION("""COMPUTED_VALUE"""),"Civa Press")</f>
        <v>Civa Press</v>
      </c>
      <c r="Y1045" s="870" t="str">
        <f>IFERROR(__xludf.DUMMYFUNCTION("""COMPUTED_VALUE"""),"Alzate Posteriori In Statica")</f>
        <v>Alzate Posteriori In Statica</v>
      </c>
      <c r="Z1045" s="870" t="str">
        <f>IFERROR(__xludf.DUMMYFUNCTION("""COMPUTED_VALUE"""),"Alzate Laterali Da Terra Con Deadstop")</f>
        <v>Alzate Laterali Da Terra Con Deadstop</v>
      </c>
      <c r="AA1045" s="870" t="str">
        <f>IFERROR(__xludf.DUMMYFUNCTION("""COMPUTED_VALUE"""),"Alzate Laterali In Statica 10cm Da Terra")</f>
        <v>Alzate Laterali In Statica 10cm Da Terra</v>
      </c>
      <c r="AB1045" s="870" t="str">
        <f>IFERROR(__xludf.DUMMYFUNCTION("""COMPUTED_VALUE"""),"Military Press Al Multipower In Isometria")</f>
        <v>Military Press Al Multipower In Isometria</v>
      </c>
      <c r="AC1045" s="870" t="str">
        <f>IFERROR(__xludf.DUMMYFUNCTION("""COMPUTED_VALUE"""),"Military Press Su Panca 75° In Contrazione Statica")</f>
        <v>Military Press Su Panca 75° In Contrazione Statica</v>
      </c>
      <c r="AD1045" s="870" t="str">
        <f>IFERROR(__xludf.DUMMYFUNCTION("""COMPUTED_VALUE"""),"Circuiti YTWL")</f>
        <v>Circuiti YTWL</v>
      </c>
      <c r="AE1045" s="870" t="str">
        <f>IFERROR(__xludf.DUMMYFUNCTION("""COMPUTED_VALUE"""),"Alzate posteriori cavo basso")</f>
        <v>Alzate posteriori cavo basso</v>
      </c>
      <c r="AF1045" s="870" t="str">
        <f>IFERROR(__xludf.DUMMYFUNCTION("""COMPUTED_VALUE"""),"Y Raises")</f>
        <v>Y Raises</v>
      </c>
      <c r="AG1045" s="870"/>
      <c r="AH1045" s="870"/>
      <c r="AI1045" s="870"/>
      <c r="AJ1045" s="870"/>
      <c r="AK1045" s="870"/>
      <c r="AL1045" s="870"/>
      <c r="AM1045" s="870"/>
      <c r="AN1045" s="870"/>
      <c r="AO1045" s="870"/>
      <c r="AP1045" s="870"/>
    </row>
    <row r="1046" ht="15.75" hidden="1" customHeight="1" outlineLevel="1">
      <c r="A1046" s="869" t="str">
        <f>IFERROR(__xludf.DUMMYFUNCTION("TRANSPOSE(FILTER(Esercizi!$AY$2:$BI785,Esercizi!$AY$1:$BI$1=Split!G13))"),"Plank")</f>
        <v>Plank</v>
      </c>
      <c r="B1046" s="870" t="str">
        <f>IFERROR(__xludf.DUMMYFUNCTION("""COMPUTED_VALUE"""),"Crunch A Terra")</f>
        <v>Crunch A Terra</v>
      </c>
      <c r="C1046" s="870" t="str">
        <f>IFERROR(__xludf.DUMMYFUNCTION("""COMPUTED_VALUE"""),"Dragon Flag")</f>
        <v>Dragon Flag</v>
      </c>
      <c r="D1046" s="870" t="str">
        <f>IFERROR(__xludf.DUMMYFUNCTION("""COMPUTED_VALUE"""),"Dragon Flag Mono")</f>
        <v>Dragon Flag Mono</v>
      </c>
      <c r="E1046" s="870" t="str">
        <f>IFERROR(__xludf.DUMMYFUNCTION("""COMPUTED_VALUE"""),"Side Plank")</f>
        <v>Side Plank</v>
      </c>
      <c r="F1046" s="870" t="str">
        <f>IFERROR(__xludf.DUMMYFUNCTION("""COMPUTED_VALUE"""),"Leg Raises")</f>
        <v>Leg Raises</v>
      </c>
      <c r="G1046" s="870" t="str">
        <f>IFERROR(__xludf.DUMMYFUNCTION("""COMPUTED_VALUE"""),"Crunch Su Fitball")</f>
        <v>Crunch Su Fitball</v>
      </c>
      <c r="H1046" s="870" t="str">
        <f>IFERROR(__xludf.DUMMYFUNCTION("""COMPUTED_VALUE"""),"AB Roll")</f>
        <v>AB Roll</v>
      </c>
      <c r="I1046" s="870" t="str">
        <f>IFERROR(__xludf.DUMMYFUNCTION("""COMPUTED_VALUE"""),"Reverse Crunch")</f>
        <v>Reverse Crunch</v>
      </c>
      <c r="J1046" s="870" t="str">
        <f>IFERROR(__xludf.DUMMYFUNCTION("""COMPUTED_VALUE"""),"Circuito TRX")</f>
        <v>Circuito TRX</v>
      </c>
      <c r="K1046" s="870" t="str">
        <f>IFERROR(__xludf.DUMMYFUNCTION("""COMPUTED_VALUE"""),"Mountain Climber")</f>
        <v>Mountain Climber</v>
      </c>
      <c r="L1046" s="870" t="str">
        <f>IFERROR(__xludf.DUMMYFUNCTION("""COMPUTED_VALUE"""),"L-Sit")</f>
        <v>L-Sit</v>
      </c>
      <c r="M1046" s="870" t="str">
        <f>IFERROR(__xludf.DUMMYFUNCTION("""COMPUTED_VALUE"""),"Plank Al TRX")</f>
        <v>Plank Al TRX</v>
      </c>
      <c r="N1046" s="870" t="str">
        <f>IFERROR(__xludf.DUMMYFUNCTION("""COMPUTED_VALUE"""),"Side Plank Al TRX")</f>
        <v>Side Plank Al TRX</v>
      </c>
      <c r="O1046" s="870" t="str">
        <f>IFERROR(__xludf.DUMMYFUNCTION("""COMPUTED_VALUE"""),"Crunch Al Cavo Con Corda")</f>
        <v>Crunch Al Cavo Con Corda</v>
      </c>
      <c r="P1046" s="870" t="str">
        <f>IFERROR(__xludf.DUMMYFUNCTION("""COMPUTED_VALUE"""),"Front Lever")</f>
        <v>Front Lever</v>
      </c>
      <c r="Q1046" s="870"/>
      <c r="R1046" s="870"/>
      <c r="S1046" s="870"/>
      <c r="T1046" s="870"/>
      <c r="U1046" s="870"/>
      <c r="V1046" s="870"/>
      <c r="W1046" s="870"/>
      <c r="X1046" s="870"/>
      <c r="Y1046" s="870"/>
      <c r="Z1046" s="870"/>
      <c r="AA1046" s="870"/>
      <c r="AB1046" s="870"/>
      <c r="AC1046" s="870"/>
      <c r="AD1046" s="870"/>
      <c r="AE1046" s="870"/>
      <c r="AF1046" s="870"/>
      <c r="AG1046" s="870"/>
      <c r="AH1046" s="870"/>
      <c r="AI1046" s="870"/>
      <c r="AJ1046" s="870"/>
      <c r="AK1046" s="870"/>
      <c r="AL1046" s="870"/>
      <c r="AM1046" s="870"/>
      <c r="AN1046" s="870"/>
      <c r="AO1046" s="870"/>
      <c r="AP1046" s="870"/>
    </row>
    <row r="1047" ht="15.75" hidden="1" customHeight="1" outlineLevel="1">
      <c r="A1047" s="869" t="str">
        <f>IFERROR(__xludf.DUMMYFUNCTION("TRANSPOSE(FILTER(Esercizi!$AY$2:$BI786,Esercizi!$AY$1:$BI$1=Split!G14))"),"#N/A")</f>
        <v>#N/A</v>
      </c>
      <c r="B1047" s="274"/>
      <c r="C1047" s="274"/>
      <c r="D1047" s="274"/>
      <c r="E1047" s="274"/>
      <c r="F1047" s="274"/>
      <c r="G1047" s="274"/>
      <c r="H1047" s="274"/>
      <c r="I1047" s="274"/>
      <c r="J1047" s="274"/>
      <c r="K1047" s="274"/>
      <c r="L1047" s="274"/>
      <c r="M1047" s="274"/>
      <c r="N1047" s="274"/>
      <c r="O1047" s="274"/>
      <c r="P1047" s="274"/>
      <c r="Q1047" s="274"/>
      <c r="R1047" s="274"/>
      <c r="S1047" s="274"/>
      <c r="T1047" s="274"/>
      <c r="U1047" s="274"/>
      <c r="V1047" s="274"/>
      <c r="W1047" s="274"/>
      <c r="X1047" s="274"/>
      <c r="Y1047" s="274"/>
      <c r="Z1047" s="274"/>
      <c r="AA1047" s="274"/>
      <c r="AB1047" s="274"/>
      <c r="AC1047" s="274"/>
      <c r="AD1047" s="274"/>
      <c r="AE1047" s="274"/>
      <c r="AF1047" s="274"/>
      <c r="AG1047" s="274"/>
      <c r="AH1047" s="274"/>
      <c r="AI1047" s="274"/>
      <c r="AJ1047" s="274"/>
      <c r="AK1047" s="274"/>
      <c r="AL1047" s="274"/>
      <c r="AM1047" s="274"/>
      <c r="AN1047" s="274"/>
      <c r="AO1047" s="274"/>
      <c r="AP1047" s="274"/>
    </row>
    <row r="1048" ht="15.75" hidden="1" customHeight="1" outlineLevel="1">
      <c r="A1048" s="869" t="str">
        <f>IFERROR(__xludf.DUMMYFUNCTION("TRANSPOSE(FILTER(Esercizi!$AY$2:$BI787,Esercizi!$AY$1:$BI$1=Split!G15))"),"#N/A")</f>
        <v>#N/A</v>
      </c>
      <c r="B1048" s="274"/>
      <c r="C1048" s="274"/>
      <c r="D1048" s="274"/>
      <c r="E1048" s="274"/>
      <c r="F1048" s="274"/>
      <c r="G1048" s="274"/>
      <c r="H1048" s="274"/>
      <c r="I1048" s="274"/>
      <c r="J1048" s="274"/>
      <c r="K1048" s="274"/>
      <c r="L1048" s="274"/>
      <c r="M1048" s="274"/>
      <c r="N1048" s="274"/>
      <c r="O1048" s="274"/>
      <c r="P1048" s="274"/>
      <c r="Q1048" s="274"/>
      <c r="R1048" s="274"/>
      <c r="S1048" s="274"/>
      <c r="T1048" s="274"/>
      <c r="U1048" s="274"/>
      <c r="V1048" s="274"/>
      <c r="W1048" s="274"/>
      <c r="X1048" s="274"/>
      <c r="Y1048" s="274"/>
      <c r="Z1048" s="274"/>
      <c r="AA1048" s="274"/>
      <c r="AB1048" s="274"/>
      <c r="AC1048" s="274"/>
      <c r="AD1048" s="274"/>
      <c r="AE1048" s="274"/>
      <c r="AF1048" s="274"/>
      <c r="AG1048" s="274"/>
      <c r="AH1048" s="274"/>
      <c r="AI1048" s="274"/>
      <c r="AJ1048" s="274"/>
      <c r="AK1048" s="274"/>
      <c r="AL1048" s="274"/>
      <c r="AM1048" s="274"/>
      <c r="AN1048" s="274"/>
      <c r="AO1048" s="274"/>
      <c r="AP1048" s="274"/>
    </row>
    <row r="1049" ht="15.75" hidden="1" customHeight="1" outlineLevel="1">
      <c r="A1049" s="869" t="str">
        <f>IFERROR(__xludf.DUMMYFUNCTION("TRANSPOSE(FILTER(Esercizi!$AY$2:$BI788,Esercizi!$AY$1:$BI$1=Split!G16))"),"#N/A")</f>
        <v>#N/A</v>
      </c>
      <c r="B1049" s="274"/>
      <c r="C1049" s="274"/>
      <c r="D1049" s="274"/>
      <c r="E1049" s="274"/>
      <c r="F1049" s="274"/>
      <c r="G1049" s="274"/>
      <c r="H1049" s="274"/>
      <c r="I1049" s="274"/>
      <c r="J1049" s="274"/>
      <c r="K1049" s="274"/>
      <c r="L1049" s="274"/>
      <c r="M1049" s="274"/>
      <c r="N1049" s="274"/>
      <c r="O1049" s="274"/>
      <c r="P1049" s="274"/>
      <c r="Q1049" s="274"/>
      <c r="R1049" s="274"/>
      <c r="S1049" s="274"/>
      <c r="T1049" s="274"/>
      <c r="U1049" s="274"/>
      <c r="V1049" s="274"/>
      <c r="W1049" s="274"/>
      <c r="X1049" s="274"/>
      <c r="Y1049" s="274"/>
      <c r="Z1049" s="274"/>
      <c r="AA1049" s="274"/>
      <c r="AB1049" s="274"/>
      <c r="AC1049" s="274"/>
      <c r="AD1049" s="274"/>
      <c r="AE1049" s="274"/>
      <c r="AF1049" s="274"/>
      <c r="AG1049" s="274"/>
      <c r="AH1049" s="274"/>
      <c r="AI1049" s="274"/>
      <c r="AJ1049" s="274"/>
      <c r="AK1049" s="274"/>
      <c r="AL1049" s="274"/>
      <c r="AM1049" s="274"/>
      <c r="AN1049" s="274"/>
      <c r="AO1049" s="274"/>
      <c r="AP1049" s="274"/>
    </row>
    <row r="1050" ht="15.75" hidden="1" customHeight="1" outlineLevel="1">
      <c r="A1050" s="869" t="str">
        <f>IFERROR(__xludf.DUMMYFUNCTION("TRANSPOSE(FILTER(Esercizi!$AY$2:$BI789,Esercizi!$AY$1:$BI$1=Split!G17))"),"#N/A")</f>
        <v>#N/A</v>
      </c>
      <c r="B1050" s="274"/>
      <c r="C1050" s="274"/>
      <c r="D1050" s="274"/>
      <c r="E1050" s="274"/>
      <c r="F1050" s="274"/>
      <c r="G1050" s="274"/>
      <c r="H1050" s="274"/>
      <c r="I1050" s="274"/>
      <c r="J1050" s="274"/>
      <c r="K1050" s="274"/>
      <c r="L1050" s="274"/>
      <c r="M1050" s="274"/>
      <c r="N1050" s="274"/>
      <c r="O1050" s="274"/>
      <c r="P1050" s="274"/>
      <c r="Q1050" s="274"/>
      <c r="R1050" s="274"/>
      <c r="S1050" s="274"/>
      <c r="T1050" s="274"/>
      <c r="U1050" s="274"/>
      <c r="V1050" s="274"/>
      <c r="W1050" s="274"/>
      <c r="X1050" s="274"/>
      <c r="Y1050" s="274"/>
      <c r="Z1050" s="274"/>
      <c r="AA1050" s="274"/>
      <c r="AB1050" s="274"/>
      <c r="AC1050" s="274"/>
      <c r="AD1050" s="274"/>
      <c r="AE1050" s="274"/>
      <c r="AF1050" s="274"/>
      <c r="AG1050" s="274"/>
      <c r="AH1050" s="274"/>
      <c r="AI1050" s="274"/>
      <c r="AJ1050" s="274"/>
      <c r="AK1050" s="274"/>
      <c r="AL1050" s="274"/>
      <c r="AM1050" s="274"/>
      <c r="AN1050" s="274"/>
      <c r="AO1050" s="274"/>
      <c r="AP1050" s="274"/>
    </row>
    <row r="1051" ht="15.75" hidden="1" customHeight="1" outlineLevel="1">
      <c r="A1051" s="869" t="str">
        <f>IFERROR(__xludf.DUMMYFUNCTION("TRANSPOSE(FILTER(Esercizi!$AY$2:$BI790,Esercizi!$AY$1:$BI$1=Split!G18))"),"#N/A")</f>
        <v>#N/A</v>
      </c>
      <c r="B1051" s="274"/>
      <c r="C1051" s="274"/>
      <c r="D1051" s="274"/>
      <c r="E1051" s="274"/>
      <c r="F1051" s="274"/>
      <c r="G1051" s="274"/>
      <c r="H1051" s="274"/>
      <c r="I1051" s="274"/>
      <c r="J1051" s="274"/>
      <c r="K1051" s="274"/>
      <c r="L1051" s="274"/>
      <c r="M1051" s="274"/>
      <c r="N1051" s="274"/>
      <c r="O1051" s="274"/>
      <c r="P1051" s="274"/>
      <c r="Q1051" s="274"/>
      <c r="R1051" s="274"/>
      <c r="S1051" s="274"/>
      <c r="T1051" s="274"/>
      <c r="U1051" s="274"/>
      <c r="V1051" s="274"/>
      <c r="W1051" s="274"/>
      <c r="X1051" s="274"/>
      <c r="Y1051" s="274"/>
      <c r="Z1051" s="274"/>
      <c r="AA1051" s="274"/>
      <c r="AB1051" s="274"/>
      <c r="AC1051" s="274"/>
      <c r="AD1051" s="274"/>
      <c r="AE1051" s="274"/>
      <c r="AF1051" s="274"/>
      <c r="AG1051" s="274"/>
      <c r="AH1051" s="274"/>
      <c r="AI1051" s="274"/>
      <c r="AJ1051" s="274"/>
      <c r="AK1051" s="274"/>
      <c r="AL1051" s="274"/>
      <c r="AM1051" s="274"/>
      <c r="AN1051" s="274"/>
      <c r="AO1051" s="274"/>
      <c r="AP1051" s="274"/>
    </row>
    <row r="1052" ht="15.75" hidden="1" customHeight="1" outlineLevel="1">
      <c r="A1052" s="870"/>
      <c r="B1052" s="274"/>
      <c r="C1052" s="274"/>
      <c r="D1052" s="274"/>
      <c r="E1052" s="274"/>
      <c r="F1052" s="274"/>
      <c r="G1052" s="274"/>
      <c r="H1052" s="274"/>
      <c r="I1052" s="274"/>
      <c r="J1052" s="274"/>
      <c r="K1052" s="274"/>
      <c r="L1052" s="274"/>
      <c r="M1052" s="274"/>
      <c r="N1052" s="274"/>
      <c r="O1052" s="274"/>
      <c r="P1052" s="274"/>
      <c r="Q1052" s="274"/>
      <c r="R1052" s="274"/>
      <c r="S1052" s="274"/>
      <c r="T1052" s="274"/>
      <c r="U1052" s="274"/>
      <c r="V1052" s="274"/>
      <c r="W1052" s="274"/>
      <c r="X1052" s="274"/>
      <c r="Y1052" s="274"/>
      <c r="Z1052" s="274"/>
      <c r="AA1052" s="274"/>
      <c r="AB1052" s="274"/>
      <c r="AC1052" s="274"/>
      <c r="AD1052" s="274"/>
      <c r="AE1052" s="274"/>
      <c r="AF1052" s="274"/>
      <c r="AG1052" s="274"/>
      <c r="AH1052" s="274"/>
      <c r="AI1052" s="274"/>
      <c r="AJ1052" s="274"/>
      <c r="AK1052" s="274"/>
      <c r="AL1052" s="274"/>
      <c r="AM1052" s="274"/>
      <c r="AN1052" s="274"/>
      <c r="AO1052" s="274"/>
      <c r="AP1052" s="274"/>
    </row>
    <row r="1053" ht="15.75" hidden="1" customHeight="1" outlineLevel="1">
      <c r="A1053" s="869" t="str">
        <f>IFERROR(__xludf.DUMMYFUNCTION("TRANSPOSE(FILTER(Esercizi!$AY$2:$BI779,Esercizi!$AY$1:$BI$1=Split!H7))"),"Military")</f>
        <v>Military</v>
      </c>
      <c r="B1053" s="870" t="str">
        <f>IFERROR(__xludf.DUMMYFUNCTION("""COMPUTED_VALUE"""),"Lento_avanti_manubri")</f>
        <v>Lento_avanti_manubri</v>
      </c>
      <c r="C1053" s="870" t="str">
        <f>IFERROR(__xludf.DUMMYFUNCTION("""COMPUTED_VALUE"""),"alzate laterali")</f>
        <v>alzate laterali</v>
      </c>
      <c r="D1053" s="870" t="str">
        <f>IFERROR(__xludf.DUMMYFUNCTION("""COMPUTED_VALUE"""),"Alzate_laterali seduto")</f>
        <v>Alzate_laterali seduto</v>
      </c>
      <c r="E1053" s="870" t="str">
        <f>IFERROR(__xludf.DUMMYFUNCTION("""COMPUTED_VALUE"""),"Alzate_frontali")</f>
        <v>Alzate_frontali</v>
      </c>
      <c r="F1053" s="870" t="str">
        <f>IFERROR(__xludf.DUMMYFUNCTION("""COMPUTED_VALUE"""),"Alzate laterali_su_panca_inclinata_45°")</f>
        <v>Alzate laterali_su_panca_inclinata_45°</v>
      </c>
      <c r="G1053" s="870" t="str">
        <f>IFERROR(__xludf.DUMMYFUNCTION("""COMPUTED_VALUE"""),"Tirate_al_petto")</f>
        <v>Tirate_al_petto</v>
      </c>
      <c r="H1053" s="870" t="str">
        <f>IFERROR(__xludf.DUMMYFUNCTION("""COMPUTED_VALUE"""),"W_press manubri")</f>
        <v>W_press manubri</v>
      </c>
      <c r="I1053" s="870" t="str">
        <f>IFERROR(__xludf.DUMMYFUNCTION("""COMPUTED_VALUE"""),"Military_al_multypower")</f>
        <v>Military_al_multypower</v>
      </c>
      <c r="J1053" s="870" t="str">
        <f>IFERROR(__xludf.DUMMYFUNCTION("""COMPUTED_VALUE"""),"alzate laterali cavi basso")</f>
        <v>alzate laterali cavi basso</v>
      </c>
      <c r="K1053" s="870" t="str">
        <f>IFERROR(__xludf.DUMMYFUNCTION("""COMPUTED_VALUE"""),"alzate laterali cavi bassi incrociati su panca")</f>
        <v>alzate laterali cavi bassi incrociati su panca</v>
      </c>
      <c r="L1053" s="870" t="str">
        <f>IFERROR(__xludf.DUMMYFUNCTION("""COMPUTED_VALUE"""),"combo spalle ai cavi bassi")</f>
        <v>combo spalle ai cavi bassi</v>
      </c>
      <c r="M1053" s="870" t="str">
        <f>IFERROR(__xludf.DUMMYFUNCTION("""COMPUTED_VALUE"""),"Alzate laterali singolo cavo basso")</f>
        <v>Alzate laterali singolo cavo basso</v>
      </c>
      <c r="N1053" s="870" t="str">
        <f>IFERROR(__xludf.DUMMYFUNCTION("""COMPUTED_VALUE"""),"Croci_inverse_manubri")</f>
        <v>Croci_inverse_manubri</v>
      </c>
      <c r="O1053" s="870" t="str">
        <f>IFERROR(__xludf.DUMMYFUNCTION("""COMPUTED_VALUE"""),"Face_Pull")</f>
        <v>Face_Pull</v>
      </c>
      <c r="P1053" s="870" t="str">
        <f>IFERROR(__xludf.DUMMYFUNCTION("""COMPUTED_VALUE"""),"Push_Press_Ktb")</f>
        <v>Push_Press_Ktb</v>
      </c>
      <c r="Q1053" s="870" t="str">
        <f>IFERROR(__xludf.DUMMYFUNCTION("""COMPUTED_VALUE"""),"Arnold_Press")</f>
        <v>Arnold_Press</v>
      </c>
      <c r="R1053" s="870" t="str">
        <f>IFERROR(__xludf.DUMMYFUNCTION("""COMPUTED_VALUE"""),"Band_Pull")</f>
        <v>Band_Pull</v>
      </c>
      <c r="S1053" s="870" t="str">
        <f>IFERROR(__xludf.DUMMYFUNCTION("""COMPUTED_VALUE"""),"Alzate_alla_Nubret_gomito_flesso")</f>
        <v>Alzate_alla_Nubret_gomito_flesso</v>
      </c>
      <c r="T1053" s="870" t="str">
        <f>IFERROR(__xludf.DUMMYFUNCTION("""COMPUTED_VALUE"""),"Six_Way")</f>
        <v>Six_Way</v>
      </c>
      <c r="U1053" s="870" t="str">
        <f>IFERROR(__xludf.DUMMYFUNCTION("""COMPUTED_VALUE"""),"shoulder press")</f>
        <v>shoulder press</v>
      </c>
      <c r="V1053" s="870" t="str">
        <f>IFERROR(__xludf.DUMMYFUNCTION("""COMPUTED_VALUE"""),"Landmine_Press")</f>
        <v>Landmine_Press</v>
      </c>
      <c r="W1053" s="870" t="str">
        <f>IFERROR(__xludf.DUMMYFUNCTION("""COMPUTED_VALUE"""),"Military Press Dai Pin In Piedi")</f>
        <v>Military Press Dai Pin In Piedi</v>
      </c>
      <c r="X1053" s="870" t="str">
        <f>IFERROR(__xludf.DUMMYFUNCTION("""COMPUTED_VALUE"""),"Civa Press")</f>
        <v>Civa Press</v>
      </c>
      <c r="Y1053" s="870" t="str">
        <f>IFERROR(__xludf.DUMMYFUNCTION("""COMPUTED_VALUE"""),"Alzate Posteriori In Statica")</f>
        <v>Alzate Posteriori In Statica</v>
      </c>
      <c r="Z1053" s="870" t="str">
        <f>IFERROR(__xludf.DUMMYFUNCTION("""COMPUTED_VALUE"""),"Alzate Laterali Da Terra Con Deadstop")</f>
        <v>Alzate Laterali Da Terra Con Deadstop</v>
      </c>
      <c r="AA1053" s="870" t="str">
        <f>IFERROR(__xludf.DUMMYFUNCTION("""COMPUTED_VALUE"""),"Alzate Laterali In Statica 10cm Da Terra")</f>
        <v>Alzate Laterali In Statica 10cm Da Terra</v>
      </c>
      <c r="AB1053" s="870" t="str">
        <f>IFERROR(__xludf.DUMMYFUNCTION("""COMPUTED_VALUE"""),"Military Press Al Multipower In Isometria")</f>
        <v>Military Press Al Multipower In Isometria</v>
      </c>
      <c r="AC1053" s="870" t="str">
        <f>IFERROR(__xludf.DUMMYFUNCTION("""COMPUTED_VALUE"""),"Military Press Su Panca 75° In Contrazione Statica")</f>
        <v>Military Press Su Panca 75° In Contrazione Statica</v>
      </c>
      <c r="AD1053" s="870" t="str">
        <f>IFERROR(__xludf.DUMMYFUNCTION("""COMPUTED_VALUE"""),"Circuiti YTWL")</f>
        <v>Circuiti YTWL</v>
      </c>
      <c r="AE1053" s="870" t="str">
        <f>IFERROR(__xludf.DUMMYFUNCTION("""COMPUTED_VALUE"""),"Alzate posteriori cavo basso")</f>
        <v>Alzate posteriori cavo basso</v>
      </c>
      <c r="AF1053" s="870" t="str">
        <f>IFERROR(__xludf.DUMMYFUNCTION("""COMPUTED_VALUE"""),"Y Raises")</f>
        <v>Y Raises</v>
      </c>
      <c r="AG1053" s="870"/>
      <c r="AH1053" s="870"/>
      <c r="AI1053" s="870"/>
      <c r="AJ1053" s="870"/>
      <c r="AK1053" s="870"/>
      <c r="AL1053" s="870"/>
      <c r="AM1053" s="870"/>
      <c r="AN1053" s="870"/>
      <c r="AO1053" s="870"/>
      <c r="AP1053" s="870"/>
    </row>
    <row r="1054" ht="15.75" hidden="1" customHeight="1" outlineLevel="1">
      <c r="A1054" s="869" t="str">
        <f>IFERROR(__xludf.DUMMYFUNCTION("TRANSPOSE(FILTER(Esercizi!$AY$2:$BI780,Esercizi!$AY$1:$BI$1=Split!H8))"),"Squat")</f>
        <v>Squat</v>
      </c>
      <c r="B1054" s="870" t="str">
        <f>IFERROR(__xludf.DUMMYFUNCTION("""COMPUTED_VALUE"""),"Front Squat")</f>
        <v>Front Squat</v>
      </c>
      <c r="C1054" s="870" t="str">
        <f>IFERROR(__xludf.DUMMYFUNCTION("""COMPUTED_VALUE"""),"Leg Press orizzontale ")</f>
        <v>Leg Press orizzontale </v>
      </c>
      <c r="D1054" s="870" t="str">
        <f>IFERROR(__xludf.DUMMYFUNCTION("""COMPUTED_VALUE"""),"Leg Press 45° Piedi Bassi ")</f>
        <v>Leg Press 45° Piedi Bassi </v>
      </c>
      <c r="E1054" s="870" t="str">
        <f>IFERROR(__xludf.DUMMYFUNCTION("""COMPUTED_VALUE"""),"Hack Squat Machine")</f>
        <v>Hack Squat Machine</v>
      </c>
      <c r="F1054" s="870" t="str">
        <f>IFERROR(__xludf.DUMMYFUNCTION("""COMPUTED_VALUE"""),"Squat Al Multipower")</f>
        <v>Squat Al Multipower</v>
      </c>
      <c r="G1054" s="870" t="str">
        <f>IFERROR(__xludf.DUMMYFUNCTION("""COMPUTED_VALUE"""),"Squat al multi focus quadricipite ")</f>
        <v>Squat al multi focus quadricipite </v>
      </c>
      <c r="H1054" s="870" t="str">
        <f>IFERROR(__xludf.DUMMYFUNCTION("""COMPUTED_VALUE"""),"Affondi Sul Posto ")</f>
        <v>Affondi Sul Posto </v>
      </c>
      <c r="I1054" s="870" t="str">
        <f>IFERROR(__xludf.DUMMYFUNCTION("""COMPUTED_VALUE"""),"Affondi al multi")</f>
        <v>Affondi al multi</v>
      </c>
      <c r="J1054" s="870" t="str">
        <f>IFERROR(__xludf.DUMMYFUNCTION("""COMPUTED_VALUE"""),"Squat Bulgaro")</f>
        <v>Squat Bulgaro</v>
      </c>
      <c r="K1054" s="870" t="str">
        <f>IFERROR(__xludf.DUMMYFUNCTION("""COMPUTED_VALUE"""),"Leg Extension")</f>
        <v>Leg Extension</v>
      </c>
      <c r="L1054" s="870" t="str">
        <f>IFERROR(__xludf.DUMMYFUNCTION("""COMPUTED_VALUE"""),"Sissy Squat In Ginocchio")</f>
        <v>Sissy Squat In Ginocchio</v>
      </c>
      <c r="M1054" s="870" t="str">
        <f>IFERROR(__xludf.DUMMYFUNCTION("""COMPUTED_VALUE"""),"Sissy Squat In Piedi Mano In Appoggio")</f>
        <v>Sissy Squat In Piedi Mano In Appoggio</v>
      </c>
      <c r="N1054" s="870" t="str">
        <f>IFERROR(__xludf.DUMMYFUNCTION("""COMPUTED_VALUE"""),"Goblet Squat")</f>
        <v>Goblet Squat</v>
      </c>
      <c r="O1054" s="870" t="str">
        <f>IFERROR(__xludf.DUMMYFUNCTION("""COMPUTED_VALUE"""),"Air squat")</f>
        <v>Air squat</v>
      </c>
      <c r="P1054" s="870" t="str">
        <f>IFERROR(__xludf.DUMMYFUNCTION("""COMPUTED_VALUE"""),"Squat jump esplosivo")</f>
        <v>Squat jump esplosivo</v>
      </c>
      <c r="Q1054" s="870" t="str">
        <f>IFERROR(__xludf.DUMMYFUNCTION("""COMPUTED_VALUE"""),"Squat bulgaro con elastico")</f>
        <v>Squat bulgaro con elastico</v>
      </c>
      <c r="R1054" s="870" t="str">
        <f>IFERROR(__xludf.DUMMYFUNCTION("""COMPUTED_VALUE"""),"Belt squat")</f>
        <v>Belt squat</v>
      </c>
      <c r="S1054" s="870" t="str">
        <f>IFERROR(__xludf.DUMMYFUNCTION("""COMPUTED_VALUE"""),"Affondi in avanzamento ")</f>
        <v>Affondi in avanzamento </v>
      </c>
      <c r="T1054" s="870" t="str">
        <f>IFERROR(__xludf.DUMMYFUNCTION("""COMPUTED_VALUE"""),"Affondi indietro")</f>
        <v>Affondi indietro</v>
      </c>
      <c r="U1054" s="870" t="str">
        <f>IFERROR(__xludf.DUMMYFUNCTION("""COMPUTED_VALUE"""),"Box Squat")</f>
        <v>Box Squat</v>
      </c>
      <c r="V1054" s="870" t="str">
        <f>IFERROR(__xludf.DUMMYFUNCTION("""COMPUTED_VALUE"""),"Step Up Focus Quadricipite")</f>
        <v>Step Up Focus Quadricipite</v>
      </c>
      <c r="W1054" s="870" t="str">
        <f>IFERROR(__xludf.DUMMYFUNCTION("""COMPUTED_VALUE"""),"Leg Press 45° Piedi Metà Pedana")</f>
        <v>Leg Press 45° Piedi Metà Pedana</v>
      </c>
      <c r="X1054" s="870" t="str">
        <f>IFERROR(__xludf.DUMMYFUNCTION("""COMPUTED_VALUE"""),"Leg Press Piana Piedi Metà Pedana")</f>
        <v>Leg Press Piana Piedi Metà Pedana</v>
      </c>
      <c r="Y1054" s="870" t="str">
        <f>IFERROR(__xludf.DUMMYFUNCTION("""COMPUTED_VALUE"""),"Leg Press 45° Piede Basso Monopodalico")</f>
        <v>Leg Press 45° Piede Basso Monopodalico</v>
      </c>
      <c r="Z1054" s="870" t="str">
        <f>IFERROR(__xludf.DUMMYFUNCTION("""COMPUTED_VALUE"""),"Affondi con elastico")</f>
        <v>Affondi con elastico</v>
      </c>
      <c r="AA1054" s="870" t="str">
        <f>IFERROR(__xludf.DUMMYFUNCTION("""COMPUTED_VALUE"""),"Bulgarian Split Squat Al Multipower")</f>
        <v>Bulgarian Split Squat Al Multipower</v>
      </c>
      <c r="AB1054" s="870" t="str">
        <f>IFERROR(__xludf.DUMMYFUNCTION("""COMPUTED_VALUE"""),"Hack Squat Al Multipower")</f>
        <v>Hack Squat Al Multipower</v>
      </c>
      <c r="AC1054" s="870" t="str">
        <f>IFERROR(__xludf.DUMMYFUNCTION("""COMPUTED_VALUE"""),"Leg press mono piede alto")</f>
        <v>Leg press mono piede alto</v>
      </c>
      <c r="AD1054" s="870" t="str">
        <f>IFERROR(__xludf.DUMMYFUNCTION("""COMPUTED_VALUE"""),"Squat bulgaro 1manubrio")</f>
        <v>Squat bulgaro 1manubrio</v>
      </c>
      <c r="AE1054" s="870" t="str">
        <f>IFERROR(__xludf.DUMMYFUNCTION("""COMPUTED_VALUE"""),"Affondi su rialzo")</f>
        <v>Affondi su rialzo</v>
      </c>
      <c r="AF1054" s="870" t="str">
        <f>IFERROR(__xludf.DUMMYFUNCTION("""COMPUTED_VALUE"""),"Squat con manubri")</f>
        <v>Squat con manubri</v>
      </c>
      <c r="AG1054" s="870" t="str">
        <f>IFERROR(__xludf.DUMMYFUNCTION("""COMPUTED_VALUE"""),"Wall ball")</f>
        <v>Wall ball</v>
      </c>
      <c r="AH1054" s="870"/>
      <c r="AI1054" s="870"/>
      <c r="AJ1054" s="870"/>
      <c r="AK1054" s="870"/>
      <c r="AL1054" s="870"/>
      <c r="AM1054" s="870"/>
      <c r="AN1054" s="870"/>
      <c r="AO1054" s="870"/>
      <c r="AP1054" s="870"/>
    </row>
    <row r="1055" ht="15.75" hidden="1" customHeight="1" outlineLevel="1">
      <c r="A1055" s="869" t="str">
        <f>IFERROR(__xludf.DUMMYFUNCTION("TRANSPOSE(FILTER(Esercizi!$AY$2:$BI781,Esercizi!$AY$1:$BI$1=Split!H9))"),"Panca piana")</f>
        <v>Panca piana</v>
      </c>
      <c r="B1055" s="870" t="str">
        <f>IFERROR(__xludf.DUMMYFUNCTION("""COMPUTED_VALUE"""),"Panca inclinata")</f>
        <v>Panca inclinata</v>
      </c>
      <c r="C1055" s="870" t="str">
        <f>IFERROR(__xludf.DUMMYFUNCTION("""COMPUTED_VALUE"""),"Floor press bilanciere")</f>
        <v>Floor press bilanciere</v>
      </c>
      <c r="D1055" s="870" t="str">
        <f>IFERROR(__xludf.DUMMYFUNCTION("""COMPUTED_VALUE"""),"Floor_press_manubri")</f>
        <v>Floor_press_manubri</v>
      </c>
      <c r="E1055" s="870" t="str">
        <f>IFERROR(__xludf.DUMMYFUNCTION("""COMPUTED_VALUE"""),"Distensioni manubri su_piana")</f>
        <v>Distensioni manubri su_piana</v>
      </c>
      <c r="F1055" s="870" t="str">
        <f>IFERROR(__xludf.DUMMYFUNCTION("""COMPUTED_VALUE"""),"Distensione_manubri_su_inclinata")</f>
        <v>Distensione_manubri_su_inclinata</v>
      </c>
      <c r="G1055" s="870" t="str">
        <f>IFERROR(__xludf.DUMMYFUNCTION("""COMPUTED_VALUE"""),"Croci_manubri_sdraiato_a_terra")</f>
        <v>Croci_manubri_sdraiato_a_terra</v>
      </c>
      <c r="H1055" s="870" t="str">
        <f>IFERROR(__xludf.DUMMYFUNCTION("""COMPUTED_VALUE"""),"Croci_manubri_su_panca_inclinata")</f>
        <v>Croci_manubri_su_panca_inclinata</v>
      </c>
      <c r="I1055" s="870" t="str">
        <f>IFERROR(__xludf.DUMMYFUNCTION("""COMPUTED_VALUE"""),"croci ai cavi su panca")</f>
        <v>croci ai cavi su panca</v>
      </c>
      <c r="J1055" s="870" t="str">
        <f>IFERROR(__xludf.DUMMYFUNCTION("""COMPUTED_VALUE"""),"Croci_manubri panca piana")</f>
        <v>Croci_manubri panca piana</v>
      </c>
      <c r="K1055" s="870" t="str">
        <f>IFERROR(__xludf.DUMMYFUNCTION("""COMPUTED_VALUE"""),"Croci ai cavi")</f>
        <v>Croci ai cavi</v>
      </c>
      <c r="L1055" s="870" t="str">
        <f>IFERROR(__xludf.DUMMYFUNCTION("""COMPUTED_VALUE"""),"croci ai cavi bassi")</f>
        <v>croci ai cavi bassi</v>
      </c>
      <c r="M1055" s="870" t="str">
        <f>IFERROR(__xludf.DUMMYFUNCTION("""COMPUTED_VALUE"""),"Cross_over_ai_cavi")</f>
        <v>Cross_over_ai_cavi</v>
      </c>
      <c r="N1055" s="870" t="str">
        <f>IFERROR(__xludf.DUMMYFUNCTION("""COMPUTED_VALUE"""),"Dips_inclinato_in_avanti")</f>
        <v>Dips_inclinato_in_avanti</v>
      </c>
      <c r="O1055" s="870" t="str">
        <f>IFERROR(__xludf.DUMMYFUNCTION("""COMPUTED_VALUE"""),"Squez_Press")</f>
        <v>Squez_Press</v>
      </c>
      <c r="P1055" s="870" t="str">
        <f>IFERROR(__xludf.DUMMYFUNCTION("""COMPUTED_VALUE"""),"Push_Up")</f>
        <v>Push_Up</v>
      </c>
      <c r="Q1055" s="870" t="str">
        <f>IFERROR(__xludf.DUMMYFUNCTION("""COMPUTED_VALUE"""),"Chest Press")</f>
        <v>Chest Press</v>
      </c>
      <c r="R1055" s="870" t="str">
        <f>IFERROR(__xludf.DUMMYFUNCTION("""COMPUTED_VALUE"""),"Chest Press inclinata")</f>
        <v>Chest Press inclinata</v>
      </c>
      <c r="S1055" s="870" t="str">
        <f>IFERROR(__xludf.DUMMYFUNCTION("""COMPUTED_VALUE"""),"Spinte Al Multipower Panca Piona")</f>
        <v>Spinte Al Multipower Panca Piona</v>
      </c>
      <c r="T1055" s="870" t="str">
        <f>IFERROR(__xludf.DUMMYFUNCTION("""COMPUTED_VALUE"""),"Spinte Al Multipower panca inclinata")</f>
        <v>Spinte Al Multipower panca inclinata</v>
      </c>
      <c r="U1055" s="870" t="str">
        <f>IFERROR(__xludf.DUMMYFUNCTION("""COMPUTED_VALUE"""),"Croci Con Manubri A Terra")</f>
        <v>Croci Con Manubri A Terra</v>
      </c>
      <c r="V1055" s="870" t="str">
        <f>IFERROR(__xludf.DUMMYFUNCTION("""COMPUTED_VALUE"""),"Pec Fly Machine")</f>
        <v>Pec Fly Machine</v>
      </c>
      <c r="W1055" s="870" t="str">
        <f>IFERROR(__xludf.DUMMYFUNCTION("""COMPUTED_VALUE"""),"Spinte Al Multipower Panca Declinata")</f>
        <v>Spinte Al Multipower Panca Declinata</v>
      </c>
      <c r="X1055" s="870" t="str">
        <f>IFERROR(__xludf.DUMMYFUNCTION("""COMPUTED_VALUE"""),"Push-Up Al Multipower")</f>
        <v>Push-Up Al Multipower</v>
      </c>
      <c r="Y1055" s="870" t="str">
        <f>IFERROR(__xludf.DUMMYFUNCTION("""COMPUTED_VALUE"""),"Floor press kettbell")</f>
        <v>Floor press kettbell</v>
      </c>
      <c r="Z1055" s="870" t="str">
        <f>IFERROR(__xludf.DUMMYFUNCTION("""COMPUTED_VALUE"""),"Croci Dai Cavi Bassi")</f>
        <v>Croci Dai Cavi Bassi</v>
      </c>
      <c r="AA1055" s="870" t="str">
        <f>IFERROR(__xludf.DUMMYFUNCTION("""COMPUTED_VALUE"""),"Croci Dai Cavi Bassi Seduto Su Panca 75°")</f>
        <v>Croci Dai Cavi Bassi Seduto Su Panca 75°</v>
      </c>
      <c r="AB1055" s="870" t="str">
        <f>IFERROR(__xludf.DUMMYFUNCTION("""COMPUTED_VALUE"""),"Croci Dai Cavi Altezza Spalla")</f>
        <v>Croci Dai Cavi Altezza Spalla</v>
      </c>
      <c r="AC1055" s="870" t="str">
        <f>IFERROR(__xludf.DUMMYFUNCTION("""COMPUTED_VALUE"""),"Croci Dai Cavi Bassi")</f>
        <v>Croci Dai Cavi Bassi</v>
      </c>
      <c r="AD1055" s="870" t="str">
        <f>IFERROR(__xludf.DUMMYFUNCTION("""COMPUTED_VALUE"""),"Croci Dai Cavi Bassi Seduto Su Panca 75°")</f>
        <v>Croci Dai Cavi Bassi Seduto Su Panca 75°</v>
      </c>
      <c r="AE1055" s="870" t="str">
        <f>IFERROR(__xludf.DUMMYFUNCTION("""COMPUTED_VALUE"""),"Croci Dai Cavi Altezza Spalla Seduto Su Panca 75°")</f>
        <v>Croci Dai Cavi Altezza Spalla Seduto Su Panca 75°</v>
      </c>
      <c r="AF1055" s="870" t="str">
        <f>IFERROR(__xludf.DUMMYFUNCTION("""COMPUTED_VALUE"""),"Pec Fly Machine")</f>
        <v>Pec Fly Machine</v>
      </c>
      <c r="AG1055" s="870"/>
      <c r="AH1055" s="870"/>
      <c r="AI1055" s="870"/>
      <c r="AJ1055" s="870"/>
      <c r="AK1055" s="870"/>
      <c r="AL1055" s="870"/>
      <c r="AM1055" s="870"/>
      <c r="AN1055" s="870"/>
      <c r="AO1055" s="870"/>
      <c r="AP1055" s="870"/>
    </row>
    <row r="1056" ht="15.75" hidden="1" customHeight="1" outlineLevel="1">
      <c r="A1056" s="869" t="str">
        <f>IFERROR(__xludf.DUMMYFUNCTION("TRANSPOSE(FILTER(Esercizi!$AY$2:$BI782,Esercizi!$AY$1:$BI$1=Split!H10))"),"Squat")</f>
        <v>Squat</v>
      </c>
      <c r="B1056" s="870" t="str">
        <f>IFERROR(__xludf.DUMMYFUNCTION("""COMPUTED_VALUE"""),"Front Squat")</f>
        <v>Front Squat</v>
      </c>
      <c r="C1056" s="870" t="str">
        <f>IFERROR(__xludf.DUMMYFUNCTION("""COMPUTED_VALUE"""),"Leg Press orizzontale ")</f>
        <v>Leg Press orizzontale </v>
      </c>
      <c r="D1056" s="870" t="str">
        <f>IFERROR(__xludf.DUMMYFUNCTION("""COMPUTED_VALUE"""),"Leg Press 45° Piedi Bassi ")</f>
        <v>Leg Press 45° Piedi Bassi </v>
      </c>
      <c r="E1056" s="870" t="str">
        <f>IFERROR(__xludf.DUMMYFUNCTION("""COMPUTED_VALUE"""),"Hack Squat Machine")</f>
        <v>Hack Squat Machine</v>
      </c>
      <c r="F1056" s="870" t="str">
        <f>IFERROR(__xludf.DUMMYFUNCTION("""COMPUTED_VALUE"""),"Squat Al Multipower")</f>
        <v>Squat Al Multipower</v>
      </c>
      <c r="G1056" s="870" t="str">
        <f>IFERROR(__xludf.DUMMYFUNCTION("""COMPUTED_VALUE"""),"Squat al multi focus quadricipite ")</f>
        <v>Squat al multi focus quadricipite </v>
      </c>
      <c r="H1056" s="870" t="str">
        <f>IFERROR(__xludf.DUMMYFUNCTION("""COMPUTED_VALUE"""),"Affondi Sul Posto ")</f>
        <v>Affondi Sul Posto </v>
      </c>
      <c r="I1056" s="870" t="str">
        <f>IFERROR(__xludf.DUMMYFUNCTION("""COMPUTED_VALUE"""),"Affondi al multi")</f>
        <v>Affondi al multi</v>
      </c>
      <c r="J1056" s="870" t="str">
        <f>IFERROR(__xludf.DUMMYFUNCTION("""COMPUTED_VALUE"""),"Squat Bulgaro")</f>
        <v>Squat Bulgaro</v>
      </c>
      <c r="K1056" s="870" t="str">
        <f>IFERROR(__xludf.DUMMYFUNCTION("""COMPUTED_VALUE"""),"Leg Extension")</f>
        <v>Leg Extension</v>
      </c>
      <c r="L1056" s="870" t="str">
        <f>IFERROR(__xludf.DUMMYFUNCTION("""COMPUTED_VALUE"""),"Sissy Squat In Ginocchio")</f>
        <v>Sissy Squat In Ginocchio</v>
      </c>
      <c r="M1056" s="870" t="str">
        <f>IFERROR(__xludf.DUMMYFUNCTION("""COMPUTED_VALUE"""),"Sissy Squat In Piedi Mano In Appoggio")</f>
        <v>Sissy Squat In Piedi Mano In Appoggio</v>
      </c>
      <c r="N1056" s="870" t="str">
        <f>IFERROR(__xludf.DUMMYFUNCTION("""COMPUTED_VALUE"""),"Goblet Squat")</f>
        <v>Goblet Squat</v>
      </c>
      <c r="O1056" s="870" t="str">
        <f>IFERROR(__xludf.DUMMYFUNCTION("""COMPUTED_VALUE"""),"Air squat")</f>
        <v>Air squat</v>
      </c>
      <c r="P1056" s="870" t="str">
        <f>IFERROR(__xludf.DUMMYFUNCTION("""COMPUTED_VALUE"""),"Squat jump esplosivo")</f>
        <v>Squat jump esplosivo</v>
      </c>
      <c r="Q1056" s="870" t="str">
        <f>IFERROR(__xludf.DUMMYFUNCTION("""COMPUTED_VALUE"""),"Squat bulgaro con elastico")</f>
        <v>Squat bulgaro con elastico</v>
      </c>
      <c r="R1056" s="870" t="str">
        <f>IFERROR(__xludf.DUMMYFUNCTION("""COMPUTED_VALUE"""),"Belt squat")</f>
        <v>Belt squat</v>
      </c>
      <c r="S1056" s="870" t="str">
        <f>IFERROR(__xludf.DUMMYFUNCTION("""COMPUTED_VALUE"""),"Affondi in avanzamento ")</f>
        <v>Affondi in avanzamento </v>
      </c>
      <c r="T1056" s="870" t="str">
        <f>IFERROR(__xludf.DUMMYFUNCTION("""COMPUTED_VALUE"""),"Affondi indietro")</f>
        <v>Affondi indietro</v>
      </c>
      <c r="U1056" s="870" t="str">
        <f>IFERROR(__xludf.DUMMYFUNCTION("""COMPUTED_VALUE"""),"Box Squat")</f>
        <v>Box Squat</v>
      </c>
      <c r="V1056" s="870" t="str">
        <f>IFERROR(__xludf.DUMMYFUNCTION("""COMPUTED_VALUE"""),"Step Up Focus Quadricipite")</f>
        <v>Step Up Focus Quadricipite</v>
      </c>
      <c r="W1056" s="870" t="str">
        <f>IFERROR(__xludf.DUMMYFUNCTION("""COMPUTED_VALUE"""),"Leg Press 45° Piedi Metà Pedana")</f>
        <v>Leg Press 45° Piedi Metà Pedana</v>
      </c>
      <c r="X1056" s="870" t="str">
        <f>IFERROR(__xludf.DUMMYFUNCTION("""COMPUTED_VALUE"""),"Leg Press Piana Piedi Metà Pedana")</f>
        <v>Leg Press Piana Piedi Metà Pedana</v>
      </c>
      <c r="Y1056" s="870" t="str">
        <f>IFERROR(__xludf.DUMMYFUNCTION("""COMPUTED_VALUE"""),"Leg Press 45° Piede Basso Monopodalico")</f>
        <v>Leg Press 45° Piede Basso Monopodalico</v>
      </c>
      <c r="Z1056" s="870" t="str">
        <f>IFERROR(__xludf.DUMMYFUNCTION("""COMPUTED_VALUE"""),"Affondi con elastico")</f>
        <v>Affondi con elastico</v>
      </c>
      <c r="AA1056" s="870" t="str">
        <f>IFERROR(__xludf.DUMMYFUNCTION("""COMPUTED_VALUE"""),"Bulgarian Split Squat Al Multipower")</f>
        <v>Bulgarian Split Squat Al Multipower</v>
      </c>
      <c r="AB1056" s="870" t="str">
        <f>IFERROR(__xludf.DUMMYFUNCTION("""COMPUTED_VALUE"""),"Hack Squat Al Multipower")</f>
        <v>Hack Squat Al Multipower</v>
      </c>
      <c r="AC1056" s="870" t="str">
        <f>IFERROR(__xludf.DUMMYFUNCTION("""COMPUTED_VALUE"""),"Leg press mono piede alto")</f>
        <v>Leg press mono piede alto</v>
      </c>
      <c r="AD1056" s="870" t="str">
        <f>IFERROR(__xludf.DUMMYFUNCTION("""COMPUTED_VALUE"""),"Squat bulgaro 1manubrio")</f>
        <v>Squat bulgaro 1manubrio</v>
      </c>
      <c r="AE1056" s="870" t="str">
        <f>IFERROR(__xludf.DUMMYFUNCTION("""COMPUTED_VALUE"""),"Affondi su rialzo")</f>
        <v>Affondi su rialzo</v>
      </c>
      <c r="AF1056" s="870" t="str">
        <f>IFERROR(__xludf.DUMMYFUNCTION("""COMPUTED_VALUE"""),"Squat con manubri")</f>
        <v>Squat con manubri</v>
      </c>
      <c r="AG1056" s="870" t="str">
        <f>IFERROR(__xludf.DUMMYFUNCTION("""COMPUTED_VALUE"""),"Wall ball")</f>
        <v>Wall ball</v>
      </c>
      <c r="AH1056" s="870"/>
      <c r="AI1056" s="870"/>
      <c r="AJ1056" s="870"/>
      <c r="AK1056" s="870"/>
      <c r="AL1056" s="870"/>
      <c r="AM1056" s="870"/>
      <c r="AN1056" s="870"/>
      <c r="AO1056" s="870"/>
      <c r="AP1056" s="870"/>
    </row>
    <row r="1057" ht="15.75" hidden="1" customHeight="1" outlineLevel="1">
      <c r="A1057" s="869" t="str">
        <f>IFERROR(__xludf.DUMMYFUNCTION("TRANSPOSE(FILTER(Esercizi!$AY$2:$BI783,Esercizi!$AY$1:$BI$1=Split!H11))"),"Trazioni")</f>
        <v>Trazioni</v>
      </c>
      <c r="B1057" s="870" t="str">
        <f>IFERROR(__xludf.DUMMYFUNCTION("""COMPUTED_VALUE"""),"Trazioni assistite")</f>
        <v>Trazioni assistite</v>
      </c>
      <c r="C1057" s="870" t="str">
        <f>IFERROR(__xludf.DUMMYFUNCTION("""COMPUTED_VALUE"""),"Trazioni supine")</f>
        <v>Trazioni supine</v>
      </c>
      <c r="D1057" s="870" t="str">
        <f>IFERROR(__xludf.DUMMYFUNCTION("""COMPUTED_VALUE"""),"Trazioni Alla Sbarra Presa Neutra")</f>
        <v>Trazioni Alla Sbarra Presa Neutra</v>
      </c>
      <c r="E1057" s="870" t="str">
        <f>IFERROR(__xludf.DUMMYFUNCTION("""COMPUTED_VALUE"""),"Lat machine presa neutra")</f>
        <v>Lat machine presa neutra</v>
      </c>
      <c r="F1057" s="870" t="str">
        <f>IFERROR(__xludf.DUMMYFUNCTION("""COMPUTED_VALUE"""),"Lat machine supina")</f>
        <v>Lat machine supina</v>
      </c>
      <c r="G1057" s="870" t="str">
        <f>IFERROR(__xludf.DUMMYFUNCTION("""COMPUTED_VALUE"""),"Vertical traction")</f>
        <v>Vertical traction</v>
      </c>
      <c r="H1057" s="870" t="str">
        <f>IFERROR(__xludf.DUMMYFUNCTION("""COMPUTED_VALUE"""),"Lat triangolo")</f>
        <v>Lat triangolo</v>
      </c>
      <c r="I1057" s="870" t="str">
        <f>IFERROR(__xludf.DUMMYFUNCTION("""COMPUTED_VALUE"""),"Lat mono braccio")</f>
        <v>Lat mono braccio</v>
      </c>
      <c r="J1057" s="870" t="str">
        <f>IFERROR(__xludf.DUMMYFUNCTION("""COMPUTED_VALUE"""),"Pull down corda")</f>
        <v>Pull down corda</v>
      </c>
      <c r="K1057" s="870" t="str">
        <f>IFERROR(__xludf.DUMMYFUNCTION("""COMPUTED_VALUE"""),"Pull down sbarra")</f>
        <v>Pull down sbarra</v>
      </c>
      <c r="L1057" s="870" t="str">
        <f>IFERROR(__xludf.DUMMYFUNCTION("""COMPUTED_VALUE"""),"Pullower manubrio ")</f>
        <v>Pullower manubrio </v>
      </c>
      <c r="M1057" s="870" t="str">
        <f>IFERROR(__xludf.DUMMYFUNCTION("""COMPUTED_VALUE"""),"Pullover bilanciere")</f>
        <v>Pullover bilanciere</v>
      </c>
      <c r="N1057" s="870" t="str">
        <f>IFERROR(__xludf.DUMMYFUNCTION("""COMPUTED_VALUE"""),"Stretchers")</f>
        <v>Stretchers</v>
      </c>
      <c r="O1057" s="870" t="str">
        <f>IFERROR(__xludf.DUMMYFUNCTION("""COMPUTED_VALUE"""),"Lat machine prona")</f>
        <v>Lat machine prona</v>
      </c>
      <c r="P1057" s="870" t="str">
        <f>IFERROR(__xludf.DUMMYFUNCTION("""COMPUTED_VALUE"""),"Lat mono")</f>
        <v>Lat mono</v>
      </c>
      <c r="Q1057" s="870" t="str">
        <f>IFERROR(__xludf.DUMMYFUNCTION("""COMPUTED_VALUE"""),"Combo dorso ai cavi")</f>
        <v>Combo dorso ai cavi</v>
      </c>
      <c r="R1057" s="870" t="str">
        <f>IFERROR(__xludf.DUMMYFUNCTION("""COMPUTED_VALUE"""),"Pullover dorso ")</f>
        <v>Pullover dorso </v>
      </c>
      <c r="S1057" s="870" t="str">
        <f>IFERROR(__xludf.DUMMYFUNCTION("""COMPUTED_VALUE"""),"Trazioni gironda")</f>
        <v>Trazioni gironda</v>
      </c>
      <c r="T1057" s="870" t="str">
        <f>IFERROR(__xludf.DUMMYFUNCTION("""COMPUTED_VALUE"""),"Trazioni statica")</f>
        <v>Trazioni statica</v>
      </c>
      <c r="U1057" s="870" t="str">
        <f>IFERROR(__xludf.DUMMYFUNCTION("""COMPUTED_VALUE"""),"Lat Machine Con Trazy Bar")</f>
        <v>Lat Machine Con Trazy Bar</v>
      </c>
      <c r="V1057" s="870" t="str">
        <f>IFERROR(__xludf.DUMMYFUNCTION("""COMPUTED_VALUE"""),"Pullover Con Manubrio Ed Elastico Dal Cavo Basso")</f>
        <v>Pullover Con Manubrio Ed Elastico Dal Cavo Basso</v>
      </c>
      <c r="W1057" s="870" t="str">
        <f>IFERROR(__xludf.DUMMYFUNCTION("""COMPUTED_VALUE"""),"Scapular Lat Machine Presa Prona")</f>
        <v>Scapular Lat Machine Presa Prona</v>
      </c>
      <c r="X1057" s="870" t="str">
        <f>IFERROR(__xludf.DUMMYFUNCTION("""COMPUTED_VALUE"""),"Lat Machine Presa Prona In Contrazione Statica")</f>
        <v>Lat Machine Presa Prona In Contrazione Statica</v>
      </c>
      <c r="Y1057" s="870"/>
      <c r="Z1057" s="870"/>
      <c r="AA1057" s="870"/>
      <c r="AB1057" s="870"/>
      <c r="AC1057" s="870"/>
      <c r="AD1057" s="870"/>
      <c r="AE1057" s="870"/>
      <c r="AF1057" s="870"/>
      <c r="AG1057" s="870"/>
      <c r="AH1057" s="870"/>
      <c r="AI1057" s="870"/>
      <c r="AJ1057" s="870"/>
      <c r="AK1057" s="870"/>
      <c r="AL1057" s="870"/>
      <c r="AM1057" s="870"/>
      <c r="AN1057" s="870"/>
      <c r="AO1057" s="870"/>
      <c r="AP1057" s="870"/>
    </row>
    <row r="1058" ht="15.75" hidden="1" customHeight="1" outlineLevel="1">
      <c r="A1058" s="869" t="str">
        <f>IFERROR(__xludf.DUMMYFUNCTION("TRANSPOSE(FILTER(Esercizi!$AY$2:$BI784,Esercizi!$AY$1:$BI$1=Split!H12))"),"French press manubri")</f>
        <v>French press manubri</v>
      </c>
      <c r="B1058" s="870" t="str">
        <f>IFERROR(__xludf.DUMMYFUNCTION("""COMPUTED_VALUE"""),"French press bilanciere_Z")</f>
        <v>French press bilanciere_Z</v>
      </c>
      <c r="C1058" s="870" t="str">
        <f>IFERROR(__xludf.DUMMYFUNCTION("""COMPUTED_VALUE"""),"French press panca_40°")</f>
        <v>French press panca_40°</v>
      </c>
      <c r="D1058" s="870" t="str">
        <f>IFERROR(__xludf.DUMMYFUNCTION("""COMPUTED_VALUE"""),"Push down corda")</f>
        <v>Push down corda</v>
      </c>
      <c r="E1058" s="870" t="str">
        <f>IFERROR(__xludf.DUMMYFUNCTION("""COMPUTED_VALUE"""),"Tricipiti cavo basso dietro la testa")</f>
        <v>Tricipiti cavo basso dietro la testa</v>
      </c>
      <c r="F1058" s="870" t="str">
        <f>IFERROR(__xludf.DUMMYFUNCTION("""COMPUTED_VALUE"""),"Tricipiti_Pullover")</f>
        <v>Tricipiti_Pullover</v>
      </c>
      <c r="G1058" s="870" t="str">
        <f>IFERROR(__xludf.DUMMYFUNCTION("""COMPUTED_VALUE"""),"Dips_stretti")</f>
        <v>Dips_stretti</v>
      </c>
      <c r="H1058" s="870" t="str">
        <f>IFERROR(__xludf.DUMMYFUNCTION("""COMPUTED_VALUE"""),"Tricipiti_mono_braccio_cavo_alto")</f>
        <v>Tricipiti_mono_braccio_cavo_alto</v>
      </c>
      <c r="I1058" s="870" t="str">
        <f>IFERROR(__xludf.DUMMYFUNCTION("""COMPUTED_VALUE"""),"California_Press")</f>
        <v>California_Press</v>
      </c>
      <c r="J1058" s="870" t="str">
        <f>IFERROR(__xludf.DUMMYFUNCTION("""COMPUTED_VALUE"""),"Tata_press")</f>
        <v>Tata_press</v>
      </c>
      <c r="K1058" s="870" t="str">
        <f>IFERROR(__xludf.DUMMYFUNCTION("""COMPUTED_VALUE"""),"French press 1manubrio")</f>
        <v>French press 1manubrio</v>
      </c>
      <c r="L1058" s="870" t="str">
        <f>IFERROR(__xludf.DUMMYFUNCTION("""COMPUTED_VALUE"""),"Kick_back corda al cavo")</f>
        <v>Kick_back corda al cavo</v>
      </c>
      <c r="M1058" s="870" t="str">
        <f>IFERROR(__xludf.DUMMYFUNCTION("""COMPUTED_VALUE"""),"Kick Back Con Manubrio")</f>
        <v>Kick Back Con Manubrio</v>
      </c>
      <c r="N1058" s="870" t="str">
        <f>IFERROR(__xludf.DUMMYFUNCTION("""COMPUTED_VALUE"""),"Push down su panca")</f>
        <v>Push down su panca</v>
      </c>
      <c r="O1058" s="870" t="str">
        <f>IFERROR(__xludf.DUMMYFUNCTION("""COMPUTED_VALUE"""),"Diamond Push Up")</f>
        <v>Diamond Push Up</v>
      </c>
      <c r="P1058" s="870" t="str">
        <f>IFERROR(__xludf.DUMMYFUNCTION("""COMPUTED_VALUE"""),"Panca Piana Presa Stretta")</f>
        <v>Panca Piana Presa Stretta</v>
      </c>
      <c r="Q1058" s="870" t="str">
        <f>IFERROR(__xludf.DUMMYFUNCTION("""COMPUTED_VALUE"""),"French Press Con Manubri Insieme Su Panca 30°")</f>
        <v>French Press Con Manubri Insieme Su Panca 30°</v>
      </c>
      <c r="R1058" s="870" t="str">
        <f>IFERROR(__xludf.DUMMYFUNCTION("""COMPUTED_VALUE"""),"Crossover Ai Cavi Incrociati")</f>
        <v>Crossover Ai Cavi Incrociati</v>
      </c>
      <c r="S1058" s="870" t="str">
        <f>IFERROR(__xludf.DUMMYFUNCTION("""COMPUTED_VALUE"""),"Pushdown Con Cavo Singolo")</f>
        <v>Pushdown Con Cavo Singolo</v>
      </c>
      <c r="T1058" s="870" t="str">
        <f>IFERROR(__xludf.DUMMYFUNCTION("""COMPUTED_VALUE"""),"French Press Con Bilanciere EZ Su Panca 30°")</f>
        <v>French Press Con Bilanciere EZ Su Panca 30°</v>
      </c>
      <c r="U1058" s="870"/>
      <c r="V1058" s="870"/>
      <c r="W1058" s="870"/>
      <c r="X1058" s="870"/>
      <c r="Y1058" s="870"/>
      <c r="Z1058" s="870"/>
      <c r="AA1058" s="870"/>
      <c r="AB1058" s="870"/>
      <c r="AC1058" s="870"/>
      <c r="AD1058" s="870"/>
      <c r="AE1058" s="870"/>
      <c r="AF1058" s="870"/>
      <c r="AG1058" s="870"/>
      <c r="AH1058" s="870"/>
      <c r="AI1058" s="870"/>
      <c r="AJ1058" s="870"/>
      <c r="AK1058" s="870"/>
      <c r="AL1058" s="870"/>
      <c r="AM1058" s="870"/>
      <c r="AN1058" s="870"/>
      <c r="AO1058" s="870"/>
      <c r="AP1058" s="870"/>
    </row>
    <row r="1059" ht="15.75" hidden="1" customHeight="1" outlineLevel="1">
      <c r="A1059" s="869" t="str">
        <f>IFERROR(__xludf.DUMMYFUNCTION("TRANSPOSE(FILTER(Esercizi!$AY$2:$BI785,Esercizi!$AY$1:$BI$1=Split!H13))"),"#N/A")</f>
        <v>#N/A</v>
      </c>
      <c r="B1059" s="274"/>
      <c r="C1059" s="274"/>
      <c r="D1059" s="274"/>
      <c r="E1059" s="274"/>
      <c r="F1059" s="274"/>
      <c r="G1059" s="274"/>
      <c r="H1059" s="274"/>
      <c r="I1059" s="274"/>
      <c r="J1059" s="274"/>
      <c r="K1059" s="274"/>
      <c r="L1059" s="274"/>
      <c r="M1059" s="274"/>
      <c r="N1059" s="274"/>
      <c r="O1059" s="274"/>
      <c r="P1059" s="274"/>
      <c r="Q1059" s="274"/>
      <c r="R1059" s="274"/>
      <c r="S1059" s="274"/>
      <c r="T1059" s="274"/>
      <c r="U1059" s="274"/>
      <c r="V1059" s="274"/>
      <c r="W1059" s="274"/>
      <c r="X1059" s="274"/>
      <c r="Y1059" s="274"/>
      <c r="Z1059" s="274"/>
      <c r="AA1059" s="274"/>
      <c r="AB1059" s="274"/>
      <c r="AC1059" s="274"/>
      <c r="AD1059" s="274"/>
      <c r="AE1059" s="274"/>
      <c r="AF1059" s="274"/>
      <c r="AG1059" s="274"/>
      <c r="AH1059" s="274"/>
      <c r="AI1059" s="274"/>
      <c r="AJ1059" s="274"/>
      <c r="AK1059" s="274"/>
      <c r="AL1059" s="274"/>
      <c r="AM1059" s="274"/>
      <c r="AN1059" s="274"/>
      <c r="AO1059" s="274"/>
      <c r="AP1059" s="274"/>
    </row>
    <row r="1060" ht="15.75" hidden="1" customHeight="1" outlineLevel="1">
      <c r="A1060" s="869" t="str">
        <f>IFERROR(__xludf.DUMMYFUNCTION("TRANSPOSE(FILTER(Esercizi!$AY$2:$BI786,Esercizi!$AY$1:$BI$1=Split!H14))"),"#N/A")</f>
        <v>#N/A</v>
      </c>
      <c r="B1060" s="274"/>
      <c r="C1060" s="274"/>
      <c r="D1060" s="274"/>
      <c r="E1060" s="274"/>
      <c r="F1060" s="274"/>
      <c r="G1060" s="274"/>
      <c r="H1060" s="274"/>
      <c r="I1060" s="274"/>
      <c r="J1060" s="274"/>
      <c r="K1060" s="274"/>
      <c r="L1060" s="274"/>
      <c r="M1060" s="274"/>
      <c r="N1060" s="274"/>
      <c r="O1060" s="274"/>
      <c r="P1060" s="274"/>
      <c r="Q1060" s="274"/>
      <c r="R1060" s="274"/>
      <c r="S1060" s="274"/>
      <c r="T1060" s="274"/>
      <c r="U1060" s="274"/>
      <c r="V1060" s="274"/>
      <c r="W1060" s="274"/>
      <c r="X1060" s="274"/>
      <c r="Y1060" s="274"/>
      <c r="Z1060" s="274"/>
      <c r="AA1060" s="274"/>
      <c r="AB1060" s="274"/>
      <c r="AC1060" s="274"/>
      <c r="AD1060" s="274"/>
      <c r="AE1060" s="274"/>
      <c r="AF1060" s="274"/>
      <c r="AG1060" s="274"/>
      <c r="AH1060" s="274"/>
      <c r="AI1060" s="274"/>
      <c r="AJ1060" s="274"/>
      <c r="AK1060" s="274"/>
      <c r="AL1060" s="274"/>
      <c r="AM1060" s="274"/>
      <c r="AN1060" s="274"/>
      <c r="AO1060" s="274"/>
      <c r="AP1060" s="274"/>
    </row>
    <row r="1061" ht="15.75" hidden="1" customHeight="1" outlineLevel="1">
      <c r="A1061" s="869" t="str">
        <f>IFERROR(__xludf.DUMMYFUNCTION("TRANSPOSE(FILTER(Esercizi!$AY$2:$BI787,Esercizi!$AY$1:$BI$1=Split!H15))"),"#N/A")</f>
        <v>#N/A</v>
      </c>
      <c r="B1061" s="274"/>
      <c r="C1061" s="274"/>
      <c r="D1061" s="274"/>
      <c r="E1061" s="274"/>
      <c r="F1061" s="274"/>
      <c r="G1061" s="274"/>
      <c r="H1061" s="274"/>
      <c r="I1061" s="274"/>
      <c r="J1061" s="274"/>
      <c r="K1061" s="274"/>
      <c r="L1061" s="274"/>
      <c r="M1061" s="274"/>
      <c r="N1061" s="274"/>
      <c r="O1061" s="274"/>
      <c r="P1061" s="274"/>
      <c r="Q1061" s="274"/>
      <c r="R1061" s="274"/>
      <c r="S1061" s="274"/>
      <c r="T1061" s="274"/>
      <c r="U1061" s="274"/>
      <c r="V1061" s="274"/>
      <c r="W1061" s="274"/>
      <c r="X1061" s="274"/>
      <c r="Y1061" s="274"/>
      <c r="Z1061" s="274"/>
      <c r="AA1061" s="274"/>
      <c r="AB1061" s="274"/>
      <c r="AC1061" s="274"/>
      <c r="AD1061" s="274"/>
      <c r="AE1061" s="274"/>
      <c r="AF1061" s="274"/>
      <c r="AG1061" s="274"/>
      <c r="AH1061" s="274"/>
      <c r="AI1061" s="274"/>
      <c r="AJ1061" s="274"/>
      <c r="AK1061" s="274"/>
      <c r="AL1061" s="274"/>
      <c r="AM1061" s="274"/>
      <c r="AN1061" s="274"/>
      <c r="AO1061" s="274"/>
      <c r="AP1061" s="274"/>
    </row>
    <row r="1062" ht="15.75" hidden="1" customHeight="1" outlineLevel="1">
      <c r="A1062" s="869" t="str">
        <f>IFERROR(__xludf.DUMMYFUNCTION("TRANSPOSE(FILTER(Esercizi!$AY$2:$BI788,Esercizi!$AY$1:$BI$1=Split!H16))"),"#N/A")</f>
        <v>#N/A</v>
      </c>
      <c r="B1062" s="274"/>
      <c r="C1062" s="274"/>
      <c r="D1062" s="274"/>
      <c r="E1062" s="274"/>
      <c r="F1062" s="274"/>
      <c r="G1062" s="274"/>
      <c r="H1062" s="274"/>
      <c r="I1062" s="274"/>
      <c r="J1062" s="274"/>
      <c r="K1062" s="274"/>
      <c r="L1062" s="274"/>
      <c r="M1062" s="274"/>
      <c r="N1062" s="274"/>
      <c r="O1062" s="274"/>
      <c r="P1062" s="274"/>
      <c r="Q1062" s="274"/>
      <c r="R1062" s="274"/>
      <c r="S1062" s="274"/>
      <c r="T1062" s="274"/>
      <c r="U1062" s="274"/>
      <c r="V1062" s="274"/>
      <c r="W1062" s="274"/>
      <c r="X1062" s="274"/>
      <c r="Y1062" s="274"/>
      <c r="Z1062" s="274"/>
      <c r="AA1062" s="274"/>
      <c r="AB1062" s="274"/>
      <c r="AC1062" s="274"/>
      <c r="AD1062" s="274"/>
      <c r="AE1062" s="274"/>
      <c r="AF1062" s="274"/>
      <c r="AG1062" s="274"/>
      <c r="AH1062" s="274"/>
      <c r="AI1062" s="274"/>
      <c r="AJ1062" s="274"/>
      <c r="AK1062" s="274"/>
      <c r="AL1062" s="274"/>
      <c r="AM1062" s="274"/>
      <c r="AN1062" s="274"/>
      <c r="AO1062" s="274"/>
      <c r="AP1062" s="274"/>
    </row>
    <row r="1063" ht="15.75" hidden="1" customHeight="1" outlineLevel="1">
      <c r="A1063" s="869" t="str">
        <f>IFERROR(__xludf.DUMMYFUNCTION("TRANSPOSE(FILTER(Esercizi!$AY$2:$BI789,Esercizi!$AY$1:$BI$1=Split!H17))"),"#N/A")</f>
        <v>#N/A</v>
      </c>
      <c r="B1063" s="274"/>
      <c r="C1063" s="274"/>
      <c r="D1063" s="274"/>
      <c r="E1063" s="274"/>
      <c r="F1063" s="274"/>
      <c r="G1063" s="274"/>
      <c r="H1063" s="274"/>
      <c r="I1063" s="274"/>
      <c r="J1063" s="274"/>
      <c r="K1063" s="274"/>
      <c r="L1063" s="274"/>
      <c r="M1063" s="274"/>
      <c r="N1063" s="274"/>
      <c r="O1063" s="274"/>
      <c r="P1063" s="274"/>
      <c r="Q1063" s="274"/>
      <c r="R1063" s="274"/>
      <c r="S1063" s="274"/>
      <c r="T1063" s="274"/>
      <c r="U1063" s="274"/>
      <c r="V1063" s="274"/>
      <c r="W1063" s="274"/>
      <c r="X1063" s="274"/>
      <c r="Y1063" s="274"/>
      <c r="Z1063" s="274"/>
      <c r="AA1063" s="274"/>
      <c r="AB1063" s="274"/>
      <c r="AC1063" s="274"/>
      <c r="AD1063" s="274"/>
      <c r="AE1063" s="274"/>
      <c r="AF1063" s="274"/>
      <c r="AG1063" s="274"/>
      <c r="AH1063" s="274"/>
      <c r="AI1063" s="274"/>
      <c r="AJ1063" s="274"/>
      <c r="AK1063" s="274"/>
      <c r="AL1063" s="274"/>
      <c r="AM1063" s="274"/>
      <c r="AN1063" s="274"/>
      <c r="AO1063" s="274"/>
      <c r="AP1063" s="274"/>
    </row>
    <row r="1064" ht="15.75" hidden="1" customHeight="1" outlineLevel="1">
      <c r="A1064" s="869" t="str">
        <f>IFERROR(__xludf.DUMMYFUNCTION("TRANSPOSE(FILTER(Esercizi!$AY$2:$BI790,Esercizi!$AY$1:$BI$1=Split!H18))"),"#N/A")</f>
        <v>#N/A</v>
      </c>
      <c r="B1064" s="274"/>
      <c r="C1064" s="274"/>
      <c r="D1064" s="274"/>
      <c r="E1064" s="274"/>
      <c r="F1064" s="274"/>
      <c r="G1064" s="274"/>
      <c r="H1064" s="274"/>
      <c r="I1064" s="274"/>
      <c r="J1064" s="274"/>
      <c r="K1064" s="274"/>
      <c r="L1064" s="274"/>
      <c r="M1064" s="274"/>
      <c r="N1064" s="274"/>
      <c r="O1064" s="274"/>
      <c r="P1064" s="274"/>
      <c r="Q1064" s="274"/>
      <c r="R1064" s="274"/>
      <c r="S1064" s="274"/>
      <c r="T1064" s="274"/>
      <c r="U1064" s="274"/>
      <c r="V1064" s="274"/>
      <c r="W1064" s="274"/>
      <c r="X1064" s="274"/>
      <c r="Y1064" s="274"/>
      <c r="Z1064" s="274"/>
      <c r="AA1064" s="274"/>
      <c r="AB1064" s="274"/>
      <c r="AC1064" s="274"/>
      <c r="AD1064" s="274"/>
      <c r="AE1064" s="274"/>
      <c r="AF1064" s="274"/>
      <c r="AG1064" s="274"/>
      <c r="AH1064" s="274"/>
      <c r="AI1064" s="274"/>
      <c r="AJ1064" s="274"/>
      <c r="AK1064" s="274"/>
      <c r="AL1064" s="274"/>
      <c r="AM1064" s="274"/>
      <c r="AN1064" s="274"/>
      <c r="AO1064" s="274"/>
      <c r="AP1064" s="274"/>
    </row>
    <row r="1065" ht="15.75" hidden="1" customHeight="1" outlineLevel="1">
      <c r="A1065" s="870"/>
      <c r="B1065" s="274"/>
      <c r="C1065" s="274"/>
      <c r="D1065" s="274"/>
      <c r="E1065" s="274"/>
      <c r="F1065" s="274"/>
      <c r="G1065" s="274"/>
      <c r="H1065" s="274"/>
      <c r="I1065" s="274"/>
      <c r="J1065" s="274"/>
      <c r="K1065" s="274"/>
      <c r="L1065" s="274"/>
      <c r="M1065" s="274"/>
      <c r="N1065" s="274"/>
      <c r="O1065" s="274"/>
      <c r="P1065" s="274"/>
      <c r="Q1065" s="274"/>
      <c r="R1065" s="274"/>
      <c r="S1065" s="274"/>
      <c r="T1065" s="274"/>
      <c r="U1065" s="274"/>
      <c r="V1065" s="274"/>
      <c r="W1065" s="274"/>
      <c r="X1065" s="274"/>
      <c r="Y1065" s="274"/>
      <c r="Z1065" s="274"/>
      <c r="AA1065" s="274"/>
      <c r="AB1065" s="274"/>
      <c r="AC1065" s="274"/>
      <c r="AD1065" s="274"/>
      <c r="AE1065" s="274"/>
      <c r="AF1065" s="274"/>
      <c r="AG1065" s="274"/>
      <c r="AH1065" s="274"/>
      <c r="AI1065" s="274"/>
      <c r="AJ1065" s="274"/>
      <c r="AK1065" s="274"/>
      <c r="AL1065" s="274"/>
      <c r="AM1065" s="274"/>
      <c r="AN1065" s="274"/>
      <c r="AO1065" s="274"/>
      <c r="AP1065" s="274"/>
    </row>
    <row r="1066" ht="15.75" hidden="1" customHeight="1" outlineLevel="1">
      <c r="A1066" s="869" t="str">
        <f>IFERROR(__xludf.DUMMYFUNCTION("TRANSPOSE(FILTER(Esercizi!$AY$2:$BI779,Esercizi!$AY$1:$BI$1=Split!I7))"),"#N/A")</f>
        <v>#N/A</v>
      </c>
      <c r="B1066" s="274"/>
      <c r="C1066" s="274"/>
      <c r="D1066" s="274"/>
      <c r="E1066" s="274"/>
      <c r="F1066" s="274"/>
      <c r="G1066" s="274"/>
      <c r="H1066" s="274"/>
      <c r="I1066" s="274"/>
      <c r="J1066" s="274"/>
      <c r="K1066" s="274"/>
      <c r="L1066" s="274"/>
      <c r="M1066" s="274"/>
      <c r="N1066" s="274"/>
      <c r="O1066" s="274"/>
      <c r="P1066" s="274"/>
      <c r="Q1066" s="274"/>
      <c r="R1066" s="274"/>
      <c r="S1066" s="274"/>
      <c r="T1066" s="274"/>
      <c r="U1066" s="274"/>
      <c r="V1066" s="274"/>
      <c r="W1066" s="274"/>
      <c r="X1066" s="274"/>
      <c r="Y1066" s="274"/>
      <c r="Z1066" s="274"/>
      <c r="AA1066" s="274"/>
      <c r="AB1066" s="274"/>
      <c r="AC1066" s="274"/>
      <c r="AD1066" s="274"/>
      <c r="AE1066" s="274"/>
      <c r="AF1066" s="274"/>
      <c r="AG1066" s="274"/>
      <c r="AH1066" s="274"/>
      <c r="AI1066" s="274"/>
      <c r="AJ1066" s="274"/>
      <c r="AK1066" s="274"/>
      <c r="AL1066" s="274"/>
      <c r="AM1066" s="274"/>
      <c r="AN1066" s="274"/>
      <c r="AO1066" s="274"/>
      <c r="AP1066" s="274"/>
    </row>
    <row r="1067" ht="15.75" hidden="1" customHeight="1" outlineLevel="1">
      <c r="A1067" s="869" t="str">
        <f>IFERROR(__xludf.DUMMYFUNCTION("TRANSPOSE(FILTER(Esercizi!$AY$2:$BI780,Esercizi!$AY$1:$BI$1=Split!I8))"),"#N/A")</f>
        <v>#N/A</v>
      </c>
      <c r="B1067" s="274"/>
      <c r="C1067" s="274"/>
      <c r="D1067" s="274"/>
      <c r="E1067" s="274"/>
      <c r="F1067" s="274"/>
      <c r="G1067" s="274"/>
      <c r="H1067" s="274"/>
      <c r="I1067" s="274"/>
      <c r="J1067" s="274"/>
      <c r="K1067" s="274"/>
      <c r="L1067" s="274"/>
      <c r="M1067" s="274"/>
      <c r="N1067" s="274"/>
      <c r="O1067" s="274"/>
      <c r="P1067" s="274"/>
      <c r="Q1067" s="274"/>
      <c r="R1067" s="274"/>
      <c r="S1067" s="274"/>
      <c r="T1067" s="274"/>
      <c r="U1067" s="274"/>
      <c r="V1067" s="274"/>
      <c r="W1067" s="274"/>
      <c r="X1067" s="274"/>
      <c r="Y1067" s="274"/>
      <c r="Z1067" s="274"/>
      <c r="AA1067" s="274"/>
      <c r="AB1067" s="274"/>
      <c r="AC1067" s="274"/>
      <c r="AD1067" s="274"/>
      <c r="AE1067" s="274"/>
      <c r="AF1067" s="274"/>
      <c r="AG1067" s="274"/>
      <c r="AH1067" s="274"/>
      <c r="AI1067" s="274"/>
      <c r="AJ1067" s="274"/>
      <c r="AK1067" s="274"/>
      <c r="AL1067" s="274"/>
      <c r="AM1067" s="274"/>
      <c r="AN1067" s="274"/>
      <c r="AO1067" s="274"/>
      <c r="AP1067" s="274"/>
    </row>
    <row r="1068" ht="15.75" hidden="1" customHeight="1" outlineLevel="1">
      <c r="A1068" s="869" t="str">
        <f>IFERROR(__xludf.DUMMYFUNCTION("TRANSPOSE(FILTER(Esercizi!$AY$2:$BI781,Esercizi!$AY$1:$BI$1=Split!I9))"),"#N/A")</f>
        <v>#N/A</v>
      </c>
      <c r="B1068" s="274"/>
      <c r="C1068" s="274"/>
      <c r="D1068" s="274"/>
      <c r="E1068" s="274"/>
      <c r="F1068" s="274"/>
      <c r="G1068" s="274"/>
      <c r="H1068" s="274"/>
      <c r="I1068" s="274"/>
      <c r="J1068" s="274"/>
      <c r="K1068" s="274"/>
      <c r="L1068" s="274"/>
      <c r="M1068" s="274"/>
      <c r="N1068" s="274"/>
      <c r="O1068" s="274"/>
      <c r="P1068" s="274"/>
      <c r="Q1068" s="274"/>
      <c r="R1068" s="274"/>
      <c r="S1068" s="274"/>
      <c r="T1068" s="274"/>
      <c r="U1068" s="274"/>
      <c r="V1068" s="274"/>
      <c r="W1068" s="274"/>
      <c r="X1068" s="274"/>
      <c r="Y1068" s="274"/>
      <c r="Z1068" s="274"/>
      <c r="AA1068" s="274"/>
      <c r="AB1068" s="274"/>
      <c r="AC1068" s="274"/>
      <c r="AD1068" s="274"/>
      <c r="AE1068" s="274"/>
      <c r="AF1068" s="274"/>
      <c r="AG1068" s="274"/>
      <c r="AH1068" s="274"/>
      <c r="AI1068" s="274"/>
      <c r="AJ1068" s="274"/>
      <c r="AK1068" s="274"/>
      <c r="AL1068" s="274"/>
      <c r="AM1068" s="274"/>
      <c r="AN1068" s="274"/>
      <c r="AO1068" s="274"/>
      <c r="AP1068" s="274"/>
    </row>
    <row r="1069" ht="15.75" hidden="1" customHeight="1" outlineLevel="1">
      <c r="A1069" s="869" t="str">
        <f>IFERROR(__xludf.DUMMYFUNCTION("TRANSPOSE(FILTER(Esercizi!$AY$2:$BI782,Esercizi!$AY$1:$BI$1=Split!I10))"),"#N/A")</f>
        <v>#N/A</v>
      </c>
      <c r="B1069" s="274"/>
      <c r="C1069" s="274"/>
      <c r="D1069" s="274"/>
      <c r="E1069" s="274"/>
      <c r="F1069" s="274"/>
      <c r="G1069" s="274"/>
      <c r="H1069" s="274"/>
      <c r="I1069" s="274"/>
      <c r="J1069" s="274"/>
      <c r="K1069" s="274"/>
      <c r="L1069" s="274"/>
      <c r="M1069" s="274"/>
      <c r="N1069" s="274"/>
      <c r="O1069" s="274"/>
      <c r="P1069" s="274"/>
      <c r="Q1069" s="274"/>
      <c r="R1069" s="274"/>
      <c r="S1069" s="274"/>
      <c r="T1069" s="274"/>
      <c r="U1069" s="274"/>
      <c r="V1069" s="274"/>
      <c r="W1069" s="274"/>
      <c r="X1069" s="274"/>
      <c r="Y1069" s="274"/>
      <c r="Z1069" s="274"/>
      <c r="AA1069" s="274"/>
      <c r="AB1069" s="274"/>
      <c r="AC1069" s="274"/>
      <c r="AD1069" s="274"/>
      <c r="AE1069" s="274"/>
      <c r="AF1069" s="274"/>
      <c r="AG1069" s="274"/>
      <c r="AH1069" s="274"/>
      <c r="AI1069" s="274"/>
      <c r="AJ1069" s="274"/>
      <c r="AK1069" s="274"/>
      <c r="AL1069" s="274"/>
      <c r="AM1069" s="274"/>
      <c r="AN1069" s="274"/>
      <c r="AO1069" s="274"/>
      <c r="AP1069" s="274"/>
    </row>
    <row r="1070" ht="15.75" hidden="1" customHeight="1" outlineLevel="1">
      <c r="A1070" s="869" t="str">
        <f>IFERROR(__xludf.DUMMYFUNCTION("TRANSPOSE(FILTER(Esercizi!$AY$2:$BI783,Esercizi!$AY$1:$BI$1=Split!I11))"),"#N/A")</f>
        <v>#N/A</v>
      </c>
      <c r="B1070" s="274"/>
      <c r="C1070" s="274"/>
      <c r="D1070" s="274"/>
      <c r="E1070" s="274"/>
      <c r="F1070" s="274"/>
      <c r="G1070" s="274"/>
      <c r="H1070" s="274"/>
      <c r="I1070" s="274"/>
      <c r="J1070" s="274"/>
      <c r="K1070" s="274"/>
      <c r="L1070" s="274"/>
      <c r="M1070" s="274"/>
      <c r="N1070" s="274"/>
      <c r="O1070" s="274"/>
      <c r="P1070" s="274"/>
      <c r="Q1070" s="274"/>
      <c r="R1070" s="274"/>
      <c r="S1070" s="274"/>
      <c r="T1070" s="274"/>
      <c r="U1070" s="274"/>
      <c r="V1070" s="274"/>
      <c r="W1070" s="274"/>
      <c r="X1070" s="274"/>
      <c r="Y1070" s="274"/>
      <c r="Z1070" s="274"/>
      <c r="AA1070" s="274"/>
      <c r="AB1070" s="274"/>
      <c r="AC1070" s="274"/>
      <c r="AD1070" s="274"/>
      <c r="AE1070" s="274"/>
      <c r="AF1070" s="274"/>
      <c r="AG1070" s="274"/>
      <c r="AH1070" s="274"/>
      <c r="AI1070" s="274"/>
      <c r="AJ1070" s="274"/>
      <c r="AK1070" s="274"/>
      <c r="AL1070" s="274"/>
      <c r="AM1070" s="274"/>
      <c r="AN1070" s="274"/>
      <c r="AO1070" s="274"/>
      <c r="AP1070" s="274"/>
    </row>
    <row r="1071" ht="15.75" hidden="1" customHeight="1" outlineLevel="1">
      <c r="A1071" s="869" t="str">
        <f>IFERROR(__xludf.DUMMYFUNCTION("TRANSPOSE(FILTER(Esercizi!$AY$2:$BI784,Esercizi!$AY$1:$BI$1=Split!I12))"),"#N/A")</f>
        <v>#N/A</v>
      </c>
      <c r="B1071" s="274"/>
      <c r="C1071" s="274"/>
      <c r="D1071" s="274"/>
      <c r="E1071" s="274"/>
      <c r="F1071" s="274"/>
      <c r="G1071" s="274"/>
      <c r="H1071" s="274"/>
      <c r="I1071" s="274"/>
      <c r="J1071" s="274"/>
      <c r="K1071" s="274"/>
      <c r="L1071" s="274"/>
      <c r="M1071" s="274"/>
      <c r="N1071" s="274"/>
      <c r="O1071" s="274"/>
      <c r="P1071" s="274"/>
      <c r="Q1071" s="274"/>
      <c r="R1071" s="274"/>
      <c r="S1071" s="274"/>
      <c r="T1071" s="274"/>
      <c r="U1071" s="274"/>
      <c r="V1071" s="274"/>
      <c r="W1071" s="274"/>
      <c r="X1071" s="274"/>
      <c r="Y1071" s="274"/>
      <c r="Z1071" s="274"/>
      <c r="AA1071" s="274"/>
      <c r="AB1071" s="274"/>
      <c r="AC1071" s="274"/>
      <c r="AD1071" s="274"/>
      <c r="AE1071" s="274"/>
      <c r="AF1071" s="274"/>
      <c r="AG1071" s="274"/>
      <c r="AH1071" s="274"/>
      <c r="AI1071" s="274"/>
      <c r="AJ1071" s="274"/>
      <c r="AK1071" s="274"/>
      <c r="AL1071" s="274"/>
      <c r="AM1071" s="274"/>
      <c r="AN1071" s="274"/>
      <c r="AO1071" s="274"/>
      <c r="AP1071" s="274"/>
    </row>
    <row r="1072" ht="15.75" hidden="1" customHeight="1" outlineLevel="1">
      <c r="A1072" s="869" t="str">
        <f>IFERROR(__xludf.DUMMYFUNCTION("TRANSPOSE(FILTER(Esercizi!$AY$2:$BI785,Esercizi!$AY$1:$BI$1=Split!I13))"),"#N/A")</f>
        <v>#N/A</v>
      </c>
      <c r="B1072" s="274"/>
      <c r="C1072" s="274"/>
      <c r="D1072" s="274"/>
      <c r="E1072" s="274"/>
      <c r="F1072" s="274"/>
      <c r="G1072" s="274"/>
      <c r="H1072" s="274"/>
      <c r="I1072" s="274"/>
      <c r="J1072" s="274"/>
      <c r="K1072" s="274"/>
      <c r="L1072" s="274"/>
      <c r="M1072" s="274"/>
      <c r="N1072" s="274"/>
      <c r="O1072" s="274"/>
      <c r="P1072" s="274"/>
      <c r="Q1072" s="274"/>
      <c r="R1072" s="274"/>
      <c r="S1072" s="274"/>
      <c r="T1072" s="274"/>
      <c r="U1072" s="274"/>
      <c r="V1072" s="274"/>
      <c r="W1072" s="274"/>
      <c r="X1072" s="274"/>
      <c r="Y1072" s="274"/>
      <c r="Z1072" s="274"/>
      <c r="AA1072" s="274"/>
      <c r="AB1072" s="274"/>
      <c r="AC1072" s="274"/>
      <c r="AD1072" s="274"/>
      <c r="AE1072" s="274"/>
      <c r="AF1072" s="274"/>
      <c r="AG1072" s="274"/>
      <c r="AH1072" s="274"/>
      <c r="AI1072" s="274"/>
      <c r="AJ1072" s="274"/>
      <c r="AK1072" s="274"/>
      <c r="AL1072" s="274"/>
      <c r="AM1072" s="274"/>
      <c r="AN1072" s="274"/>
      <c r="AO1072" s="274"/>
      <c r="AP1072" s="274"/>
    </row>
    <row r="1073" ht="15.75" hidden="1" customHeight="1" outlineLevel="1">
      <c r="A1073" s="869" t="str">
        <f>IFERROR(__xludf.DUMMYFUNCTION("TRANSPOSE(FILTER(Esercizi!$AY$2:$BI786,Esercizi!$AY$1:$BI$1=Split!I14))"),"#N/A")</f>
        <v>#N/A</v>
      </c>
      <c r="B1073" s="274"/>
      <c r="C1073" s="274"/>
      <c r="D1073" s="274"/>
      <c r="E1073" s="274"/>
      <c r="F1073" s="274"/>
      <c r="G1073" s="274"/>
      <c r="H1073" s="274"/>
      <c r="I1073" s="274"/>
      <c r="J1073" s="274"/>
      <c r="K1073" s="274"/>
      <c r="L1073" s="274"/>
      <c r="M1073" s="274"/>
      <c r="N1073" s="274"/>
      <c r="O1073" s="274"/>
      <c r="P1073" s="274"/>
      <c r="Q1073" s="274"/>
      <c r="R1073" s="274"/>
      <c r="S1073" s="274"/>
      <c r="T1073" s="274"/>
      <c r="U1073" s="274"/>
      <c r="V1073" s="274"/>
      <c r="W1073" s="274"/>
      <c r="X1073" s="274"/>
      <c r="Y1073" s="274"/>
      <c r="Z1073" s="274"/>
      <c r="AA1073" s="274"/>
      <c r="AB1073" s="274"/>
      <c r="AC1073" s="274"/>
      <c r="AD1073" s="274"/>
      <c r="AE1073" s="274"/>
      <c r="AF1073" s="274"/>
      <c r="AG1073" s="274"/>
      <c r="AH1073" s="274"/>
      <c r="AI1073" s="274"/>
      <c r="AJ1073" s="274"/>
      <c r="AK1073" s="274"/>
      <c r="AL1073" s="274"/>
      <c r="AM1073" s="274"/>
      <c r="AN1073" s="274"/>
      <c r="AO1073" s="274"/>
      <c r="AP1073" s="274"/>
    </row>
    <row r="1074" ht="15.75" hidden="1" customHeight="1" outlineLevel="1">
      <c r="A1074" s="869" t="str">
        <f>IFERROR(__xludf.DUMMYFUNCTION("TRANSPOSE(FILTER(Esercizi!$AY$2:$BI787,Esercizi!$AY$1:$BI$1=Split!I15))"),"#N/A")</f>
        <v>#N/A</v>
      </c>
      <c r="B1074" s="274"/>
      <c r="C1074" s="274"/>
      <c r="D1074" s="274"/>
      <c r="E1074" s="274"/>
      <c r="F1074" s="274"/>
      <c r="G1074" s="274"/>
      <c r="H1074" s="274"/>
      <c r="I1074" s="274"/>
      <c r="J1074" s="274"/>
      <c r="K1074" s="274"/>
      <c r="L1074" s="274"/>
      <c r="M1074" s="274"/>
      <c r="N1074" s="274"/>
      <c r="O1074" s="274"/>
      <c r="P1074" s="274"/>
      <c r="Q1074" s="274"/>
      <c r="R1074" s="274"/>
      <c r="S1074" s="274"/>
      <c r="T1074" s="274"/>
      <c r="U1074" s="274"/>
      <c r="V1074" s="274"/>
      <c r="W1074" s="274"/>
      <c r="X1074" s="274"/>
      <c r="Y1074" s="274"/>
      <c r="Z1074" s="274"/>
      <c r="AA1074" s="274"/>
      <c r="AB1074" s="274"/>
      <c r="AC1074" s="274"/>
      <c r="AD1074" s="274"/>
      <c r="AE1074" s="274"/>
      <c r="AF1074" s="274"/>
      <c r="AG1074" s="274"/>
      <c r="AH1074" s="274"/>
      <c r="AI1074" s="274"/>
      <c r="AJ1074" s="274"/>
      <c r="AK1074" s="274"/>
      <c r="AL1074" s="274"/>
      <c r="AM1074" s="274"/>
      <c r="AN1074" s="274"/>
      <c r="AO1074" s="274"/>
      <c r="AP1074" s="274"/>
    </row>
    <row r="1075" ht="15.75" hidden="1" customHeight="1" outlineLevel="1">
      <c r="A1075" s="869" t="str">
        <f>IFERROR(__xludf.DUMMYFUNCTION("TRANSPOSE(FILTER(Esercizi!$AY$2:$BI788,Esercizi!$AY$1:$BI$1=Split!I16))"),"#N/A")</f>
        <v>#N/A</v>
      </c>
      <c r="B1075" s="274"/>
      <c r="C1075" s="274"/>
      <c r="D1075" s="274"/>
      <c r="E1075" s="274"/>
      <c r="F1075" s="274"/>
      <c r="G1075" s="274"/>
      <c r="H1075" s="274"/>
      <c r="I1075" s="274"/>
      <c r="J1075" s="274"/>
      <c r="K1075" s="274"/>
      <c r="L1075" s="274"/>
      <c r="M1075" s="274"/>
      <c r="N1075" s="274"/>
      <c r="O1075" s="274"/>
      <c r="P1075" s="274"/>
      <c r="Q1075" s="274"/>
      <c r="R1075" s="274"/>
      <c r="S1075" s="274"/>
      <c r="T1075" s="274"/>
      <c r="U1075" s="274"/>
      <c r="V1075" s="274"/>
      <c r="W1075" s="274"/>
      <c r="X1075" s="274"/>
      <c r="Y1075" s="274"/>
      <c r="Z1075" s="274"/>
      <c r="AA1075" s="274"/>
      <c r="AB1075" s="274"/>
      <c r="AC1075" s="274"/>
      <c r="AD1075" s="274"/>
      <c r="AE1075" s="274"/>
      <c r="AF1075" s="274"/>
      <c r="AG1075" s="274"/>
      <c r="AH1075" s="274"/>
      <c r="AI1075" s="274"/>
      <c r="AJ1075" s="274"/>
      <c r="AK1075" s="274"/>
      <c r="AL1075" s="274"/>
      <c r="AM1075" s="274"/>
      <c r="AN1075" s="274"/>
      <c r="AO1075" s="274"/>
      <c r="AP1075" s="274"/>
    </row>
    <row r="1076" ht="15.75" hidden="1" customHeight="1" outlineLevel="1">
      <c r="A1076" s="869" t="str">
        <f>IFERROR(__xludf.DUMMYFUNCTION("TRANSPOSE(FILTER(Esercizi!$AY$2:$BI789,Esercizi!$AY$1:$BI$1=Split!I17))"),"#N/A")</f>
        <v>#N/A</v>
      </c>
      <c r="B1076" s="274"/>
      <c r="C1076" s="274"/>
      <c r="D1076" s="274"/>
      <c r="E1076" s="274"/>
      <c r="F1076" s="274"/>
      <c r="G1076" s="274"/>
      <c r="H1076" s="274"/>
      <c r="I1076" s="274"/>
      <c r="J1076" s="274"/>
      <c r="K1076" s="274"/>
      <c r="L1076" s="274"/>
      <c r="M1076" s="274"/>
      <c r="N1076" s="274"/>
      <c r="O1076" s="274"/>
      <c r="P1076" s="274"/>
      <c r="Q1076" s="274"/>
      <c r="R1076" s="274"/>
      <c r="S1076" s="274"/>
      <c r="T1076" s="274"/>
      <c r="U1076" s="274"/>
      <c r="V1076" s="274"/>
      <c r="W1076" s="274"/>
      <c r="X1076" s="274"/>
      <c r="Y1076" s="274"/>
      <c r="Z1076" s="274"/>
      <c r="AA1076" s="274"/>
      <c r="AB1076" s="274"/>
      <c r="AC1076" s="274"/>
      <c r="AD1076" s="274"/>
      <c r="AE1076" s="274"/>
      <c r="AF1076" s="274"/>
      <c r="AG1076" s="274"/>
      <c r="AH1076" s="274"/>
      <c r="AI1076" s="274"/>
      <c r="AJ1076" s="274"/>
      <c r="AK1076" s="274"/>
      <c r="AL1076" s="274"/>
      <c r="AM1076" s="274"/>
      <c r="AN1076" s="274"/>
      <c r="AO1076" s="274"/>
      <c r="AP1076" s="274"/>
    </row>
    <row r="1077" ht="15.75" hidden="1" customHeight="1" outlineLevel="1">
      <c r="A1077" s="869" t="str">
        <f>IFERROR(__xludf.DUMMYFUNCTION("TRANSPOSE(FILTER(Esercizi!$AY$2:$BI790,Esercizi!$AY$1:$BI$1=Split!I18))"),"#N/A")</f>
        <v>#N/A</v>
      </c>
      <c r="B1077" s="274"/>
      <c r="C1077" s="274"/>
      <c r="D1077" s="274"/>
      <c r="E1077" s="274"/>
      <c r="F1077" s="274"/>
      <c r="G1077" s="274"/>
      <c r="H1077" s="274"/>
      <c r="I1077" s="274"/>
      <c r="J1077" s="274"/>
      <c r="K1077" s="274"/>
      <c r="L1077" s="274"/>
      <c r="M1077" s="274"/>
      <c r="N1077" s="274"/>
      <c r="O1077" s="274"/>
      <c r="P1077" s="274"/>
      <c r="Q1077" s="274"/>
      <c r="R1077" s="274"/>
      <c r="S1077" s="274"/>
      <c r="T1077" s="274"/>
      <c r="U1077" s="274"/>
      <c r="V1077" s="274"/>
      <c r="W1077" s="274"/>
      <c r="X1077" s="274"/>
      <c r="Y1077" s="274"/>
      <c r="Z1077" s="274"/>
      <c r="AA1077" s="274"/>
      <c r="AB1077" s="274"/>
      <c r="AC1077" s="274"/>
      <c r="AD1077" s="274"/>
      <c r="AE1077" s="274"/>
      <c r="AF1077" s="274"/>
      <c r="AG1077" s="274"/>
      <c r="AH1077" s="274"/>
      <c r="AI1077" s="274"/>
      <c r="AJ1077" s="274"/>
      <c r="AK1077" s="274"/>
      <c r="AL1077" s="274"/>
      <c r="AM1077" s="274"/>
      <c r="AN1077" s="274"/>
      <c r="AO1077" s="274"/>
      <c r="AP1077" s="274"/>
    </row>
    <row r="1078" ht="15.75" hidden="1" customHeight="1" outlineLevel="1">
      <c r="A1078" s="870"/>
      <c r="B1078" s="274"/>
      <c r="C1078" s="274"/>
      <c r="D1078" s="274"/>
      <c r="E1078" s="274"/>
      <c r="F1078" s="274"/>
      <c r="G1078" s="274"/>
      <c r="H1078" s="274"/>
      <c r="I1078" s="274"/>
      <c r="J1078" s="274"/>
      <c r="K1078" s="274"/>
      <c r="L1078" s="274"/>
      <c r="M1078" s="274"/>
      <c r="N1078" s="274"/>
      <c r="O1078" s="274"/>
      <c r="P1078" s="274"/>
      <c r="Q1078" s="274"/>
      <c r="R1078" s="274"/>
      <c r="S1078" s="274"/>
      <c r="T1078" s="274"/>
      <c r="U1078" s="274"/>
      <c r="V1078" s="274"/>
      <c r="W1078" s="274"/>
      <c r="X1078" s="274"/>
      <c r="Y1078" s="274"/>
      <c r="Z1078" s="274"/>
      <c r="AA1078" s="274"/>
      <c r="AB1078" s="274"/>
      <c r="AC1078" s="274"/>
      <c r="AD1078" s="274"/>
      <c r="AE1078" s="274"/>
      <c r="AF1078" s="274"/>
      <c r="AG1078" s="274"/>
      <c r="AH1078" s="274"/>
      <c r="AI1078" s="274"/>
      <c r="AJ1078" s="274"/>
      <c r="AK1078" s="274"/>
      <c r="AL1078" s="274"/>
      <c r="AM1078" s="274"/>
      <c r="AN1078" s="274"/>
      <c r="AO1078" s="274"/>
      <c r="AP1078" s="274"/>
    </row>
    <row r="1079" ht="15.75" hidden="1" customHeight="1" outlineLevel="1">
      <c r="A1079" s="869" t="str">
        <f>IFERROR(__xludf.DUMMYFUNCTION("TRANSPOSE(FILTER(Esercizi!$AY$2:$BI779,Esercizi!$AY$1:$BI$1=Split!J7))"),"#N/A")</f>
        <v>#N/A</v>
      </c>
      <c r="B1079" s="669"/>
      <c r="C1079" s="669"/>
      <c r="D1079" s="669"/>
      <c r="E1079" s="669"/>
      <c r="F1079" s="669"/>
      <c r="G1079" s="669"/>
      <c r="H1079" s="669"/>
      <c r="I1079" s="669"/>
      <c r="J1079" s="669"/>
      <c r="K1079" s="669"/>
      <c r="L1079" s="669"/>
      <c r="M1079" s="669"/>
      <c r="N1079" s="669"/>
      <c r="O1079" s="669"/>
      <c r="P1079" s="669"/>
      <c r="Q1079" s="669"/>
      <c r="R1079" s="669"/>
      <c r="S1079" s="669"/>
      <c r="T1079" s="669"/>
      <c r="U1079" s="669"/>
      <c r="V1079" s="274"/>
      <c r="W1079" s="274"/>
      <c r="X1079" s="274"/>
      <c r="Y1079" s="274"/>
      <c r="Z1079" s="274"/>
      <c r="AA1079" s="274"/>
      <c r="AB1079" s="274"/>
      <c r="AC1079" s="274"/>
      <c r="AD1079" s="274"/>
      <c r="AE1079" s="274"/>
      <c r="AF1079" s="274"/>
      <c r="AG1079" s="274"/>
      <c r="AH1079" s="274"/>
      <c r="AI1079" s="274"/>
      <c r="AJ1079" s="274"/>
      <c r="AK1079" s="274"/>
      <c r="AL1079" s="274"/>
      <c r="AM1079" s="274"/>
      <c r="AN1079" s="274"/>
      <c r="AO1079" s="274"/>
      <c r="AP1079" s="274"/>
    </row>
    <row r="1080" ht="15.75" hidden="1" customHeight="1" outlineLevel="1">
      <c r="A1080" s="869" t="str">
        <f>IFERROR(__xludf.DUMMYFUNCTION("TRANSPOSE(FILTER(Esercizi!$AY$2:$BI780,Esercizi!$AY$1:$BI$1=Split!J8))"),"#N/A")</f>
        <v>#N/A</v>
      </c>
      <c r="B1080" s="274"/>
      <c r="C1080" s="274"/>
      <c r="D1080" s="274"/>
      <c r="E1080" s="274"/>
      <c r="F1080" s="274"/>
      <c r="G1080" s="274"/>
      <c r="H1080" s="274"/>
      <c r="I1080" s="274"/>
      <c r="J1080" s="274"/>
      <c r="K1080" s="274"/>
      <c r="L1080" s="274"/>
      <c r="M1080" s="274"/>
      <c r="N1080" s="274"/>
      <c r="O1080" s="274"/>
      <c r="P1080" s="274"/>
      <c r="Q1080" s="274"/>
      <c r="R1080" s="274"/>
      <c r="S1080" s="274"/>
      <c r="T1080" s="274"/>
      <c r="U1080" s="274"/>
      <c r="V1080" s="274"/>
      <c r="W1080" s="274"/>
      <c r="X1080" s="274"/>
      <c r="Y1080" s="274"/>
      <c r="Z1080" s="274"/>
      <c r="AA1080" s="274"/>
      <c r="AB1080" s="274"/>
      <c r="AC1080" s="274"/>
      <c r="AD1080" s="274"/>
      <c r="AE1080" s="274"/>
      <c r="AF1080" s="274"/>
      <c r="AG1080" s="274"/>
      <c r="AH1080" s="274"/>
      <c r="AI1080" s="274"/>
      <c r="AJ1080" s="274"/>
      <c r="AK1080" s="274"/>
      <c r="AL1080" s="274"/>
      <c r="AM1080" s="274"/>
      <c r="AN1080" s="274"/>
      <c r="AO1080" s="274"/>
      <c r="AP1080" s="274"/>
    </row>
    <row r="1081" ht="15.75" hidden="1" customHeight="1" outlineLevel="1">
      <c r="A1081" s="869" t="str">
        <f>IFERROR(__xludf.DUMMYFUNCTION("TRANSPOSE(FILTER(Esercizi!$AY$2:$BI781,Esercizi!$AY$1:$BI$1=Split!J9))"),"#N/A")</f>
        <v>#N/A</v>
      </c>
      <c r="B1081" s="274"/>
      <c r="C1081" s="274"/>
      <c r="D1081" s="274"/>
      <c r="E1081" s="274"/>
      <c r="F1081" s="274"/>
      <c r="G1081" s="274"/>
      <c r="H1081" s="274"/>
      <c r="I1081" s="274"/>
      <c r="J1081" s="274"/>
      <c r="K1081" s="274"/>
      <c r="L1081" s="274"/>
      <c r="M1081" s="274"/>
      <c r="N1081" s="274"/>
      <c r="O1081" s="274"/>
      <c r="P1081" s="274"/>
      <c r="Q1081" s="274"/>
      <c r="R1081" s="274"/>
      <c r="S1081" s="274"/>
      <c r="T1081" s="274"/>
      <c r="U1081" s="274"/>
      <c r="V1081" s="274"/>
      <c r="W1081" s="274"/>
      <c r="X1081" s="274"/>
      <c r="Y1081" s="274"/>
      <c r="Z1081" s="274"/>
      <c r="AA1081" s="274"/>
      <c r="AB1081" s="274"/>
      <c r="AC1081" s="274"/>
      <c r="AD1081" s="274"/>
      <c r="AE1081" s="274"/>
      <c r="AF1081" s="274"/>
      <c r="AG1081" s="274"/>
      <c r="AH1081" s="274"/>
      <c r="AI1081" s="274"/>
      <c r="AJ1081" s="274"/>
      <c r="AK1081" s="274"/>
      <c r="AL1081" s="274"/>
      <c r="AM1081" s="274"/>
      <c r="AN1081" s="274"/>
      <c r="AO1081" s="274"/>
      <c r="AP1081" s="274"/>
    </row>
    <row r="1082" ht="15.75" hidden="1" customHeight="1" outlineLevel="1">
      <c r="A1082" s="869" t="str">
        <f>IFERROR(__xludf.DUMMYFUNCTION("TRANSPOSE(FILTER(Esercizi!$AY$2:$BI782,Esercizi!$AY$1:$BI$1=Split!J10))"),"#N/A")</f>
        <v>#N/A</v>
      </c>
      <c r="B1082" s="274"/>
      <c r="C1082" s="274"/>
      <c r="D1082" s="274"/>
      <c r="E1082" s="274"/>
      <c r="F1082" s="274"/>
      <c r="G1082" s="274"/>
      <c r="H1082" s="274"/>
      <c r="I1082" s="274"/>
      <c r="J1082" s="274"/>
      <c r="K1082" s="274"/>
      <c r="L1082" s="274"/>
      <c r="M1082" s="274"/>
      <c r="N1082" s="274"/>
      <c r="O1082" s="274"/>
      <c r="P1082" s="274"/>
      <c r="Q1082" s="274"/>
      <c r="R1082" s="274"/>
      <c r="S1082" s="274"/>
      <c r="T1082" s="274"/>
      <c r="U1082" s="274"/>
      <c r="V1082" s="274"/>
      <c r="W1082" s="274"/>
      <c r="X1082" s="274"/>
      <c r="Y1082" s="274"/>
      <c r="Z1082" s="274"/>
      <c r="AA1082" s="274"/>
      <c r="AB1082" s="274"/>
      <c r="AC1082" s="274"/>
      <c r="AD1082" s="274"/>
      <c r="AE1082" s="274"/>
      <c r="AF1082" s="274"/>
      <c r="AG1082" s="274"/>
      <c r="AH1082" s="274"/>
      <c r="AI1082" s="274"/>
      <c r="AJ1082" s="274"/>
      <c r="AK1082" s="274"/>
      <c r="AL1082" s="274"/>
      <c r="AM1082" s="274"/>
      <c r="AN1082" s="274"/>
      <c r="AO1082" s="274"/>
      <c r="AP1082" s="274"/>
    </row>
    <row r="1083" ht="15.75" hidden="1" customHeight="1" outlineLevel="1">
      <c r="A1083" s="869" t="str">
        <f>IFERROR(__xludf.DUMMYFUNCTION("TRANSPOSE(FILTER(Esercizi!$AY$2:$BI783,Esercizi!$AY$1:$BI$1=Split!J11))"),"#N/A")</f>
        <v>#N/A</v>
      </c>
      <c r="B1083" s="274"/>
      <c r="C1083" s="274"/>
      <c r="D1083" s="274"/>
      <c r="E1083" s="274"/>
      <c r="F1083" s="274"/>
      <c r="G1083" s="274"/>
      <c r="H1083" s="274"/>
      <c r="I1083" s="274"/>
      <c r="J1083" s="274"/>
      <c r="K1083" s="274"/>
      <c r="L1083" s="274"/>
      <c r="M1083" s="274"/>
      <c r="N1083" s="274"/>
      <c r="O1083" s="274"/>
      <c r="P1083" s="274"/>
      <c r="Q1083" s="274"/>
      <c r="R1083" s="274"/>
      <c r="S1083" s="274"/>
      <c r="T1083" s="274"/>
      <c r="U1083" s="274"/>
      <c r="V1083" s="274"/>
      <c r="W1083" s="274"/>
      <c r="X1083" s="274"/>
      <c r="Y1083" s="274"/>
      <c r="Z1083" s="274"/>
      <c r="AA1083" s="274"/>
      <c r="AB1083" s="274"/>
      <c r="AC1083" s="274"/>
      <c r="AD1083" s="274"/>
      <c r="AE1083" s="274"/>
      <c r="AF1083" s="274"/>
      <c r="AG1083" s="274"/>
      <c r="AH1083" s="274"/>
      <c r="AI1083" s="274"/>
      <c r="AJ1083" s="274"/>
      <c r="AK1083" s="274"/>
      <c r="AL1083" s="274"/>
      <c r="AM1083" s="274"/>
      <c r="AN1083" s="274"/>
      <c r="AO1083" s="274"/>
      <c r="AP1083" s="274"/>
    </row>
    <row r="1084" ht="15.75" hidden="1" customHeight="1" outlineLevel="1">
      <c r="A1084" s="869" t="str">
        <f>IFERROR(__xludf.DUMMYFUNCTION("TRANSPOSE(FILTER(Esercizi!$AY$2:$BI784,Esercizi!$AY$1:$BI$1=Split!J12))"),"#N/A")</f>
        <v>#N/A</v>
      </c>
      <c r="B1084" s="274"/>
      <c r="C1084" s="274"/>
      <c r="D1084" s="274"/>
      <c r="E1084" s="274"/>
      <c r="F1084" s="274"/>
      <c r="G1084" s="274"/>
      <c r="H1084" s="274"/>
      <c r="I1084" s="274"/>
      <c r="J1084" s="274"/>
      <c r="K1084" s="274"/>
      <c r="L1084" s="274"/>
      <c r="M1084" s="274"/>
      <c r="N1084" s="274"/>
      <c r="O1084" s="274"/>
      <c r="P1084" s="274"/>
      <c r="Q1084" s="274"/>
      <c r="R1084" s="274"/>
      <c r="S1084" s="274"/>
      <c r="T1084" s="274"/>
      <c r="U1084" s="274"/>
      <c r="V1084" s="274"/>
      <c r="W1084" s="274"/>
      <c r="X1084" s="274"/>
      <c r="Y1084" s="274"/>
      <c r="Z1084" s="274"/>
      <c r="AA1084" s="274"/>
      <c r="AB1084" s="274"/>
      <c r="AC1084" s="274"/>
      <c r="AD1084" s="274"/>
      <c r="AE1084" s="274"/>
      <c r="AF1084" s="274"/>
      <c r="AG1084" s="274"/>
      <c r="AH1084" s="274"/>
      <c r="AI1084" s="274"/>
      <c r="AJ1084" s="274"/>
      <c r="AK1084" s="274"/>
      <c r="AL1084" s="274"/>
      <c r="AM1084" s="274"/>
      <c r="AN1084" s="274"/>
      <c r="AO1084" s="274"/>
      <c r="AP1084" s="274"/>
    </row>
    <row r="1085" ht="15.75" hidden="1" customHeight="1" outlineLevel="1">
      <c r="A1085" s="869" t="str">
        <f>IFERROR(__xludf.DUMMYFUNCTION("TRANSPOSE(FILTER(Esercizi!$AY$2:$BI785,Esercizi!$AY$1:$BI$1=Split!J13))"),"#N/A")</f>
        <v>#N/A</v>
      </c>
      <c r="B1085" s="274"/>
      <c r="C1085" s="274"/>
      <c r="D1085" s="274"/>
      <c r="E1085" s="274"/>
      <c r="F1085" s="274"/>
      <c r="G1085" s="274"/>
      <c r="H1085" s="274"/>
      <c r="I1085" s="274"/>
      <c r="J1085" s="274"/>
      <c r="K1085" s="274"/>
      <c r="L1085" s="274"/>
      <c r="M1085" s="274"/>
      <c r="N1085" s="274"/>
      <c r="O1085" s="274"/>
      <c r="P1085" s="274"/>
      <c r="Q1085" s="274"/>
      <c r="R1085" s="274"/>
      <c r="S1085" s="274"/>
      <c r="T1085" s="274"/>
      <c r="U1085" s="274"/>
      <c r="V1085" s="274"/>
      <c r="W1085" s="274"/>
      <c r="X1085" s="274"/>
      <c r="Y1085" s="274"/>
      <c r="Z1085" s="274"/>
      <c r="AA1085" s="274"/>
      <c r="AB1085" s="274"/>
      <c r="AC1085" s="274"/>
      <c r="AD1085" s="274"/>
      <c r="AE1085" s="274"/>
      <c r="AF1085" s="274"/>
      <c r="AG1085" s="274"/>
      <c r="AH1085" s="274"/>
      <c r="AI1085" s="274"/>
      <c r="AJ1085" s="274"/>
      <c r="AK1085" s="274"/>
      <c r="AL1085" s="274"/>
      <c r="AM1085" s="274"/>
      <c r="AN1085" s="274"/>
      <c r="AO1085" s="274"/>
      <c r="AP1085" s="274"/>
    </row>
    <row r="1086" ht="15.75" hidden="1" customHeight="1" outlineLevel="1">
      <c r="A1086" s="869" t="str">
        <f>IFERROR(__xludf.DUMMYFUNCTION("TRANSPOSE(FILTER(Esercizi!$AY$2:$BI786,Esercizi!$AY$1:$BI$1=Split!J14))"),"#N/A")</f>
        <v>#N/A</v>
      </c>
      <c r="B1086" s="274"/>
      <c r="C1086" s="274"/>
      <c r="D1086" s="274"/>
      <c r="E1086" s="274"/>
      <c r="F1086" s="274"/>
      <c r="G1086" s="274"/>
      <c r="H1086" s="274"/>
      <c r="I1086" s="274"/>
      <c r="J1086" s="274"/>
      <c r="K1086" s="274"/>
      <c r="L1086" s="274"/>
      <c r="M1086" s="274"/>
      <c r="N1086" s="274"/>
      <c r="O1086" s="274"/>
      <c r="P1086" s="274"/>
      <c r="Q1086" s="274"/>
      <c r="R1086" s="274"/>
      <c r="S1086" s="274"/>
      <c r="T1086" s="274"/>
      <c r="U1086" s="274"/>
      <c r="V1086" s="274"/>
      <c r="W1086" s="274"/>
      <c r="X1086" s="274"/>
      <c r="Y1086" s="274"/>
      <c r="Z1086" s="274"/>
      <c r="AA1086" s="274"/>
      <c r="AB1086" s="274"/>
      <c r="AC1086" s="274"/>
      <c r="AD1086" s="274"/>
      <c r="AE1086" s="274"/>
      <c r="AF1086" s="274"/>
      <c r="AG1086" s="274"/>
      <c r="AH1086" s="274"/>
      <c r="AI1086" s="274"/>
      <c r="AJ1086" s="274"/>
      <c r="AK1086" s="274"/>
      <c r="AL1086" s="274"/>
      <c r="AM1086" s="274"/>
      <c r="AN1086" s="274"/>
      <c r="AO1086" s="274"/>
      <c r="AP1086" s="274"/>
    </row>
    <row r="1087" ht="15.75" hidden="1" customHeight="1" outlineLevel="1">
      <c r="A1087" s="869" t="str">
        <f>IFERROR(__xludf.DUMMYFUNCTION("TRANSPOSE(FILTER(Esercizi!$AY$2:$BI787,Esercizi!$AY$1:$BI$1=Split!J15))"),"#N/A")</f>
        <v>#N/A</v>
      </c>
      <c r="B1087" s="274"/>
      <c r="C1087" s="274"/>
      <c r="D1087" s="274"/>
      <c r="E1087" s="274"/>
      <c r="F1087" s="274"/>
      <c r="G1087" s="274"/>
      <c r="H1087" s="274"/>
      <c r="I1087" s="274"/>
      <c r="J1087" s="274"/>
      <c r="K1087" s="274"/>
      <c r="L1087" s="274"/>
      <c r="M1087" s="274"/>
      <c r="N1087" s="274"/>
      <c r="O1087" s="274"/>
      <c r="P1087" s="274"/>
      <c r="Q1087" s="274"/>
      <c r="R1087" s="274"/>
      <c r="S1087" s="274"/>
      <c r="T1087" s="274"/>
      <c r="U1087" s="274"/>
      <c r="V1087" s="274"/>
      <c r="W1087" s="274"/>
      <c r="X1087" s="274"/>
      <c r="Y1087" s="274"/>
      <c r="Z1087" s="274"/>
      <c r="AA1087" s="274"/>
      <c r="AB1087" s="274"/>
      <c r="AC1087" s="274"/>
      <c r="AD1087" s="274"/>
      <c r="AE1087" s="274"/>
      <c r="AF1087" s="274"/>
      <c r="AG1087" s="274"/>
      <c r="AH1087" s="274"/>
      <c r="AI1087" s="274"/>
      <c r="AJ1087" s="274"/>
      <c r="AK1087" s="274"/>
      <c r="AL1087" s="274"/>
      <c r="AM1087" s="274"/>
      <c r="AN1087" s="274"/>
      <c r="AO1087" s="274"/>
      <c r="AP1087" s="274"/>
    </row>
    <row r="1088" ht="15.75" hidden="1" customHeight="1" outlineLevel="1">
      <c r="A1088" s="869" t="str">
        <f>IFERROR(__xludf.DUMMYFUNCTION("TRANSPOSE(FILTER(Esercizi!$AY$2:$BI788,Esercizi!$AY$1:$BI$1=Split!J16))"),"#N/A")</f>
        <v>#N/A</v>
      </c>
      <c r="B1088" s="274"/>
      <c r="C1088" s="274"/>
      <c r="D1088" s="274"/>
      <c r="E1088" s="274"/>
      <c r="F1088" s="274"/>
      <c r="G1088" s="274"/>
      <c r="H1088" s="274"/>
      <c r="I1088" s="274"/>
      <c r="J1088" s="274"/>
      <c r="K1088" s="274"/>
      <c r="L1088" s="274"/>
      <c r="M1088" s="274"/>
      <c r="N1088" s="274"/>
      <c r="O1088" s="274"/>
      <c r="P1088" s="274"/>
      <c r="Q1088" s="274"/>
      <c r="R1088" s="274"/>
      <c r="S1088" s="274"/>
      <c r="T1088" s="274"/>
      <c r="U1088" s="274"/>
      <c r="V1088" s="274"/>
      <c r="W1088" s="274"/>
      <c r="X1088" s="274"/>
      <c r="Y1088" s="274"/>
      <c r="Z1088" s="274"/>
      <c r="AA1088" s="274"/>
      <c r="AB1088" s="274"/>
      <c r="AC1088" s="274"/>
      <c r="AD1088" s="274"/>
      <c r="AE1088" s="274"/>
      <c r="AF1088" s="274"/>
      <c r="AG1088" s="274"/>
      <c r="AH1088" s="274"/>
      <c r="AI1088" s="274"/>
      <c r="AJ1088" s="274"/>
      <c r="AK1088" s="274"/>
      <c r="AL1088" s="274"/>
      <c r="AM1088" s="274"/>
      <c r="AN1088" s="274"/>
      <c r="AO1088" s="274"/>
      <c r="AP1088" s="274"/>
    </row>
    <row r="1089" ht="15.75" hidden="1" customHeight="1" outlineLevel="1">
      <c r="A1089" s="869" t="str">
        <f>IFERROR(__xludf.DUMMYFUNCTION("TRANSPOSE(FILTER(Esercizi!$AY$2:$BI789,Esercizi!$AY$1:$BI$1=Split!J17))"),"#N/A")</f>
        <v>#N/A</v>
      </c>
      <c r="B1089" s="274"/>
      <c r="C1089" s="274"/>
      <c r="D1089" s="274"/>
      <c r="E1089" s="274"/>
      <c r="F1089" s="274"/>
      <c r="G1089" s="274"/>
      <c r="H1089" s="274"/>
      <c r="I1089" s="274"/>
      <c r="J1089" s="274"/>
      <c r="K1089" s="274"/>
      <c r="L1089" s="274"/>
      <c r="M1089" s="274"/>
      <c r="N1089" s="274"/>
      <c r="O1089" s="274"/>
      <c r="P1089" s="274"/>
      <c r="Q1089" s="274"/>
      <c r="R1089" s="274"/>
      <c r="S1089" s="274"/>
      <c r="T1089" s="274"/>
      <c r="U1089" s="274"/>
      <c r="V1089" s="274"/>
      <c r="W1089" s="274"/>
      <c r="X1089" s="274"/>
      <c r="Y1089" s="274"/>
      <c r="Z1089" s="274"/>
      <c r="AA1089" s="274"/>
      <c r="AB1089" s="274"/>
      <c r="AC1089" s="274"/>
      <c r="AD1089" s="274"/>
      <c r="AE1089" s="274"/>
      <c r="AF1089" s="274"/>
      <c r="AG1089" s="274"/>
      <c r="AH1089" s="274"/>
      <c r="AI1089" s="274"/>
      <c r="AJ1089" s="274"/>
      <c r="AK1089" s="274"/>
      <c r="AL1089" s="274"/>
      <c r="AM1089" s="274"/>
      <c r="AN1089" s="274"/>
      <c r="AO1089" s="274"/>
      <c r="AP1089" s="274"/>
    </row>
    <row r="1090" ht="15.75" hidden="1" customHeight="1" outlineLevel="1">
      <c r="A1090" s="869" t="str">
        <f>IFERROR(__xludf.DUMMYFUNCTION("TRANSPOSE(FILTER(Esercizi!$AY$2:$BI790,Esercizi!$AY$1:$BI$1=Split!J18))"),"#N/A")</f>
        <v>#N/A</v>
      </c>
      <c r="B1090" s="274"/>
      <c r="C1090" s="274"/>
      <c r="D1090" s="274"/>
      <c r="E1090" s="274"/>
      <c r="F1090" s="274"/>
      <c r="G1090" s="274"/>
      <c r="H1090" s="274"/>
      <c r="I1090" s="274"/>
      <c r="J1090" s="274"/>
      <c r="K1090" s="274"/>
      <c r="L1090" s="274"/>
      <c r="M1090" s="274"/>
      <c r="N1090" s="274"/>
      <c r="O1090" s="274"/>
      <c r="P1090" s="274"/>
      <c r="Q1090" s="274"/>
      <c r="R1090" s="274"/>
      <c r="S1090" s="274"/>
      <c r="T1090" s="274"/>
      <c r="U1090" s="274"/>
      <c r="V1090" s="274"/>
      <c r="W1090" s="274"/>
      <c r="X1090" s="274"/>
      <c r="Y1090" s="274"/>
      <c r="Z1090" s="274"/>
      <c r="AA1090" s="274"/>
      <c r="AB1090" s="274"/>
      <c r="AC1090" s="274"/>
      <c r="AD1090" s="274"/>
      <c r="AE1090" s="274"/>
      <c r="AF1090" s="274"/>
      <c r="AG1090" s="274"/>
      <c r="AH1090" s="274"/>
      <c r="AI1090" s="274"/>
      <c r="AJ1090" s="274"/>
      <c r="AK1090" s="274"/>
      <c r="AL1090" s="274"/>
      <c r="AM1090" s="274"/>
      <c r="AN1090" s="274"/>
      <c r="AO1090" s="274"/>
      <c r="AP1090" s="274"/>
    </row>
    <row r="1091" ht="15.75" hidden="1" customHeight="1" outlineLevel="1">
      <c r="A1091" s="870"/>
      <c r="B1091" s="274"/>
      <c r="C1091" s="274"/>
      <c r="D1091" s="274"/>
      <c r="E1091" s="274"/>
      <c r="F1091" s="274"/>
      <c r="G1091" s="274"/>
      <c r="H1091" s="274"/>
      <c r="I1091" s="274"/>
      <c r="J1091" s="274"/>
      <c r="K1091" s="274"/>
      <c r="L1091" s="274"/>
      <c r="M1091" s="274"/>
      <c r="N1091" s="274"/>
      <c r="O1091" s="274"/>
      <c r="P1091" s="274"/>
      <c r="Q1091" s="274"/>
      <c r="R1091" s="274"/>
      <c r="S1091" s="274"/>
      <c r="T1091" s="274"/>
      <c r="U1091" s="274"/>
      <c r="V1091" s="274"/>
      <c r="W1091" s="274"/>
      <c r="X1091" s="274"/>
      <c r="Y1091" s="274"/>
      <c r="Z1091" s="274"/>
      <c r="AA1091" s="274"/>
      <c r="AB1091" s="274"/>
      <c r="AC1091" s="274"/>
      <c r="AD1091" s="274"/>
      <c r="AE1091" s="274"/>
      <c r="AF1091" s="274"/>
      <c r="AG1091" s="274"/>
      <c r="AH1091" s="274"/>
      <c r="AI1091" s="274"/>
      <c r="AJ1091" s="274"/>
      <c r="AK1091" s="274"/>
      <c r="AL1091" s="274"/>
      <c r="AM1091" s="274"/>
      <c r="AN1091" s="274"/>
      <c r="AO1091" s="274"/>
      <c r="AP1091" s="274"/>
    </row>
    <row r="1092" ht="15.75" hidden="1" customHeight="1" outlineLevel="1">
      <c r="A1092" s="869" t="str">
        <f>IFERROR(__xludf.DUMMYFUNCTION("TRANSPOSE(FILTER(Esercizi!$AY$2:$BI779,Esercizi!$AY$1:$BI$1=Split!K7))"),"#N/A")</f>
        <v>#N/A</v>
      </c>
      <c r="B1092" s="274"/>
      <c r="C1092" s="274"/>
      <c r="D1092" s="274"/>
      <c r="E1092" s="274"/>
      <c r="F1092" s="274"/>
      <c r="G1092" s="274"/>
      <c r="H1092" s="274"/>
      <c r="I1092" s="274"/>
      <c r="J1092" s="274"/>
      <c r="K1092" s="274"/>
      <c r="L1092" s="274"/>
      <c r="M1092" s="274"/>
      <c r="N1092" s="274"/>
      <c r="O1092" s="274"/>
      <c r="P1092" s="274"/>
      <c r="Q1092" s="274"/>
      <c r="R1092" s="274"/>
      <c r="S1092" s="274"/>
      <c r="T1092" s="274"/>
      <c r="U1092" s="274"/>
      <c r="V1092" s="274"/>
      <c r="W1092" s="274"/>
      <c r="X1092" s="274"/>
      <c r="Y1092" s="274"/>
      <c r="Z1092" s="274"/>
      <c r="AA1092" s="274"/>
      <c r="AB1092" s="274"/>
      <c r="AC1092" s="274"/>
      <c r="AD1092" s="274"/>
      <c r="AE1092" s="274"/>
      <c r="AF1092" s="274"/>
      <c r="AG1092" s="274"/>
      <c r="AH1092" s="274"/>
      <c r="AI1092" s="274"/>
      <c r="AJ1092" s="274"/>
      <c r="AK1092" s="274"/>
      <c r="AL1092" s="274"/>
      <c r="AM1092" s="274"/>
      <c r="AN1092" s="274"/>
      <c r="AO1092" s="274"/>
      <c r="AP1092" s="274"/>
    </row>
    <row r="1093" ht="15.75" hidden="1" customHeight="1" outlineLevel="1">
      <c r="A1093" s="869" t="str">
        <f>IFERROR(__xludf.DUMMYFUNCTION("TRANSPOSE(FILTER(Esercizi!$AY$2:$BI780,Esercizi!$AY$1:$BI$1=Split!K8))"),"#N/A")</f>
        <v>#N/A</v>
      </c>
      <c r="B1093" s="274"/>
      <c r="C1093" s="274"/>
      <c r="D1093" s="274"/>
      <c r="E1093" s="274"/>
      <c r="F1093" s="274"/>
      <c r="G1093" s="274"/>
      <c r="H1093" s="274"/>
      <c r="I1093" s="274"/>
      <c r="J1093" s="274"/>
      <c r="K1093" s="274"/>
      <c r="L1093" s="274"/>
      <c r="M1093" s="274"/>
      <c r="N1093" s="274"/>
      <c r="O1093" s="274"/>
      <c r="P1093" s="274"/>
      <c r="Q1093" s="274"/>
      <c r="R1093" s="274"/>
      <c r="S1093" s="274"/>
      <c r="T1093" s="274"/>
      <c r="U1093" s="274"/>
      <c r="V1093" s="274"/>
      <c r="W1093" s="274"/>
      <c r="X1093" s="274"/>
      <c r="Y1093" s="274"/>
      <c r="Z1093" s="274"/>
      <c r="AA1093" s="274"/>
      <c r="AB1093" s="274"/>
      <c r="AC1093" s="274"/>
      <c r="AD1093" s="274"/>
      <c r="AE1093" s="274"/>
      <c r="AF1093" s="274"/>
      <c r="AG1093" s="274"/>
      <c r="AH1093" s="274"/>
      <c r="AI1093" s="274"/>
      <c r="AJ1093" s="274"/>
      <c r="AK1093" s="274"/>
      <c r="AL1093" s="274"/>
      <c r="AM1093" s="274"/>
      <c r="AN1093" s="274"/>
      <c r="AO1093" s="274"/>
      <c r="AP1093" s="274"/>
    </row>
    <row r="1094" ht="15.75" hidden="1" customHeight="1" outlineLevel="1">
      <c r="A1094" s="869" t="str">
        <f>IFERROR(__xludf.DUMMYFUNCTION("TRANSPOSE(FILTER(Esercizi!$AY$2:$BI781,Esercizi!$AY$1:$BI$1=Split!K9))"),"#N/A")</f>
        <v>#N/A</v>
      </c>
      <c r="B1094" s="274"/>
      <c r="C1094" s="274"/>
      <c r="D1094" s="274"/>
      <c r="E1094" s="274"/>
      <c r="F1094" s="274"/>
      <c r="G1094" s="274"/>
      <c r="H1094" s="274"/>
      <c r="I1094" s="274"/>
      <c r="J1094" s="274"/>
      <c r="K1094" s="274"/>
      <c r="L1094" s="274"/>
      <c r="M1094" s="274"/>
      <c r="N1094" s="274"/>
      <c r="O1094" s="274"/>
      <c r="P1094" s="274"/>
      <c r="Q1094" s="274"/>
      <c r="R1094" s="274"/>
      <c r="S1094" s="274"/>
      <c r="T1094" s="274"/>
      <c r="U1094" s="274"/>
      <c r="V1094" s="274"/>
      <c r="W1094" s="274"/>
      <c r="X1094" s="274"/>
      <c r="Y1094" s="274"/>
      <c r="Z1094" s="274"/>
      <c r="AA1094" s="274"/>
      <c r="AB1094" s="274"/>
      <c r="AC1094" s="274"/>
      <c r="AD1094" s="274"/>
      <c r="AE1094" s="274"/>
      <c r="AF1094" s="274"/>
      <c r="AG1094" s="274"/>
      <c r="AH1094" s="274"/>
      <c r="AI1094" s="274"/>
      <c r="AJ1094" s="274"/>
      <c r="AK1094" s="274"/>
      <c r="AL1094" s="274"/>
      <c r="AM1094" s="274"/>
      <c r="AN1094" s="274"/>
      <c r="AO1094" s="274"/>
      <c r="AP1094" s="274"/>
    </row>
    <row r="1095" ht="15.75" hidden="1" customHeight="1" outlineLevel="1">
      <c r="A1095" s="869" t="str">
        <f>IFERROR(__xludf.DUMMYFUNCTION("TRANSPOSE(FILTER(Esercizi!$AY$2:$BI782,Esercizi!$AY$1:$BI$1=Split!K10))"),"#N/A")</f>
        <v>#N/A</v>
      </c>
      <c r="B1095" s="274"/>
      <c r="C1095" s="274"/>
      <c r="D1095" s="274"/>
      <c r="E1095" s="274"/>
      <c r="F1095" s="274"/>
      <c r="G1095" s="274"/>
      <c r="H1095" s="274"/>
      <c r="I1095" s="274"/>
      <c r="J1095" s="274"/>
      <c r="K1095" s="274"/>
      <c r="L1095" s="274"/>
      <c r="M1095" s="274"/>
      <c r="N1095" s="274"/>
      <c r="O1095" s="274"/>
      <c r="P1095" s="274"/>
      <c r="Q1095" s="274"/>
      <c r="R1095" s="274"/>
      <c r="S1095" s="274"/>
      <c r="T1095" s="274"/>
      <c r="U1095" s="274"/>
      <c r="V1095" s="274"/>
      <c r="W1095" s="274"/>
      <c r="X1095" s="274"/>
      <c r="Y1095" s="274"/>
      <c r="Z1095" s="274"/>
      <c r="AA1095" s="274"/>
      <c r="AB1095" s="274"/>
      <c r="AC1095" s="274"/>
      <c r="AD1095" s="274"/>
      <c r="AE1095" s="274"/>
      <c r="AF1095" s="274"/>
      <c r="AG1095" s="274"/>
      <c r="AH1095" s="274"/>
      <c r="AI1095" s="274"/>
      <c r="AJ1095" s="274"/>
      <c r="AK1095" s="274"/>
      <c r="AL1095" s="274"/>
      <c r="AM1095" s="274"/>
      <c r="AN1095" s="274"/>
      <c r="AO1095" s="274"/>
      <c r="AP1095" s="274"/>
    </row>
    <row r="1096" ht="15.75" hidden="1" customHeight="1" outlineLevel="1">
      <c r="A1096" s="869" t="str">
        <f>IFERROR(__xludf.DUMMYFUNCTION("TRANSPOSE(FILTER(Esercizi!$AY$2:$BI783,Esercizi!$AY$1:$BI$1=Split!K11))"),"#N/A")</f>
        <v>#N/A</v>
      </c>
      <c r="B1096" s="274"/>
      <c r="C1096" s="274"/>
      <c r="D1096" s="274"/>
      <c r="E1096" s="274"/>
      <c r="F1096" s="274"/>
      <c r="G1096" s="274"/>
      <c r="H1096" s="274"/>
      <c r="I1096" s="274"/>
      <c r="J1096" s="274"/>
      <c r="K1096" s="274"/>
      <c r="L1096" s="274"/>
      <c r="M1096" s="274"/>
      <c r="N1096" s="274"/>
      <c r="O1096" s="274"/>
      <c r="P1096" s="274"/>
      <c r="Q1096" s="274"/>
      <c r="R1096" s="274"/>
      <c r="S1096" s="274"/>
      <c r="T1096" s="274"/>
      <c r="U1096" s="274"/>
      <c r="V1096" s="274"/>
      <c r="W1096" s="274"/>
      <c r="X1096" s="274"/>
      <c r="Y1096" s="274"/>
      <c r="Z1096" s="274"/>
      <c r="AA1096" s="274"/>
      <c r="AB1096" s="274"/>
      <c r="AC1096" s="274"/>
      <c r="AD1096" s="274"/>
      <c r="AE1096" s="274"/>
      <c r="AF1096" s="274"/>
      <c r="AG1096" s="274"/>
      <c r="AH1096" s="274"/>
      <c r="AI1096" s="274"/>
      <c r="AJ1096" s="274"/>
      <c r="AK1096" s="274"/>
      <c r="AL1096" s="274"/>
      <c r="AM1096" s="274"/>
      <c r="AN1096" s="274"/>
      <c r="AO1096" s="274"/>
      <c r="AP1096" s="274"/>
    </row>
    <row r="1097" ht="15.75" hidden="1" customHeight="1" outlineLevel="1">
      <c r="A1097" s="869" t="str">
        <f>IFERROR(__xludf.DUMMYFUNCTION("TRANSPOSE(FILTER(Esercizi!$AY$2:$BI784,Esercizi!$AY$1:$BI$1=Split!K12))"),"#N/A")</f>
        <v>#N/A</v>
      </c>
      <c r="B1097" s="274"/>
      <c r="C1097" s="274"/>
      <c r="D1097" s="274"/>
      <c r="E1097" s="274"/>
      <c r="F1097" s="274"/>
      <c r="G1097" s="274"/>
      <c r="H1097" s="274"/>
      <c r="I1097" s="274"/>
      <c r="J1097" s="274"/>
      <c r="K1097" s="274"/>
      <c r="L1097" s="274"/>
      <c r="M1097" s="274"/>
      <c r="N1097" s="274"/>
      <c r="O1097" s="274"/>
      <c r="P1097" s="274"/>
      <c r="Q1097" s="274"/>
      <c r="R1097" s="274"/>
      <c r="S1097" s="274"/>
      <c r="T1097" s="274"/>
      <c r="U1097" s="274"/>
      <c r="V1097" s="274"/>
      <c r="W1097" s="274"/>
      <c r="X1097" s="274"/>
      <c r="Y1097" s="274"/>
      <c r="Z1097" s="274"/>
      <c r="AA1097" s="274"/>
      <c r="AB1097" s="274"/>
      <c r="AC1097" s="274"/>
      <c r="AD1097" s="274"/>
      <c r="AE1097" s="274"/>
      <c r="AF1097" s="274"/>
      <c r="AG1097" s="274"/>
      <c r="AH1097" s="274"/>
      <c r="AI1097" s="274"/>
      <c r="AJ1097" s="274"/>
      <c r="AK1097" s="274"/>
      <c r="AL1097" s="274"/>
      <c r="AM1097" s="274"/>
      <c r="AN1097" s="274"/>
      <c r="AO1097" s="274"/>
      <c r="AP1097" s="274"/>
    </row>
    <row r="1098" ht="15.75" hidden="1" customHeight="1" outlineLevel="1">
      <c r="A1098" s="869" t="str">
        <f>IFERROR(__xludf.DUMMYFUNCTION("TRANSPOSE(FILTER(Esercizi!$AY$2:$BI785,Esercizi!$AY$1:$BI$1=Split!K13))"),"#N/A")</f>
        <v>#N/A</v>
      </c>
      <c r="B1098" s="274"/>
      <c r="C1098" s="274"/>
      <c r="D1098" s="274"/>
      <c r="E1098" s="274"/>
      <c r="F1098" s="274"/>
      <c r="G1098" s="274"/>
      <c r="H1098" s="274"/>
      <c r="I1098" s="274"/>
      <c r="J1098" s="274"/>
      <c r="K1098" s="274"/>
      <c r="L1098" s="274"/>
      <c r="M1098" s="274"/>
      <c r="N1098" s="274"/>
      <c r="O1098" s="274"/>
      <c r="P1098" s="274"/>
      <c r="Q1098" s="274"/>
      <c r="R1098" s="274"/>
      <c r="S1098" s="274"/>
      <c r="T1098" s="274"/>
      <c r="U1098" s="274"/>
      <c r="V1098" s="274"/>
      <c r="W1098" s="274"/>
      <c r="X1098" s="274"/>
      <c r="Y1098" s="274"/>
      <c r="Z1098" s="274"/>
      <c r="AA1098" s="274"/>
      <c r="AB1098" s="274"/>
      <c r="AC1098" s="274"/>
      <c r="AD1098" s="274"/>
      <c r="AE1098" s="274"/>
      <c r="AF1098" s="274"/>
      <c r="AG1098" s="274"/>
      <c r="AH1098" s="274"/>
      <c r="AI1098" s="274"/>
      <c r="AJ1098" s="274"/>
      <c r="AK1098" s="274"/>
      <c r="AL1098" s="274"/>
      <c r="AM1098" s="274"/>
      <c r="AN1098" s="274"/>
      <c r="AO1098" s="274"/>
      <c r="AP1098" s="274"/>
    </row>
    <row r="1099" ht="15.75" hidden="1" customHeight="1" outlineLevel="1">
      <c r="A1099" s="869" t="str">
        <f>IFERROR(__xludf.DUMMYFUNCTION("TRANSPOSE(FILTER(Esercizi!$AY$2:$BI786,Esercizi!$AY$1:$BI$1=Split!K14))"),"#N/A")</f>
        <v>#N/A</v>
      </c>
      <c r="B1099" s="274"/>
      <c r="C1099" s="274"/>
      <c r="D1099" s="274"/>
      <c r="E1099" s="274"/>
      <c r="F1099" s="274"/>
      <c r="G1099" s="274"/>
      <c r="H1099" s="274"/>
      <c r="I1099" s="274"/>
      <c r="J1099" s="274"/>
      <c r="K1099" s="274"/>
      <c r="L1099" s="274"/>
      <c r="M1099" s="274"/>
      <c r="N1099" s="274"/>
      <c r="O1099" s="274"/>
      <c r="P1099" s="274"/>
      <c r="Q1099" s="274"/>
      <c r="R1099" s="274"/>
      <c r="S1099" s="274"/>
      <c r="T1099" s="274"/>
      <c r="U1099" s="274"/>
      <c r="V1099" s="274"/>
      <c r="W1099" s="274"/>
      <c r="X1099" s="274"/>
      <c r="Y1099" s="274"/>
      <c r="Z1099" s="274"/>
      <c r="AA1099" s="274"/>
      <c r="AB1099" s="274"/>
      <c r="AC1099" s="274"/>
      <c r="AD1099" s="274"/>
      <c r="AE1099" s="274"/>
      <c r="AF1099" s="274"/>
      <c r="AG1099" s="274"/>
      <c r="AH1099" s="274"/>
      <c r="AI1099" s="274"/>
      <c r="AJ1099" s="274"/>
      <c r="AK1099" s="274"/>
      <c r="AL1099" s="274"/>
      <c r="AM1099" s="274"/>
      <c r="AN1099" s="274"/>
      <c r="AO1099" s="274"/>
      <c r="AP1099" s="274"/>
    </row>
    <row r="1100" ht="15.75" hidden="1" customHeight="1" outlineLevel="1">
      <c r="A1100" s="869" t="str">
        <f>IFERROR(__xludf.DUMMYFUNCTION("TRANSPOSE(FILTER(Esercizi!$AY$2:$BI787,Esercizi!$AY$1:$BI$1=Split!K15))"),"#N/A")</f>
        <v>#N/A</v>
      </c>
      <c r="B1100" s="274"/>
      <c r="C1100" s="274"/>
      <c r="D1100" s="274"/>
      <c r="E1100" s="274"/>
      <c r="F1100" s="274"/>
      <c r="G1100" s="274"/>
      <c r="H1100" s="274"/>
      <c r="I1100" s="274"/>
      <c r="J1100" s="274"/>
      <c r="K1100" s="274"/>
      <c r="L1100" s="274"/>
      <c r="M1100" s="274"/>
      <c r="N1100" s="274"/>
      <c r="O1100" s="274"/>
      <c r="P1100" s="274"/>
      <c r="Q1100" s="274"/>
      <c r="R1100" s="274"/>
      <c r="S1100" s="274"/>
      <c r="T1100" s="274"/>
      <c r="U1100" s="274"/>
      <c r="V1100" s="274"/>
      <c r="W1100" s="274"/>
      <c r="X1100" s="274"/>
      <c r="Y1100" s="274"/>
      <c r="Z1100" s="274"/>
      <c r="AA1100" s="274"/>
      <c r="AB1100" s="274"/>
      <c r="AC1100" s="274"/>
      <c r="AD1100" s="274"/>
      <c r="AE1100" s="274"/>
      <c r="AF1100" s="274"/>
      <c r="AG1100" s="274"/>
      <c r="AH1100" s="274"/>
      <c r="AI1100" s="274"/>
      <c r="AJ1100" s="274"/>
      <c r="AK1100" s="274"/>
      <c r="AL1100" s="274"/>
      <c r="AM1100" s="274"/>
      <c r="AN1100" s="274"/>
      <c r="AO1100" s="274"/>
      <c r="AP1100" s="274"/>
    </row>
    <row r="1101" ht="15.75" hidden="1" customHeight="1" outlineLevel="1">
      <c r="A1101" s="869" t="str">
        <f>IFERROR(__xludf.DUMMYFUNCTION("TRANSPOSE(FILTER(Esercizi!$AY$2:$BI788,Esercizi!$AY$1:$BI$1=Split!K16))"),"#N/A")</f>
        <v>#N/A</v>
      </c>
      <c r="B1101" s="274"/>
      <c r="C1101" s="274"/>
      <c r="D1101" s="274"/>
      <c r="E1101" s="274"/>
      <c r="F1101" s="274"/>
      <c r="G1101" s="274"/>
      <c r="H1101" s="274"/>
      <c r="I1101" s="274"/>
      <c r="J1101" s="274"/>
      <c r="K1101" s="274"/>
      <c r="L1101" s="274"/>
      <c r="M1101" s="274"/>
      <c r="N1101" s="274"/>
      <c r="O1101" s="274"/>
      <c r="P1101" s="274"/>
      <c r="Q1101" s="274"/>
      <c r="R1101" s="274"/>
      <c r="S1101" s="274"/>
      <c r="T1101" s="274"/>
      <c r="U1101" s="274"/>
      <c r="V1101" s="274"/>
      <c r="W1101" s="274"/>
      <c r="X1101" s="274"/>
      <c r="Y1101" s="274"/>
      <c r="Z1101" s="274"/>
      <c r="AA1101" s="274"/>
      <c r="AB1101" s="274"/>
      <c r="AC1101" s="274"/>
      <c r="AD1101" s="274"/>
      <c r="AE1101" s="274"/>
      <c r="AF1101" s="274"/>
      <c r="AG1101" s="274"/>
      <c r="AH1101" s="274"/>
      <c r="AI1101" s="274"/>
      <c r="AJ1101" s="274"/>
      <c r="AK1101" s="274"/>
      <c r="AL1101" s="274"/>
      <c r="AM1101" s="274"/>
      <c r="AN1101" s="274"/>
      <c r="AO1101" s="274"/>
      <c r="AP1101" s="274"/>
    </row>
    <row r="1102" ht="15.75" hidden="1" customHeight="1" outlineLevel="1">
      <c r="A1102" s="869" t="str">
        <f>IFERROR(__xludf.DUMMYFUNCTION("TRANSPOSE(FILTER(Esercizi!$AY$2:$BI789,Esercizi!$AY$1:$BI$1=Split!K17))"),"#N/A")</f>
        <v>#N/A</v>
      </c>
      <c r="B1102" s="274"/>
      <c r="C1102" s="274"/>
      <c r="D1102" s="274"/>
      <c r="E1102" s="274"/>
      <c r="F1102" s="274"/>
      <c r="G1102" s="274"/>
      <c r="H1102" s="274"/>
      <c r="I1102" s="274"/>
      <c r="J1102" s="274"/>
      <c r="K1102" s="274"/>
      <c r="L1102" s="274"/>
      <c r="M1102" s="274"/>
      <c r="N1102" s="274"/>
      <c r="O1102" s="274"/>
      <c r="P1102" s="274"/>
      <c r="Q1102" s="274"/>
      <c r="R1102" s="274"/>
      <c r="S1102" s="274"/>
      <c r="T1102" s="274"/>
      <c r="U1102" s="274"/>
      <c r="V1102" s="274"/>
      <c r="W1102" s="274"/>
      <c r="X1102" s="274"/>
      <c r="Y1102" s="274"/>
      <c r="Z1102" s="274"/>
      <c r="AA1102" s="274"/>
      <c r="AB1102" s="274"/>
      <c r="AC1102" s="274"/>
      <c r="AD1102" s="274"/>
      <c r="AE1102" s="274"/>
      <c r="AF1102" s="274"/>
      <c r="AG1102" s="274"/>
      <c r="AH1102" s="274"/>
      <c r="AI1102" s="274"/>
      <c r="AJ1102" s="274"/>
      <c r="AK1102" s="274"/>
      <c r="AL1102" s="274"/>
      <c r="AM1102" s="274"/>
      <c r="AN1102" s="274"/>
      <c r="AO1102" s="274"/>
      <c r="AP1102" s="274"/>
    </row>
    <row r="1103" ht="15.75" hidden="1" customHeight="1" outlineLevel="1">
      <c r="A1103" s="869" t="str">
        <f>IFERROR(__xludf.DUMMYFUNCTION("TRANSPOSE(FILTER(Esercizi!$AY$2:$BI790,Esercizi!$AY$1:$BI$1=Split!K18))"),"#N/A")</f>
        <v>#N/A</v>
      </c>
      <c r="B1103" s="274"/>
      <c r="C1103" s="274"/>
      <c r="D1103" s="274"/>
      <c r="E1103" s="274"/>
      <c r="F1103" s="274"/>
      <c r="G1103" s="274"/>
      <c r="H1103" s="274"/>
      <c r="I1103" s="274"/>
      <c r="J1103" s="274"/>
      <c r="K1103" s="274"/>
      <c r="L1103" s="274"/>
      <c r="M1103" s="274"/>
      <c r="N1103" s="274"/>
      <c r="O1103" s="274"/>
      <c r="P1103" s="274"/>
      <c r="Q1103" s="274"/>
      <c r="R1103" s="274"/>
      <c r="S1103" s="274"/>
      <c r="T1103" s="274"/>
      <c r="U1103" s="274"/>
      <c r="V1103" s="274"/>
      <c r="W1103" s="274"/>
      <c r="X1103" s="274"/>
      <c r="Y1103" s="274"/>
      <c r="Z1103" s="274"/>
      <c r="AA1103" s="274"/>
      <c r="AB1103" s="274"/>
      <c r="AC1103" s="274"/>
      <c r="AD1103" s="274"/>
      <c r="AE1103" s="274"/>
      <c r="AF1103" s="274"/>
      <c r="AG1103" s="274"/>
      <c r="AH1103" s="274"/>
      <c r="AI1103" s="274"/>
      <c r="AJ1103" s="274"/>
      <c r="AK1103" s="274"/>
      <c r="AL1103" s="274"/>
      <c r="AM1103" s="274"/>
      <c r="AN1103" s="274"/>
      <c r="AO1103" s="274"/>
      <c r="AP1103" s="274"/>
    </row>
    <row r="1104" ht="15.75" hidden="1" customHeight="1" outlineLevel="1">
      <c r="A1104" s="870"/>
      <c r="B1104" s="274"/>
      <c r="C1104" s="274"/>
      <c r="D1104" s="274"/>
      <c r="E1104" s="274"/>
      <c r="F1104" s="274"/>
      <c r="G1104" s="274"/>
      <c r="H1104" s="274"/>
      <c r="I1104" s="274"/>
      <c r="J1104" s="274"/>
      <c r="K1104" s="274"/>
      <c r="L1104" s="274"/>
      <c r="M1104" s="274"/>
      <c r="N1104" s="274"/>
      <c r="O1104" s="274"/>
      <c r="P1104" s="274"/>
      <c r="Q1104" s="274"/>
      <c r="R1104" s="274"/>
      <c r="S1104" s="274"/>
      <c r="T1104" s="274"/>
      <c r="U1104" s="274"/>
      <c r="V1104" s="274"/>
      <c r="W1104" s="274"/>
      <c r="X1104" s="274"/>
      <c r="Y1104" s="274"/>
      <c r="Z1104" s="274"/>
      <c r="AA1104" s="274"/>
      <c r="AB1104" s="274"/>
      <c r="AC1104" s="274"/>
      <c r="AD1104" s="274"/>
      <c r="AE1104" s="274"/>
      <c r="AF1104" s="274"/>
      <c r="AG1104" s="274"/>
      <c r="AH1104" s="274"/>
      <c r="AI1104" s="274"/>
      <c r="AJ1104" s="274"/>
      <c r="AK1104" s="274"/>
      <c r="AL1104" s="274"/>
      <c r="AM1104" s="274"/>
      <c r="AN1104" s="274"/>
      <c r="AO1104" s="274"/>
      <c r="AP1104" s="274"/>
    </row>
    <row r="1105" ht="15.75" hidden="1" customHeight="1" outlineLevel="1">
      <c r="A1105" s="870"/>
      <c r="B1105" s="274"/>
      <c r="C1105" s="274"/>
      <c r="D1105" s="274"/>
      <c r="E1105" s="274"/>
      <c r="F1105" s="274"/>
      <c r="G1105" s="274"/>
      <c r="H1105" s="274"/>
      <c r="I1105" s="274"/>
      <c r="J1105" s="274"/>
      <c r="K1105" s="274"/>
      <c r="L1105" s="274"/>
      <c r="M1105" s="274"/>
      <c r="N1105" s="274"/>
      <c r="O1105" s="274"/>
      <c r="P1105" s="274"/>
      <c r="Q1105" s="274"/>
      <c r="R1105" s="274"/>
      <c r="S1105" s="274"/>
      <c r="T1105" s="274"/>
      <c r="U1105" s="274"/>
      <c r="V1105" s="274"/>
      <c r="W1105" s="274"/>
      <c r="X1105" s="274"/>
      <c r="Y1105" s="274"/>
      <c r="Z1105" s="274"/>
      <c r="AA1105" s="274"/>
      <c r="AB1105" s="274"/>
      <c r="AC1105" s="274"/>
      <c r="AD1105" s="274"/>
      <c r="AE1105" s="274"/>
      <c r="AF1105" s="274"/>
      <c r="AG1105" s="274"/>
      <c r="AH1105" s="274"/>
      <c r="AI1105" s="274"/>
      <c r="AJ1105" s="274"/>
      <c r="AK1105" s="274"/>
      <c r="AL1105" s="274"/>
      <c r="AM1105" s="274"/>
      <c r="AN1105" s="274"/>
      <c r="AO1105" s="274"/>
      <c r="AP1105" s="274"/>
    </row>
    <row r="1106" ht="15.75" hidden="1" customHeight="1" outlineLevel="1">
      <c r="A1106" s="870"/>
      <c r="B1106" s="274"/>
      <c r="C1106" s="274"/>
      <c r="D1106" s="274"/>
      <c r="E1106" s="274"/>
      <c r="F1106" s="274"/>
      <c r="G1106" s="274"/>
      <c r="H1106" s="274"/>
      <c r="I1106" s="274"/>
      <c r="J1106" s="274"/>
      <c r="K1106" s="274"/>
      <c r="L1106" s="274"/>
      <c r="M1106" s="274"/>
      <c r="N1106" s="274"/>
      <c r="O1106" s="274"/>
      <c r="P1106" s="274"/>
      <c r="Q1106" s="274"/>
      <c r="R1106" s="274"/>
      <c r="S1106" s="274"/>
      <c r="T1106" s="274"/>
      <c r="U1106" s="274"/>
      <c r="V1106" s="274"/>
      <c r="W1106" s="274"/>
      <c r="X1106" s="274"/>
      <c r="Y1106" s="274"/>
      <c r="Z1106" s="274"/>
      <c r="AA1106" s="274"/>
      <c r="AB1106" s="274"/>
      <c r="AC1106" s="274"/>
      <c r="AD1106" s="274"/>
      <c r="AE1106" s="274"/>
      <c r="AF1106" s="274"/>
      <c r="AG1106" s="274"/>
      <c r="AH1106" s="274"/>
      <c r="AI1106" s="274"/>
      <c r="AJ1106" s="274"/>
      <c r="AK1106" s="274"/>
      <c r="AL1106" s="274"/>
      <c r="AM1106" s="274"/>
      <c r="AN1106" s="274"/>
      <c r="AO1106" s="274"/>
      <c r="AP1106" s="274"/>
    </row>
    <row r="1107" ht="15.75" hidden="1" customHeight="1" outlineLevel="1">
      <c r="A1107" s="870"/>
      <c r="B1107" s="274"/>
      <c r="C1107" s="274"/>
      <c r="D1107" s="274"/>
      <c r="E1107" s="274"/>
      <c r="F1107" s="274"/>
      <c r="G1107" s="274"/>
      <c r="H1107" s="274"/>
      <c r="I1107" s="274"/>
      <c r="J1107" s="274"/>
      <c r="K1107" s="274"/>
      <c r="L1107" s="274"/>
      <c r="M1107" s="274"/>
      <c r="N1107" s="274"/>
      <c r="O1107" s="274"/>
      <c r="P1107" s="274"/>
      <c r="Q1107" s="274"/>
      <c r="R1107" s="274"/>
      <c r="S1107" s="274"/>
      <c r="T1107" s="274"/>
      <c r="U1107" s="274"/>
      <c r="V1107" s="274"/>
      <c r="W1107" s="274"/>
      <c r="X1107" s="274"/>
      <c r="Y1107" s="274"/>
      <c r="Z1107" s="274"/>
      <c r="AA1107" s="274"/>
      <c r="AB1107" s="274"/>
      <c r="AC1107" s="274"/>
      <c r="AD1107" s="274"/>
      <c r="AE1107" s="274"/>
      <c r="AF1107" s="274"/>
      <c r="AG1107" s="274"/>
      <c r="AH1107" s="274"/>
      <c r="AI1107" s="274"/>
      <c r="AJ1107" s="274"/>
      <c r="AK1107" s="274"/>
      <c r="AL1107" s="274"/>
      <c r="AM1107" s="274"/>
      <c r="AN1107" s="274"/>
      <c r="AO1107" s="274"/>
      <c r="AP1107" s="274"/>
    </row>
    <row r="1108" ht="15.75" hidden="1" customHeight="1" outlineLevel="1">
      <c r="A1108" s="870"/>
      <c r="B1108" s="274"/>
      <c r="C1108" s="274"/>
      <c r="D1108" s="274"/>
      <c r="E1108" s="274"/>
      <c r="F1108" s="274"/>
      <c r="G1108" s="274"/>
      <c r="H1108" s="274"/>
      <c r="I1108" s="274"/>
      <c r="J1108" s="274"/>
      <c r="K1108" s="274"/>
      <c r="L1108" s="274"/>
      <c r="M1108" s="274"/>
      <c r="N1108" s="274"/>
      <c r="O1108" s="274"/>
      <c r="P1108" s="274"/>
      <c r="Q1108" s="274"/>
      <c r="R1108" s="274"/>
      <c r="S1108" s="274"/>
      <c r="T1108" s="274"/>
      <c r="U1108" s="274"/>
      <c r="V1108" s="274"/>
      <c r="W1108" s="274"/>
      <c r="X1108" s="274"/>
      <c r="Y1108" s="274"/>
      <c r="Z1108" s="274"/>
      <c r="AA1108" s="274"/>
      <c r="AB1108" s="274"/>
      <c r="AC1108" s="274"/>
      <c r="AD1108" s="274"/>
      <c r="AE1108" s="274"/>
      <c r="AF1108" s="274"/>
      <c r="AG1108" s="274"/>
      <c r="AH1108" s="274"/>
      <c r="AI1108" s="274"/>
      <c r="AJ1108" s="274"/>
      <c r="AK1108" s="274"/>
      <c r="AL1108" s="274"/>
      <c r="AM1108" s="274"/>
      <c r="AN1108" s="274"/>
      <c r="AO1108" s="274"/>
      <c r="AP1108" s="274"/>
    </row>
    <row r="1109" ht="15.75" hidden="1" customHeight="1" outlineLevel="1">
      <c r="A1109" s="870"/>
      <c r="B1109" s="274"/>
      <c r="C1109" s="274"/>
      <c r="D1109" s="274"/>
      <c r="E1109" s="274"/>
      <c r="F1109" s="274"/>
      <c r="G1109" s="274"/>
      <c r="H1109" s="274"/>
      <c r="I1109" s="274"/>
      <c r="J1109" s="274"/>
      <c r="K1109" s="274"/>
      <c r="L1109" s="274"/>
      <c r="M1109" s="274"/>
      <c r="N1109" s="274"/>
      <c r="O1109" s="274"/>
      <c r="P1109" s="274"/>
      <c r="Q1109" s="274"/>
      <c r="R1109" s="274"/>
      <c r="S1109" s="274"/>
      <c r="T1109" s="274"/>
      <c r="U1109" s="274"/>
      <c r="V1109" s="274"/>
      <c r="W1109" s="274"/>
      <c r="X1109" s="274"/>
      <c r="Y1109" s="274"/>
      <c r="Z1109" s="274"/>
      <c r="AA1109" s="274"/>
      <c r="AB1109" s="274"/>
      <c r="AC1109" s="274"/>
      <c r="AD1109" s="274"/>
      <c r="AE1109" s="274"/>
      <c r="AF1109" s="274"/>
      <c r="AG1109" s="274"/>
      <c r="AH1109" s="274"/>
      <c r="AI1109" s="274"/>
      <c r="AJ1109" s="274"/>
      <c r="AK1109" s="274"/>
      <c r="AL1109" s="274"/>
      <c r="AM1109" s="274"/>
      <c r="AN1109" s="274"/>
      <c r="AO1109" s="274"/>
      <c r="AP1109" s="274"/>
    </row>
    <row r="1110" ht="15.75" hidden="1" customHeight="1" outlineLevel="1">
      <c r="A1110" s="870"/>
      <c r="B1110" s="274"/>
      <c r="C1110" s="274"/>
      <c r="D1110" s="274"/>
      <c r="E1110" s="274"/>
      <c r="F1110" s="274"/>
      <c r="G1110" s="274"/>
      <c r="H1110" s="274"/>
      <c r="I1110" s="274"/>
      <c r="J1110" s="274"/>
      <c r="K1110" s="274"/>
      <c r="L1110" s="274"/>
      <c r="M1110" s="274"/>
      <c r="N1110" s="274"/>
      <c r="O1110" s="274"/>
      <c r="P1110" s="274"/>
      <c r="Q1110" s="274"/>
      <c r="R1110" s="274"/>
      <c r="S1110" s="274"/>
      <c r="T1110" s="274"/>
      <c r="U1110" s="274"/>
      <c r="V1110" s="274"/>
      <c r="W1110" s="274"/>
      <c r="X1110" s="274"/>
      <c r="Y1110" s="274"/>
      <c r="Z1110" s="274"/>
      <c r="AA1110" s="274"/>
      <c r="AB1110" s="274"/>
      <c r="AC1110" s="274"/>
      <c r="AD1110" s="274"/>
      <c r="AE1110" s="274"/>
      <c r="AF1110" s="274"/>
      <c r="AG1110" s="274"/>
      <c r="AH1110" s="274"/>
      <c r="AI1110" s="274"/>
      <c r="AJ1110" s="274"/>
      <c r="AK1110" s="274"/>
      <c r="AL1110" s="274"/>
      <c r="AM1110" s="274"/>
      <c r="AN1110" s="274"/>
      <c r="AO1110" s="274"/>
      <c r="AP1110" s="274"/>
    </row>
    <row r="1111" ht="15.75" hidden="1" customHeight="1" outlineLevel="1">
      <c r="A1111" s="870"/>
      <c r="B1111" s="274"/>
      <c r="C1111" s="274"/>
      <c r="D1111" s="274"/>
      <c r="E1111" s="274"/>
      <c r="F1111" s="274"/>
      <c r="G1111" s="274"/>
      <c r="H1111" s="274"/>
      <c r="I1111" s="274"/>
      <c r="J1111" s="274"/>
      <c r="K1111" s="274"/>
      <c r="L1111" s="274"/>
      <c r="M1111" s="274"/>
      <c r="N1111" s="274"/>
      <c r="O1111" s="274"/>
      <c r="P1111" s="274"/>
      <c r="Q1111" s="274"/>
      <c r="R1111" s="274"/>
      <c r="S1111" s="274"/>
      <c r="T1111" s="274"/>
      <c r="U1111" s="274"/>
      <c r="V1111" s="274"/>
      <c r="W1111" s="274"/>
      <c r="X1111" s="274"/>
      <c r="Y1111" s="274"/>
      <c r="Z1111" s="274"/>
      <c r="AA1111" s="274"/>
      <c r="AB1111" s="274"/>
      <c r="AC1111" s="274"/>
      <c r="AD1111" s="274"/>
      <c r="AE1111" s="274"/>
      <c r="AF1111" s="274"/>
      <c r="AG1111" s="274"/>
      <c r="AH1111" s="274"/>
      <c r="AI1111" s="274"/>
      <c r="AJ1111" s="274"/>
      <c r="AK1111" s="274"/>
      <c r="AL1111" s="274"/>
      <c r="AM1111" s="274"/>
      <c r="AN1111" s="274"/>
      <c r="AO1111" s="274"/>
      <c r="AP1111" s="274"/>
    </row>
    <row r="1112" ht="15.75" hidden="1" customHeight="1" outlineLevel="1">
      <c r="A1112" s="870"/>
      <c r="B1112" s="274"/>
      <c r="C1112" s="274"/>
      <c r="D1112" s="274"/>
      <c r="E1112" s="274"/>
      <c r="F1112" s="274"/>
      <c r="G1112" s="274"/>
      <c r="H1112" s="274"/>
      <c r="I1112" s="274"/>
      <c r="J1112" s="274"/>
      <c r="K1112" s="274"/>
      <c r="L1112" s="274"/>
      <c r="M1112" s="274"/>
      <c r="N1112" s="274"/>
      <c r="O1112" s="274"/>
      <c r="P1112" s="274"/>
      <c r="Q1112" s="274"/>
      <c r="R1112" s="274"/>
      <c r="S1112" s="274"/>
      <c r="T1112" s="274"/>
      <c r="U1112" s="274"/>
      <c r="V1112" s="274"/>
      <c r="W1112" s="274"/>
      <c r="X1112" s="274"/>
      <c r="Y1112" s="274"/>
      <c r="Z1112" s="274"/>
      <c r="AA1112" s="274"/>
      <c r="AB1112" s="274"/>
      <c r="AC1112" s="274"/>
      <c r="AD1112" s="274"/>
      <c r="AE1112" s="274"/>
      <c r="AF1112" s="274"/>
      <c r="AG1112" s="274"/>
      <c r="AH1112" s="274"/>
      <c r="AI1112" s="274"/>
      <c r="AJ1112" s="274"/>
      <c r="AK1112" s="274"/>
      <c r="AL1112" s="274"/>
      <c r="AM1112" s="274"/>
      <c r="AN1112" s="274"/>
      <c r="AO1112" s="274"/>
      <c r="AP1112" s="274"/>
    </row>
    <row r="1113" ht="15.75" hidden="1" customHeight="1" outlineLevel="1">
      <c r="A1113" s="870"/>
      <c r="B1113" s="274"/>
      <c r="C1113" s="274"/>
      <c r="D1113" s="274"/>
      <c r="E1113" s="274"/>
      <c r="F1113" s="274"/>
      <c r="G1113" s="274"/>
      <c r="H1113" s="274"/>
      <c r="I1113" s="274"/>
      <c r="J1113" s="274"/>
      <c r="K1113" s="274"/>
      <c r="L1113" s="274"/>
      <c r="M1113" s="274"/>
      <c r="N1113" s="274"/>
      <c r="O1113" s="274"/>
      <c r="P1113" s="274"/>
      <c r="Q1113" s="274"/>
      <c r="R1113" s="274"/>
      <c r="S1113" s="274"/>
      <c r="T1113" s="274"/>
      <c r="U1113" s="274"/>
      <c r="V1113" s="274"/>
      <c r="W1113" s="274"/>
      <c r="X1113" s="274"/>
      <c r="Y1113" s="274"/>
      <c r="Z1113" s="274"/>
      <c r="AA1113" s="274"/>
      <c r="AB1113" s="274"/>
      <c r="AC1113" s="274"/>
      <c r="AD1113" s="274"/>
      <c r="AE1113" s="274"/>
      <c r="AF1113" s="274"/>
      <c r="AG1113" s="274"/>
      <c r="AH1113" s="274"/>
      <c r="AI1113" s="274"/>
      <c r="AJ1113" s="274"/>
      <c r="AK1113" s="274"/>
      <c r="AL1113" s="274"/>
      <c r="AM1113" s="274"/>
      <c r="AN1113" s="274"/>
      <c r="AO1113" s="274"/>
      <c r="AP1113" s="274"/>
    </row>
    <row r="1114" ht="15.75" hidden="1" customHeight="1" outlineLevel="1">
      <c r="A1114" s="870"/>
      <c r="B1114" s="274"/>
      <c r="C1114" s="274"/>
      <c r="D1114" s="274"/>
      <c r="E1114" s="274"/>
      <c r="F1114" s="274"/>
      <c r="G1114" s="274"/>
      <c r="H1114" s="274"/>
      <c r="I1114" s="274"/>
      <c r="J1114" s="274"/>
      <c r="K1114" s="274"/>
      <c r="L1114" s="274"/>
      <c r="M1114" s="274"/>
      <c r="N1114" s="274"/>
      <c r="O1114" s="274"/>
      <c r="P1114" s="274"/>
      <c r="Q1114" s="274"/>
      <c r="R1114" s="274"/>
      <c r="S1114" s="274"/>
      <c r="T1114" s="274"/>
      <c r="U1114" s="274"/>
      <c r="V1114" s="274"/>
      <c r="W1114" s="274"/>
      <c r="X1114" s="274"/>
      <c r="Y1114" s="274"/>
      <c r="Z1114" s="274"/>
      <c r="AA1114" s="274"/>
      <c r="AB1114" s="274"/>
      <c r="AC1114" s="274"/>
      <c r="AD1114" s="274"/>
      <c r="AE1114" s="274"/>
      <c r="AF1114" s="274"/>
      <c r="AG1114" s="274"/>
      <c r="AH1114" s="274"/>
      <c r="AI1114" s="274"/>
      <c r="AJ1114" s="274"/>
      <c r="AK1114" s="274"/>
      <c r="AL1114" s="274"/>
      <c r="AM1114" s="274"/>
      <c r="AN1114" s="274"/>
      <c r="AO1114" s="274"/>
      <c r="AP1114" s="274"/>
    </row>
    <row r="1115" ht="15.75" hidden="1" customHeight="1" outlineLevel="1">
      <c r="A1115" s="870"/>
      <c r="B1115" s="274"/>
      <c r="C1115" s="274"/>
      <c r="D1115" s="274"/>
      <c r="E1115" s="274"/>
      <c r="F1115" s="274"/>
      <c r="G1115" s="274"/>
      <c r="H1115" s="274"/>
      <c r="I1115" s="274"/>
      <c r="J1115" s="274"/>
      <c r="K1115" s="274"/>
      <c r="L1115" s="274"/>
      <c r="M1115" s="274"/>
      <c r="N1115" s="274"/>
      <c r="O1115" s="274"/>
      <c r="P1115" s="274"/>
      <c r="Q1115" s="274"/>
      <c r="R1115" s="274"/>
      <c r="S1115" s="274"/>
      <c r="T1115" s="274"/>
      <c r="U1115" s="274"/>
      <c r="V1115" s="274"/>
      <c r="W1115" s="274"/>
      <c r="X1115" s="274"/>
      <c r="Y1115" s="274"/>
      <c r="Z1115" s="274"/>
      <c r="AA1115" s="274"/>
      <c r="AB1115" s="274"/>
      <c r="AC1115" s="274"/>
      <c r="AD1115" s="274"/>
      <c r="AE1115" s="274"/>
      <c r="AF1115" s="274"/>
      <c r="AG1115" s="274"/>
      <c r="AH1115" s="274"/>
      <c r="AI1115" s="274"/>
      <c r="AJ1115" s="274"/>
      <c r="AK1115" s="274"/>
      <c r="AL1115" s="274"/>
      <c r="AM1115" s="274"/>
      <c r="AN1115" s="274"/>
      <c r="AO1115" s="274"/>
      <c r="AP1115" s="274"/>
    </row>
    <row r="1116" ht="15.75" hidden="1" customHeight="1" outlineLevel="1">
      <c r="A1116" s="870"/>
      <c r="B1116" s="274"/>
      <c r="C1116" s="274"/>
      <c r="D1116" s="274"/>
      <c r="E1116" s="274"/>
      <c r="F1116" s="274"/>
      <c r="G1116" s="274"/>
      <c r="H1116" s="274"/>
      <c r="I1116" s="274"/>
      <c r="J1116" s="274"/>
      <c r="K1116" s="274"/>
      <c r="L1116" s="274"/>
      <c r="M1116" s="274"/>
      <c r="N1116" s="274"/>
      <c r="O1116" s="274"/>
      <c r="P1116" s="274"/>
      <c r="Q1116" s="274"/>
      <c r="R1116" s="274"/>
      <c r="S1116" s="274"/>
      <c r="T1116" s="274"/>
      <c r="U1116" s="274"/>
      <c r="V1116" s="274"/>
      <c r="W1116" s="274"/>
      <c r="X1116" s="274"/>
      <c r="Y1116" s="274"/>
      <c r="Z1116" s="274"/>
      <c r="AA1116" s="274"/>
      <c r="AB1116" s="274"/>
      <c r="AC1116" s="274"/>
      <c r="AD1116" s="274"/>
      <c r="AE1116" s="274"/>
      <c r="AF1116" s="274"/>
      <c r="AG1116" s="274"/>
      <c r="AH1116" s="274"/>
      <c r="AI1116" s="274"/>
      <c r="AJ1116" s="274"/>
      <c r="AK1116" s="274"/>
      <c r="AL1116" s="274"/>
      <c r="AM1116" s="274"/>
      <c r="AN1116" s="274"/>
      <c r="AO1116" s="274"/>
      <c r="AP1116" s="274"/>
    </row>
    <row r="1117" ht="15.75" hidden="1" customHeight="1" outlineLevel="1">
      <c r="A1117" s="870"/>
      <c r="B1117" s="274"/>
      <c r="C1117" s="274"/>
      <c r="D1117" s="274"/>
      <c r="E1117" s="274"/>
      <c r="F1117" s="274"/>
      <c r="G1117" s="274"/>
      <c r="H1117" s="274"/>
      <c r="I1117" s="274"/>
      <c r="J1117" s="274"/>
      <c r="K1117" s="274"/>
      <c r="L1117" s="274"/>
      <c r="M1117" s="274"/>
      <c r="N1117" s="274"/>
      <c r="O1117" s="274"/>
      <c r="P1117" s="274"/>
      <c r="Q1117" s="274"/>
      <c r="R1117" s="274"/>
      <c r="S1117" s="274"/>
      <c r="T1117" s="274"/>
      <c r="U1117" s="274"/>
      <c r="V1117" s="274"/>
      <c r="W1117" s="274"/>
      <c r="X1117" s="274"/>
      <c r="Y1117" s="274"/>
      <c r="Z1117" s="274"/>
      <c r="AA1117" s="274"/>
      <c r="AB1117" s="274"/>
      <c r="AC1117" s="274"/>
      <c r="AD1117" s="274"/>
      <c r="AE1117" s="274"/>
      <c r="AF1117" s="274"/>
      <c r="AG1117" s="274"/>
      <c r="AH1117" s="274"/>
      <c r="AI1117" s="274"/>
      <c r="AJ1117" s="274"/>
      <c r="AK1117" s="274"/>
      <c r="AL1117" s="274"/>
      <c r="AM1117" s="274"/>
      <c r="AN1117" s="274"/>
      <c r="AO1117" s="274"/>
      <c r="AP1117" s="274"/>
    </row>
    <row r="1118" ht="15.75" hidden="1" customHeight="1" outlineLevel="1">
      <c r="A1118" s="870"/>
      <c r="B1118" s="274"/>
      <c r="C1118" s="274"/>
      <c r="D1118" s="274"/>
      <c r="E1118" s="274"/>
      <c r="F1118" s="274"/>
      <c r="G1118" s="274"/>
      <c r="H1118" s="274"/>
      <c r="I1118" s="274"/>
      <c r="J1118" s="274"/>
      <c r="K1118" s="274"/>
      <c r="L1118" s="274"/>
      <c r="M1118" s="274"/>
      <c r="N1118" s="274"/>
      <c r="O1118" s="274"/>
      <c r="P1118" s="274"/>
      <c r="Q1118" s="274"/>
      <c r="R1118" s="274"/>
      <c r="S1118" s="274"/>
      <c r="T1118" s="274"/>
      <c r="U1118" s="274"/>
      <c r="V1118" s="274"/>
      <c r="W1118" s="274"/>
      <c r="X1118" s="274"/>
      <c r="Y1118" s="274"/>
      <c r="Z1118" s="274"/>
      <c r="AA1118" s="274"/>
      <c r="AB1118" s="274"/>
      <c r="AC1118" s="274"/>
      <c r="AD1118" s="274"/>
      <c r="AE1118" s="274"/>
      <c r="AF1118" s="274"/>
      <c r="AG1118" s="274"/>
      <c r="AH1118" s="274"/>
      <c r="AI1118" s="274"/>
      <c r="AJ1118" s="274"/>
      <c r="AK1118" s="274"/>
      <c r="AL1118" s="274"/>
      <c r="AM1118" s="274"/>
      <c r="AN1118" s="274"/>
      <c r="AO1118" s="274"/>
      <c r="AP1118" s="274"/>
    </row>
    <row r="1119" ht="15.75" hidden="1" customHeight="1" outlineLevel="1">
      <c r="A1119" s="870"/>
      <c r="B1119" s="274"/>
      <c r="C1119" s="274"/>
      <c r="D1119" s="274"/>
      <c r="E1119" s="274"/>
      <c r="F1119" s="274"/>
      <c r="G1119" s="274"/>
      <c r="H1119" s="274"/>
      <c r="I1119" s="274"/>
      <c r="J1119" s="274"/>
      <c r="K1119" s="274"/>
      <c r="L1119" s="274"/>
      <c r="M1119" s="274"/>
      <c r="N1119" s="274"/>
      <c r="O1119" s="274"/>
      <c r="P1119" s="274"/>
      <c r="Q1119" s="274"/>
      <c r="R1119" s="274"/>
      <c r="S1119" s="274"/>
      <c r="T1119" s="274"/>
      <c r="U1119" s="274"/>
      <c r="V1119" s="274"/>
      <c r="W1119" s="274"/>
      <c r="X1119" s="274"/>
      <c r="Y1119" s="274"/>
      <c r="Z1119" s="274"/>
      <c r="AA1119" s="274"/>
      <c r="AB1119" s="274"/>
      <c r="AC1119" s="274"/>
      <c r="AD1119" s="274"/>
      <c r="AE1119" s="274"/>
      <c r="AF1119" s="274"/>
      <c r="AG1119" s="274"/>
      <c r="AH1119" s="274"/>
      <c r="AI1119" s="274"/>
      <c r="AJ1119" s="274"/>
      <c r="AK1119" s="274"/>
      <c r="AL1119" s="274"/>
      <c r="AM1119" s="274"/>
      <c r="AN1119" s="274"/>
      <c r="AO1119" s="274"/>
      <c r="AP1119" s="274"/>
    </row>
    <row r="1120" ht="15.75" hidden="1" customHeight="1" outlineLevel="1">
      <c r="A1120" s="870"/>
      <c r="B1120" s="274"/>
      <c r="C1120" s="274"/>
      <c r="D1120" s="274"/>
      <c r="E1120" s="274"/>
      <c r="F1120" s="274"/>
      <c r="G1120" s="274"/>
      <c r="H1120" s="274"/>
      <c r="I1120" s="274"/>
      <c r="J1120" s="274"/>
      <c r="K1120" s="274"/>
      <c r="L1120" s="274"/>
      <c r="M1120" s="274"/>
      <c r="N1120" s="274"/>
      <c r="O1120" s="274"/>
      <c r="P1120" s="274"/>
      <c r="Q1120" s="274"/>
      <c r="R1120" s="274"/>
      <c r="S1120" s="274"/>
      <c r="T1120" s="274"/>
      <c r="U1120" s="274"/>
      <c r="V1120" s="274"/>
      <c r="W1120" s="274"/>
      <c r="X1120" s="274"/>
      <c r="Y1120" s="274"/>
      <c r="Z1120" s="274"/>
      <c r="AA1120" s="274"/>
      <c r="AB1120" s="274"/>
      <c r="AC1120" s="274"/>
      <c r="AD1120" s="274"/>
      <c r="AE1120" s="274"/>
      <c r="AF1120" s="274"/>
      <c r="AG1120" s="274"/>
      <c r="AH1120" s="274"/>
      <c r="AI1120" s="274"/>
      <c r="AJ1120" s="274"/>
      <c r="AK1120" s="274"/>
      <c r="AL1120" s="274"/>
      <c r="AM1120" s="274"/>
      <c r="AN1120" s="274"/>
      <c r="AO1120" s="274"/>
      <c r="AP1120" s="274"/>
    </row>
    <row r="1121" ht="15.75" hidden="1" customHeight="1" outlineLevel="1">
      <c r="A1121" s="870"/>
      <c r="B1121" s="274"/>
      <c r="C1121" s="274"/>
      <c r="D1121" s="274"/>
      <c r="E1121" s="274"/>
      <c r="F1121" s="274"/>
      <c r="G1121" s="274"/>
      <c r="H1121" s="274"/>
      <c r="I1121" s="274"/>
      <c r="J1121" s="274"/>
      <c r="K1121" s="274"/>
      <c r="L1121" s="274"/>
      <c r="M1121" s="274"/>
      <c r="N1121" s="274"/>
      <c r="O1121" s="274"/>
      <c r="P1121" s="274"/>
      <c r="Q1121" s="274"/>
      <c r="R1121" s="274"/>
      <c r="S1121" s="274"/>
      <c r="T1121" s="274"/>
      <c r="U1121" s="274"/>
      <c r="V1121" s="274"/>
      <c r="W1121" s="274"/>
      <c r="X1121" s="274"/>
      <c r="Y1121" s="274"/>
      <c r="Z1121" s="274"/>
      <c r="AA1121" s="274"/>
      <c r="AB1121" s="274"/>
      <c r="AC1121" s="274"/>
      <c r="AD1121" s="274"/>
      <c r="AE1121" s="274"/>
      <c r="AF1121" s="274"/>
      <c r="AG1121" s="274"/>
      <c r="AH1121" s="274"/>
      <c r="AI1121" s="274"/>
      <c r="AJ1121" s="274"/>
      <c r="AK1121" s="274"/>
      <c r="AL1121" s="274"/>
      <c r="AM1121" s="274"/>
      <c r="AN1121" s="274"/>
      <c r="AO1121" s="274"/>
      <c r="AP1121" s="274"/>
    </row>
    <row r="1122" ht="15.75" hidden="1" customHeight="1" outlineLevel="1">
      <c r="A1122" s="870"/>
      <c r="B1122" s="274"/>
      <c r="C1122" s="274"/>
      <c r="D1122" s="274"/>
      <c r="E1122" s="274"/>
      <c r="F1122" s="274"/>
      <c r="G1122" s="274"/>
      <c r="H1122" s="274"/>
      <c r="I1122" s="274"/>
      <c r="J1122" s="274"/>
      <c r="K1122" s="274"/>
      <c r="L1122" s="274"/>
      <c r="M1122" s="274"/>
      <c r="N1122" s="274"/>
      <c r="O1122" s="274"/>
      <c r="P1122" s="274"/>
      <c r="Q1122" s="274"/>
      <c r="R1122" s="274"/>
      <c r="S1122" s="274"/>
      <c r="T1122" s="274"/>
      <c r="U1122" s="274"/>
      <c r="V1122" s="274"/>
      <c r="W1122" s="274"/>
      <c r="X1122" s="274"/>
      <c r="Y1122" s="274"/>
      <c r="Z1122" s="274"/>
      <c r="AA1122" s="274"/>
      <c r="AB1122" s="274"/>
      <c r="AC1122" s="274"/>
      <c r="AD1122" s="274"/>
      <c r="AE1122" s="274"/>
      <c r="AF1122" s="274"/>
      <c r="AG1122" s="274"/>
      <c r="AH1122" s="274"/>
      <c r="AI1122" s="274"/>
      <c r="AJ1122" s="274"/>
      <c r="AK1122" s="274"/>
      <c r="AL1122" s="274"/>
      <c r="AM1122" s="274"/>
      <c r="AN1122" s="274"/>
      <c r="AO1122" s="274"/>
      <c r="AP1122" s="274"/>
    </row>
    <row r="1123" ht="15.75" hidden="1" customHeight="1" outlineLevel="1">
      <c r="A1123" s="870"/>
      <c r="B1123" s="274"/>
      <c r="C1123" s="274"/>
      <c r="D1123" s="274"/>
      <c r="E1123" s="274"/>
      <c r="F1123" s="274"/>
      <c r="G1123" s="274"/>
      <c r="H1123" s="274"/>
      <c r="I1123" s="274"/>
      <c r="J1123" s="274"/>
      <c r="K1123" s="274"/>
      <c r="L1123" s="274"/>
      <c r="M1123" s="274"/>
      <c r="N1123" s="274"/>
      <c r="O1123" s="274"/>
      <c r="P1123" s="274"/>
      <c r="Q1123" s="274"/>
      <c r="R1123" s="274"/>
      <c r="S1123" s="274"/>
      <c r="T1123" s="274"/>
      <c r="U1123" s="274"/>
      <c r="V1123" s="274"/>
      <c r="W1123" s="274"/>
      <c r="X1123" s="274"/>
      <c r="Y1123" s="274"/>
      <c r="Z1123" s="274"/>
      <c r="AA1123" s="274"/>
      <c r="AB1123" s="274"/>
      <c r="AC1123" s="274"/>
      <c r="AD1123" s="274"/>
      <c r="AE1123" s="274"/>
      <c r="AF1123" s="274"/>
      <c r="AG1123" s="274"/>
      <c r="AH1123" s="274"/>
      <c r="AI1123" s="274"/>
      <c r="AJ1123" s="274"/>
      <c r="AK1123" s="274"/>
      <c r="AL1123" s="274"/>
      <c r="AM1123" s="274"/>
      <c r="AN1123" s="274"/>
      <c r="AO1123" s="274"/>
      <c r="AP1123" s="274"/>
    </row>
    <row r="1124" ht="15.75" hidden="1" customHeight="1" outlineLevel="1">
      <c r="A1124" s="870"/>
      <c r="B1124" s="274"/>
      <c r="C1124" s="274"/>
      <c r="D1124" s="274"/>
      <c r="E1124" s="274"/>
      <c r="F1124" s="274"/>
      <c r="G1124" s="274"/>
      <c r="H1124" s="274"/>
      <c r="I1124" s="274"/>
      <c r="J1124" s="274"/>
      <c r="K1124" s="274"/>
      <c r="L1124" s="274"/>
      <c r="M1124" s="274"/>
      <c r="N1124" s="274"/>
      <c r="O1124" s="274"/>
      <c r="P1124" s="274"/>
      <c r="Q1124" s="274"/>
      <c r="R1124" s="274"/>
      <c r="S1124" s="274"/>
      <c r="T1124" s="274"/>
      <c r="U1124" s="274"/>
      <c r="V1124" s="274"/>
      <c r="W1124" s="274"/>
      <c r="X1124" s="274"/>
      <c r="Y1124" s="274"/>
      <c r="Z1124" s="274"/>
      <c r="AA1124" s="274"/>
      <c r="AB1124" s="274"/>
      <c r="AC1124" s="274"/>
      <c r="AD1124" s="274"/>
      <c r="AE1124" s="274"/>
      <c r="AF1124" s="274"/>
      <c r="AG1124" s="274"/>
      <c r="AH1124" s="274"/>
      <c r="AI1124" s="274"/>
      <c r="AJ1124" s="274"/>
      <c r="AK1124" s="274"/>
      <c r="AL1124" s="274"/>
      <c r="AM1124" s="274"/>
      <c r="AN1124" s="274"/>
      <c r="AO1124" s="274"/>
      <c r="AP1124" s="274"/>
    </row>
    <row r="1125" ht="15.75" hidden="1" customHeight="1" outlineLevel="1">
      <c r="A1125" s="870"/>
      <c r="B1125" s="274"/>
      <c r="C1125" s="274"/>
      <c r="D1125" s="274"/>
      <c r="E1125" s="274"/>
      <c r="F1125" s="274"/>
      <c r="G1125" s="274"/>
      <c r="H1125" s="274"/>
      <c r="I1125" s="274"/>
      <c r="J1125" s="274"/>
      <c r="K1125" s="274"/>
      <c r="L1125" s="274"/>
      <c r="M1125" s="274"/>
      <c r="N1125" s="274"/>
      <c r="O1125" s="274"/>
      <c r="P1125" s="274"/>
      <c r="Q1125" s="274"/>
      <c r="R1125" s="274"/>
      <c r="S1125" s="274"/>
      <c r="T1125" s="274"/>
      <c r="U1125" s="274"/>
      <c r="V1125" s="274"/>
      <c r="W1125" s="274"/>
      <c r="X1125" s="274"/>
      <c r="Y1125" s="274"/>
      <c r="Z1125" s="274"/>
      <c r="AA1125" s="274"/>
      <c r="AB1125" s="274"/>
      <c r="AC1125" s="274"/>
      <c r="AD1125" s="274"/>
      <c r="AE1125" s="274"/>
      <c r="AF1125" s="274"/>
      <c r="AG1125" s="274"/>
      <c r="AH1125" s="274"/>
      <c r="AI1125" s="274"/>
      <c r="AJ1125" s="274"/>
      <c r="AK1125" s="274"/>
      <c r="AL1125" s="274"/>
      <c r="AM1125" s="274"/>
      <c r="AN1125" s="274"/>
      <c r="AO1125" s="274"/>
      <c r="AP1125" s="274"/>
    </row>
    <row r="1126" ht="15.75" hidden="1" customHeight="1" outlineLevel="1">
      <c r="A1126" s="870"/>
      <c r="B1126" s="274"/>
      <c r="C1126" s="274"/>
      <c r="D1126" s="274"/>
      <c r="E1126" s="274"/>
      <c r="F1126" s="274"/>
      <c r="G1126" s="274"/>
      <c r="H1126" s="274"/>
      <c r="I1126" s="274"/>
      <c r="J1126" s="274"/>
      <c r="K1126" s="274"/>
      <c r="L1126" s="274"/>
      <c r="M1126" s="274"/>
      <c r="N1126" s="274"/>
      <c r="O1126" s="274"/>
      <c r="P1126" s="274"/>
      <c r="Q1126" s="274"/>
      <c r="R1126" s="274"/>
      <c r="S1126" s="274"/>
      <c r="T1126" s="274"/>
      <c r="U1126" s="274"/>
      <c r="V1126" s="274"/>
      <c r="W1126" s="274"/>
      <c r="X1126" s="274"/>
      <c r="Y1126" s="274"/>
      <c r="Z1126" s="274"/>
      <c r="AA1126" s="274"/>
      <c r="AB1126" s="274"/>
      <c r="AC1126" s="274"/>
      <c r="AD1126" s="274"/>
      <c r="AE1126" s="274"/>
      <c r="AF1126" s="274"/>
      <c r="AG1126" s="274"/>
      <c r="AH1126" s="274"/>
      <c r="AI1126" s="274"/>
      <c r="AJ1126" s="274"/>
      <c r="AK1126" s="274"/>
      <c r="AL1126" s="274"/>
      <c r="AM1126" s="274"/>
      <c r="AN1126" s="274"/>
      <c r="AO1126" s="274"/>
      <c r="AP1126" s="274"/>
    </row>
    <row r="1127" ht="15.75" hidden="1" customHeight="1" outlineLevel="1">
      <c r="A1127" s="870"/>
      <c r="B1127" s="274"/>
      <c r="C1127" s="274"/>
      <c r="D1127" s="274"/>
      <c r="E1127" s="274"/>
      <c r="F1127" s="274"/>
      <c r="G1127" s="274"/>
      <c r="H1127" s="274"/>
      <c r="I1127" s="274"/>
      <c r="J1127" s="274"/>
      <c r="K1127" s="274"/>
      <c r="L1127" s="274"/>
      <c r="M1127" s="274"/>
      <c r="N1127" s="274"/>
      <c r="O1127" s="274"/>
      <c r="P1127" s="274"/>
      <c r="Q1127" s="274"/>
      <c r="R1127" s="274"/>
      <c r="S1127" s="274"/>
      <c r="T1127" s="274"/>
      <c r="U1127" s="274"/>
      <c r="V1127" s="274"/>
      <c r="W1127" s="274"/>
      <c r="X1127" s="274"/>
      <c r="Y1127" s="274"/>
      <c r="Z1127" s="274"/>
      <c r="AA1127" s="274"/>
      <c r="AB1127" s="274"/>
      <c r="AC1127" s="274"/>
      <c r="AD1127" s="274"/>
      <c r="AE1127" s="274"/>
      <c r="AF1127" s="274"/>
      <c r="AG1127" s="274"/>
      <c r="AH1127" s="274"/>
      <c r="AI1127" s="274"/>
      <c r="AJ1127" s="274"/>
      <c r="AK1127" s="274"/>
      <c r="AL1127" s="274"/>
      <c r="AM1127" s="274"/>
      <c r="AN1127" s="274"/>
      <c r="AO1127" s="274"/>
      <c r="AP1127" s="274"/>
    </row>
    <row r="1128" ht="15.75" hidden="1" customHeight="1" outlineLevel="1">
      <c r="A1128" s="870"/>
      <c r="B1128" s="274"/>
      <c r="C1128" s="274"/>
      <c r="D1128" s="274"/>
      <c r="E1128" s="274"/>
      <c r="F1128" s="274"/>
      <c r="G1128" s="274"/>
      <c r="H1128" s="274"/>
      <c r="I1128" s="274"/>
      <c r="J1128" s="274"/>
      <c r="K1128" s="274"/>
      <c r="L1128" s="274"/>
      <c r="M1128" s="274"/>
      <c r="N1128" s="274"/>
      <c r="O1128" s="274"/>
      <c r="P1128" s="274"/>
      <c r="Q1128" s="274"/>
      <c r="R1128" s="274"/>
      <c r="S1128" s="274"/>
      <c r="T1128" s="274"/>
      <c r="U1128" s="274"/>
      <c r="V1128" s="274"/>
      <c r="W1128" s="274"/>
      <c r="X1128" s="274"/>
      <c r="Y1128" s="274"/>
      <c r="Z1128" s="274"/>
      <c r="AA1128" s="274"/>
      <c r="AB1128" s="274"/>
      <c r="AC1128" s="274"/>
      <c r="AD1128" s="274"/>
      <c r="AE1128" s="274"/>
      <c r="AF1128" s="274"/>
      <c r="AG1128" s="274"/>
      <c r="AH1128" s="274"/>
      <c r="AI1128" s="274"/>
      <c r="AJ1128" s="274"/>
      <c r="AK1128" s="274"/>
      <c r="AL1128" s="274"/>
      <c r="AM1128" s="274"/>
      <c r="AN1128" s="274"/>
      <c r="AO1128" s="274"/>
      <c r="AP1128" s="274"/>
    </row>
    <row r="1129" ht="15.75" hidden="1" customHeight="1" outlineLevel="1">
      <c r="A1129" s="870"/>
      <c r="B1129" s="274"/>
      <c r="C1129" s="274"/>
      <c r="D1129" s="274"/>
      <c r="E1129" s="274"/>
      <c r="F1129" s="274"/>
      <c r="G1129" s="274"/>
      <c r="H1129" s="274"/>
      <c r="I1129" s="274"/>
      <c r="J1129" s="274"/>
      <c r="K1129" s="274"/>
      <c r="L1129" s="274"/>
      <c r="M1129" s="274"/>
      <c r="N1129" s="274"/>
      <c r="O1129" s="274"/>
      <c r="P1129" s="274"/>
      <c r="Q1129" s="274"/>
      <c r="R1129" s="274"/>
      <c r="S1129" s="274"/>
      <c r="T1129" s="274"/>
      <c r="U1129" s="274"/>
      <c r="V1129" s="274"/>
      <c r="W1129" s="274"/>
      <c r="X1129" s="274"/>
      <c r="Y1129" s="274"/>
      <c r="Z1129" s="274"/>
      <c r="AA1129" s="274"/>
      <c r="AB1129" s="274"/>
      <c r="AC1129" s="274"/>
      <c r="AD1129" s="274"/>
      <c r="AE1129" s="274"/>
      <c r="AF1129" s="274"/>
      <c r="AG1129" s="274"/>
      <c r="AH1129" s="274"/>
      <c r="AI1129" s="274"/>
      <c r="AJ1129" s="274"/>
      <c r="AK1129" s="274"/>
      <c r="AL1129" s="274"/>
      <c r="AM1129" s="274"/>
      <c r="AN1129" s="274"/>
      <c r="AO1129" s="274"/>
      <c r="AP1129" s="274"/>
    </row>
    <row r="1130" ht="15.75" hidden="1" customHeight="1" outlineLevel="1">
      <c r="A1130" s="870"/>
      <c r="B1130" s="274"/>
      <c r="C1130" s="274"/>
      <c r="D1130" s="274"/>
      <c r="E1130" s="274"/>
      <c r="F1130" s="274"/>
      <c r="G1130" s="274"/>
      <c r="H1130" s="274"/>
      <c r="I1130" s="274"/>
      <c r="J1130" s="274"/>
      <c r="K1130" s="274"/>
      <c r="L1130" s="274"/>
      <c r="M1130" s="274"/>
      <c r="N1130" s="274"/>
      <c r="O1130" s="274"/>
      <c r="P1130" s="274"/>
      <c r="Q1130" s="274"/>
      <c r="R1130" s="274"/>
      <c r="S1130" s="274"/>
      <c r="T1130" s="274"/>
      <c r="U1130" s="274"/>
      <c r="V1130" s="274"/>
      <c r="W1130" s="274"/>
      <c r="X1130" s="274"/>
      <c r="Y1130" s="274"/>
      <c r="Z1130" s="274"/>
      <c r="AA1130" s="274"/>
      <c r="AB1130" s="274"/>
      <c r="AC1130" s="274"/>
      <c r="AD1130" s="274"/>
      <c r="AE1130" s="274"/>
      <c r="AF1130" s="274"/>
      <c r="AG1130" s="274"/>
      <c r="AH1130" s="274"/>
      <c r="AI1130" s="274"/>
      <c r="AJ1130" s="274"/>
      <c r="AK1130" s="274"/>
      <c r="AL1130" s="274"/>
      <c r="AM1130" s="274"/>
      <c r="AN1130" s="274"/>
      <c r="AO1130" s="274"/>
      <c r="AP1130" s="274"/>
    </row>
    <row r="1131" ht="15.75" hidden="1" customHeight="1" outlineLevel="1">
      <c r="A1131" s="870"/>
      <c r="B1131" s="274"/>
      <c r="C1131" s="274"/>
      <c r="D1131" s="274"/>
      <c r="E1131" s="274"/>
      <c r="F1131" s="274"/>
      <c r="G1131" s="274"/>
      <c r="H1131" s="274"/>
      <c r="I1131" s="274"/>
      <c r="J1131" s="274"/>
      <c r="K1131" s="274"/>
      <c r="L1131" s="274"/>
      <c r="M1131" s="274"/>
      <c r="N1131" s="274"/>
      <c r="O1131" s="274"/>
      <c r="P1131" s="274"/>
      <c r="Q1131" s="274"/>
      <c r="R1131" s="274"/>
      <c r="S1131" s="274"/>
      <c r="T1131" s="274"/>
      <c r="U1131" s="274"/>
      <c r="V1131" s="274"/>
      <c r="W1131" s="274"/>
      <c r="X1131" s="274"/>
      <c r="Y1131" s="274"/>
      <c r="Z1131" s="274"/>
      <c r="AA1131" s="274"/>
      <c r="AB1131" s="274"/>
      <c r="AC1131" s="274"/>
      <c r="AD1131" s="274"/>
      <c r="AE1131" s="274"/>
      <c r="AF1131" s="274"/>
      <c r="AG1131" s="274"/>
      <c r="AH1131" s="274"/>
      <c r="AI1131" s="274"/>
      <c r="AJ1131" s="274"/>
      <c r="AK1131" s="274"/>
      <c r="AL1131" s="274"/>
      <c r="AM1131" s="274"/>
      <c r="AN1131" s="274"/>
      <c r="AO1131" s="274"/>
      <c r="AP1131" s="274"/>
    </row>
    <row r="1132" ht="15.75" hidden="1" customHeight="1" outlineLevel="1">
      <c r="A1132" s="870"/>
      <c r="B1132" s="274"/>
      <c r="C1132" s="274"/>
      <c r="D1132" s="274"/>
      <c r="E1132" s="274"/>
      <c r="F1132" s="274"/>
      <c r="G1132" s="274"/>
      <c r="H1132" s="274"/>
      <c r="I1132" s="274"/>
      <c r="J1132" s="274"/>
      <c r="K1132" s="274"/>
      <c r="L1132" s="274"/>
      <c r="M1132" s="274"/>
      <c r="N1132" s="274"/>
      <c r="O1132" s="274"/>
      <c r="P1132" s="274"/>
      <c r="Q1132" s="274"/>
      <c r="R1132" s="274"/>
      <c r="S1132" s="274"/>
      <c r="T1132" s="274"/>
      <c r="U1132" s="274"/>
      <c r="V1132" s="274"/>
      <c r="W1132" s="274"/>
      <c r="X1132" s="274"/>
      <c r="Y1132" s="274"/>
      <c r="Z1132" s="274"/>
      <c r="AA1132" s="274"/>
      <c r="AB1132" s="274"/>
      <c r="AC1132" s="274"/>
      <c r="AD1132" s="274"/>
      <c r="AE1132" s="274"/>
      <c r="AF1132" s="274"/>
      <c r="AG1132" s="274"/>
      <c r="AH1132" s="274"/>
      <c r="AI1132" s="274"/>
      <c r="AJ1132" s="274"/>
      <c r="AK1132" s="274"/>
      <c r="AL1132" s="274"/>
      <c r="AM1132" s="274"/>
      <c r="AN1132" s="274"/>
      <c r="AO1132" s="274"/>
      <c r="AP1132" s="274"/>
    </row>
    <row r="1133" ht="15.75" hidden="1" customHeight="1" outlineLevel="1">
      <c r="A1133" s="870"/>
      <c r="B1133" s="274"/>
      <c r="C1133" s="274"/>
      <c r="D1133" s="274"/>
      <c r="E1133" s="274"/>
      <c r="F1133" s="274"/>
      <c r="G1133" s="274"/>
      <c r="H1133" s="274"/>
      <c r="I1133" s="274"/>
      <c r="J1133" s="274"/>
      <c r="K1133" s="274"/>
      <c r="L1133" s="274"/>
      <c r="M1133" s="274"/>
      <c r="N1133" s="274"/>
      <c r="O1133" s="274"/>
      <c r="P1133" s="274"/>
      <c r="Q1133" s="274"/>
      <c r="R1133" s="274"/>
      <c r="S1133" s="274"/>
      <c r="T1133" s="274"/>
      <c r="U1133" s="274"/>
      <c r="V1133" s="274"/>
      <c r="W1133" s="274"/>
      <c r="X1133" s="274"/>
      <c r="Y1133" s="274"/>
      <c r="Z1133" s="274"/>
      <c r="AA1133" s="274"/>
      <c r="AB1133" s="274"/>
      <c r="AC1133" s="274"/>
      <c r="AD1133" s="274"/>
      <c r="AE1133" s="274"/>
      <c r="AF1133" s="274"/>
      <c r="AG1133" s="274"/>
      <c r="AH1133" s="274"/>
      <c r="AI1133" s="274"/>
      <c r="AJ1133" s="274"/>
      <c r="AK1133" s="274"/>
      <c r="AL1133" s="274"/>
      <c r="AM1133" s="274"/>
      <c r="AN1133" s="274"/>
      <c r="AO1133" s="274"/>
      <c r="AP1133" s="274"/>
    </row>
    <row r="1134" ht="15.75" hidden="1" customHeight="1" outlineLevel="1">
      <c r="A1134" s="870"/>
      <c r="B1134" s="274"/>
      <c r="C1134" s="274"/>
      <c r="D1134" s="274"/>
      <c r="E1134" s="274"/>
      <c r="F1134" s="274"/>
      <c r="G1134" s="274"/>
      <c r="H1134" s="274"/>
      <c r="I1134" s="274"/>
      <c r="J1134" s="274"/>
      <c r="K1134" s="274"/>
      <c r="L1134" s="274"/>
      <c r="M1134" s="274"/>
      <c r="N1134" s="274"/>
      <c r="O1134" s="274"/>
      <c r="P1134" s="274"/>
      <c r="Q1134" s="274"/>
      <c r="R1134" s="274"/>
      <c r="S1134" s="274"/>
      <c r="T1134" s="274"/>
      <c r="U1134" s="274"/>
      <c r="V1134" s="274"/>
      <c r="W1134" s="274"/>
      <c r="X1134" s="274"/>
      <c r="Y1134" s="274"/>
      <c r="Z1134" s="274"/>
      <c r="AA1134" s="274"/>
      <c r="AB1134" s="274"/>
      <c r="AC1134" s="274"/>
      <c r="AD1134" s="274"/>
      <c r="AE1134" s="274"/>
      <c r="AF1134" s="274"/>
      <c r="AG1134" s="274"/>
      <c r="AH1134" s="274"/>
      <c r="AI1134" s="274"/>
      <c r="AJ1134" s="274"/>
      <c r="AK1134" s="274"/>
      <c r="AL1134" s="274"/>
      <c r="AM1134" s="274"/>
      <c r="AN1134" s="274"/>
      <c r="AO1134" s="274"/>
      <c r="AP1134" s="274"/>
    </row>
    <row r="1135" ht="15.75" hidden="1" customHeight="1" outlineLevel="1">
      <c r="A1135" s="870"/>
      <c r="B1135" s="274"/>
      <c r="C1135" s="274"/>
      <c r="D1135" s="274"/>
      <c r="E1135" s="274"/>
      <c r="F1135" s="274"/>
      <c r="G1135" s="274"/>
      <c r="H1135" s="274"/>
      <c r="I1135" s="274"/>
      <c r="J1135" s="274"/>
      <c r="K1135" s="274"/>
      <c r="L1135" s="274"/>
      <c r="M1135" s="274"/>
      <c r="N1135" s="274"/>
      <c r="O1135" s="274"/>
      <c r="P1135" s="274"/>
      <c r="Q1135" s="274"/>
      <c r="R1135" s="274"/>
      <c r="S1135" s="274"/>
      <c r="T1135" s="274"/>
      <c r="U1135" s="274"/>
      <c r="V1135" s="274"/>
      <c r="W1135" s="274"/>
      <c r="X1135" s="274"/>
      <c r="Y1135" s="274"/>
      <c r="Z1135" s="274"/>
      <c r="AA1135" s="274"/>
      <c r="AB1135" s="274"/>
      <c r="AC1135" s="274"/>
      <c r="AD1135" s="274"/>
      <c r="AE1135" s="274"/>
      <c r="AF1135" s="274"/>
      <c r="AG1135" s="274"/>
      <c r="AH1135" s="274"/>
      <c r="AI1135" s="274"/>
      <c r="AJ1135" s="274"/>
      <c r="AK1135" s="274"/>
      <c r="AL1135" s="274"/>
      <c r="AM1135" s="274"/>
      <c r="AN1135" s="274"/>
      <c r="AO1135" s="274"/>
      <c r="AP1135" s="274"/>
    </row>
    <row r="1136" ht="15.75" hidden="1" customHeight="1" outlineLevel="1">
      <c r="A1136" s="870"/>
      <c r="B1136" s="274"/>
      <c r="C1136" s="274"/>
      <c r="D1136" s="274"/>
      <c r="E1136" s="274"/>
      <c r="F1136" s="274"/>
      <c r="G1136" s="274"/>
      <c r="H1136" s="274"/>
      <c r="I1136" s="274"/>
      <c r="J1136" s="274"/>
      <c r="K1136" s="274"/>
      <c r="L1136" s="274"/>
      <c r="M1136" s="274"/>
      <c r="N1136" s="274"/>
      <c r="O1136" s="274"/>
      <c r="P1136" s="274"/>
      <c r="Q1136" s="274"/>
      <c r="R1136" s="274"/>
      <c r="S1136" s="274"/>
      <c r="T1136" s="274"/>
      <c r="U1136" s="274"/>
      <c r="V1136" s="274"/>
      <c r="W1136" s="274"/>
      <c r="X1136" s="274"/>
      <c r="Y1136" s="274"/>
      <c r="Z1136" s="274"/>
      <c r="AA1136" s="274"/>
      <c r="AB1136" s="274"/>
      <c r="AC1136" s="274"/>
      <c r="AD1136" s="274"/>
      <c r="AE1136" s="274"/>
      <c r="AF1136" s="274"/>
      <c r="AG1136" s="274"/>
      <c r="AH1136" s="274"/>
      <c r="AI1136" s="274"/>
      <c r="AJ1136" s="274"/>
      <c r="AK1136" s="274"/>
      <c r="AL1136" s="274"/>
      <c r="AM1136" s="274"/>
      <c r="AN1136" s="274"/>
      <c r="AO1136" s="274"/>
      <c r="AP1136" s="274"/>
    </row>
    <row r="1137" ht="15.75" hidden="1" customHeight="1" outlineLevel="1">
      <c r="A1137" s="870"/>
      <c r="B1137" s="274"/>
      <c r="C1137" s="274"/>
      <c r="D1137" s="274"/>
      <c r="E1137" s="274"/>
      <c r="F1137" s="274"/>
      <c r="G1137" s="274"/>
      <c r="H1137" s="274"/>
      <c r="I1137" s="274"/>
      <c r="J1137" s="274"/>
      <c r="K1137" s="274"/>
      <c r="L1137" s="274"/>
      <c r="M1137" s="274"/>
      <c r="N1137" s="274"/>
      <c r="O1137" s="274"/>
      <c r="P1137" s="274"/>
      <c r="Q1137" s="274"/>
      <c r="R1137" s="274"/>
      <c r="S1137" s="274"/>
      <c r="T1137" s="274"/>
      <c r="U1137" s="274"/>
      <c r="V1137" s="274"/>
      <c r="W1137" s="274"/>
      <c r="X1137" s="274"/>
      <c r="Y1137" s="274"/>
      <c r="Z1137" s="274"/>
      <c r="AA1137" s="274"/>
      <c r="AB1137" s="274"/>
      <c r="AC1137" s="274"/>
      <c r="AD1137" s="274"/>
      <c r="AE1137" s="274"/>
      <c r="AF1137" s="274"/>
      <c r="AG1137" s="274"/>
      <c r="AH1137" s="274"/>
      <c r="AI1137" s="274"/>
      <c r="AJ1137" s="274"/>
      <c r="AK1137" s="274"/>
      <c r="AL1137" s="274"/>
      <c r="AM1137" s="274"/>
      <c r="AN1137" s="274"/>
      <c r="AO1137" s="274"/>
      <c r="AP1137" s="274"/>
    </row>
    <row r="1138" ht="15.75" hidden="1" customHeight="1" outlineLevel="1">
      <c r="A1138" s="870"/>
      <c r="B1138" s="274"/>
      <c r="C1138" s="274"/>
      <c r="D1138" s="274"/>
      <c r="E1138" s="274"/>
      <c r="F1138" s="274"/>
      <c r="G1138" s="274"/>
      <c r="H1138" s="274"/>
      <c r="I1138" s="274"/>
      <c r="J1138" s="274"/>
      <c r="K1138" s="274"/>
      <c r="L1138" s="274"/>
      <c r="M1138" s="274"/>
      <c r="N1138" s="274"/>
      <c r="O1138" s="274"/>
      <c r="P1138" s="274"/>
      <c r="Q1138" s="274"/>
      <c r="R1138" s="274"/>
      <c r="S1138" s="274"/>
      <c r="T1138" s="274"/>
      <c r="U1138" s="274"/>
      <c r="V1138" s="274"/>
      <c r="W1138" s="274"/>
      <c r="X1138" s="274"/>
      <c r="Y1138" s="274"/>
      <c r="Z1138" s="274"/>
      <c r="AA1138" s="274"/>
      <c r="AB1138" s="274"/>
      <c r="AC1138" s="274"/>
      <c r="AD1138" s="274"/>
      <c r="AE1138" s="274"/>
      <c r="AF1138" s="274"/>
      <c r="AG1138" s="274"/>
      <c r="AH1138" s="274"/>
      <c r="AI1138" s="274"/>
      <c r="AJ1138" s="274"/>
      <c r="AK1138" s="274"/>
      <c r="AL1138" s="274"/>
      <c r="AM1138" s="274"/>
      <c r="AN1138" s="274"/>
      <c r="AO1138" s="274"/>
      <c r="AP1138" s="274"/>
    </row>
    <row r="1139" ht="15.75" hidden="1" customHeight="1" outlineLevel="1">
      <c r="A1139" s="870"/>
      <c r="B1139" s="274"/>
      <c r="C1139" s="274"/>
      <c r="D1139" s="274"/>
      <c r="E1139" s="274"/>
      <c r="F1139" s="274"/>
      <c r="G1139" s="274"/>
      <c r="H1139" s="274"/>
      <c r="I1139" s="274"/>
      <c r="J1139" s="274"/>
      <c r="K1139" s="274"/>
      <c r="L1139" s="274"/>
      <c r="M1139" s="274"/>
      <c r="N1139" s="274"/>
      <c r="O1139" s="274"/>
      <c r="P1139" s="274"/>
      <c r="Q1139" s="274"/>
      <c r="R1139" s="274"/>
      <c r="S1139" s="274"/>
      <c r="T1139" s="274"/>
      <c r="U1139" s="274"/>
      <c r="V1139" s="274"/>
      <c r="W1139" s="274"/>
      <c r="X1139" s="274"/>
      <c r="Y1139" s="274"/>
      <c r="Z1139" s="274"/>
      <c r="AA1139" s="274"/>
      <c r="AB1139" s="274"/>
      <c r="AC1139" s="274"/>
      <c r="AD1139" s="274"/>
      <c r="AE1139" s="274"/>
      <c r="AF1139" s="274"/>
      <c r="AG1139" s="274"/>
      <c r="AH1139" s="274"/>
      <c r="AI1139" s="274"/>
      <c r="AJ1139" s="274"/>
      <c r="AK1139" s="274"/>
      <c r="AL1139" s="274"/>
      <c r="AM1139" s="274"/>
      <c r="AN1139" s="274"/>
      <c r="AO1139" s="274"/>
      <c r="AP1139" s="274"/>
    </row>
    <row r="1140" ht="15.75" hidden="1" customHeight="1" outlineLevel="1">
      <c r="A1140" s="870"/>
      <c r="B1140" s="274"/>
      <c r="C1140" s="274"/>
      <c r="D1140" s="274"/>
      <c r="E1140" s="274"/>
      <c r="F1140" s="274"/>
      <c r="G1140" s="274"/>
      <c r="H1140" s="274"/>
      <c r="I1140" s="274"/>
      <c r="J1140" s="274"/>
      <c r="K1140" s="274"/>
      <c r="L1140" s="274"/>
      <c r="M1140" s="274"/>
      <c r="N1140" s="274"/>
      <c r="O1140" s="274"/>
      <c r="P1140" s="274"/>
      <c r="Q1140" s="274"/>
      <c r="R1140" s="274"/>
      <c r="S1140" s="274"/>
      <c r="T1140" s="274"/>
      <c r="U1140" s="274"/>
      <c r="V1140" s="274"/>
      <c r="W1140" s="274"/>
      <c r="X1140" s="274"/>
      <c r="Y1140" s="274"/>
      <c r="Z1140" s="274"/>
      <c r="AA1140" s="274"/>
      <c r="AB1140" s="274"/>
      <c r="AC1140" s="274"/>
      <c r="AD1140" s="274"/>
      <c r="AE1140" s="274"/>
      <c r="AF1140" s="274"/>
      <c r="AG1140" s="274"/>
      <c r="AH1140" s="274"/>
      <c r="AI1140" s="274"/>
      <c r="AJ1140" s="274"/>
      <c r="AK1140" s="274"/>
      <c r="AL1140" s="274"/>
      <c r="AM1140" s="274"/>
      <c r="AN1140" s="274"/>
      <c r="AO1140" s="274"/>
      <c r="AP1140" s="274"/>
    </row>
    <row r="1141" ht="15.75" hidden="1" customHeight="1" outlineLevel="1">
      <c r="A1141" s="870"/>
      <c r="B1141" s="274"/>
      <c r="C1141" s="274"/>
      <c r="D1141" s="274"/>
      <c r="E1141" s="274"/>
      <c r="F1141" s="274"/>
      <c r="G1141" s="274"/>
      <c r="H1141" s="274"/>
      <c r="I1141" s="274"/>
      <c r="J1141" s="274"/>
      <c r="K1141" s="274"/>
      <c r="L1141" s="274"/>
      <c r="M1141" s="274"/>
      <c r="N1141" s="274"/>
      <c r="O1141" s="274"/>
      <c r="P1141" s="274"/>
      <c r="Q1141" s="274"/>
      <c r="R1141" s="274"/>
      <c r="S1141" s="274"/>
      <c r="T1141" s="274"/>
      <c r="U1141" s="274"/>
      <c r="V1141" s="274"/>
      <c r="W1141" s="274"/>
      <c r="X1141" s="274"/>
      <c r="Y1141" s="274"/>
      <c r="Z1141" s="274"/>
      <c r="AA1141" s="274"/>
      <c r="AB1141" s="274"/>
      <c r="AC1141" s="274"/>
      <c r="AD1141" s="274"/>
      <c r="AE1141" s="274"/>
      <c r="AF1141" s="274"/>
      <c r="AG1141" s="274"/>
      <c r="AH1141" s="274"/>
      <c r="AI1141" s="274"/>
      <c r="AJ1141" s="274"/>
      <c r="AK1141" s="274"/>
      <c r="AL1141" s="274"/>
      <c r="AM1141" s="274"/>
      <c r="AN1141" s="274"/>
      <c r="AO1141" s="274"/>
      <c r="AP1141" s="274"/>
    </row>
    <row r="1142" ht="15.75" hidden="1" customHeight="1" outlineLevel="1">
      <c r="A1142" s="870"/>
      <c r="B1142" s="274"/>
      <c r="C1142" s="274"/>
      <c r="D1142" s="274"/>
      <c r="E1142" s="274"/>
      <c r="F1142" s="274"/>
      <c r="G1142" s="274"/>
      <c r="H1142" s="274"/>
      <c r="I1142" s="274"/>
      <c r="J1142" s="274"/>
      <c r="K1142" s="274"/>
      <c r="L1142" s="274"/>
      <c r="M1142" s="274"/>
      <c r="N1142" s="274"/>
      <c r="O1142" s="274"/>
      <c r="P1142" s="274"/>
      <c r="Q1142" s="274"/>
      <c r="R1142" s="274"/>
      <c r="S1142" s="274"/>
      <c r="T1142" s="274"/>
      <c r="U1142" s="274"/>
      <c r="V1142" s="274"/>
      <c r="W1142" s="274"/>
      <c r="X1142" s="274"/>
      <c r="Y1142" s="274"/>
      <c r="Z1142" s="274"/>
      <c r="AA1142" s="274"/>
      <c r="AB1142" s="274"/>
      <c r="AC1142" s="274"/>
      <c r="AD1142" s="274"/>
      <c r="AE1142" s="274"/>
      <c r="AF1142" s="274"/>
      <c r="AG1142" s="274"/>
      <c r="AH1142" s="274"/>
      <c r="AI1142" s="274"/>
      <c r="AJ1142" s="274"/>
      <c r="AK1142" s="274"/>
      <c r="AL1142" s="274"/>
      <c r="AM1142" s="274"/>
      <c r="AN1142" s="274"/>
      <c r="AO1142" s="274"/>
      <c r="AP1142" s="274"/>
    </row>
    <row r="1143" ht="15.75" hidden="1" customHeight="1" outlineLevel="1">
      <c r="A1143" s="870"/>
      <c r="B1143" s="274"/>
      <c r="C1143" s="274"/>
      <c r="D1143" s="274"/>
      <c r="E1143" s="274"/>
      <c r="F1143" s="274"/>
      <c r="G1143" s="274"/>
      <c r="H1143" s="274"/>
      <c r="I1143" s="274"/>
      <c r="J1143" s="274"/>
      <c r="K1143" s="274"/>
      <c r="L1143" s="274"/>
      <c r="M1143" s="274"/>
      <c r="N1143" s="274"/>
      <c r="O1143" s="274"/>
      <c r="P1143" s="274"/>
      <c r="Q1143" s="274"/>
      <c r="R1143" s="274"/>
      <c r="S1143" s="274"/>
      <c r="T1143" s="274"/>
      <c r="U1143" s="274"/>
      <c r="V1143" s="274"/>
      <c r="W1143" s="274"/>
      <c r="X1143" s="274"/>
      <c r="Y1143" s="274"/>
      <c r="Z1143" s="274"/>
      <c r="AA1143" s="274"/>
      <c r="AB1143" s="274"/>
      <c r="AC1143" s="274"/>
      <c r="AD1143" s="274"/>
      <c r="AE1143" s="274"/>
      <c r="AF1143" s="274"/>
      <c r="AG1143" s="274"/>
      <c r="AH1143" s="274"/>
      <c r="AI1143" s="274"/>
      <c r="AJ1143" s="274"/>
      <c r="AK1143" s="274"/>
      <c r="AL1143" s="274"/>
      <c r="AM1143" s="274"/>
      <c r="AN1143" s="274"/>
      <c r="AO1143" s="274"/>
      <c r="AP1143" s="274"/>
    </row>
    <row r="1144" ht="15.75" hidden="1" customHeight="1" outlineLevel="1">
      <c r="A1144" s="870"/>
      <c r="B1144" s="274"/>
      <c r="C1144" s="274"/>
      <c r="D1144" s="274"/>
      <c r="E1144" s="274"/>
      <c r="F1144" s="274"/>
      <c r="G1144" s="274"/>
      <c r="H1144" s="274"/>
      <c r="I1144" s="274"/>
      <c r="J1144" s="274"/>
      <c r="K1144" s="274"/>
      <c r="L1144" s="274"/>
      <c r="M1144" s="274"/>
      <c r="N1144" s="274"/>
      <c r="O1144" s="274"/>
      <c r="P1144" s="274"/>
      <c r="Q1144" s="274"/>
      <c r="R1144" s="274"/>
      <c r="S1144" s="274"/>
      <c r="T1144" s="274"/>
      <c r="U1144" s="274"/>
      <c r="V1144" s="274"/>
      <c r="W1144" s="274"/>
      <c r="X1144" s="274"/>
      <c r="Y1144" s="274"/>
      <c r="Z1144" s="274"/>
      <c r="AA1144" s="274"/>
      <c r="AB1144" s="274"/>
      <c r="AC1144" s="274"/>
      <c r="AD1144" s="274"/>
      <c r="AE1144" s="274"/>
      <c r="AF1144" s="274"/>
      <c r="AG1144" s="274"/>
      <c r="AH1144" s="274"/>
      <c r="AI1144" s="274"/>
      <c r="AJ1144" s="274"/>
      <c r="AK1144" s="274"/>
      <c r="AL1144" s="274"/>
      <c r="AM1144" s="274"/>
      <c r="AN1144" s="274"/>
      <c r="AO1144" s="274"/>
      <c r="AP1144" s="274"/>
    </row>
    <row r="1145" ht="15.75" hidden="1" customHeight="1" outlineLevel="1">
      <c r="A1145" s="870"/>
      <c r="B1145" s="274"/>
      <c r="C1145" s="274"/>
      <c r="D1145" s="274"/>
      <c r="E1145" s="274"/>
      <c r="F1145" s="274"/>
      <c r="G1145" s="274"/>
      <c r="H1145" s="274"/>
      <c r="I1145" s="274"/>
      <c r="J1145" s="274"/>
      <c r="K1145" s="274"/>
      <c r="L1145" s="274"/>
      <c r="M1145" s="274"/>
      <c r="N1145" s="274"/>
      <c r="O1145" s="274"/>
      <c r="P1145" s="274"/>
      <c r="Q1145" s="274"/>
      <c r="R1145" s="274"/>
      <c r="S1145" s="274"/>
      <c r="T1145" s="274"/>
      <c r="U1145" s="274"/>
      <c r="V1145" s="274"/>
      <c r="W1145" s="274"/>
      <c r="X1145" s="274"/>
      <c r="Y1145" s="274"/>
      <c r="Z1145" s="274"/>
      <c r="AA1145" s="274"/>
      <c r="AB1145" s="274"/>
      <c r="AC1145" s="274"/>
      <c r="AD1145" s="274"/>
      <c r="AE1145" s="274"/>
      <c r="AF1145" s="274"/>
      <c r="AG1145" s="274"/>
      <c r="AH1145" s="274"/>
      <c r="AI1145" s="274"/>
      <c r="AJ1145" s="274"/>
      <c r="AK1145" s="274"/>
      <c r="AL1145" s="274"/>
      <c r="AM1145" s="274"/>
      <c r="AN1145" s="274"/>
      <c r="AO1145" s="274"/>
      <c r="AP1145" s="274"/>
    </row>
    <row r="1146" ht="15.75" hidden="1" customHeight="1" outlineLevel="1">
      <c r="A1146" s="870"/>
      <c r="B1146" s="274"/>
      <c r="C1146" s="274"/>
      <c r="D1146" s="274"/>
      <c r="E1146" s="274"/>
      <c r="F1146" s="274"/>
      <c r="G1146" s="274"/>
      <c r="H1146" s="274"/>
      <c r="I1146" s="274"/>
      <c r="J1146" s="274"/>
      <c r="K1146" s="274"/>
      <c r="L1146" s="274"/>
      <c r="M1146" s="274"/>
      <c r="N1146" s="274"/>
      <c r="O1146" s="274"/>
      <c r="P1146" s="274"/>
      <c r="Q1146" s="274"/>
      <c r="R1146" s="274"/>
      <c r="S1146" s="274"/>
      <c r="T1146" s="274"/>
      <c r="U1146" s="274"/>
      <c r="V1146" s="274"/>
      <c r="W1146" s="274"/>
      <c r="X1146" s="274"/>
      <c r="Y1146" s="274"/>
      <c r="Z1146" s="274"/>
      <c r="AA1146" s="274"/>
      <c r="AB1146" s="274"/>
      <c r="AC1146" s="274"/>
      <c r="AD1146" s="274"/>
      <c r="AE1146" s="274"/>
      <c r="AF1146" s="274"/>
      <c r="AG1146" s="274"/>
      <c r="AH1146" s="274"/>
      <c r="AI1146" s="274"/>
      <c r="AJ1146" s="274"/>
      <c r="AK1146" s="274"/>
      <c r="AL1146" s="274"/>
      <c r="AM1146" s="274"/>
      <c r="AN1146" s="274"/>
      <c r="AO1146" s="274"/>
      <c r="AP1146" s="274"/>
    </row>
    <row r="1147" ht="15.75" hidden="1" customHeight="1" outlineLevel="1">
      <c r="A1147" s="870"/>
      <c r="B1147" s="274"/>
      <c r="C1147" s="274"/>
      <c r="D1147" s="274"/>
      <c r="E1147" s="274"/>
      <c r="F1147" s="274"/>
      <c r="G1147" s="274"/>
      <c r="H1147" s="274"/>
      <c r="I1147" s="274"/>
      <c r="J1147" s="274"/>
      <c r="K1147" s="274"/>
      <c r="L1147" s="274"/>
      <c r="M1147" s="274"/>
      <c r="N1147" s="274"/>
      <c r="O1147" s="274"/>
      <c r="P1147" s="274"/>
      <c r="Q1147" s="274"/>
      <c r="R1147" s="274"/>
      <c r="S1147" s="274"/>
      <c r="T1147" s="274"/>
      <c r="U1147" s="274"/>
      <c r="V1147" s="274"/>
      <c r="W1147" s="274"/>
      <c r="X1147" s="274"/>
      <c r="Y1147" s="274"/>
      <c r="Z1147" s="274"/>
      <c r="AA1147" s="274"/>
      <c r="AB1147" s="274"/>
      <c r="AC1147" s="274"/>
      <c r="AD1147" s="274"/>
      <c r="AE1147" s="274"/>
      <c r="AF1147" s="274"/>
      <c r="AG1147" s="274"/>
      <c r="AH1147" s="274"/>
      <c r="AI1147" s="274"/>
      <c r="AJ1147" s="274"/>
      <c r="AK1147" s="274"/>
      <c r="AL1147" s="274"/>
      <c r="AM1147" s="274"/>
      <c r="AN1147" s="274"/>
      <c r="AO1147" s="274"/>
      <c r="AP1147" s="274"/>
    </row>
    <row r="1148" ht="15.75" hidden="1" customHeight="1" outlineLevel="1">
      <c r="A1148" s="870"/>
      <c r="B1148" s="274"/>
      <c r="C1148" s="274"/>
      <c r="D1148" s="274"/>
      <c r="E1148" s="274"/>
      <c r="F1148" s="274"/>
      <c r="G1148" s="274"/>
      <c r="H1148" s="274"/>
      <c r="I1148" s="274"/>
      <c r="J1148" s="274"/>
      <c r="K1148" s="274"/>
      <c r="L1148" s="274"/>
      <c r="M1148" s="274"/>
      <c r="N1148" s="274"/>
      <c r="O1148" s="274"/>
      <c r="P1148" s="274"/>
      <c r="Q1148" s="274"/>
      <c r="R1148" s="274"/>
      <c r="S1148" s="274"/>
      <c r="T1148" s="274"/>
      <c r="U1148" s="274"/>
      <c r="V1148" s="274"/>
      <c r="W1148" s="274"/>
      <c r="X1148" s="274"/>
      <c r="Y1148" s="274"/>
      <c r="Z1148" s="274"/>
      <c r="AA1148" s="274"/>
      <c r="AB1148" s="274"/>
      <c r="AC1148" s="274"/>
      <c r="AD1148" s="274"/>
      <c r="AE1148" s="274"/>
      <c r="AF1148" s="274"/>
      <c r="AG1148" s="274"/>
      <c r="AH1148" s="274"/>
      <c r="AI1148" s="274"/>
      <c r="AJ1148" s="274"/>
      <c r="AK1148" s="274"/>
      <c r="AL1148" s="274"/>
      <c r="AM1148" s="274"/>
      <c r="AN1148" s="274"/>
      <c r="AO1148" s="274"/>
      <c r="AP1148" s="274"/>
    </row>
    <row r="1149" ht="15.75" hidden="1" customHeight="1" outlineLevel="1">
      <c r="A1149" s="870"/>
      <c r="B1149" s="274"/>
      <c r="C1149" s="274"/>
      <c r="D1149" s="274"/>
      <c r="E1149" s="274"/>
      <c r="F1149" s="274"/>
      <c r="G1149" s="274"/>
      <c r="H1149" s="274"/>
      <c r="I1149" s="274"/>
      <c r="J1149" s="274"/>
      <c r="K1149" s="274"/>
      <c r="L1149" s="274"/>
      <c r="M1149" s="274"/>
      <c r="N1149" s="274"/>
      <c r="O1149" s="274"/>
      <c r="P1149" s="274"/>
      <c r="Q1149" s="274"/>
      <c r="R1149" s="274"/>
      <c r="S1149" s="274"/>
      <c r="T1149" s="274"/>
      <c r="U1149" s="274"/>
      <c r="V1149" s="274"/>
      <c r="W1149" s="274"/>
      <c r="X1149" s="274"/>
      <c r="Y1149" s="274"/>
      <c r="Z1149" s="274"/>
      <c r="AA1149" s="274"/>
      <c r="AB1149" s="274"/>
      <c r="AC1149" s="274"/>
      <c r="AD1149" s="274"/>
      <c r="AE1149" s="274"/>
      <c r="AF1149" s="274"/>
      <c r="AG1149" s="274"/>
      <c r="AH1149" s="274"/>
      <c r="AI1149" s="274"/>
      <c r="AJ1149" s="274"/>
      <c r="AK1149" s="274"/>
      <c r="AL1149" s="274"/>
      <c r="AM1149" s="274"/>
      <c r="AN1149" s="274"/>
      <c r="AO1149" s="274"/>
      <c r="AP1149" s="274"/>
    </row>
    <row r="1150" ht="15.75" hidden="1" customHeight="1" outlineLevel="1">
      <c r="A1150" s="870"/>
      <c r="B1150" s="274"/>
      <c r="C1150" s="274"/>
      <c r="D1150" s="274"/>
      <c r="E1150" s="274"/>
      <c r="F1150" s="274"/>
      <c r="G1150" s="274"/>
      <c r="H1150" s="274"/>
      <c r="I1150" s="274"/>
      <c r="J1150" s="274"/>
      <c r="K1150" s="274"/>
      <c r="L1150" s="274"/>
      <c r="M1150" s="274"/>
      <c r="N1150" s="274"/>
      <c r="O1150" s="274"/>
      <c r="P1150" s="274"/>
      <c r="Q1150" s="274"/>
      <c r="R1150" s="274"/>
      <c r="S1150" s="274"/>
      <c r="T1150" s="274"/>
      <c r="U1150" s="274"/>
      <c r="V1150" s="274"/>
      <c r="W1150" s="274"/>
      <c r="X1150" s="274"/>
      <c r="Y1150" s="274"/>
      <c r="Z1150" s="274"/>
      <c r="AA1150" s="274"/>
      <c r="AB1150" s="274"/>
      <c r="AC1150" s="274"/>
      <c r="AD1150" s="274"/>
      <c r="AE1150" s="274"/>
      <c r="AF1150" s="274"/>
      <c r="AG1150" s="274"/>
      <c r="AH1150" s="274"/>
      <c r="AI1150" s="274"/>
      <c r="AJ1150" s="274"/>
      <c r="AK1150" s="274"/>
      <c r="AL1150" s="274"/>
      <c r="AM1150" s="274"/>
      <c r="AN1150" s="274"/>
      <c r="AO1150" s="274"/>
      <c r="AP1150" s="274"/>
    </row>
    <row r="1151" ht="15.75" hidden="1" customHeight="1" outlineLevel="1">
      <c r="A1151" s="870"/>
      <c r="B1151" s="274"/>
      <c r="C1151" s="274"/>
      <c r="D1151" s="274"/>
      <c r="E1151" s="274"/>
      <c r="F1151" s="274"/>
      <c r="G1151" s="274"/>
      <c r="H1151" s="274"/>
      <c r="I1151" s="274"/>
      <c r="J1151" s="274"/>
      <c r="K1151" s="274"/>
      <c r="L1151" s="274"/>
      <c r="M1151" s="274"/>
      <c r="N1151" s="274"/>
      <c r="O1151" s="274"/>
      <c r="P1151" s="274"/>
      <c r="Q1151" s="274"/>
      <c r="R1151" s="274"/>
      <c r="S1151" s="274"/>
      <c r="T1151" s="274"/>
      <c r="U1151" s="274"/>
      <c r="V1151" s="274"/>
      <c r="W1151" s="274"/>
      <c r="X1151" s="274"/>
      <c r="Y1151" s="274"/>
      <c r="Z1151" s="274"/>
      <c r="AA1151" s="274"/>
      <c r="AB1151" s="274"/>
      <c r="AC1151" s="274"/>
      <c r="AD1151" s="274"/>
      <c r="AE1151" s="274"/>
      <c r="AF1151" s="274"/>
      <c r="AG1151" s="274"/>
      <c r="AH1151" s="274"/>
      <c r="AI1151" s="274"/>
      <c r="AJ1151" s="274"/>
      <c r="AK1151" s="274"/>
      <c r="AL1151" s="274"/>
      <c r="AM1151" s="274"/>
      <c r="AN1151" s="274"/>
      <c r="AO1151" s="274"/>
      <c r="AP1151" s="274"/>
    </row>
    <row r="1152" ht="15.75" hidden="1" customHeight="1" outlineLevel="1">
      <c r="A1152" s="870"/>
      <c r="B1152" s="274"/>
      <c r="C1152" s="274"/>
      <c r="D1152" s="274"/>
      <c r="E1152" s="274"/>
      <c r="F1152" s="274"/>
      <c r="G1152" s="274"/>
      <c r="H1152" s="274"/>
      <c r="I1152" s="274"/>
      <c r="J1152" s="274"/>
      <c r="K1152" s="274"/>
      <c r="L1152" s="274"/>
      <c r="M1152" s="274"/>
      <c r="N1152" s="274"/>
      <c r="O1152" s="274"/>
      <c r="P1152" s="274"/>
      <c r="Q1152" s="274"/>
      <c r="R1152" s="274"/>
      <c r="S1152" s="274"/>
      <c r="T1152" s="274"/>
      <c r="U1152" s="274"/>
      <c r="V1152" s="274"/>
      <c r="W1152" s="274"/>
      <c r="X1152" s="274"/>
      <c r="Y1152" s="274"/>
      <c r="Z1152" s="274"/>
      <c r="AA1152" s="274"/>
      <c r="AB1152" s="274"/>
      <c r="AC1152" s="274"/>
      <c r="AD1152" s="274"/>
      <c r="AE1152" s="274"/>
      <c r="AF1152" s="274"/>
      <c r="AG1152" s="274"/>
      <c r="AH1152" s="274"/>
      <c r="AI1152" s="274"/>
      <c r="AJ1152" s="274"/>
      <c r="AK1152" s="274"/>
      <c r="AL1152" s="274"/>
      <c r="AM1152" s="274"/>
      <c r="AN1152" s="274"/>
      <c r="AO1152" s="274"/>
      <c r="AP1152" s="274"/>
    </row>
    <row r="1153" ht="15.75" hidden="1" customHeight="1" outlineLevel="1">
      <c r="A1153" s="870"/>
      <c r="B1153" s="274"/>
      <c r="C1153" s="274"/>
      <c r="D1153" s="274"/>
      <c r="E1153" s="274"/>
      <c r="F1153" s="274"/>
      <c r="G1153" s="274"/>
      <c r="H1153" s="274"/>
      <c r="I1153" s="274"/>
      <c r="J1153" s="274"/>
      <c r="K1153" s="274"/>
      <c r="L1153" s="274"/>
      <c r="M1153" s="274"/>
      <c r="N1153" s="274"/>
      <c r="O1153" s="274"/>
      <c r="P1153" s="274"/>
      <c r="Q1153" s="274"/>
      <c r="R1153" s="274"/>
      <c r="S1153" s="274"/>
      <c r="T1153" s="274"/>
      <c r="U1153" s="274"/>
      <c r="V1153" s="274"/>
      <c r="W1153" s="274"/>
      <c r="X1153" s="274"/>
      <c r="Y1153" s="274"/>
      <c r="Z1153" s="274"/>
      <c r="AA1153" s="274"/>
      <c r="AB1153" s="274"/>
      <c r="AC1153" s="274"/>
      <c r="AD1153" s="274"/>
      <c r="AE1153" s="274"/>
      <c r="AF1153" s="274"/>
      <c r="AG1153" s="274"/>
      <c r="AH1153" s="274"/>
      <c r="AI1153" s="274"/>
      <c r="AJ1153" s="274"/>
      <c r="AK1153" s="274"/>
      <c r="AL1153" s="274"/>
      <c r="AM1153" s="274"/>
      <c r="AN1153" s="274"/>
      <c r="AO1153" s="274"/>
      <c r="AP1153" s="274"/>
    </row>
    <row r="1154" ht="15.75" hidden="1" customHeight="1" outlineLevel="1">
      <c r="A1154" s="870"/>
      <c r="B1154" s="274"/>
      <c r="C1154" s="274"/>
      <c r="D1154" s="274"/>
      <c r="E1154" s="274"/>
      <c r="F1154" s="274"/>
      <c r="G1154" s="274"/>
      <c r="H1154" s="274"/>
      <c r="I1154" s="274"/>
      <c r="J1154" s="274"/>
      <c r="K1154" s="274"/>
      <c r="L1154" s="274"/>
      <c r="M1154" s="274"/>
      <c r="N1154" s="274"/>
      <c r="O1154" s="274"/>
      <c r="P1154" s="274"/>
      <c r="Q1154" s="274"/>
      <c r="R1154" s="274"/>
      <c r="S1154" s="274"/>
      <c r="T1154" s="274"/>
      <c r="U1154" s="274"/>
      <c r="V1154" s="274"/>
      <c r="W1154" s="274"/>
      <c r="X1154" s="274"/>
      <c r="Y1154" s="274"/>
      <c r="Z1154" s="274"/>
      <c r="AA1154" s="274"/>
      <c r="AB1154" s="274"/>
      <c r="AC1154" s="274"/>
      <c r="AD1154" s="274"/>
      <c r="AE1154" s="274"/>
      <c r="AF1154" s="274"/>
      <c r="AG1154" s="274"/>
      <c r="AH1154" s="274"/>
      <c r="AI1154" s="274"/>
      <c r="AJ1154" s="274"/>
      <c r="AK1154" s="274"/>
      <c r="AL1154" s="274"/>
      <c r="AM1154" s="274"/>
      <c r="AN1154" s="274"/>
      <c r="AO1154" s="274"/>
      <c r="AP1154" s="274"/>
    </row>
    <row r="1155" ht="15.75" hidden="1" customHeight="1" outlineLevel="1">
      <c r="A1155" s="870"/>
      <c r="B1155" s="274"/>
      <c r="C1155" s="274"/>
      <c r="D1155" s="274"/>
      <c r="E1155" s="274"/>
      <c r="F1155" s="274"/>
      <c r="G1155" s="274"/>
      <c r="H1155" s="274"/>
      <c r="I1155" s="274"/>
      <c r="J1155" s="274"/>
      <c r="K1155" s="274"/>
      <c r="L1155" s="274"/>
      <c r="M1155" s="274"/>
      <c r="N1155" s="274"/>
      <c r="O1155" s="274"/>
      <c r="P1155" s="274"/>
      <c r="Q1155" s="274"/>
      <c r="R1155" s="274"/>
      <c r="S1155" s="274"/>
      <c r="T1155" s="274"/>
      <c r="U1155" s="274"/>
      <c r="V1155" s="274"/>
      <c r="W1155" s="274"/>
      <c r="X1155" s="274"/>
      <c r="Y1155" s="274"/>
      <c r="Z1155" s="274"/>
      <c r="AA1155" s="274"/>
      <c r="AB1155" s="274"/>
      <c r="AC1155" s="274"/>
      <c r="AD1155" s="274"/>
      <c r="AE1155" s="274"/>
      <c r="AF1155" s="274"/>
      <c r="AG1155" s="274"/>
      <c r="AH1155" s="274"/>
      <c r="AI1155" s="274"/>
      <c r="AJ1155" s="274"/>
      <c r="AK1155" s="274"/>
      <c r="AL1155" s="274"/>
      <c r="AM1155" s="274"/>
      <c r="AN1155" s="274"/>
      <c r="AO1155" s="274"/>
      <c r="AP1155" s="274"/>
    </row>
    <row r="1156" ht="15.75" hidden="1" customHeight="1" outlineLevel="1">
      <c r="A1156" s="870"/>
      <c r="B1156" s="274"/>
      <c r="C1156" s="274"/>
      <c r="D1156" s="274"/>
      <c r="E1156" s="274"/>
      <c r="F1156" s="274"/>
      <c r="G1156" s="274"/>
      <c r="H1156" s="274"/>
      <c r="I1156" s="274"/>
      <c r="J1156" s="274"/>
      <c r="K1156" s="274"/>
      <c r="L1156" s="274"/>
      <c r="M1156" s="274"/>
      <c r="N1156" s="274"/>
      <c r="O1156" s="274"/>
      <c r="P1156" s="274"/>
      <c r="Q1156" s="274"/>
      <c r="R1156" s="274"/>
      <c r="S1156" s="274"/>
      <c r="T1156" s="274"/>
      <c r="U1156" s="274"/>
      <c r="V1156" s="274"/>
      <c r="W1156" s="274"/>
      <c r="X1156" s="274"/>
      <c r="Y1156" s="274"/>
      <c r="Z1156" s="274"/>
      <c r="AA1156" s="274"/>
      <c r="AB1156" s="274"/>
      <c r="AC1156" s="274"/>
      <c r="AD1156" s="274"/>
      <c r="AE1156" s="274"/>
      <c r="AF1156" s="274"/>
      <c r="AG1156" s="274"/>
      <c r="AH1156" s="274"/>
      <c r="AI1156" s="274"/>
      <c r="AJ1156" s="274"/>
      <c r="AK1156" s="274"/>
      <c r="AL1156" s="274"/>
      <c r="AM1156" s="274"/>
      <c r="AN1156" s="274"/>
      <c r="AO1156" s="274"/>
      <c r="AP1156" s="274"/>
    </row>
    <row r="1157" ht="15.75" hidden="1" customHeight="1" outlineLevel="1">
      <c r="A1157" s="870"/>
      <c r="B1157" s="274"/>
      <c r="C1157" s="274"/>
      <c r="D1157" s="274"/>
      <c r="E1157" s="274"/>
      <c r="F1157" s="274"/>
      <c r="G1157" s="274"/>
      <c r="H1157" s="274"/>
      <c r="I1157" s="274"/>
      <c r="J1157" s="274"/>
      <c r="K1157" s="274"/>
      <c r="L1157" s="274"/>
      <c r="M1157" s="274"/>
      <c r="N1157" s="274"/>
      <c r="O1157" s="274"/>
      <c r="P1157" s="274"/>
      <c r="Q1157" s="274"/>
      <c r="R1157" s="274"/>
      <c r="S1157" s="274"/>
      <c r="T1157" s="274"/>
      <c r="U1157" s="274"/>
      <c r="V1157" s="274"/>
      <c r="W1157" s="274"/>
      <c r="X1157" s="274"/>
      <c r="Y1157" s="274"/>
      <c r="Z1157" s="274"/>
      <c r="AA1157" s="274"/>
      <c r="AB1157" s="274"/>
      <c r="AC1157" s="274"/>
      <c r="AD1157" s="274"/>
      <c r="AE1157" s="274"/>
      <c r="AF1157" s="274"/>
      <c r="AG1157" s="274"/>
      <c r="AH1157" s="274"/>
      <c r="AI1157" s="274"/>
      <c r="AJ1157" s="274"/>
      <c r="AK1157" s="274"/>
      <c r="AL1157" s="274"/>
      <c r="AM1157" s="274"/>
      <c r="AN1157" s="274"/>
      <c r="AO1157" s="274"/>
      <c r="AP1157" s="274"/>
    </row>
    <row r="1158" ht="15.75" hidden="1" customHeight="1" outlineLevel="1">
      <c r="A1158" s="870"/>
      <c r="B1158" s="274"/>
      <c r="C1158" s="274"/>
      <c r="D1158" s="274"/>
      <c r="E1158" s="274"/>
      <c r="F1158" s="274"/>
      <c r="G1158" s="274"/>
      <c r="H1158" s="274"/>
      <c r="I1158" s="274"/>
      <c r="J1158" s="274"/>
      <c r="K1158" s="274"/>
      <c r="L1158" s="274"/>
      <c r="M1158" s="274"/>
      <c r="N1158" s="274"/>
      <c r="O1158" s="274"/>
      <c r="P1158" s="274"/>
      <c r="Q1158" s="274"/>
      <c r="R1158" s="274"/>
      <c r="S1158" s="274"/>
      <c r="T1158" s="274"/>
      <c r="U1158" s="274"/>
      <c r="V1158" s="274"/>
      <c r="W1158" s="274"/>
      <c r="X1158" s="274"/>
      <c r="Y1158" s="274"/>
      <c r="Z1158" s="274"/>
      <c r="AA1158" s="274"/>
      <c r="AB1158" s="274"/>
      <c r="AC1158" s="274"/>
      <c r="AD1158" s="274"/>
      <c r="AE1158" s="274"/>
      <c r="AF1158" s="274"/>
      <c r="AG1158" s="274"/>
      <c r="AH1158" s="274"/>
      <c r="AI1158" s="274"/>
      <c r="AJ1158" s="274"/>
      <c r="AK1158" s="274"/>
      <c r="AL1158" s="274"/>
      <c r="AM1158" s="274"/>
      <c r="AN1158" s="274"/>
      <c r="AO1158" s="274"/>
      <c r="AP1158" s="274"/>
    </row>
    <row r="1159" ht="15.75" hidden="1" customHeight="1" outlineLevel="1">
      <c r="A1159" s="870"/>
      <c r="B1159" s="274"/>
      <c r="C1159" s="274"/>
      <c r="D1159" s="274"/>
      <c r="E1159" s="274"/>
      <c r="F1159" s="274"/>
      <c r="G1159" s="274"/>
      <c r="H1159" s="274"/>
      <c r="I1159" s="274"/>
      <c r="J1159" s="274"/>
      <c r="K1159" s="274"/>
      <c r="L1159" s="274"/>
      <c r="M1159" s="274"/>
      <c r="N1159" s="274"/>
      <c r="O1159" s="274"/>
      <c r="P1159" s="274"/>
      <c r="Q1159" s="274"/>
      <c r="R1159" s="274"/>
      <c r="S1159" s="274"/>
      <c r="T1159" s="274"/>
      <c r="U1159" s="274"/>
      <c r="V1159" s="274"/>
      <c r="W1159" s="274"/>
      <c r="X1159" s="274"/>
      <c r="Y1159" s="274"/>
      <c r="Z1159" s="274"/>
      <c r="AA1159" s="274"/>
      <c r="AB1159" s="274"/>
      <c r="AC1159" s="274"/>
      <c r="AD1159" s="274"/>
      <c r="AE1159" s="274"/>
      <c r="AF1159" s="274"/>
      <c r="AG1159" s="274"/>
      <c r="AH1159" s="274"/>
      <c r="AI1159" s="274"/>
      <c r="AJ1159" s="274"/>
      <c r="AK1159" s="274"/>
      <c r="AL1159" s="274"/>
      <c r="AM1159" s="274"/>
      <c r="AN1159" s="274"/>
      <c r="AO1159" s="274"/>
      <c r="AP1159" s="274"/>
    </row>
    <row r="1160" ht="15.75" hidden="1" customHeight="1" outlineLevel="1">
      <c r="A1160" s="870"/>
      <c r="B1160" s="274"/>
      <c r="C1160" s="274"/>
      <c r="D1160" s="274"/>
      <c r="E1160" s="274"/>
      <c r="F1160" s="274"/>
      <c r="G1160" s="274"/>
      <c r="H1160" s="274"/>
      <c r="I1160" s="274"/>
      <c r="J1160" s="274"/>
      <c r="K1160" s="274"/>
      <c r="L1160" s="274"/>
      <c r="M1160" s="274"/>
      <c r="N1160" s="274"/>
      <c r="O1160" s="274"/>
      <c r="P1160" s="274"/>
      <c r="Q1160" s="274"/>
      <c r="R1160" s="274"/>
      <c r="S1160" s="274"/>
      <c r="T1160" s="274"/>
      <c r="U1160" s="274"/>
      <c r="V1160" s="274"/>
      <c r="W1160" s="274"/>
      <c r="X1160" s="274"/>
      <c r="Y1160" s="274"/>
      <c r="Z1160" s="274"/>
      <c r="AA1160" s="274"/>
      <c r="AB1160" s="274"/>
      <c r="AC1160" s="274"/>
      <c r="AD1160" s="274"/>
      <c r="AE1160" s="274"/>
      <c r="AF1160" s="274"/>
      <c r="AG1160" s="274"/>
      <c r="AH1160" s="274"/>
      <c r="AI1160" s="274"/>
      <c r="AJ1160" s="274"/>
      <c r="AK1160" s="274"/>
      <c r="AL1160" s="274"/>
      <c r="AM1160" s="274"/>
      <c r="AN1160" s="274"/>
      <c r="AO1160" s="274"/>
      <c r="AP1160" s="274"/>
    </row>
    <row r="1161" ht="15.75" hidden="1" customHeight="1" outlineLevel="1">
      <c r="A1161" s="870"/>
      <c r="B1161" s="274"/>
      <c r="C1161" s="274"/>
      <c r="D1161" s="274"/>
      <c r="E1161" s="274"/>
      <c r="F1161" s="274"/>
      <c r="G1161" s="274"/>
      <c r="H1161" s="274"/>
      <c r="I1161" s="274"/>
      <c r="J1161" s="274"/>
      <c r="K1161" s="274"/>
      <c r="L1161" s="274"/>
      <c r="M1161" s="274"/>
      <c r="N1161" s="274"/>
      <c r="O1161" s="274"/>
      <c r="P1161" s="274"/>
      <c r="Q1161" s="274"/>
      <c r="R1161" s="274"/>
      <c r="S1161" s="274"/>
      <c r="T1161" s="274"/>
      <c r="U1161" s="274"/>
      <c r="V1161" s="274"/>
      <c r="W1161" s="274"/>
      <c r="X1161" s="274"/>
      <c r="Y1161" s="274"/>
      <c r="Z1161" s="274"/>
      <c r="AA1161" s="274"/>
      <c r="AB1161" s="274"/>
      <c r="AC1161" s="274"/>
      <c r="AD1161" s="274"/>
      <c r="AE1161" s="274"/>
      <c r="AF1161" s="274"/>
      <c r="AG1161" s="274"/>
      <c r="AH1161" s="274"/>
      <c r="AI1161" s="274"/>
      <c r="AJ1161" s="274"/>
      <c r="AK1161" s="274"/>
      <c r="AL1161" s="274"/>
      <c r="AM1161" s="274"/>
      <c r="AN1161" s="274"/>
      <c r="AO1161" s="274"/>
      <c r="AP1161" s="274"/>
    </row>
    <row r="1162" ht="15.75" hidden="1" customHeight="1" outlineLevel="1">
      <c r="A1162" s="870"/>
      <c r="B1162" s="274"/>
      <c r="C1162" s="274"/>
      <c r="D1162" s="274"/>
      <c r="E1162" s="274"/>
      <c r="F1162" s="274"/>
      <c r="G1162" s="274"/>
      <c r="H1162" s="274"/>
      <c r="I1162" s="274"/>
      <c r="J1162" s="274"/>
      <c r="K1162" s="274"/>
      <c r="L1162" s="274"/>
      <c r="M1162" s="274"/>
      <c r="N1162" s="274"/>
      <c r="O1162" s="274"/>
      <c r="P1162" s="274"/>
      <c r="Q1162" s="274"/>
      <c r="R1162" s="274"/>
      <c r="S1162" s="274"/>
      <c r="T1162" s="274"/>
      <c r="U1162" s="274"/>
      <c r="V1162" s="274"/>
      <c r="W1162" s="274"/>
      <c r="X1162" s="274"/>
      <c r="Y1162" s="274"/>
      <c r="Z1162" s="274"/>
      <c r="AA1162" s="274"/>
      <c r="AB1162" s="274"/>
      <c r="AC1162" s="274"/>
      <c r="AD1162" s="274"/>
      <c r="AE1162" s="274"/>
      <c r="AF1162" s="274"/>
      <c r="AG1162" s="274"/>
      <c r="AH1162" s="274"/>
      <c r="AI1162" s="274"/>
      <c r="AJ1162" s="274"/>
      <c r="AK1162" s="274"/>
      <c r="AL1162" s="274"/>
      <c r="AM1162" s="274"/>
      <c r="AN1162" s="274"/>
      <c r="AO1162" s="274"/>
      <c r="AP1162" s="274"/>
    </row>
    <row r="1163" ht="15.75" hidden="1" customHeight="1" outlineLevel="1">
      <c r="A1163" s="870"/>
      <c r="B1163" s="274"/>
      <c r="C1163" s="274"/>
      <c r="D1163" s="274"/>
      <c r="E1163" s="274"/>
      <c r="F1163" s="274"/>
      <c r="G1163" s="274"/>
      <c r="H1163" s="274"/>
      <c r="I1163" s="274"/>
      <c r="J1163" s="274"/>
      <c r="K1163" s="274"/>
      <c r="L1163" s="274"/>
      <c r="M1163" s="274"/>
      <c r="N1163" s="274"/>
      <c r="O1163" s="274"/>
      <c r="P1163" s="274"/>
      <c r="Q1163" s="274"/>
      <c r="R1163" s="274"/>
      <c r="S1163" s="274"/>
      <c r="T1163" s="274"/>
      <c r="U1163" s="274"/>
      <c r="V1163" s="274"/>
      <c r="W1163" s="274"/>
      <c r="X1163" s="274"/>
      <c r="Y1163" s="274"/>
      <c r="Z1163" s="274"/>
      <c r="AA1163" s="274"/>
      <c r="AB1163" s="274"/>
      <c r="AC1163" s="274"/>
      <c r="AD1163" s="274"/>
      <c r="AE1163" s="274"/>
      <c r="AF1163" s="274"/>
      <c r="AG1163" s="274"/>
      <c r="AH1163" s="274"/>
      <c r="AI1163" s="274"/>
      <c r="AJ1163" s="274"/>
      <c r="AK1163" s="274"/>
      <c r="AL1163" s="274"/>
      <c r="AM1163" s="274"/>
      <c r="AN1163" s="274"/>
      <c r="AO1163" s="274"/>
      <c r="AP1163" s="274"/>
    </row>
    <row r="1164" ht="15.75" hidden="1" customHeight="1" outlineLevel="1">
      <c r="A1164" s="870"/>
      <c r="B1164" s="274"/>
      <c r="C1164" s="274"/>
      <c r="D1164" s="274"/>
      <c r="E1164" s="274"/>
      <c r="F1164" s="274"/>
      <c r="G1164" s="274"/>
      <c r="H1164" s="274"/>
      <c r="I1164" s="274"/>
      <c r="J1164" s="274"/>
      <c r="K1164" s="274"/>
      <c r="L1164" s="274"/>
      <c r="M1164" s="274"/>
      <c r="N1164" s="274"/>
      <c r="O1164" s="274"/>
      <c r="P1164" s="274"/>
      <c r="Q1164" s="274"/>
      <c r="R1164" s="274"/>
      <c r="S1164" s="274"/>
      <c r="T1164" s="274"/>
      <c r="U1164" s="274"/>
      <c r="V1164" s="274"/>
      <c r="W1164" s="274"/>
      <c r="X1164" s="274"/>
      <c r="Y1164" s="274"/>
      <c r="Z1164" s="274"/>
      <c r="AA1164" s="274"/>
      <c r="AB1164" s="274"/>
      <c r="AC1164" s="274"/>
      <c r="AD1164" s="274"/>
      <c r="AE1164" s="274"/>
      <c r="AF1164" s="274"/>
      <c r="AG1164" s="274"/>
      <c r="AH1164" s="274"/>
      <c r="AI1164" s="274"/>
      <c r="AJ1164" s="274"/>
      <c r="AK1164" s="274"/>
      <c r="AL1164" s="274"/>
      <c r="AM1164" s="274"/>
      <c r="AN1164" s="274"/>
      <c r="AO1164" s="274"/>
      <c r="AP1164" s="274"/>
    </row>
    <row r="1165" ht="15.75" hidden="1" customHeight="1" outlineLevel="1">
      <c r="A1165" s="870"/>
      <c r="B1165" s="274"/>
      <c r="C1165" s="274"/>
      <c r="D1165" s="274"/>
      <c r="E1165" s="274"/>
      <c r="F1165" s="274"/>
      <c r="G1165" s="274"/>
      <c r="H1165" s="274"/>
      <c r="I1165" s="274"/>
      <c r="J1165" s="274"/>
      <c r="K1165" s="274"/>
      <c r="L1165" s="274"/>
      <c r="M1165" s="274"/>
      <c r="N1165" s="274"/>
      <c r="O1165" s="274"/>
      <c r="P1165" s="274"/>
      <c r="Q1165" s="274"/>
      <c r="R1165" s="274"/>
      <c r="S1165" s="274"/>
      <c r="T1165" s="274"/>
      <c r="U1165" s="274"/>
      <c r="V1165" s="274"/>
      <c r="W1165" s="274"/>
      <c r="X1165" s="274"/>
      <c r="Y1165" s="274"/>
      <c r="Z1165" s="274"/>
      <c r="AA1165" s="274"/>
      <c r="AB1165" s="274"/>
      <c r="AC1165" s="274"/>
      <c r="AD1165" s="274"/>
      <c r="AE1165" s="274"/>
      <c r="AF1165" s="274"/>
      <c r="AG1165" s="274"/>
      <c r="AH1165" s="274"/>
      <c r="AI1165" s="274"/>
      <c r="AJ1165" s="274"/>
      <c r="AK1165" s="274"/>
      <c r="AL1165" s="274"/>
      <c r="AM1165" s="274"/>
      <c r="AN1165" s="274"/>
      <c r="AO1165" s="274"/>
      <c r="AP1165" s="274"/>
    </row>
    <row r="1166" ht="15.75" hidden="1" customHeight="1" outlineLevel="1">
      <c r="A1166" s="870"/>
      <c r="B1166" s="274"/>
      <c r="C1166" s="274"/>
      <c r="D1166" s="274"/>
      <c r="E1166" s="274"/>
      <c r="F1166" s="274"/>
      <c r="G1166" s="274"/>
      <c r="H1166" s="274"/>
      <c r="I1166" s="274"/>
      <c r="J1166" s="274"/>
      <c r="K1166" s="274"/>
      <c r="L1166" s="274"/>
      <c r="M1166" s="274"/>
      <c r="N1166" s="274"/>
      <c r="O1166" s="274"/>
      <c r="P1166" s="274"/>
      <c r="Q1166" s="274"/>
      <c r="R1166" s="274"/>
      <c r="S1166" s="274"/>
      <c r="T1166" s="274"/>
      <c r="U1166" s="274"/>
      <c r="V1166" s="274"/>
      <c r="W1166" s="274"/>
      <c r="X1166" s="274"/>
      <c r="Y1166" s="274"/>
      <c r="Z1166" s="274"/>
      <c r="AA1166" s="274"/>
      <c r="AB1166" s="274"/>
      <c r="AC1166" s="274"/>
      <c r="AD1166" s="274"/>
      <c r="AE1166" s="274"/>
      <c r="AF1166" s="274"/>
      <c r="AG1166" s="274"/>
      <c r="AH1166" s="274"/>
      <c r="AI1166" s="274"/>
      <c r="AJ1166" s="274"/>
      <c r="AK1166" s="274"/>
      <c r="AL1166" s="274"/>
      <c r="AM1166" s="274"/>
      <c r="AN1166" s="274"/>
      <c r="AO1166" s="274"/>
      <c r="AP1166" s="274"/>
    </row>
    <row r="1167" ht="15.75" hidden="1" customHeight="1" outlineLevel="1">
      <c r="A1167" s="870"/>
      <c r="B1167" s="274"/>
      <c r="C1167" s="274"/>
      <c r="D1167" s="274"/>
      <c r="E1167" s="274"/>
      <c r="F1167" s="274"/>
      <c r="G1167" s="274"/>
      <c r="H1167" s="274"/>
      <c r="I1167" s="274"/>
      <c r="J1167" s="274"/>
      <c r="K1167" s="274"/>
      <c r="L1167" s="274"/>
      <c r="M1167" s="274"/>
      <c r="N1167" s="274"/>
      <c r="O1167" s="274"/>
      <c r="P1167" s="274"/>
      <c r="Q1167" s="274"/>
      <c r="R1167" s="274"/>
      <c r="S1167" s="274"/>
      <c r="T1167" s="274"/>
      <c r="U1167" s="274"/>
      <c r="V1167" s="274"/>
      <c r="W1167" s="274"/>
      <c r="X1167" s="274"/>
      <c r="Y1167" s="274"/>
      <c r="Z1167" s="274"/>
      <c r="AA1167" s="274"/>
      <c r="AB1167" s="274"/>
      <c r="AC1167" s="274"/>
      <c r="AD1167" s="274"/>
      <c r="AE1167" s="274"/>
      <c r="AF1167" s="274"/>
      <c r="AG1167" s="274"/>
      <c r="AH1167" s="274"/>
      <c r="AI1167" s="274"/>
      <c r="AJ1167" s="274"/>
      <c r="AK1167" s="274"/>
      <c r="AL1167" s="274"/>
      <c r="AM1167" s="274"/>
      <c r="AN1167" s="274"/>
      <c r="AO1167" s="274"/>
      <c r="AP1167" s="274"/>
    </row>
    <row r="1168" ht="15.75" hidden="1" customHeight="1" outlineLevel="1">
      <c r="A1168" s="870"/>
      <c r="B1168" s="274"/>
      <c r="C1168" s="274"/>
      <c r="D1168" s="274"/>
      <c r="E1168" s="274"/>
      <c r="F1168" s="274"/>
      <c r="G1168" s="274"/>
      <c r="H1168" s="274"/>
      <c r="I1168" s="274"/>
      <c r="J1168" s="274"/>
      <c r="K1168" s="274"/>
      <c r="L1168" s="274"/>
      <c r="M1168" s="274"/>
      <c r="N1168" s="274"/>
      <c r="O1168" s="274"/>
      <c r="P1168" s="274"/>
      <c r="Q1168" s="274"/>
      <c r="R1168" s="274"/>
      <c r="S1168" s="274"/>
      <c r="T1168" s="274"/>
      <c r="U1168" s="274"/>
      <c r="V1168" s="274"/>
      <c r="W1168" s="274"/>
      <c r="X1168" s="274"/>
      <c r="Y1168" s="274"/>
      <c r="Z1168" s="274"/>
      <c r="AA1168" s="274"/>
      <c r="AB1168" s="274"/>
      <c r="AC1168" s="274"/>
      <c r="AD1168" s="274"/>
      <c r="AE1168" s="274"/>
      <c r="AF1168" s="274"/>
      <c r="AG1168" s="274"/>
      <c r="AH1168" s="274"/>
      <c r="AI1168" s="274"/>
      <c r="AJ1168" s="274"/>
      <c r="AK1168" s="274"/>
      <c r="AL1168" s="274"/>
      <c r="AM1168" s="274"/>
      <c r="AN1168" s="274"/>
      <c r="AO1168" s="274"/>
      <c r="AP1168" s="274"/>
    </row>
    <row r="1169" ht="15.75" hidden="1" customHeight="1" outlineLevel="1">
      <c r="A1169" s="870"/>
      <c r="B1169" s="274"/>
      <c r="C1169" s="274"/>
      <c r="D1169" s="274"/>
      <c r="E1169" s="274"/>
      <c r="F1169" s="274"/>
      <c r="G1169" s="274"/>
      <c r="H1169" s="274"/>
      <c r="I1169" s="274"/>
      <c r="J1169" s="274"/>
      <c r="K1169" s="274"/>
      <c r="L1169" s="274"/>
      <c r="M1169" s="274"/>
      <c r="N1169" s="274"/>
      <c r="O1169" s="274"/>
      <c r="P1169" s="274"/>
      <c r="Q1169" s="274"/>
      <c r="R1169" s="274"/>
      <c r="S1169" s="274"/>
      <c r="T1169" s="274"/>
      <c r="U1169" s="274"/>
      <c r="V1169" s="274"/>
      <c r="W1169" s="274"/>
      <c r="X1169" s="274"/>
      <c r="Y1169" s="274"/>
      <c r="Z1169" s="274"/>
      <c r="AA1169" s="274"/>
      <c r="AB1169" s="274"/>
      <c r="AC1169" s="274"/>
      <c r="AD1169" s="274"/>
      <c r="AE1169" s="274"/>
      <c r="AF1169" s="274"/>
      <c r="AG1169" s="274"/>
      <c r="AH1169" s="274"/>
      <c r="AI1169" s="274"/>
      <c r="AJ1169" s="274"/>
      <c r="AK1169" s="274"/>
      <c r="AL1169" s="274"/>
      <c r="AM1169" s="274"/>
      <c r="AN1169" s="274"/>
      <c r="AO1169" s="274"/>
      <c r="AP1169" s="274"/>
    </row>
    <row r="1170" ht="15.75" hidden="1" customHeight="1" outlineLevel="1">
      <c r="A1170" s="870"/>
      <c r="B1170" s="274"/>
      <c r="C1170" s="274"/>
      <c r="D1170" s="274"/>
      <c r="E1170" s="274"/>
      <c r="F1170" s="274"/>
      <c r="G1170" s="274"/>
      <c r="H1170" s="274"/>
      <c r="I1170" s="274"/>
      <c r="J1170" s="274"/>
      <c r="K1170" s="274"/>
      <c r="L1170" s="274"/>
      <c r="M1170" s="274"/>
      <c r="N1170" s="274"/>
      <c r="O1170" s="274"/>
      <c r="P1170" s="274"/>
      <c r="Q1170" s="274"/>
      <c r="R1170" s="274"/>
      <c r="S1170" s="274"/>
      <c r="T1170" s="274"/>
      <c r="U1170" s="274"/>
      <c r="V1170" s="274"/>
      <c r="W1170" s="274"/>
      <c r="X1170" s="274"/>
      <c r="Y1170" s="274"/>
      <c r="Z1170" s="274"/>
      <c r="AA1170" s="274"/>
      <c r="AB1170" s="274"/>
      <c r="AC1170" s="274"/>
      <c r="AD1170" s="274"/>
      <c r="AE1170" s="274"/>
      <c r="AF1170" s="274"/>
      <c r="AG1170" s="274"/>
      <c r="AH1170" s="274"/>
      <c r="AI1170" s="274"/>
      <c r="AJ1170" s="274"/>
      <c r="AK1170" s="274"/>
      <c r="AL1170" s="274"/>
      <c r="AM1170" s="274"/>
      <c r="AN1170" s="274"/>
      <c r="AO1170" s="274"/>
      <c r="AP1170" s="274"/>
    </row>
    <row r="1171" ht="15.75" hidden="1" customHeight="1" outlineLevel="1">
      <c r="A1171" s="870"/>
      <c r="B1171" s="274"/>
      <c r="C1171" s="274"/>
      <c r="D1171" s="274"/>
      <c r="E1171" s="274"/>
      <c r="F1171" s="274"/>
      <c r="G1171" s="274"/>
      <c r="H1171" s="274"/>
      <c r="I1171" s="274"/>
      <c r="J1171" s="274"/>
      <c r="K1171" s="274"/>
      <c r="L1171" s="274"/>
      <c r="M1171" s="274"/>
      <c r="N1171" s="274"/>
      <c r="O1171" s="274"/>
      <c r="P1171" s="274"/>
      <c r="Q1171" s="274"/>
      <c r="R1171" s="274"/>
      <c r="S1171" s="274"/>
      <c r="T1171" s="274"/>
      <c r="U1171" s="274"/>
      <c r="V1171" s="274"/>
      <c r="W1171" s="274"/>
      <c r="X1171" s="274"/>
      <c r="Y1171" s="274"/>
      <c r="Z1171" s="274"/>
      <c r="AA1171" s="274"/>
      <c r="AB1171" s="274"/>
      <c r="AC1171" s="274"/>
      <c r="AD1171" s="274"/>
      <c r="AE1171" s="274"/>
      <c r="AF1171" s="274"/>
      <c r="AG1171" s="274"/>
      <c r="AH1171" s="274"/>
      <c r="AI1171" s="274"/>
      <c r="AJ1171" s="274"/>
      <c r="AK1171" s="274"/>
      <c r="AL1171" s="274"/>
      <c r="AM1171" s="274"/>
      <c r="AN1171" s="274"/>
      <c r="AO1171" s="274"/>
      <c r="AP1171" s="274"/>
    </row>
    <row r="1172" ht="15.75" hidden="1" customHeight="1" outlineLevel="1">
      <c r="A1172" s="870"/>
      <c r="B1172" s="274"/>
      <c r="C1172" s="274"/>
      <c r="D1172" s="274"/>
      <c r="E1172" s="274"/>
      <c r="F1172" s="274"/>
      <c r="G1172" s="274"/>
      <c r="H1172" s="274"/>
      <c r="I1172" s="274"/>
      <c r="J1172" s="274"/>
      <c r="K1172" s="274"/>
      <c r="L1172" s="274"/>
      <c r="M1172" s="274"/>
      <c r="N1172" s="274"/>
      <c r="O1172" s="274"/>
      <c r="P1172" s="274"/>
      <c r="Q1172" s="274"/>
      <c r="R1172" s="274"/>
      <c r="S1172" s="274"/>
      <c r="T1172" s="274"/>
      <c r="U1172" s="274"/>
      <c r="V1172" s="274"/>
      <c r="W1172" s="274"/>
      <c r="X1172" s="274"/>
      <c r="Y1172" s="274"/>
      <c r="Z1172" s="274"/>
      <c r="AA1172" s="274"/>
      <c r="AB1172" s="274"/>
      <c r="AC1172" s="274"/>
      <c r="AD1172" s="274"/>
      <c r="AE1172" s="274"/>
      <c r="AF1172" s="274"/>
      <c r="AG1172" s="274"/>
      <c r="AH1172" s="274"/>
      <c r="AI1172" s="274"/>
      <c r="AJ1172" s="274"/>
      <c r="AK1172" s="274"/>
      <c r="AL1172" s="274"/>
      <c r="AM1172" s="274"/>
      <c r="AN1172" s="274"/>
      <c r="AO1172" s="274"/>
      <c r="AP1172" s="274"/>
    </row>
    <row r="1173" ht="15.75" hidden="1" customHeight="1" outlineLevel="1">
      <c r="A1173" s="870"/>
      <c r="B1173" s="274"/>
      <c r="C1173" s="274"/>
      <c r="D1173" s="274"/>
      <c r="E1173" s="274"/>
      <c r="F1173" s="274"/>
      <c r="G1173" s="274"/>
      <c r="H1173" s="274"/>
      <c r="I1173" s="274"/>
      <c r="J1173" s="274"/>
      <c r="K1173" s="274"/>
      <c r="L1173" s="274"/>
      <c r="M1173" s="274"/>
      <c r="N1173" s="274"/>
      <c r="O1173" s="274"/>
      <c r="P1173" s="274"/>
      <c r="Q1173" s="274"/>
      <c r="R1173" s="274"/>
      <c r="S1173" s="274"/>
      <c r="T1173" s="274"/>
      <c r="U1173" s="274"/>
      <c r="V1173" s="274"/>
      <c r="W1173" s="274"/>
      <c r="X1173" s="274"/>
      <c r="Y1173" s="274"/>
      <c r="Z1173" s="274"/>
      <c r="AA1173" s="274"/>
      <c r="AB1173" s="274"/>
      <c r="AC1173" s="274"/>
      <c r="AD1173" s="274"/>
      <c r="AE1173" s="274"/>
      <c r="AF1173" s="274"/>
      <c r="AG1173" s="274"/>
      <c r="AH1173" s="274"/>
      <c r="AI1173" s="274"/>
      <c r="AJ1173" s="274"/>
      <c r="AK1173" s="274"/>
      <c r="AL1173" s="274"/>
      <c r="AM1173" s="274"/>
      <c r="AN1173" s="274"/>
      <c r="AO1173" s="274"/>
      <c r="AP1173" s="274"/>
    </row>
    <row r="1174" ht="15.75" hidden="1" customHeight="1" outlineLevel="1">
      <c r="A1174" s="870"/>
      <c r="B1174" s="274"/>
      <c r="C1174" s="274"/>
      <c r="D1174" s="274"/>
      <c r="E1174" s="274"/>
      <c r="F1174" s="274"/>
      <c r="G1174" s="274"/>
      <c r="H1174" s="274"/>
      <c r="I1174" s="274"/>
      <c r="J1174" s="274"/>
      <c r="K1174" s="274"/>
      <c r="L1174" s="274"/>
      <c r="M1174" s="274"/>
      <c r="N1174" s="274"/>
      <c r="O1174" s="274"/>
      <c r="P1174" s="274"/>
      <c r="Q1174" s="274"/>
      <c r="R1174" s="274"/>
      <c r="S1174" s="274"/>
      <c r="T1174" s="274"/>
      <c r="U1174" s="274"/>
      <c r="V1174" s="274"/>
      <c r="W1174" s="274"/>
      <c r="X1174" s="274"/>
      <c r="Y1174" s="274"/>
      <c r="Z1174" s="274"/>
      <c r="AA1174" s="274"/>
      <c r="AB1174" s="274"/>
      <c r="AC1174" s="274"/>
      <c r="AD1174" s="274"/>
      <c r="AE1174" s="274"/>
      <c r="AF1174" s="274"/>
      <c r="AG1174" s="274"/>
      <c r="AH1174" s="274"/>
      <c r="AI1174" s="274"/>
      <c r="AJ1174" s="274"/>
      <c r="AK1174" s="274"/>
      <c r="AL1174" s="274"/>
      <c r="AM1174" s="274"/>
      <c r="AN1174" s="274"/>
      <c r="AO1174" s="274"/>
      <c r="AP1174" s="274"/>
    </row>
    <row r="1175" ht="15.75" hidden="1" customHeight="1" outlineLevel="1">
      <c r="A1175" s="870"/>
      <c r="B1175" s="274"/>
      <c r="C1175" s="274"/>
      <c r="D1175" s="274"/>
      <c r="E1175" s="274"/>
      <c r="F1175" s="274"/>
      <c r="G1175" s="274"/>
      <c r="H1175" s="274"/>
      <c r="I1175" s="274"/>
      <c r="J1175" s="274"/>
      <c r="K1175" s="274"/>
      <c r="L1175" s="274"/>
      <c r="M1175" s="274"/>
      <c r="N1175" s="274"/>
      <c r="O1175" s="274"/>
      <c r="P1175" s="274"/>
      <c r="Q1175" s="274"/>
      <c r="R1175" s="274"/>
      <c r="S1175" s="274"/>
      <c r="T1175" s="274"/>
      <c r="U1175" s="274"/>
      <c r="V1175" s="274"/>
      <c r="W1175" s="274"/>
      <c r="X1175" s="274"/>
      <c r="Y1175" s="274"/>
      <c r="Z1175" s="274"/>
      <c r="AA1175" s="274"/>
      <c r="AB1175" s="274"/>
      <c r="AC1175" s="274"/>
      <c r="AD1175" s="274"/>
      <c r="AE1175" s="274"/>
      <c r="AF1175" s="274"/>
      <c r="AG1175" s="274"/>
      <c r="AH1175" s="274"/>
      <c r="AI1175" s="274"/>
      <c r="AJ1175" s="274"/>
      <c r="AK1175" s="274"/>
      <c r="AL1175" s="274"/>
      <c r="AM1175" s="274"/>
      <c r="AN1175" s="274"/>
      <c r="AO1175" s="274"/>
      <c r="AP1175" s="274"/>
    </row>
    <row r="1176" ht="15.75" hidden="1" customHeight="1" outlineLevel="1">
      <c r="A1176" s="870"/>
      <c r="B1176" s="274"/>
      <c r="C1176" s="274"/>
      <c r="D1176" s="274"/>
      <c r="E1176" s="274"/>
      <c r="F1176" s="274"/>
      <c r="G1176" s="274"/>
      <c r="H1176" s="274"/>
      <c r="I1176" s="274"/>
      <c r="J1176" s="274"/>
      <c r="K1176" s="274"/>
      <c r="L1176" s="274"/>
      <c r="M1176" s="274"/>
      <c r="N1176" s="274"/>
      <c r="O1176" s="274"/>
      <c r="P1176" s="274"/>
      <c r="Q1176" s="274"/>
      <c r="R1176" s="274"/>
      <c r="S1176" s="274"/>
      <c r="T1176" s="274"/>
      <c r="U1176" s="274"/>
      <c r="V1176" s="274"/>
      <c r="W1176" s="274"/>
      <c r="X1176" s="274"/>
      <c r="Y1176" s="274"/>
      <c r="Z1176" s="274"/>
      <c r="AA1176" s="274"/>
      <c r="AB1176" s="274"/>
      <c r="AC1176" s="274"/>
      <c r="AD1176" s="274"/>
      <c r="AE1176" s="274"/>
      <c r="AF1176" s="274"/>
      <c r="AG1176" s="274"/>
      <c r="AH1176" s="274"/>
      <c r="AI1176" s="274"/>
      <c r="AJ1176" s="274"/>
      <c r="AK1176" s="274"/>
      <c r="AL1176" s="274"/>
      <c r="AM1176" s="274"/>
      <c r="AN1176" s="274"/>
      <c r="AO1176" s="274"/>
      <c r="AP1176" s="274"/>
    </row>
    <row r="1177" ht="15.75" hidden="1" customHeight="1" outlineLevel="1">
      <c r="A1177" s="870"/>
      <c r="B1177" s="274"/>
      <c r="C1177" s="274"/>
      <c r="D1177" s="274"/>
      <c r="E1177" s="274"/>
      <c r="F1177" s="274"/>
      <c r="G1177" s="274"/>
      <c r="H1177" s="274"/>
      <c r="I1177" s="274"/>
      <c r="J1177" s="274"/>
      <c r="K1177" s="274"/>
      <c r="L1177" s="274"/>
      <c r="M1177" s="274"/>
      <c r="N1177" s="274"/>
      <c r="O1177" s="274"/>
      <c r="P1177" s="274"/>
      <c r="Q1177" s="274"/>
      <c r="R1177" s="274"/>
      <c r="S1177" s="274"/>
      <c r="T1177" s="274"/>
      <c r="U1177" s="274"/>
      <c r="V1177" s="274"/>
      <c r="W1177" s="274"/>
      <c r="X1177" s="274"/>
      <c r="Y1177" s="274"/>
      <c r="Z1177" s="274"/>
      <c r="AA1177" s="274"/>
      <c r="AB1177" s="274"/>
      <c r="AC1177" s="274"/>
      <c r="AD1177" s="274"/>
      <c r="AE1177" s="274"/>
      <c r="AF1177" s="274"/>
      <c r="AG1177" s="274"/>
      <c r="AH1177" s="274"/>
      <c r="AI1177" s="274"/>
      <c r="AJ1177" s="274"/>
      <c r="AK1177" s="274"/>
      <c r="AL1177" s="274"/>
      <c r="AM1177" s="274"/>
      <c r="AN1177" s="274"/>
      <c r="AO1177" s="274"/>
      <c r="AP1177" s="274"/>
    </row>
    <row r="1178" ht="15.75" hidden="1" customHeight="1" outlineLevel="1">
      <c r="A1178" s="870"/>
      <c r="B1178" s="274"/>
      <c r="C1178" s="274"/>
      <c r="D1178" s="274"/>
      <c r="E1178" s="274"/>
      <c r="F1178" s="274"/>
      <c r="G1178" s="274"/>
      <c r="H1178" s="274"/>
      <c r="I1178" s="274"/>
      <c r="J1178" s="274"/>
      <c r="K1178" s="274"/>
      <c r="L1178" s="274"/>
      <c r="M1178" s="274"/>
      <c r="N1178" s="274"/>
      <c r="O1178" s="274"/>
      <c r="P1178" s="274"/>
      <c r="Q1178" s="274"/>
      <c r="R1178" s="274"/>
      <c r="S1178" s="274"/>
      <c r="T1178" s="274"/>
      <c r="U1178" s="274"/>
      <c r="V1178" s="274"/>
      <c r="W1178" s="274"/>
      <c r="X1178" s="274"/>
      <c r="Y1178" s="274"/>
      <c r="Z1178" s="274"/>
      <c r="AA1178" s="274"/>
      <c r="AB1178" s="274"/>
      <c r="AC1178" s="274"/>
      <c r="AD1178" s="274"/>
      <c r="AE1178" s="274"/>
      <c r="AF1178" s="274"/>
      <c r="AG1178" s="274"/>
      <c r="AH1178" s="274"/>
      <c r="AI1178" s="274"/>
      <c r="AJ1178" s="274"/>
      <c r="AK1178" s="274"/>
      <c r="AL1178" s="274"/>
      <c r="AM1178" s="274"/>
      <c r="AN1178" s="274"/>
      <c r="AO1178" s="274"/>
      <c r="AP1178" s="274"/>
    </row>
    <row r="1179" ht="15.75" hidden="1" customHeight="1" outlineLevel="1">
      <c r="A1179" s="870"/>
      <c r="B1179" s="274"/>
      <c r="C1179" s="274"/>
      <c r="D1179" s="274"/>
      <c r="E1179" s="274"/>
      <c r="F1179" s="274"/>
      <c r="G1179" s="274"/>
      <c r="H1179" s="274"/>
      <c r="I1179" s="274"/>
      <c r="J1179" s="274"/>
      <c r="K1179" s="274"/>
      <c r="L1179" s="274"/>
      <c r="M1179" s="274"/>
      <c r="N1179" s="274"/>
      <c r="O1179" s="274"/>
      <c r="P1179" s="274"/>
      <c r="Q1179" s="274"/>
      <c r="R1179" s="274"/>
      <c r="S1179" s="274"/>
      <c r="T1179" s="274"/>
      <c r="U1179" s="274"/>
      <c r="V1179" s="274"/>
      <c r="W1179" s="274"/>
      <c r="X1179" s="274"/>
      <c r="Y1179" s="274"/>
      <c r="Z1179" s="274"/>
      <c r="AA1179" s="274"/>
      <c r="AB1179" s="274"/>
      <c r="AC1179" s="274"/>
      <c r="AD1179" s="274"/>
      <c r="AE1179" s="274"/>
      <c r="AF1179" s="274"/>
      <c r="AG1179" s="274"/>
      <c r="AH1179" s="274"/>
      <c r="AI1179" s="274"/>
      <c r="AJ1179" s="274"/>
      <c r="AK1179" s="274"/>
      <c r="AL1179" s="274"/>
      <c r="AM1179" s="274"/>
      <c r="AN1179" s="274"/>
      <c r="AO1179" s="274"/>
      <c r="AP1179" s="274"/>
    </row>
    <row r="1180" ht="15.75" hidden="1" customHeight="1" outlineLevel="1">
      <c r="A1180" s="870"/>
      <c r="B1180" s="274"/>
      <c r="C1180" s="274"/>
      <c r="D1180" s="274"/>
      <c r="E1180" s="274"/>
      <c r="F1180" s="274"/>
      <c r="G1180" s="274"/>
      <c r="H1180" s="274"/>
      <c r="I1180" s="274"/>
      <c r="J1180" s="274"/>
      <c r="K1180" s="274"/>
      <c r="L1180" s="274"/>
      <c r="M1180" s="274"/>
      <c r="N1180" s="274"/>
      <c r="O1180" s="274"/>
      <c r="P1180" s="274"/>
      <c r="Q1180" s="274"/>
      <c r="R1180" s="274"/>
      <c r="S1180" s="274"/>
      <c r="T1180" s="274"/>
      <c r="U1180" s="274"/>
      <c r="V1180" s="274"/>
      <c r="W1180" s="274"/>
      <c r="X1180" s="274"/>
      <c r="Y1180" s="274"/>
      <c r="Z1180" s="274"/>
      <c r="AA1180" s="274"/>
      <c r="AB1180" s="274"/>
      <c r="AC1180" s="274"/>
      <c r="AD1180" s="274"/>
      <c r="AE1180" s="274"/>
      <c r="AF1180" s="274"/>
      <c r="AG1180" s="274"/>
      <c r="AH1180" s="274"/>
      <c r="AI1180" s="274"/>
      <c r="AJ1180" s="274"/>
      <c r="AK1180" s="274"/>
      <c r="AL1180" s="274"/>
      <c r="AM1180" s="274"/>
      <c r="AN1180" s="274"/>
      <c r="AO1180" s="274"/>
      <c r="AP1180" s="274"/>
    </row>
    <row r="1181" ht="15.75" customHeight="1">
      <c r="A1181" s="870"/>
      <c r="B1181" s="274"/>
      <c r="C1181" s="274"/>
      <c r="D1181" s="274"/>
      <c r="E1181" s="274"/>
      <c r="F1181" s="274"/>
      <c r="G1181" s="274"/>
      <c r="H1181" s="274"/>
      <c r="I1181" s="274"/>
      <c r="J1181" s="274"/>
      <c r="K1181" s="274"/>
      <c r="L1181" s="274"/>
      <c r="M1181" s="274"/>
      <c r="N1181" s="274"/>
      <c r="O1181" s="274"/>
      <c r="P1181" s="274"/>
      <c r="Q1181" s="274"/>
      <c r="R1181" s="274"/>
      <c r="S1181" s="274"/>
      <c r="T1181" s="274"/>
      <c r="U1181" s="274"/>
      <c r="V1181" s="274"/>
      <c r="W1181" s="274"/>
      <c r="X1181" s="274"/>
      <c r="Y1181" s="274"/>
      <c r="Z1181" s="274"/>
      <c r="AA1181" s="274"/>
      <c r="AB1181" s="274"/>
      <c r="AC1181" s="274"/>
      <c r="AD1181" s="274"/>
      <c r="AE1181" s="274"/>
      <c r="AF1181" s="274"/>
      <c r="AG1181" s="274"/>
      <c r="AH1181" s="274"/>
      <c r="AI1181" s="274"/>
      <c r="AJ1181" s="274"/>
      <c r="AK1181" s="274"/>
      <c r="AL1181" s="274"/>
      <c r="AM1181" s="274"/>
      <c r="AN1181" s="274"/>
      <c r="AO1181" s="274"/>
      <c r="AP1181" s="27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285F4"/>
    <outlinePr summaryBelow="0" summaryRight="0"/>
  </sheetPr>
  <sheetViews>
    <sheetView showGridLines="0" workbookViewId="0">
      <pane xSplit="1.0" topLeftCell="B1" activePane="topRight" state="frozen"/>
      <selection activeCell="C2" sqref="C2" pane="topRight"/>
    </sheetView>
  </sheetViews>
  <sheetFormatPr customHeight="1" defaultColWidth="14.43" defaultRowHeight="15.0" outlineLevelRow="1"/>
  <cols>
    <col customWidth="1" min="1" max="8" width="21.57"/>
    <col customWidth="1" min="9" max="9" width="29.0"/>
    <col customWidth="1" min="10" max="10" width="1.57"/>
  </cols>
  <sheetData>
    <row r="1" ht="37.5" customHeight="1">
      <c r="A1" s="76" t="s">
        <v>103</v>
      </c>
      <c r="B1" s="76"/>
      <c r="C1" s="76"/>
      <c r="D1" s="76"/>
      <c r="E1" s="76"/>
      <c r="H1" s="76"/>
      <c r="I1" s="76"/>
      <c r="J1" s="77"/>
    </row>
    <row r="2">
      <c r="A2" s="78"/>
      <c r="B2" s="78"/>
      <c r="C2" s="78"/>
      <c r="D2" s="78"/>
      <c r="E2" s="78"/>
      <c r="F2" s="78"/>
      <c r="G2" s="78"/>
      <c r="H2" s="78"/>
      <c r="I2" s="78"/>
      <c r="J2" s="79"/>
    </row>
    <row r="3" ht="37.5" customHeight="1">
      <c r="A3" s="80">
        <v>1.0</v>
      </c>
      <c r="B3" s="81"/>
      <c r="J3" s="82"/>
    </row>
    <row r="4" outlineLevel="1">
      <c r="A4" s="83"/>
      <c r="B4" s="84" t="s">
        <v>104</v>
      </c>
      <c r="C4" s="84" t="s">
        <v>105</v>
      </c>
      <c r="D4" s="84" t="s">
        <v>106</v>
      </c>
      <c r="E4" s="84" t="s">
        <v>107</v>
      </c>
      <c r="F4" s="84" t="s">
        <v>108</v>
      </c>
      <c r="G4" s="84" t="s">
        <v>109</v>
      </c>
      <c r="H4" s="84" t="s">
        <v>110</v>
      </c>
      <c r="I4" s="84"/>
      <c r="J4" s="85"/>
    </row>
    <row r="5" outlineLevel="1">
      <c r="A5" s="86" t="s">
        <v>111</v>
      </c>
      <c r="B5" s="87"/>
      <c r="C5" s="88"/>
      <c r="D5" s="89"/>
      <c r="E5" s="87"/>
      <c r="F5" s="88"/>
      <c r="G5" s="88"/>
      <c r="H5" s="89"/>
      <c r="I5" s="87" t="str">
        <f t="shared" ref="I5:I12" si="1">IFERROR(AVERAGE(B5:H5))</f>
        <v/>
      </c>
      <c r="J5" s="85"/>
    </row>
    <row r="6" outlineLevel="1">
      <c r="A6" s="90" t="s">
        <v>112</v>
      </c>
      <c r="B6" s="91"/>
      <c r="C6" s="92"/>
      <c r="D6" s="93"/>
      <c r="E6" s="91"/>
      <c r="F6" s="92"/>
      <c r="G6" s="92"/>
      <c r="H6" s="93"/>
      <c r="I6" s="91" t="str">
        <f t="shared" si="1"/>
        <v/>
      </c>
      <c r="J6" s="85"/>
    </row>
    <row r="7" outlineLevel="1">
      <c r="A7" s="86" t="s">
        <v>113</v>
      </c>
      <c r="B7" s="87"/>
      <c r="C7" s="88"/>
      <c r="D7" s="89"/>
      <c r="E7" s="87"/>
      <c r="F7" s="88"/>
      <c r="G7" s="88"/>
      <c r="H7" s="89"/>
      <c r="I7" s="87" t="str">
        <f t="shared" si="1"/>
        <v/>
      </c>
      <c r="J7" s="85"/>
    </row>
    <row r="8" outlineLevel="1">
      <c r="A8" s="90" t="s">
        <v>114</v>
      </c>
      <c r="B8" s="91"/>
      <c r="C8" s="92"/>
      <c r="D8" s="93"/>
      <c r="E8" s="91"/>
      <c r="F8" s="92"/>
      <c r="G8" s="92"/>
      <c r="H8" s="93"/>
      <c r="I8" s="91" t="str">
        <f t="shared" si="1"/>
        <v/>
      </c>
      <c r="J8" s="85"/>
    </row>
    <row r="9" outlineLevel="1">
      <c r="A9" s="86" t="s">
        <v>115</v>
      </c>
      <c r="B9" s="88"/>
      <c r="C9" s="88"/>
      <c r="D9" s="88"/>
      <c r="E9" s="88"/>
      <c r="F9" s="88"/>
      <c r="G9" s="88"/>
      <c r="H9" s="88"/>
      <c r="I9" s="88" t="str">
        <f t="shared" si="1"/>
        <v/>
      </c>
      <c r="J9" s="85"/>
    </row>
    <row r="10" outlineLevel="1">
      <c r="A10" s="90" t="s">
        <v>116</v>
      </c>
      <c r="B10" s="92"/>
      <c r="C10" s="92"/>
      <c r="D10" s="92"/>
      <c r="E10" s="92"/>
      <c r="F10" s="92"/>
      <c r="G10" s="92"/>
      <c r="H10" s="92"/>
      <c r="I10" s="92" t="str">
        <f t="shared" si="1"/>
        <v/>
      </c>
      <c r="J10" s="85"/>
    </row>
    <row r="11" outlineLevel="1">
      <c r="A11" s="86" t="s">
        <v>117</v>
      </c>
      <c r="B11" s="88"/>
      <c r="C11" s="88"/>
      <c r="D11" s="88"/>
      <c r="E11" s="88"/>
      <c r="F11" s="88"/>
      <c r="G11" s="88"/>
      <c r="H11" s="88"/>
      <c r="I11" s="88" t="str">
        <f t="shared" si="1"/>
        <v/>
      </c>
      <c r="J11" s="85"/>
    </row>
    <row r="12" outlineLevel="1">
      <c r="A12" s="90" t="s">
        <v>118</v>
      </c>
      <c r="B12" s="92"/>
      <c r="C12" s="92"/>
      <c r="D12" s="92"/>
      <c r="E12" s="92"/>
      <c r="F12" s="92"/>
      <c r="G12" s="92"/>
      <c r="H12" s="92"/>
      <c r="I12" s="92" t="str">
        <f t="shared" si="1"/>
        <v/>
      </c>
      <c r="J12" s="85"/>
    </row>
    <row r="13" outlineLevel="1">
      <c r="A13" s="94"/>
      <c r="B13" s="95" t="str">
        <f t="shared" ref="B13:H13" si="2">IFERROR(AVERAGE(B5:B10))</f>
        <v/>
      </c>
      <c r="C13" s="95" t="str">
        <f t="shared" si="2"/>
        <v/>
      </c>
      <c r="D13" s="95" t="str">
        <f t="shared" si="2"/>
        <v/>
      </c>
      <c r="E13" s="95" t="str">
        <f t="shared" si="2"/>
        <v/>
      </c>
      <c r="F13" s="95" t="str">
        <f t="shared" si="2"/>
        <v/>
      </c>
      <c r="G13" s="95" t="str">
        <f t="shared" si="2"/>
        <v/>
      </c>
      <c r="H13" s="95" t="str">
        <f t="shared" si="2"/>
        <v/>
      </c>
      <c r="I13" s="95" t="str">
        <f>IFERROR(AVERAGE(I4:I12))</f>
        <v/>
      </c>
      <c r="J13" s="85"/>
    </row>
    <row r="14">
      <c r="A14" s="78"/>
      <c r="B14" s="96"/>
      <c r="C14" s="96"/>
      <c r="D14" s="96"/>
      <c r="E14" s="96"/>
      <c r="F14" s="96"/>
      <c r="G14" s="96"/>
      <c r="H14" s="96"/>
      <c r="I14" s="78"/>
      <c r="J14" s="7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E1:G1"/>
    <mergeCell ref="B3:I3"/>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pageSetUpPr/>
  </sheetPr>
  <sheetViews>
    <sheetView showGridLines="0" workbookViewId="0"/>
  </sheetViews>
  <sheetFormatPr customHeight="1" defaultColWidth="14.43" defaultRowHeight="15.0" outlineLevelRow="1"/>
  <cols>
    <col customWidth="1" min="1" max="1" width="25.86"/>
    <col customWidth="1" min="2" max="7" width="20.86"/>
    <col customWidth="1" min="8" max="8" width="7.29"/>
  </cols>
  <sheetData>
    <row r="1">
      <c r="A1" s="53"/>
      <c r="B1" s="53"/>
      <c r="C1" s="53"/>
      <c r="D1" s="53"/>
      <c r="E1" s="53"/>
      <c r="F1" s="53"/>
      <c r="G1" s="53"/>
      <c r="H1" s="53"/>
    </row>
    <row r="2" ht="37.5" customHeight="1">
      <c r="A2" s="97" t="s">
        <v>119</v>
      </c>
    </row>
    <row r="3">
      <c r="A3" s="53"/>
      <c r="B3" s="53"/>
      <c r="C3" s="53"/>
      <c r="D3" s="53"/>
      <c r="E3" s="53"/>
      <c r="F3" s="53"/>
      <c r="G3" s="53"/>
      <c r="H3" s="53"/>
    </row>
    <row r="4">
      <c r="A4" s="98" t="s">
        <v>120</v>
      </c>
      <c r="C4" s="53"/>
      <c r="D4" s="98" t="s">
        <v>121</v>
      </c>
      <c r="E4" s="98" t="s">
        <v>122</v>
      </c>
      <c r="F4" s="99"/>
      <c r="G4" s="53"/>
      <c r="H4" s="99"/>
    </row>
    <row r="5" outlineLevel="1">
      <c r="A5" s="100" t="s">
        <v>123</v>
      </c>
      <c r="B5" s="100" t="str">
        <f>Questionario!B28</f>
        <v>Davide Berti</v>
      </c>
      <c r="C5" s="53"/>
      <c r="D5" s="101" t="s">
        <v>124</v>
      </c>
      <c r="E5" s="102" t="str">
        <f>IFERROR(AVERAGE(B28:B30))</f>
        <v/>
      </c>
      <c r="F5" s="99"/>
      <c r="G5" s="53"/>
      <c r="H5" s="99"/>
    </row>
    <row r="6" outlineLevel="1">
      <c r="A6" s="103" t="s">
        <v>125</v>
      </c>
      <c r="B6" s="104" t="s">
        <v>126</v>
      </c>
      <c r="C6" s="53"/>
      <c r="D6" s="105" t="s">
        <v>127</v>
      </c>
      <c r="E6" s="106" t="str">
        <f>IFERROR(AVERAGE(B32:B34))</f>
        <v/>
      </c>
      <c r="F6" s="99"/>
      <c r="G6" s="53"/>
      <c r="H6" s="99"/>
    </row>
    <row r="7" outlineLevel="1">
      <c r="A7" s="100" t="s">
        <v>128</v>
      </c>
      <c r="B7" s="107" t="str">
        <f>Questionario!F81</f>
        <v/>
      </c>
      <c r="C7" s="53"/>
      <c r="D7" s="101" t="s">
        <v>129</v>
      </c>
      <c r="E7" s="102" t="str">
        <f>IFERROR(AVERAGE(B40:B42))</f>
        <v/>
      </c>
      <c r="F7" s="99"/>
      <c r="G7" s="53"/>
      <c r="H7" s="99"/>
    </row>
    <row r="8" outlineLevel="1">
      <c r="A8" s="103" t="s">
        <v>130</v>
      </c>
      <c r="B8" s="108" t="str">
        <f>Questionario!B81</f>
        <v/>
      </c>
      <c r="C8" s="53"/>
      <c r="D8" s="105" t="s">
        <v>131</v>
      </c>
      <c r="E8" s="106" t="str">
        <f>IFERROR(AVERAGE(B40:B42))</f>
        <v/>
      </c>
      <c r="F8" s="99"/>
      <c r="G8" s="53"/>
      <c r="H8" s="99"/>
    </row>
    <row r="9" outlineLevel="1">
      <c r="A9" s="100" t="s">
        <v>132</v>
      </c>
      <c r="B9" s="109" t="str">
        <f>Questionario!D81</f>
        <v/>
      </c>
      <c r="C9" s="53"/>
      <c r="D9" s="101" t="s">
        <v>133</v>
      </c>
      <c r="E9" s="102" t="str">
        <f>IFERROR(AVERAGE(B44:B46))</f>
        <v/>
      </c>
      <c r="F9" s="99"/>
      <c r="G9" s="53"/>
      <c r="H9" s="99"/>
    </row>
    <row r="10" outlineLevel="1">
      <c r="A10" s="103" t="s">
        <v>134</v>
      </c>
      <c r="B10" s="110" t="str">
        <f>IF(B9="","",B9*B12/100)</f>
        <v/>
      </c>
      <c r="C10" s="53"/>
      <c r="D10" s="105" t="s">
        <v>135</v>
      </c>
      <c r="E10" s="106">
        <f>IFERROR(AVERAGE(B48:B50))</f>
        <v>11.3</v>
      </c>
      <c r="F10" s="99"/>
      <c r="G10" s="53"/>
      <c r="H10" s="99"/>
    </row>
    <row r="11" outlineLevel="1">
      <c r="A11" s="100" t="s">
        <v>136</v>
      </c>
      <c r="B11" s="111" t="str">
        <f>IF(B9="","",B9-B10)</f>
        <v/>
      </c>
      <c r="C11" s="53"/>
      <c r="D11" s="101" t="s">
        <v>137</v>
      </c>
      <c r="E11" s="102" t="str">
        <f>IFERROR(AVERAGE(B52:B54))</f>
        <v/>
      </c>
      <c r="F11" s="99"/>
      <c r="G11" s="53"/>
      <c r="H11" s="99"/>
    </row>
    <row r="12" outlineLevel="1">
      <c r="A12" s="103" t="s">
        <v>138</v>
      </c>
      <c r="B12" s="112" t="str">
        <f>IF(B9="","",IF(B6="Maschio",D15+5,IF(B6="Femmina",E15+5)))</f>
        <v/>
      </c>
      <c r="C12" s="53"/>
      <c r="D12" s="113" t="s">
        <v>139</v>
      </c>
      <c r="E12" s="114" t="str">
        <f>IF(E5="","",SUM(E5:E11))</f>
        <v/>
      </c>
      <c r="F12" s="99"/>
      <c r="G12" s="53"/>
      <c r="H12" s="99"/>
    </row>
    <row r="13" outlineLevel="1">
      <c r="A13" s="100" t="s">
        <v>140</v>
      </c>
      <c r="B13" s="115" t="str">
        <f>Questionario!B154</f>
        <v/>
      </c>
      <c r="C13" s="53"/>
      <c r="D13" s="99"/>
      <c r="E13" s="53"/>
      <c r="F13" s="99"/>
      <c r="G13" s="53"/>
      <c r="H13" s="99"/>
    </row>
    <row r="14" outlineLevel="1">
      <c r="A14" s="103" t="s">
        <v>141</v>
      </c>
      <c r="B14" s="116" t="str">
        <f>Questionario!B87</f>
        <v/>
      </c>
      <c r="C14" s="53"/>
      <c r="D14" s="98" t="s">
        <v>142</v>
      </c>
      <c r="E14" s="98" t="s">
        <v>143</v>
      </c>
      <c r="F14" s="99"/>
      <c r="G14" s="53"/>
      <c r="H14" s="99"/>
    </row>
    <row r="15" outlineLevel="1">
      <c r="A15" s="100" t="s">
        <v>144</v>
      </c>
      <c r="B15" s="100" t="str">
        <f>Questionario!B93</f>
        <v/>
      </c>
      <c r="C15" s="53"/>
      <c r="D15" s="56">
        <f>495/(1.112-(0.00043499*E$12)+(0.00000055*(E$12*E$12))-(0.00028826*$B$7))-450+5</f>
        <v>0.1438848921</v>
      </c>
      <c r="E15" s="56">
        <f>495/(1.097-(0.00046971*((E$12)/5)*7)+(0.00000056*(((E$12/5)*7)*((E$12/5*7)))-(0.00012828*$B$7)))-450+5</f>
        <v>6.230628988</v>
      </c>
      <c r="F15" s="99"/>
      <c r="G15" s="53"/>
      <c r="H15" s="99"/>
    </row>
    <row r="16" outlineLevel="1">
      <c r="A16" s="103" t="s">
        <v>145</v>
      </c>
      <c r="B16" s="116"/>
      <c r="C16" s="53"/>
      <c r="D16" s="53"/>
      <c r="E16" s="53"/>
      <c r="F16" s="53"/>
      <c r="G16" s="53"/>
      <c r="H16" s="53"/>
    </row>
    <row r="17" outlineLevel="1">
      <c r="A17" s="100" t="s">
        <v>146</v>
      </c>
      <c r="B17" s="117" t="str">
        <f>IF(B21="","",B21*B16)</f>
        <v/>
      </c>
      <c r="C17" s="53"/>
      <c r="D17" s="53"/>
      <c r="E17" s="53"/>
      <c r="F17" s="53"/>
      <c r="G17" s="53"/>
      <c r="H17" s="53"/>
    </row>
    <row r="18" outlineLevel="1">
      <c r="A18" s="103" t="s">
        <v>147</v>
      </c>
      <c r="B18" s="118" t="str">
        <f>IF(B22="","",B22*B16)</f>
        <v/>
      </c>
      <c r="C18" s="53"/>
      <c r="D18" s="53"/>
      <c r="E18" s="53"/>
      <c r="F18" s="53"/>
      <c r="G18" s="53"/>
      <c r="H18" s="53"/>
    </row>
    <row r="19" outlineLevel="1">
      <c r="A19" s="53"/>
      <c r="B19" s="53"/>
      <c r="C19" s="53"/>
      <c r="D19" s="53"/>
      <c r="E19" s="53"/>
      <c r="F19" s="53"/>
      <c r="G19" s="53"/>
      <c r="H19" s="53"/>
    </row>
    <row r="20" outlineLevel="1">
      <c r="A20" s="119" t="s">
        <v>148</v>
      </c>
      <c r="C20" s="120" t="s">
        <v>149</v>
      </c>
      <c r="D20" s="120" t="s">
        <v>150</v>
      </c>
      <c r="E20" s="120" t="s">
        <v>151</v>
      </c>
      <c r="F20" s="120" t="s">
        <v>152</v>
      </c>
      <c r="G20" s="120" t="s">
        <v>153</v>
      </c>
      <c r="H20" s="53"/>
    </row>
    <row r="21" ht="15.75" customHeight="1" outlineLevel="1">
      <c r="A21" s="100" t="s">
        <v>154</v>
      </c>
      <c r="B21" s="117" t="str">
        <f>IF(B9="","",(9.99*B11)+(6.25*B8)-(4.92*B7)-161)</f>
        <v/>
      </c>
      <c r="C21" s="117" t="str">
        <f t="shared" ref="C21:C22" si="1">IF(B21="","",B21*1.2)</f>
        <v/>
      </c>
      <c r="D21" s="117" t="str">
        <f t="shared" ref="D21:D22" si="2">IF(B21="","",B21*1.375)</f>
        <v/>
      </c>
      <c r="E21" s="117" t="str">
        <f t="shared" ref="E21:E22" si="3">IF(B21="","",B21*1.55)</f>
        <v/>
      </c>
      <c r="F21" s="117" t="str">
        <f t="shared" ref="F21:F22" si="4">IF(B21="","",B21*1.725)</f>
        <v/>
      </c>
      <c r="G21" s="117" t="str">
        <f t="shared" ref="G21:G22" si="5">IF(B21="","",B21*1.9)</f>
        <v/>
      </c>
      <c r="H21" s="53"/>
    </row>
    <row r="22" ht="15.75" customHeight="1" outlineLevel="1">
      <c r="A22" s="103" t="s">
        <v>155</v>
      </c>
      <c r="B22" s="118" t="str">
        <f>IF(B9="","",(9.99*B11)+(6.25*B8)-(4.92*B7)+5)</f>
        <v/>
      </c>
      <c r="C22" s="118" t="str">
        <f t="shared" si="1"/>
        <v/>
      </c>
      <c r="D22" s="118" t="str">
        <f t="shared" si="2"/>
        <v/>
      </c>
      <c r="E22" s="118" t="str">
        <f t="shared" si="3"/>
        <v/>
      </c>
      <c r="F22" s="118" t="str">
        <f t="shared" si="4"/>
        <v/>
      </c>
      <c r="G22" s="118" t="str">
        <f t="shared" si="5"/>
        <v/>
      </c>
      <c r="H22" s="53"/>
    </row>
    <row r="23" ht="15.75" customHeight="1" outlineLevel="1">
      <c r="A23" s="53"/>
      <c r="B23" s="53"/>
      <c r="C23" s="53"/>
      <c r="D23" s="53"/>
      <c r="E23" s="53"/>
      <c r="F23" s="53"/>
      <c r="G23" s="53"/>
      <c r="H23" s="53"/>
    </row>
    <row r="24" ht="15.75" customHeight="1" outlineLevel="1">
      <c r="A24" s="98" t="s">
        <v>156</v>
      </c>
      <c r="B24" s="98" t="s">
        <v>122</v>
      </c>
      <c r="C24" s="121"/>
      <c r="D24" s="53"/>
      <c r="E24" s="53"/>
      <c r="F24" s="121"/>
      <c r="G24" s="53"/>
      <c r="H24" s="53"/>
    </row>
    <row r="25" ht="15.75" customHeight="1" outlineLevel="1">
      <c r="A25" s="63" t="s">
        <v>157</v>
      </c>
      <c r="B25" s="122"/>
      <c r="C25" s="122"/>
      <c r="D25" s="53"/>
      <c r="E25" s="53"/>
      <c r="F25" s="123"/>
      <c r="G25" s="53"/>
      <c r="H25" s="53"/>
    </row>
    <row r="26" ht="15.75" customHeight="1">
      <c r="A26" s="53"/>
      <c r="B26" s="53"/>
      <c r="C26" s="124"/>
      <c r="D26" s="53"/>
      <c r="E26" s="53"/>
      <c r="F26" s="124"/>
      <c r="G26" s="53"/>
      <c r="H26" s="53"/>
    </row>
    <row r="27" ht="15.75" customHeight="1">
      <c r="A27" s="98" t="s">
        <v>158</v>
      </c>
      <c r="B27" s="98" t="s">
        <v>122</v>
      </c>
      <c r="C27" s="121"/>
      <c r="D27" s="98" t="s">
        <v>159</v>
      </c>
      <c r="E27" s="98" t="s">
        <v>122</v>
      </c>
      <c r="F27" s="121"/>
      <c r="G27" s="53"/>
      <c r="H27" s="53"/>
    </row>
    <row r="28" ht="15.75" customHeight="1" outlineLevel="1">
      <c r="A28" s="101" t="s">
        <v>160</v>
      </c>
      <c r="B28" s="102"/>
      <c r="C28" s="125"/>
      <c r="D28" s="101" t="s">
        <v>161</v>
      </c>
      <c r="E28" s="126"/>
      <c r="F28" s="125"/>
      <c r="G28" s="53"/>
      <c r="H28" s="53"/>
    </row>
    <row r="29" ht="15.75" customHeight="1" outlineLevel="1">
      <c r="A29" s="105" t="s">
        <v>162</v>
      </c>
      <c r="B29" s="106"/>
      <c r="C29" s="125"/>
      <c r="D29" s="105" t="s">
        <v>163</v>
      </c>
      <c r="E29" s="127"/>
      <c r="F29" s="125"/>
      <c r="G29" s="53"/>
      <c r="H29" s="53"/>
    </row>
    <row r="30" ht="15.75" customHeight="1" outlineLevel="1">
      <c r="A30" s="101" t="s">
        <v>164</v>
      </c>
      <c r="B30" s="102"/>
      <c r="C30" s="125"/>
      <c r="D30" s="101" t="s">
        <v>165</v>
      </c>
      <c r="E30" s="126"/>
      <c r="F30" s="125"/>
      <c r="G30" s="53"/>
      <c r="H30" s="53"/>
    </row>
    <row r="31" ht="15.75" customHeight="1" outlineLevel="1">
      <c r="A31" s="128"/>
      <c r="B31" s="129"/>
      <c r="C31" s="130"/>
      <c r="D31" s="101" t="s">
        <v>166</v>
      </c>
      <c r="E31" s="126"/>
      <c r="F31" s="130"/>
      <c r="G31" s="53"/>
      <c r="H31" s="53"/>
    </row>
    <row r="32" ht="15.75" customHeight="1" outlineLevel="1">
      <c r="A32" s="124" t="str">
        <f>IF(B6="Maschio","Pettorale Sinistro 1","")</f>
        <v>Pettorale Sinistro 1</v>
      </c>
      <c r="B32" s="102"/>
      <c r="C32" s="125"/>
      <c r="D32" s="105" t="s">
        <v>167</v>
      </c>
      <c r="E32" s="127"/>
      <c r="F32" s="125"/>
      <c r="G32" s="53"/>
      <c r="H32" s="53"/>
    </row>
    <row r="33" ht="15.75" customHeight="1" outlineLevel="1">
      <c r="A33" s="131" t="str">
        <f>IF($B6="Maschio","Pettorale Sinistro 2","")</f>
        <v>Pettorale Sinistro 2</v>
      </c>
      <c r="B33" s="106"/>
      <c r="C33" s="125"/>
      <c r="D33" s="101" t="s">
        <v>137</v>
      </c>
      <c r="E33" s="126"/>
      <c r="F33" s="125"/>
      <c r="G33" s="125"/>
      <c r="H33" s="125"/>
    </row>
    <row r="34" ht="15.75" customHeight="1" outlineLevel="1">
      <c r="A34" s="124" t="str">
        <f>IF($B6="Maschio","Pettorale Sinistro 3","")</f>
        <v>Pettorale Sinistro 3</v>
      </c>
      <c r="B34" s="102"/>
      <c r="C34" s="125"/>
      <c r="D34" s="101" t="s">
        <v>168</v>
      </c>
      <c r="E34" s="126"/>
      <c r="F34" s="125"/>
      <c r="G34" s="125"/>
      <c r="H34" s="125"/>
    </row>
    <row r="35" ht="15.75" customHeight="1" outlineLevel="1">
      <c r="A35" s="132"/>
      <c r="B35" s="133"/>
      <c r="C35" s="130"/>
      <c r="D35" s="105" t="s">
        <v>169</v>
      </c>
      <c r="E35" s="127"/>
      <c r="F35" s="130"/>
      <c r="G35" s="130"/>
      <c r="H35" s="130"/>
    </row>
    <row r="36" ht="15.75" customHeight="1" outlineLevel="1">
      <c r="A36" s="124" t="str">
        <f>IF(B6="Maschio","Ascellare 1","")</f>
        <v>Ascellare 1</v>
      </c>
      <c r="B36" s="102"/>
      <c r="C36" s="125"/>
      <c r="D36" s="101" t="s">
        <v>170</v>
      </c>
      <c r="E36" s="126"/>
      <c r="F36" s="125"/>
      <c r="G36" s="125"/>
      <c r="H36" s="125"/>
    </row>
    <row r="37" ht="15.75" customHeight="1" outlineLevel="1">
      <c r="A37" s="131" t="str">
        <f>IF(B6="Maschio","Ascellare 2","")</f>
        <v>Ascellare 2</v>
      </c>
      <c r="B37" s="106"/>
      <c r="C37" s="125"/>
      <c r="D37" s="113" t="s">
        <v>139</v>
      </c>
      <c r="E37" s="134" t="str">
        <f>IF(E28="","",SUM(E28:E36))</f>
        <v/>
      </c>
      <c r="F37" s="125"/>
      <c r="G37" s="125"/>
      <c r="H37" s="125"/>
    </row>
    <row r="38" ht="15.75" customHeight="1" outlineLevel="1">
      <c r="A38" s="124" t="str">
        <f>IF(B6="Maschio","Ascellare 3","")</f>
        <v>Ascellare 3</v>
      </c>
      <c r="B38" s="102"/>
      <c r="C38" s="125"/>
      <c r="D38" s="53"/>
      <c r="E38" s="53"/>
      <c r="F38" s="125"/>
      <c r="G38" s="125"/>
      <c r="H38" s="125"/>
    </row>
    <row r="39" ht="15.75" customHeight="1" outlineLevel="1">
      <c r="A39" s="132"/>
      <c r="B39" s="133"/>
      <c r="C39" s="130"/>
      <c r="D39" s="98" t="s">
        <v>171</v>
      </c>
      <c r="E39" s="98" t="s">
        <v>122</v>
      </c>
      <c r="F39" s="130"/>
      <c r="G39" s="130"/>
      <c r="H39" s="130"/>
    </row>
    <row r="40" ht="15.75" customHeight="1" outlineLevel="1">
      <c r="A40" s="101" t="s">
        <v>172</v>
      </c>
      <c r="B40" s="102"/>
      <c r="C40" s="125"/>
      <c r="D40" s="101"/>
      <c r="E40" s="126"/>
      <c r="F40" s="125"/>
      <c r="G40" s="125"/>
      <c r="H40" s="125"/>
    </row>
    <row r="41" ht="15.75" customHeight="1" outlineLevel="1">
      <c r="A41" s="105" t="s">
        <v>173</v>
      </c>
      <c r="B41" s="106"/>
      <c r="C41" s="125"/>
      <c r="D41" s="105"/>
      <c r="E41" s="135"/>
      <c r="F41" s="125"/>
      <c r="G41" s="125"/>
      <c r="H41" s="125"/>
    </row>
    <row r="42" ht="15.75" customHeight="1" outlineLevel="1">
      <c r="A42" s="101" t="s">
        <v>174</v>
      </c>
      <c r="B42" s="102"/>
      <c r="C42" s="125"/>
      <c r="D42" s="136"/>
      <c r="E42" s="126"/>
      <c r="F42" s="125"/>
      <c r="G42" s="125"/>
      <c r="H42" s="125"/>
    </row>
    <row r="43" ht="15.75" customHeight="1" outlineLevel="1">
      <c r="A43" s="128"/>
      <c r="B43" s="137"/>
      <c r="C43" s="130"/>
      <c r="D43" s="113" t="s">
        <v>139</v>
      </c>
      <c r="E43" s="138" t="str">
        <f>IF(E40="","",SUM(E40:E42))</f>
        <v/>
      </c>
      <c r="F43" s="130"/>
      <c r="G43" s="130"/>
      <c r="H43" s="130"/>
    </row>
    <row r="44" ht="15.75" customHeight="1" outlineLevel="1">
      <c r="A44" s="101" t="s">
        <v>175</v>
      </c>
      <c r="B44" s="102"/>
      <c r="C44" s="125"/>
      <c r="D44" s="53"/>
      <c r="E44" s="53"/>
      <c r="F44" s="125"/>
      <c r="G44" s="125"/>
      <c r="H44" s="125"/>
    </row>
    <row r="45" ht="15.75" customHeight="1" outlineLevel="1">
      <c r="A45" s="105" t="s">
        <v>176</v>
      </c>
      <c r="B45" s="106"/>
      <c r="C45" s="125"/>
      <c r="D45" s="53"/>
      <c r="E45" s="53"/>
      <c r="F45" s="125"/>
      <c r="G45" s="125"/>
      <c r="H45" s="125"/>
    </row>
    <row r="46" ht="15.75" customHeight="1" outlineLevel="1">
      <c r="A46" s="101" t="s">
        <v>177</v>
      </c>
      <c r="B46" s="102"/>
      <c r="C46" s="125"/>
      <c r="D46" s="53"/>
      <c r="E46" s="53"/>
      <c r="F46" s="125"/>
      <c r="G46" s="125"/>
      <c r="H46" s="125"/>
    </row>
    <row r="47" ht="15.75" customHeight="1" outlineLevel="1">
      <c r="A47" s="128"/>
      <c r="B47" s="137"/>
      <c r="C47" s="130"/>
      <c r="D47" s="53"/>
      <c r="E47" s="53"/>
      <c r="F47" s="130"/>
      <c r="G47" s="130"/>
      <c r="H47" s="130"/>
    </row>
    <row r="48" ht="15.75" customHeight="1" outlineLevel="1">
      <c r="A48" s="101" t="s">
        <v>178</v>
      </c>
      <c r="B48" s="102">
        <v>11.3</v>
      </c>
      <c r="C48" s="125"/>
      <c r="D48" s="53"/>
      <c r="E48" s="53"/>
      <c r="F48" s="125"/>
      <c r="G48" s="125"/>
      <c r="H48" s="125"/>
    </row>
    <row r="49" ht="15.75" customHeight="1" outlineLevel="1">
      <c r="A49" s="105" t="s">
        <v>179</v>
      </c>
      <c r="B49" s="106"/>
      <c r="C49" s="125"/>
      <c r="D49" s="53"/>
      <c r="E49" s="53"/>
      <c r="F49" s="125"/>
      <c r="G49" s="125"/>
      <c r="H49" s="125"/>
    </row>
    <row r="50" ht="15.75" customHeight="1" outlineLevel="1">
      <c r="A50" s="101" t="s">
        <v>180</v>
      </c>
      <c r="B50" s="102"/>
      <c r="C50" s="125"/>
      <c r="D50" s="53"/>
      <c r="E50" s="53"/>
      <c r="F50" s="125"/>
      <c r="G50" s="125"/>
      <c r="H50" s="125"/>
    </row>
    <row r="51" ht="15.75" customHeight="1" outlineLevel="1">
      <c r="A51" s="128"/>
      <c r="B51" s="137"/>
      <c r="C51" s="130"/>
      <c r="D51" s="130"/>
      <c r="E51" s="130"/>
      <c r="F51" s="130"/>
      <c r="G51" s="130"/>
      <c r="H51" s="130"/>
    </row>
    <row r="52" ht="15.75" customHeight="1" outlineLevel="1">
      <c r="A52" s="101" t="s">
        <v>181</v>
      </c>
      <c r="B52" s="102"/>
      <c r="C52" s="125"/>
      <c r="D52" s="125"/>
      <c r="E52" s="125"/>
      <c r="F52" s="125"/>
      <c r="G52" s="125"/>
      <c r="H52" s="125"/>
    </row>
    <row r="53" ht="15.75" customHeight="1" outlineLevel="1">
      <c r="A53" s="105" t="s">
        <v>182</v>
      </c>
      <c r="B53" s="106"/>
      <c r="C53" s="125"/>
      <c r="D53" s="125"/>
      <c r="E53" s="125"/>
      <c r="F53" s="125"/>
      <c r="G53" s="125"/>
      <c r="H53" s="125"/>
    </row>
    <row r="54" ht="15.75" customHeight="1" outlineLevel="1">
      <c r="A54" s="101" t="s">
        <v>183</v>
      </c>
      <c r="B54" s="102"/>
      <c r="C54" s="125"/>
      <c r="D54" s="125"/>
      <c r="E54" s="125"/>
      <c r="F54" s="125"/>
      <c r="G54" s="125"/>
      <c r="H54" s="125"/>
    </row>
    <row r="55" ht="15.75" customHeight="1">
      <c r="A55" s="139"/>
      <c r="B55" s="56"/>
      <c r="C55" s="56"/>
      <c r="D55" s="56"/>
      <c r="E55" s="56"/>
      <c r="F55" s="56"/>
      <c r="G55" s="56"/>
      <c r="H55" s="56"/>
    </row>
    <row r="56" ht="15.75" customHeight="1">
      <c r="A56" s="53"/>
      <c r="B56" s="53"/>
      <c r="C56" s="53"/>
      <c r="D56" s="53"/>
      <c r="E56" s="53"/>
      <c r="F56" s="53"/>
      <c r="G56" s="53"/>
      <c r="H56" s="53"/>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H2"/>
    <mergeCell ref="A4:B4"/>
    <mergeCell ref="A20:B20"/>
  </mergeCells>
  <dataValidations>
    <dataValidation type="list" allowBlank="1" showErrorMessage="1" sqref="B6">
      <formula1>"Maschio,Femmina"</formula1>
    </dataValidation>
    <dataValidation type="list" allowBlank="1" showErrorMessage="1" sqref="B16">
      <formula1>"1,2,1,375,1,55,1,7255,1,9"</formula1>
    </dataValidation>
  </dataValidations>
  <printOptions/>
  <pageMargins bottom="0.75" footer="0.0" header="0.0" left="0.7" right="0.7" top="0.75"/>
  <pageSetup paperSize="9" orientation="portrait"/>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showGridLines="0" workbookViewId="0"/>
  </sheetViews>
  <sheetFormatPr customHeight="1" defaultColWidth="14.43" defaultRowHeight="15.0" outlineLevelRow="1"/>
  <cols>
    <col customWidth="1" min="1" max="1" width="35.86"/>
    <col customWidth="1" min="2" max="7" width="21.57"/>
  </cols>
  <sheetData>
    <row r="1" ht="37.5" customHeight="1">
      <c r="A1" s="140" t="s">
        <v>184</v>
      </c>
      <c r="B1" s="12"/>
      <c r="C1" s="12"/>
      <c r="D1" s="12"/>
      <c r="E1" s="12"/>
      <c r="F1" s="12"/>
      <c r="G1" s="12"/>
    </row>
    <row r="2">
      <c r="A2" s="141"/>
    </row>
    <row r="3" ht="37.5" customHeight="1">
      <c r="A3" s="142">
        <v>1.0</v>
      </c>
      <c r="B3" s="143"/>
      <c r="C3" s="143"/>
      <c r="D3" s="143"/>
      <c r="E3" s="143"/>
      <c r="F3" s="143"/>
      <c r="G3" s="143"/>
    </row>
    <row r="4" ht="15.75" customHeight="1" outlineLevel="1">
      <c r="A4" s="144" t="s">
        <v>185</v>
      </c>
      <c r="B4" s="27"/>
      <c r="C4" s="27"/>
      <c r="D4" s="27"/>
      <c r="E4" s="27"/>
      <c r="F4" s="27"/>
      <c r="G4" s="145"/>
    </row>
    <row r="5" ht="15.75" customHeight="1" outlineLevel="1">
      <c r="A5" s="146" t="s">
        <v>186</v>
      </c>
      <c r="B5" s="147" t="s">
        <v>187</v>
      </c>
      <c r="C5" s="12"/>
      <c r="D5" s="12"/>
      <c r="E5" s="12"/>
      <c r="F5" s="12"/>
      <c r="G5" s="13"/>
    </row>
    <row r="6" ht="15.75" customHeight="1" outlineLevel="1">
      <c r="A6" s="146" t="s">
        <v>188</v>
      </c>
      <c r="B6" s="148" t="s">
        <v>189</v>
      </c>
      <c r="C6" s="12"/>
      <c r="D6" s="12"/>
      <c r="E6" s="12"/>
      <c r="F6" s="12"/>
      <c r="G6" s="13"/>
    </row>
    <row r="7" ht="15.75" customHeight="1" outlineLevel="1">
      <c r="A7" s="146" t="s">
        <v>190</v>
      </c>
      <c r="B7" s="149" t="s">
        <v>191</v>
      </c>
      <c r="C7" s="12"/>
      <c r="D7" s="12"/>
      <c r="E7" s="12"/>
      <c r="F7" s="12"/>
      <c r="G7" s="13"/>
    </row>
    <row r="8" ht="15.75" customHeight="1" outlineLevel="1">
      <c r="A8" s="150"/>
      <c r="B8" s="151"/>
      <c r="C8" s="151"/>
      <c r="D8" s="151"/>
      <c r="E8" s="151"/>
      <c r="F8" s="151"/>
      <c r="G8" s="152"/>
    </row>
    <row r="9" ht="15.75" customHeight="1" outlineLevel="1">
      <c r="A9" s="153" t="s">
        <v>192</v>
      </c>
      <c r="B9" s="154" t="s">
        <v>193</v>
      </c>
      <c r="C9" s="27"/>
      <c r="D9" s="27"/>
      <c r="E9" s="27"/>
      <c r="F9" s="27"/>
      <c r="G9" s="27"/>
    </row>
    <row r="10" ht="15.75" customHeight="1" outlineLevel="1">
      <c r="A10" s="155"/>
      <c r="B10" s="156"/>
      <c r="C10" s="156"/>
      <c r="D10" s="157"/>
      <c r="E10" s="157"/>
      <c r="F10" s="157"/>
      <c r="G10" s="157"/>
    </row>
    <row r="11" ht="22.5" customHeight="1" outlineLevel="1">
      <c r="A11" s="158" t="s">
        <v>194</v>
      </c>
      <c r="B11" s="20"/>
      <c r="C11" s="12"/>
      <c r="D11" s="12"/>
      <c r="E11" s="12"/>
      <c r="F11" s="12"/>
      <c r="G11" s="12"/>
    </row>
    <row r="12" ht="22.5" customHeight="1" outlineLevel="1">
      <c r="A12" s="155"/>
      <c r="B12" s="156"/>
      <c r="C12" s="156"/>
      <c r="D12" s="157"/>
      <c r="E12" s="157"/>
      <c r="F12" s="157"/>
      <c r="G12" s="157"/>
    </row>
    <row r="13" ht="22.5" customHeight="1" outlineLevel="1">
      <c r="A13" s="158" t="s">
        <v>195</v>
      </c>
      <c r="B13" s="20"/>
      <c r="C13" s="12"/>
      <c r="D13" s="12"/>
      <c r="E13" s="12"/>
      <c r="F13" s="12"/>
      <c r="G13" s="12"/>
    </row>
    <row r="14" ht="22.5" customHeight="1" outlineLevel="1">
      <c r="A14" s="155"/>
      <c r="B14" s="156"/>
      <c r="C14" s="156"/>
      <c r="D14" s="157"/>
      <c r="E14" s="157"/>
      <c r="F14" s="157"/>
      <c r="G14" s="157"/>
    </row>
    <row r="15" ht="22.5" customHeight="1" outlineLevel="1">
      <c r="A15" s="158" t="s">
        <v>196</v>
      </c>
      <c r="B15" s="20"/>
      <c r="C15" s="12"/>
      <c r="D15" s="12"/>
      <c r="E15" s="12"/>
      <c r="F15" s="12"/>
      <c r="G15" s="12"/>
    </row>
    <row r="16" ht="22.5" customHeight="1" outlineLevel="1">
      <c r="A16" s="155"/>
      <c r="B16" s="156"/>
      <c r="C16" s="156"/>
      <c r="D16" s="157"/>
      <c r="E16" s="157"/>
      <c r="F16" s="157"/>
      <c r="G16" s="157"/>
    </row>
    <row r="17" ht="22.5" customHeight="1" outlineLevel="1">
      <c r="A17" s="158" t="s">
        <v>197</v>
      </c>
      <c r="B17" s="20"/>
      <c r="C17" s="12"/>
      <c r="D17" s="12"/>
      <c r="E17" s="12"/>
      <c r="F17" s="12"/>
      <c r="G17" s="12"/>
    </row>
    <row r="18" ht="22.5" customHeight="1" outlineLevel="1">
      <c r="A18" s="155"/>
      <c r="B18" s="156"/>
      <c r="C18" s="156"/>
      <c r="D18" s="157"/>
      <c r="E18" s="157"/>
      <c r="F18" s="157"/>
      <c r="G18" s="157"/>
    </row>
    <row r="19" ht="22.5" customHeight="1" outlineLevel="1">
      <c r="A19" s="158" t="s">
        <v>198</v>
      </c>
      <c r="B19" s="20"/>
      <c r="C19" s="12"/>
      <c r="D19" s="12"/>
      <c r="E19" s="12"/>
      <c r="F19" s="12"/>
      <c r="G19" s="12"/>
    </row>
    <row r="20" ht="22.5" customHeight="1" outlineLevel="1">
      <c r="A20" s="155"/>
      <c r="B20" s="156"/>
      <c r="C20" s="156"/>
      <c r="D20" s="157"/>
      <c r="E20" s="157"/>
      <c r="F20" s="157"/>
      <c r="G20" s="157"/>
    </row>
    <row r="21" ht="22.5" customHeight="1" outlineLevel="1">
      <c r="A21" s="158" t="s">
        <v>199</v>
      </c>
      <c r="B21" s="20"/>
      <c r="C21" s="12"/>
      <c r="D21" s="12"/>
      <c r="E21" s="12"/>
      <c r="F21" s="12"/>
      <c r="G21" s="12"/>
    </row>
    <row r="22" ht="22.5" customHeight="1" outlineLevel="1">
      <c r="A22" s="155"/>
      <c r="B22" s="156"/>
      <c r="C22" s="156"/>
      <c r="D22" s="157"/>
      <c r="E22" s="157"/>
      <c r="F22" s="157"/>
      <c r="G22" s="157"/>
    </row>
    <row r="23" ht="22.5" customHeight="1" outlineLevel="1">
      <c r="A23" s="158" t="s">
        <v>200</v>
      </c>
      <c r="B23" s="20"/>
      <c r="C23" s="12"/>
      <c r="D23" s="12"/>
      <c r="E23" s="12"/>
      <c r="F23" s="12"/>
      <c r="G23" s="12"/>
    </row>
    <row r="24" ht="22.5" customHeight="1" outlineLevel="1">
      <c r="A24" s="155"/>
      <c r="B24" s="156"/>
      <c r="C24" s="156"/>
      <c r="D24" s="157"/>
      <c r="E24" s="157"/>
      <c r="F24" s="157"/>
      <c r="G24" s="157"/>
    </row>
    <row r="25" ht="22.5" customHeight="1" outlineLevel="1">
      <c r="A25" s="158" t="s">
        <v>201</v>
      </c>
      <c r="B25" s="20"/>
      <c r="C25" s="12"/>
      <c r="D25" s="12"/>
      <c r="E25" s="12"/>
      <c r="F25" s="12"/>
      <c r="G25" s="12"/>
    </row>
    <row r="26" ht="22.5" customHeight="1" outlineLevel="1">
      <c r="A26" s="155"/>
      <c r="B26" s="156"/>
      <c r="C26" s="156"/>
      <c r="D26" s="157"/>
      <c r="E26" s="157"/>
      <c r="F26" s="157"/>
      <c r="G26" s="157"/>
    </row>
    <row r="27" ht="22.5" customHeight="1" outlineLevel="1">
      <c r="A27" s="158" t="s">
        <v>202</v>
      </c>
      <c r="B27" s="20"/>
      <c r="C27" s="12"/>
      <c r="D27" s="12"/>
      <c r="E27" s="12"/>
      <c r="F27" s="12"/>
      <c r="G27" s="12"/>
    </row>
    <row r="28" ht="22.5" customHeight="1" outlineLevel="1">
      <c r="A28" s="155"/>
      <c r="B28" s="156"/>
      <c r="C28" s="156"/>
      <c r="D28" s="157"/>
      <c r="E28" s="157"/>
      <c r="F28" s="157"/>
      <c r="G28" s="157"/>
    </row>
    <row r="29" ht="22.5" customHeight="1" outlineLevel="1">
      <c r="A29" s="158" t="s">
        <v>203</v>
      </c>
      <c r="B29" s="20" t="str">
        <f>IFERROR(AVERAGE(B11:G27))</f>
        <v/>
      </c>
      <c r="C29" s="12"/>
      <c r="D29" s="12"/>
      <c r="E29" s="12"/>
      <c r="F29" s="12"/>
      <c r="G29" s="12"/>
    </row>
    <row r="30" ht="22.5" customHeight="1" outlineLevel="1">
      <c r="A30" s="155"/>
      <c r="B30" s="156"/>
      <c r="C30" s="156"/>
      <c r="D30" s="157"/>
      <c r="E30" s="157"/>
      <c r="F30" s="157"/>
      <c r="G30" s="157"/>
    </row>
    <row r="31" ht="15.75" customHeight="1" outlineLevel="1">
      <c r="A31" s="159" t="s">
        <v>204</v>
      </c>
      <c r="B31" s="27"/>
      <c r="C31" s="27"/>
      <c r="D31" s="27"/>
      <c r="E31" s="27"/>
      <c r="F31" s="27"/>
      <c r="G31" s="27"/>
    </row>
    <row r="32" ht="15.75" customHeight="1" outlineLevel="1">
      <c r="A32" s="160"/>
      <c r="B32" s="151"/>
      <c r="C32" s="151"/>
      <c r="D32" s="151"/>
      <c r="E32" s="151"/>
      <c r="F32" s="151"/>
      <c r="G32" s="152"/>
    </row>
    <row r="33" ht="15.75" customHeight="1" outlineLevel="1">
      <c r="A33" s="161" t="s">
        <v>205</v>
      </c>
      <c r="B33" s="162"/>
      <c r="C33" s="12"/>
      <c r="D33" s="12"/>
      <c r="E33" s="12"/>
      <c r="F33" s="12"/>
      <c r="G33" s="12"/>
    </row>
    <row r="34" ht="15.75" customHeight="1" outlineLevel="1">
      <c r="A34" s="163"/>
      <c r="B34" s="164"/>
      <c r="C34" s="164"/>
      <c r="D34" s="164"/>
      <c r="E34" s="164"/>
      <c r="F34" s="164"/>
      <c r="G34" s="164"/>
    </row>
    <row r="35" ht="15.75" customHeight="1" outlineLevel="1">
      <c r="A35" s="161" t="s">
        <v>206</v>
      </c>
      <c r="B35" s="162"/>
      <c r="C35" s="12"/>
      <c r="D35" s="12"/>
      <c r="E35" s="12"/>
      <c r="F35" s="12"/>
      <c r="G35" s="12"/>
    </row>
    <row r="36" ht="15.75" customHeight="1" outlineLevel="1">
      <c r="A36" s="163"/>
      <c r="B36" s="164"/>
      <c r="C36" s="164"/>
      <c r="D36" s="164"/>
      <c r="E36" s="164"/>
      <c r="F36" s="164"/>
      <c r="G36" s="164"/>
    </row>
    <row r="37" ht="15.75" customHeight="1" outlineLevel="1">
      <c r="A37" s="161" t="s">
        <v>207</v>
      </c>
      <c r="B37" s="162"/>
      <c r="C37" s="12"/>
      <c r="D37" s="12"/>
      <c r="E37" s="12"/>
      <c r="F37" s="12"/>
      <c r="G37" s="12"/>
    </row>
    <row r="38" ht="15.75" customHeight="1" outlineLevel="1">
      <c r="A38" s="163"/>
      <c r="B38" s="164"/>
      <c r="C38" s="164"/>
      <c r="D38" s="164"/>
      <c r="E38" s="164"/>
      <c r="F38" s="164"/>
      <c r="G38" s="164"/>
    </row>
    <row r="39" ht="15.75" customHeight="1" outlineLevel="1">
      <c r="A39" s="161" t="s">
        <v>208</v>
      </c>
      <c r="B39" s="162"/>
      <c r="C39" s="12"/>
      <c r="D39" s="12"/>
      <c r="E39" s="12"/>
      <c r="F39" s="12"/>
      <c r="G39" s="12"/>
    </row>
    <row r="40" ht="15.75" customHeight="1" outlineLevel="1">
      <c r="A40" s="163"/>
      <c r="B40" s="164"/>
      <c r="C40" s="164"/>
      <c r="D40" s="164"/>
      <c r="E40" s="164"/>
      <c r="F40" s="164"/>
      <c r="G40" s="164"/>
    </row>
    <row r="41" ht="15.75" customHeight="1" outlineLevel="1">
      <c r="A41" s="161" t="s">
        <v>209</v>
      </c>
      <c r="B41" s="162"/>
      <c r="C41" s="12"/>
      <c r="D41" s="12"/>
      <c r="E41" s="12"/>
      <c r="F41" s="12"/>
      <c r="G41" s="12"/>
    </row>
    <row r="42" ht="15.75" customHeight="1" outlineLevel="1">
      <c r="A42" s="163"/>
      <c r="B42" s="164"/>
      <c r="C42" s="164"/>
      <c r="D42" s="164"/>
      <c r="E42" s="164"/>
      <c r="F42" s="164"/>
      <c r="G42" s="164"/>
    </row>
    <row r="43" ht="15.75" customHeight="1" outlineLevel="1">
      <c r="A43" s="161" t="s">
        <v>210</v>
      </c>
      <c r="B43" s="162"/>
      <c r="C43" s="12"/>
      <c r="D43" s="12"/>
      <c r="E43" s="12"/>
      <c r="F43" s="12"/>
      <c r="G43" s="12"/>
    </row>
    <row r="44" ht="15.75" customHeight="1" outlineLevel="1">
      <c r="A44" s="163"/>
      <c r="B44" s="164"/>
      <c r="C44" s="164"/>
      <c r="D44" s="164"/>
      <c r="E44" s="164"/>
      <c r="F44" s="164"/>
      <c r="G44" s="164"/>
    </row>
    <row r="45" ht="15.75" customHeight="1" outlineLevel="1">
      <c r="A45" s="161" t="s">
        <v>211</v>
      </c>
      <c r="B45" s="162"/>
      <c r="C45" s="12"/>
      <c r="D45" s="12"/>
      <c r="E45" s="12"/>
      <c r="F45" s="12"/>
      <c r="G45" s="12"/>
    </row>
    <row r="46" ht="15.75" customHeight="1" outlineLevel="1">
      <c r="A46" s="163"/>
      <c r="B46" s="164"/>
      <c r="C46" s="164"/>
      <c r="D46" s="164"/>
      <c r="E46" s="164"/>
      <c r="F46" s="164"/>
      <c r="G46" s="164"/>
    </row>
    <row r="47" ht="15.75" customHeight="1" outlineLevel="1">
      <c r="A47" s="161" t="s">
        <v>212</v>
      </c>
      <c r="B47" s="162"/>
      <c r="C47" s="12"/>
      <c r="D47" s="12"/>
      <c r="E47" s="12"/>
      <c r="F47" s="12"/>
      <c r="G47" s="12"/>
    </row>
    <row r="48" ht="15.75" customHeight="1" outlineLevel="1">
      <c r="A48" s="163"/>
      <c r="B48" s="164"/>
      <c r="C48" s="164"/>
      <c r="D48" s="164"/>
      <c r="E48" s="164"/>
      <c r="F48" s="164"/>
      <c r="G48" s="164"/>
    </row>
    <row r="49" ht="15.75" customHeight="1" outlineLevel="1">
      <c r="A49" s="161" t="s">
        <v>213</v>
      </c>
      <c r="B49" s="162"/>
      <c r="C49" s="12"/>
      <c r="D49" s="12"/>
      <c r="E49" s="12"/>
      <c r="F49" s="12"/>
      <c r="G49" s="12"/>
    </row>
    <row r="50" ht="15.75" customHeight="1" outlineLevel="1">
      <c r="A50" s="163"/>
      <c r="B50" s="164"/>
      <c r="C50" s="164"/>
      <c r="D50" s="164"/>
      <c r="E50" s="164"/>
      <c r="F50" s="164"/>
      <c r="G50" s="164"/>
    </row>
    <row r="51" ht="15.75" customHeight="1" outlineLevel="1">
      <c r="A51" s="161" t="s">
        <v>214</v>
      </c>
      <c r="B51" s="162"/>
      <c r="C51" s="12"/>
      <c r="D51" s="12"/>
      <c r="E51" s="12"/>
      <c r="F51" s="12"/>
      <c r="G51" s="12"/>
    </row>
    <row r="52" ht="15.75" customHeight="1" outlineLevel="1">
      <c r="A52" s="163"/>
      <c r="B52" s="164"/>
      <c r="C52" s="164"/>
      <c r="D52" s="164"/>
      <c r="E52" s="164"/>
      <c r="F52" s="164"/>
      <c r="G52" s="164"/>
    </row>
    <row r="53" ht="15.75" customHeight="1" outlineLevel="1">
      <c r="A53" s="161" t="s">
        <v>215</v>
      </c>
      <c r="B53" s="162"/>
      <c r="C53" s="12"/>
      <c r="D53" s="12"/>
      <c r="E53" s="12"/>
      <c r="F53" s="12"/>
      <c r="G53" s="12"/>
    </row>
    <row r="54" ht="15.75" customHeight="1" outlineLevel="1">
      <c r="A54" s="163"/>
      <c r="B54" s="164"/>
      <c r="C54" s="164"/>
      <c r="D54" s="164"/>
      <c r="E54" s="164"/>
      <c r="F54" s="164"/>
      <c r="G54" s="164"/>
    </row>
    <row r="55" ht="15.75" customHeight="1">
      <c r="A55" s="141"/>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1:G1"/>
    <mergeCell ref="A4:G4"/>
    <mergeCell ref="B5:G5"/>
    <mergeCell ref="B6:G6"/>
    <mergeCell ref="B7:G7"/>
    <mergeCell ref="B9:G9"/>
    <mergeCell ref="B11:G11"/>
    <mergeCell ref="B13:G13"/>
    <mergeCell ref="B15:G15"/>
    <mergeCell ref="B17:G17"/>
    <mergeCell ref="B19:G19"/>
    <mergeCell ref="B21:G21"/>
    <mergeCell ref="B23:G23"/>
    <mergeCell ref="B25:G25"/>
    <mergeCell ref="B41:G41"/>
    <mergeCell ref="B43:G43"/>
    <mergeCell ref="B45:G45"/>
    <mergeCell ref="B47:G47"/>
    <mergeCell ref="B49:G49"/>
    <mergeCell ref="B51:G51"/>
    <mergeCell ref="B53:G53"/>
    <mergeCell ref="B27:G27"/>
    <mergeCell ref="B29:G29"/>
    <mergeCell ref="A31:G31"/>
    <mergeCell ref="B33:G33"/>
    <mergeCell ref="B35:G35"/>
    <mergeCell ref="B37:G37"/>
    <mergeCell ref="B39:G39"/>
  </mergeCells>
  <conditionalFormatting sqref="B11:G11 B13:G13 B15:G15 B17:G17 B19:G19 B21:G21 B23:G23 B25:G25 B27:G27 B29:G29">
    <cfRule type="cellIs" dxfId="6" priority="1" operator="greaterThanOrEqual">
      <formula>7.5</formula>
    </cfRule>
  </conditionalFormatting>
  <conditionalFormatting sqref="B11:G11 B13 B15:G15 B17 B19:G19 B21 B23:G23 B25 B27:G27 B29">
    <cfRule type="cellIs" dxfId="7" priority="2" operator="lessThanOrEqual">
      <formula>4.9</formula>
    </cfRule>
  </conditionalFormatting>
  <conditionalFormatting sqref="B11:G11 B13 B15:G15 B17 B19:G19 B21 B23:G23 B25 B27:G27 B29">
    <cfRule type="cellIs" dxfId="8" priority="3" operator="between">
      <formula>5</formula>
      <formula>7.5</formula>
    </cfRule>
  </conditionalFormatting>
  <conditionalFormatting sqref="B29:G29">
    <cfRule type="cellIs" dxfId="7" priority="4" operator="lessThanOrEqual">
      <formula>4.9</formula>
    </cfRule>
  </conditionalFormatting>
  <conditionalFormatting sqref="B29:G29">
    <cfRule type="cellIs" dxfId="9" priority="5" operator="between">
      <formula>5</formula>
      <formula>7.5</formula>
    </cfRule>
  </conditionalFormatting>
  <conditionalFormatting sqref="B29:G29">
    <cfRule type="cellIs" dxfId="6" priority="6" operator="greaterThanOrEqual">
      <formula>7.5</formula>
    </cfRule>
  </conditionalFormatting>
  <dataValidations>
    <dataValidation type="list" allowBlank="1" showErrorMessage="1" sqref="B11 B13 B15 B17 B19 B21 B23 B25 B27">
      <formula1>"1,2,3,4,5,6,7,8,9,10"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28.71"/>
    <col customWidth="1" min="2" max="5" width="14.43"/>
    <col customWidth="1" min="6" max="6" width="85.86"/>
  </cols>
  <sheetData>
    <row r="1">
      <c r="A1" s="165"/>
      <c r="B1" s="165"/>
      <c r="C1" s="165"/>
      <c r="D1" s="165"/>
      <c r="E1" s="165"/>
      <c r="F1" s="166"/>
    </row>
    <row r="2">
      <c r="A2" s="167" t="s">
        <v>216</v>
      </c>
      <c r="B2" s="168" t="s">
        <v>217</v>
      </c>
      <c r="C2" s="168" t="s">
        <v>218</v>
      </c>
      <c r="D2" s="168" t="s">
        <v>219</v>
      </c>
      <c r="E2" s="168" t="s">
        <v>220</v>
      </c>
      <c r="F2" s="169" t="s">
        <v>221</v>
      </c>
    </row>
    <row r="3">
      <c r="A3" s="170" t="s">
        <v>216</v>
      </c>
      <c r="B3" s="171" t="s">
        <v>222</v>
      </c>
      <c r="C3" s="171" t="s">
        <v>218</v>
      </c>
      <c r="D3" s="171" t="s">
        <v>219</v>
      </c>
      <c r="E3" s="171" t="s">
        <v>220</v>
      </c>
      <c r="F3" s="172" t="s">
        <v>223</v>
      </c>
    </row>
    <row r="4">
      <c r="A4" s="173" t="s">
        <v>224</v>
      </c>
      <c r="B4" s="174">
        <f t="shared" ref="B4:B22" si="1">E4*4+D4*9+C4*4</f>
        <v>40</v>
      </c>
      <c r="C4" s="175">
        <v>0.0</v>
      </c>
      <c r="D4" s="175">
        <v>0.0</v>
      </c>
      <c r="E4" s="175">
        <v>10.0</v>
      </c>
      <c r="F4" s="176" t="s">
        <v>225</v>
      </c>
    </row>
    <row r="5">
      <c r="A5" s="173" t="s">
        <v>226</v>
      </c>
      <c r="B5" s="174">
        <f t="shared" si="1"/>
        <v>137</v>
      </c>
      <c r="C5" s="175">
        <v>0.0</v>
      </c>
      <c r="D5" s="175">
        <v>5.0</v>
      </c>
      <c r="E5" s="175">
        <v>23.0</v>
      </c>
      <c r="F5" s="176"/>
    </row>
    <row r="6">
      <c r="A6" s="177" t="s">
        <v>227</v>
      </c>
      <c r="B6" s="178">
        <f t="shared" si="1"/>
        <v>182</v>
      </c>
      <c r="C6" s="175">
        <v>0.0</v>
      </c>
      <c r="D6" s="175">
        <v>10.0</v>
      </c>
      <c r="E6" s="175">
        <v>23.0</v>
      </c>
      <c r="F6" s="179"/>
    </row>
    <row r="7">
      <c r="A7" s="173" t="s">
        <v>228</v>
      </c>
      <c r="B7" s="174">
        <f t="shared" si="1"/>
        <v>101</v>
      </c>
      <c r="C7" s="180">
        <v>0.0</v>
      </c>
      <c r="D7" s="180">
        <v>1.0</v>
      </c>
      <c r="E7" s="180">
        <v>23.0</v>
      </c>
      <c r="F7" s="181" t="s">
        <v>229</v>
      </c>
    </row>
    <row r="8">
      <c r="A8" s="177" t="s">
        <v>230</v>
      </c>
      <c r="B8" s="178">
        <f t="shared" si="1"/>
        <v>372.1</v>
      </c>
      <c r="C8" s="182">
        <v>84.0</v>
      </c>
      <c r="D8" s="182">
        <v>0.9</v>
      </c>
      <c r="E8" s="182">
        <v>7.0</v>
      </c>
      <c r="F8" s="179"/>
    </row>
    <row r="9">
      <c r="A9" s="173" t="s">
        <v>231</v>
      </c>
      <c r="B9" s="174">
        <f t="shared" si="1"/>
        <v>382.8</v>
      </c>
      <c r="C9" s="175">
        <v>86.0</v>
      </c>
      <c r="D9" s="175">
        <v>1.2</v>
      </c>
      <c r="E9" s="175">
        <v>7.0</v>
      </c>
      <c r="F9" s="176"/>
    </row>
    <row r="10">
      <c r="A10" s="177" t="s">
        <v>232</v>
      </c>
      <c r="B10" s="178">
        <f t="shared" si="1"/>
        <v>536</v>
      </c>
      <c r="C10" s="182">
        <v>54.0</v>
      </c>
      <c r="D10" s="182">
        <v>32.0</v>
      </c>
      <c r="E10" s="182">
        <v>8.0</v>
      </c>
      <c r="F10" s="179"/>
    </row>
    <row r="11">
      <c r="A11" s="173" t="s">
        <v>233</v>
      </c>
      <c r="B11" s="174">
        <f t="shared" si="1"/>
        <v>584</v>
      </c>
      <c r="C11" s="175">
        <v>33.0</v>
      </c>
      <c r="D11" s="175">
        <v>40.0</v>
      </c>
      <c r="E11" s="175">
        <v>23.0</v>
      </c>
      <c r="F11" s="176"/>
    </row>
    <row r="12">
      <c r="A12" s="177" t="s">
        <v>234</v>
      </c>
      <c r="B12" s="178">
        <f t="shared" si="1"/>
        <v>371</v>
      </c>
      <c r="C12" s="182">
        <v>65.0</v>
      </c>
      <c r="D12" s="182">
        <v>7.0</v>
      </c>
      <c r="E12" s="182">
        <v>12.0</v>
      </c>
      <c r="F12" s="179"/>
    </row>
    <row r="13">
      <c r="A13" s="173" t="s">
        <v>235</v>
      </c>
      <c r="B13" s="174">
        <f t="shared" si="1"/>
        <v>360.5</v>
      </c>
      <c r="C13" s="175">
        <v>80.0</v>
      </c>
      <c r="D13" s="175">
        <v>0.5</v>
      </c>
      <c r="E13" s="175">
        <v>9.0</v>
      </c>
      <c r="F13" s="176"/>
    </row>
    <row r="14">
      <c r="A14" s="173" t="s">
        <v>236</v>
      </c>
      <c r="B14" s="174">
        <f t="shared" si="1"/>
        <v>345.1</v>
      </c>
      <c r="C14" s="175">
        <v>69.0</v>
      </c>
      <c r="D14" s="175">
        <v>1.9</v>
      </c>
      <c r="E14" s="175">
        <v>13.0</v>
      </c>
      <c r="F14" s="176"/>
    </row>
    <row r="15">
      <c r="A15" s="177" t="s">
        <v>237</v>
      </c>
      <c r="B15" s="178">
        <f t="shared" si="1"/>
        <v>184</v>
      </c>
      <c r="C15" s="182">
        <v>0.0</v>
      </c>
      <c r="D15" s="182">
        <v>12.0</v>
      </c>
      <c r="E15" s="182">
        <v>19.0</v>
      </c>
      <c r="F15" s="179"/>
    </row>
    <row r="16">
      <c r="A16" s="173" t="s">
        <v>238</v>
      </c>
      <c r="B16" s="174">
        <f t="shared" si="1"/>
        <v>257.8</v>
      </c>
      <c r="C16" s="175">
        <v>0.7</v>
      </c>
      <c r="D16" s="175">
        <v>21.0</v>
      </c>
      <c r="E16" s="175">
        <v>16.5</v>
      </c>
      <c r="F16" s="176"/>
    </row>
    <row r="17">
      <c r="A17" s="173" t="s">
        <v>239</v>
      </c>
      <c r="B17" s="174">
        <f t="shared" si="1"/>
        <v>287</v>
      </c>
      <c r="C17" s="175">
        <v>40.0</v>
      </c>
      <c r="D17" s="175">
        <v>11.0</v>
      </c>
      <c r="E17" s="175">
        <v>7.0</v>
      </c>
      <c r="F17" s="176"/>
    </row>
    <row r="18">
      <c r="A18" s="173" t="s">
        <v>240</v>
      </c>
      <c r="B18" s="174">
        <f t="shared" si="1"/>
        <v>36</v>
      </c>
      <c r="C18" s="175">
        <v>8.0</v>
      </c>
      <c r="D18" s="175">
        <v>0.0</v>
      </c>
      <c r="E18" s="175">
        <v>1.0</v>
      </c>
      <c r="F18" s="176"/>
    </row>
    <row r="19">
      <c r="A19" s="173" t="s">
        <v>241</v>
      </c>
      <c r="B19" s="174">
        <f t="shared" si="1"/>
        <v>570</v>
      </c>
      <c r="C19" s="175">
        <v>10.0</v>
      </c>
      <c r="D19" s="175">
        <v>50.0</v>
      </c>
      <c r="E19" s="175">
        <v>20.0</v>
      </c>
      <c r="F19" s="176"/>
    </row>
    <row r="20">
      <c r="A20" s="177" t="s">
        <v>242</v>
      </c>
      <c r="B20" s="178">
        <f t="shared" si="1"/>
        <v>68</v>
      </c>
      <c r="C20" s="182">
        <v>16.0</v>
      </c>
      <c r="D20" s="182">
        <v>0.0</v>
      </c>
      <c r="E20" s="182">
        <v>1.0</v>
      </c>
      <c r="F20" s="179"/>
    </row>
    <row r="21" ht="15.75" customHeight="1">
      <c r="A21" s="177" t="s">
        <v>243</v>
      </c>
      <c r="B21" s="178">
        <f t="shared" si="1"/>
        <v>368.9</v>
      </c>
      <c r="C21" s="182">
        <v>81.0</v>
      </c>
      <c r="D21" s="182">
        <v>1.3</v>
      </c>
      <c r="E21" s="182">
        <v>8.3</v>
      </c>
      <c r="F21" s="179"/>
    </row>
    <row r="22" ht="15.75" customHeight="1">
      <c r="A22" s="173" t="s">
        <v>244</v>
      </c>
      <c r="B22" s="174">
        <f t="shared" si="1"/>
        <v>57.8</v>
      </c>
      <c r="C22" s="175">
        <v>4.0</v>
      </c>
      <c r="D22" s="175">
        <v>0.2</v>
      </c>
      <c r="E22" s="175">
        <v>10.0</v>
      </c>
      <c r="F22" s="176"/>
    </row>
    <row r="23" ht="15.75" customHeight="1">
      <c r="A23" s="177" t="s">
        <v>245</v>
      </c>
      <c r="B23" s="178"/>
      <c r="C23" s="182">
        <v>4.8</v>
      </c>
      <c r="D23" s="182">
        <v>0.5</v>
      </c>
      <c r="E23" s="182">
        <v>10.0</v>
      </c>
      <c r="F23" s="179"/>
    </row>
    <row r="24" ht="15.75" customHeight="1">
      <c r="A24" s="177" t="s">
        <v>246</v>
      </c>
      <c r="B24" s="178">
        <f t="shared" ref="B24:B250" si="2">E24*4+D24*9+C24*4</f>
        <v>69.3</v>
      </c>
      <c r="C24" s="182">
        <v>4.5</v>
      </c>
      <c r="D24" s="182">
        <v>4.1</v>
      </c>
      <c r="E24" s="182">
        <v>3.6</v>
      </c>
      <c r="F24" s="179"/>
    </row>
    <row r="25" ht="15.75" customHeight="1">
      <c r="A25" s="173" t="s">
        <v>247</v>
      </c>
      <c r="B25" s="174">
        <f t="shared" si="2"/>
        <v>23.9</v>
      </c>
      <c r="C25" s="175">
        <v>3.0</v>
      </c>
      <c r="D25" s="175">
        <v>1.1</v>
      </c>
      <c r="E25" s="175">
        <v>0.5</v>
      </c>
      <c r="F25" s="176"/>
    </row>
    <row r="26" ht="15.75" customHeight="1">
      <c r="A26" s="177" t="s">
        <v>248</v>
      </c>
      <c r="B26" s="178">
        <f t="shared" si="2"/>
        <v>42.7</v>
      </c>
      <c r="C26" s="182">
        <v>9.0</v>
      </c>
      <c r="D26" s="182">
        <v>0.3</v>
      </c>
      <c r="E26" s="182">
        <v>1.0</v>
      </c>
      <c r="F26" s="179"/>
    </row>
    <row r="27" ht="15.75" customHeight="1">
      <c r="A27" s="177" t="s">
        <v>249</v>
      </c>
      <c r="B27" s="178">
        <f t="shared" si="2"/>
        <v>38.2</v>
      </c>
      <c r="C27" s="182">
        <v>2.5</v>
      </c>
      <c r="D27" s="182">
        <v>1.8</v>
      </c>
      <c r="E27" s="182">
        <v>3.0</v>
      </c>
      <c r="F27" s="179"/>
    </row>
    <row r="28" ht="15.75" customHeight="1">
      <c r="A28" s="173" t="s">
        <v>250</v>
      </c>
      <c r="B28" s="174">
        <f t="shared" si="2"/>
        <v>63.3</v>
      </c>
      <c r="C28" s="175">
        <v>4.9</v>
      </c>
      <c r="D28" s="175">
        <v>3.3</v>
      </c>
      <c r="E28" s="175">
        <v>3.5</v>
      </c>
      <c r="F28" s="176"/>
    </row>
    <row r="29" ht="15.75" customHeight="1">
      <c r="A29" s="177" t="s">
        <v>251</v>
      </c>
      <c r="B29" s="178">
        <f t="shared" si="2"/>
        <v>46.3</v>
      </c>
      <c r="C29" s="182">
        <v>4.9</v>
      </c>
      <c r="D29" s="182">
        <v>1.5</v>
      </c>
      <c r="E29" s="182">
        <v>3.3</v>
      </c>
      <c r="F29" s="179"/>
    </row>
    <row r="30" ht="15.75" customHeight="1">
      <c r="A30" s="173" t="s">
        <v>252</v>
      </c>
      <c r="B30" s="174">
        <f t="shared" si="2"/>
        <v>33.3</v>
      </c>
      <c r="C30" s="175">
        <v>4.9</v>
      </c>
      <c r="D30" s="175">
        <v>0.1</v>
      </c>
      <c r="E30" s="175">
        <v>3.2</v>
      </c>
      <c r="F30" s="176"/>
    </row>
    <row r="31" ht="15.75" customHeight="1">
      <c r="A31" s="173" t="s">
        <v>253</v>
      </c>
      <c r="B31" s="174">
        <f t="shared" si="2"/>
        <v>119.42</v>
      </c>
      <c r="C31" s="175">
        <v>20.0</v>
      </c>
      <c r="D31" s="175">
        <v>0.38</v>
      </c>
      <c r="E31" s="175">
        <v>9.0</v>
      </c>
      <c r="F31" s="176"/>
    </row>
    <row r="32" ht="15.75" customHeight="1">
      <c r="A32" s="177" t="s">
        <v>254</v>
      </c>
      <c r="B32" s="178">
        <f t="shared" si="2"/>
        <v>349</v>
      </c>
      <c r="C32" s="182">
        <v>60.0</v>
      </c>
      <c r="D32" s="182">
        <v>1.0</v>
      </c>
      <c r="E32" s="182">
        <v>25.0</v>
      </c>
      <c r="F32" s="179"/>
    </row>
    <row r="33" ht="15.75" customHeight="1">
      <c r="A33" s="177" t="s">
        <v>255</v>
      </c>
      <c r="B33" s="178">
        <f t="shared" si="2"/>
        <v>48</v>
      </c>
      <c r="C33" s="182">
        <v>12.0</v>
      </c>
      <c r="D33" s="182">
        <v>0.0</v>
      </c>
      <c r="E33" s="182">
        <v>0.0</v>
      </c>
      <c r="F33" s="179"/>
    </row>
    <row r="34" ht="15.75" customHeight="1">
      <c r="A34" s="173" t="s">
        <v>256</v>
      </c>
      <c r="B34" s="174">
        <f t="shared" si="2"/>
        <v>188</v>
      </c>
      <c r="C34" s="175">
        <v>47.0</v>
      </c>
      <c r="D34" s="175">
        <v>0.0</v>
      </c>
      <c r="E34" s="175">
        <v>0.0</v>
      </c>
      <c r="F34" s="176"/>
    </row>
    <row r="35" ht="15.75" customHeight="1">
      <c r="A35" s="177" t="s">
        <v>257</v>
      </c>
      <c r="B35" s="178">
        <f t="shared" si="2"/>
        <v>181.8</v>
      </c>
      <c r="C35" s="182">
        <v>1.7</v>
      </c>
      <c r="D35" s="182">
        <v>11.0</v>
      </c>
      <c r="E35" s="182">
        <v>19.0</v>
      </c>
      <c r="F35" s="179"/>
    </row>
    <row r="36" ht="15.75" customHeight="1">
      <c r="A36" s="177" t="s">
        <v>258</v>
      </c>
      <c r="B36" s="178">
        <f t="shared" si="2"/>
        <v>297.55</v>
      </c>
      <c r="C36" s="182">
        <v>2.1</v>
      </c>
      <c r="D36" s="182">
        <v>22.35</v>
      </c>
      <c r="E36" s="182">
        <v>22.0</v>
      </c>
      <c r="F36" s="179"/>
    </row>
    <row r="37" ht="15.75" customHeight="1">
      <c r="A37" s="173" t="s">
        <v>259</v>
      </c>
      <c r="B37" s="174">
        <f t="shared" si="2"/>
        <v>130.6</v>
      </c>
      <c r="C37" s="175">
        <v>1.4</v>
      </c>
      <c r="D37" s="175">
        <v>5.0</v>
      </c>
      <c r="E37" s="175">
        <v>20.0</v>
      </c>
      <c r="F37" s="176"/>
    </row>
    <row r="38" ht="15.75" customHeight="1">
      <c r="A38" s="177" t="s">
        <v>260</v>
      </c>
      <c r="B38" s="178">
        <f t="shared" si="2"/>
        <v>522</v>
      </c>
      <c r="C38" s="182">
        <v>57.0</v>
      </c>
      <c r="D38" s="182">
        <v>30.0</v>
      </c>
      <c r="E38" s="182">
        <v>6.0</v>
      </c>
      <c r="F38" s="179"/>
    </row>
    <row r="39" ht="15.75" customHeight="1">
      <c r="A39" s="173" t="s">
        <v>261</v>
      </c>
      <c r="B39" s="174">
        <f t="shared" si="2"/>
        <v>900</v>
      </c>
      <c r="C39" s="175">
        <v>0.0</v>
      </c>
      <c r="D39" s="175">
        <v>100.0</v>
      </c>
      <c r="E39" s="175">
        <v>0.0</v>
      </c>
      <c r="F39" s="176"/>
    </row>
    <row r="40" ht="15.75" customHeight="1">
      <c r="A40" s="173" t="s">
        <v>262</v>
      </c>
      <c r="B40" s="174">
        <f t="shared" si="2"/>
        <v>283</v>
      </c>
      <c r="C40" s="175">
        <v>55.0</v>
      </c>
      <c r="D40" s="175">
        <v>3.0</v>
      </c>
      <c r="E40" s="175">
        <v>9.0</v>
      </c>
      <c r="F40" s="176"/>
    </row>
    <row r="41" ht="15.75" customHeight="1">
      <c r="A41" s="177" t="s">
        <v>263</v>
      </c>
      <c r="B41" s="178">
        <f t="shared" si="2"/>
        <v>361.5</v>
      </c>
      <c r="C41" s="182">
        <v>75.0</v>
      </c>
      <c r="D41" s="182">
        <v>1.5</v>
      </c>
      <c r="E41" s="182">
        <v>12.0</v>
      </c>
      <c r="F41" s="179"/>
    </row>
    <row r="42" ht="15.75" customHeight="1">
      <c r="A42" s="177" t="s">
        <v>264</v>
      </c>
      <c r="B42" s="178">
        <f t="shared" si="2"/>
        <v>80</v>
      </c>
      <c r="C42" s="182">
        <v>18.0</v>
      </c>
      <c r="D42" s="182">
        <v>0.0</v>
      </c>
      <c r="E42" s="182">
        <v>2.0</v>
      </c>
      <c r="F42" s="179" t="s">
        <v>265</v>
      </c>
    </row>
    <row r="43" ht="15.75" customHeight="1">
      <c r="A43" s="173" t="s">
        <v>266</v>
      </c>
      <c r="B43" s="174">
        <f t="shared" si="2"/>
        <v>81</v>
      </c>
      <c r="C43" s="175">
        <v>0.0</v>
      </c>
      <c r="D43" s="175">
        <v>1.0</v>
      </c>
      <c r="E43" s="175">
        <v>18.0</v>
      </c>
      <c r="F43" s="176"/>
    </row>
    <row r="44" ht="15.75" customHeight="1">
      <c r="A44" s="173" t="s">
        <v>267</v>
      </c>
      <c r="B44" s="174">
        <f t="shared" si="2"/>
        <v>126</v>
      </c>
      <c r="C44" s="175">
        <v>0.0</v>
      </c>
      <c r="D44" s="175">
        <v>6.0</v>
      </c>
      <c r="E44" s="175">
        <v>18.0</v>
      </c>
      <c r="F44" s="176"/>
    </row>
    <row r="45" ht="15.75" customHeight="1">
      <c r="A45" s="177" t="s">
        <v>268</v>
      </c>
      <c r="B45" s="178">
        <f t="shared" si="2"/>
        <v>183.4</v>
      </c>
      <c r="C45" s="182">
        <v>3.7</v>
      </c>
      <c r="D45" s="182">
        <v>15.0</v>
      </c>
      <c r="E45" s="182">
        <v>8.4</v>
      </c>
      <c r="F45" s="179"/>
    </row>
    <row r="46" ht="15.75" customHeight="1">
      <c r="A46" s="173" t="s">
        <v>269</v>
      </c>
      <c r="B46" s="174">
        <f t="shared" si="2"/>
        <v>86.1</v>
      </c>
      <c r="C46" s="175">
        <v>4.9</v>
      </c>
      <c r="D46" s="175">
        <v>2.5</v>
      </c>
      <c r="E46" s="175">
        <v>11.0</v>
      </c>
      <c r="F46" s="176"/>
    </row>
    <row r="47" ht="15.75" customHeight="1">
      <c r="A47" s="177" t="s">
        <v>270</v>
      </c>
      <c r="B47" s="178">
        <f t="shared" si="2"/>
        <v>805</v>
      </c>
      <c r="C47" s="182">
        <v>110.0</v>
      </c>
      <c r="D47" s="182">
        <v>25.0</v>
      </c>
      <c r="E47" s="182">
        <v>35.0</v>
      </c>
      <c r="F47" s="179"/>
    </row>
    <row r="48" ht="15.75" customHeight="1">
      <c r="A48" s="173" t="s">
        <v>271</v>
      </c>
      <c r="B48" s="174">
        <f t="shared" si="2"/>
        <v>416.4</v>
      </c>
      <c r="C48" s="175">
        <v>5.0</v>
      </c>
      <c r="D48" s="182">
        <v>7.6</v>
      </c>
      <c r="E48" s="175">
        <v>82.0</v>
      </c>
      <c r="F48" s="176"/>
    </row>
    <row r="49" ht="15.75" customHeight="1">
      <c r="A49" s="177" t="s">
        <v>272</v>
      </c>
      <c r="B49" s="178">
        <f t="shared" si="2"/>
        <v>384.6</v>
      </c>
      <c r="C49" s="182">
        <v>3.9</v>
      </c>
      <c r="D49" s="182">
        <v>1.0</v>
      </c>
      <c r="E49" s="182">
        <v>90.0</v>
      </c>
      <c r="F49" s="179"/>
    </row>
    <row r="50" ht="15.75" customHeight="1">
      <c r="A50" s="173" t="s">
        <v>273</v>
      </c>
      <c r="B50" s="174">
        <f t="shared" si="2"/>
        <v>365.1</v>
      </c>
      <c r="C50" s="175">
        <v>7.0</v>
      </c>
      <c r="D50" s="175">
        <v>1.9</v>
      </c>
      <c r="E50" s="175">
        <v>80.0</v>
      </c>
      <c r="F50" s="176"/>
    </row>
    <row r="51" ht="15.75" customHeight="1">
      <c r="A51" s="177" t="s">
        <v>274</v>
      </c>
      <c r="B51" s="178">
        <f t="shared" si="2"/>
        <v>379.95</v>
      </c>
      <c r="C51" s="182">
        <v>7.36</v>
      </c>
      <c r="D51" s="182">
        <v>3.39</v>
      </c>
      <c r="E51" s="182">
        <v>80.0</v>
      </c>
      <c r="F51" s="179"/>
    </row>
    <row r="52" ht="15.75" customHeight="1">
      <c r="A52" s="173" t="s">
        <v>275</v>
      </c>
      <c r="B52" s="174">
        <f t="shared" si="2"/>
        <v>353</v>
      </c>
      <c r="C52" s="175">
        <v>65.0</v>
      </c>
      <c r="D52" s="175">
        <v>5.0</v>
      </c>
      <c r="E52" s="175">
        <v>12.0</v>
      </c>
      <c r="F52" s="176"/>
    </row>
    <row r="53" ht="15.75" customHeight="1">
      <c r="A53" s="177" t="s">
        <v>276</v>
      </c>
      <c r="B53" s="178">
        <f t="shared" si="2"/>
        <v>360.5</v>
      </c>
      <c r="C53" s="183">
        <v>80.0</v>
      </c>
      <c r="D53" s="183">
        <v>0.5</v>
      </c>
      <c r="E53" s="183">
        <v>9.0</v>
      </c>
      <c r="F53" s="179" t="s">
        <v>277</v>
      </c>
    </row>
    <row r="54" ht="15.75" customHeight="1">
      <c r="A54" s="177" t="s">
        <v>278</v>
      </c>
      <c r="B54" s="178">
        <f t="shared" si="2"/>
        <v>360.5</v>
      </c>
      <c r="C54" s="183">
        <v>80.0</v>
      </c>
      <c r="D54" s="183">
        <v>0.5</v>
      </c>
      <c r="E54" s="183">
        <v>9.0</v>
      </c>
      <c r="F54" s="179"/>
    </row>
    <row r="55" ht="15.75" customHeight="1">
      <c r="A55" s="177" t="s">
        <v>279</v>
      </c>
      <c r="B55" s="178">
        <f t="shared" si="2"/>
        <v>184</v>
      </c>
      <c r="C55" s="182">
        <v>0.0</v>
      </c>
      <c r="D55" s="182">
        <v>12.0</v>
      </c>
      <c r="E55" s="182">
        <v>19.0</v>
      </c>
      <c r="F55" s="179"/>
    </row>
    <row r="56" ht="15.75" customHeight="1">
      <c r="A56" s="177" t="s">
        <v>280</v>
      </c>
      <c r="B56" s="178">
        <f t="shared" si="2"/>
        <v>145</v>
      </c>
      <c r="C56" s="182">
        <v>0.0</v>
      </c>
      <c r="D56" s="182">
        <v>9.0</v>
      </c>
      <c r="E56" s="182">
        <v>16.0</v>
      </c>
      <c r="F56" s="179"/>
    </row>
    <row r="57" ht="15.75" customHeight="1">
      <c r="A57" s="173" t="s">
        <v>281</v>
      </c>
      <c r="B57" s="174">
        <f t="shared" si="2"/>
        <v>69</v>
      </c>
      <c r="C57" s="175">
        <v>0.0</v>
      </c>
      <c r="D57" s="175">
        <v>5.0</v>
      </c>
      <c r="E57" s="175">
        <v>6.0</v>
      </c>
      <c r="F57" s="176"/>
    </row>
    <row r="58" ht="15.75" customHeight="1">
      <c r="A58" s="173" t="s">
        <v>282</v>
      </c>
      <c r="B58" s="174">
        <f t="shared" si="2"/>
        <v>32</v>
      </c>
      <c r="C58" s="175">
        <v>5.0</v>
      </c>
      <c r="D58" s="175">
        <v>0.0</v>
      </c>
      <c r="E58" s="175">
        <v>3.0</v>
      </c>
      <c r="F58" s="176"/>
    </row>
    <row r="59" ht="15.75" customHeight="1">
      <c r="A59" s="173" t="s">
        <v>283</v>
      </c>
      <c r="B59" s="174">
        <f t="shared" si="2"/>
        <v>58</v>
      </c>
      <c r="C59" s="175">
        <v>4.5</v>
      </c>
      <c r="D59" s="175">
        <v>0.0</v>
      </c>
      <c r="E59" s="175">
        <v>10.0</v>
      </c>
      <c r="F59" s="176"/>
    </row>
    <row r="60" ht="15.75" customHeight="1">
      <c r="A60" s="177" t="s">
        <v>284</v>
      </c>
      <c r="B60" s="178">
        <f t="shared" si="2"/>
        <v>76</v>
      </c>
      <c r="C60" s="182">
        <v>4.5</v>
      </c>
      <c r="D60" s="182">
        <v>2.0</v>
      </c>
      <c r="E60" s="182">
        <v>10.0</v>
      </c>
      <c r="F60" s="179"/>
    </row>
    <row r="61" ht="15.75" customHeight="1">
      <c r="A61" s="173" t="s">
        <v>285</v>
      </c>
      <c r="B61" s="174">
        <f t="shared" si="2"/>
        <v>81</v>
      </c>
      <c r="C61" s="175">
        <v>4.5</v>
      </c>
      <c r="D61" s="175">
        <v>3.0</v>
      </c>
      <c r="E61" s="175">
        <v>9.0</v>
      </c>
      <c r="F61" s="176"/>
    </row>
    <row r="62" ht="15.75" customHeight="1">
      <c r="A62" s="177" t="s">
        <v>286</v>
      </c>
      <c r="B62" s="178">
        <f t="shared" si="2"/>
        <v>71.2</v>
      </c>
      <c r="C62" s="182">
        <v>4.2</v>
      </c>
      <c r="D62" s="182">
        <v>4.4</v>
      </c>
      <c r="E62" s="182">
        <v>3.7</v>
      </c>
      <c r="F62" s="179"/>
    </row>
    <row r="63" ht="15.75" customHeight="1">
      <c r="A63" s="177" t="s">
        <v>287</v>
      </c>
      <c r="B63" s="178">
        <f t="shared" si="2"/>
        <v>620</v>
      </c>
      <c r="C63" s="182">
        <v>5.0</v>
      </c>
      <c r="D63" s="182">
        <v>60.0</v>
      </c>
      <c r="E63" s="182">
        <v>15.0</v>
      </c>
      <c r="F63" s="179"/>
    </row>
    <row r="64" ht="15.75" customHeight="1">
      <c r="A64" s="173" t="s">
        <v>288</v>
      </c>
      <c r="B64" s="174">
        <f t="shared" si="2"/>
        <v>673</v>
      </c>
      <c r="C64" s="175">
        <v>15.0</v>
      </c>
      <c r="D64" s="175">
        <v>65.0</v>
      </c>
      <c r="E64" s="175">
        <v>7.0</v>
      </c>
      <c r="F64" s="176"/>
    </row>
    <row r="65" ht="15.75" customHeight="1">
      <c r="A65" s="177" t="s">
        <v>289</v>
      </c>
      <c r="B65" s="178">
        <f t="shared" si="2"/>
        <v>92</v>
      </c>
      <c r="C65" s="182">
        <v>0.0</v>
      </c>
      <c r="D65" s="182">
        <v>0.0</v>
      </c>
      <c r="E65" s="182">
        <v>23.0</v>
      </c>
      <c r="F65" s="179" t="s">
        <v>290</v>
      </c>
    </row>
    <row r="66" ht="15.75" customHeight="1">
      <c r="A66" s="173"/>
      <c r="B66" s="174">
        <f t="shared" si="2"/>
        <v>0</v>
      </c>
      <c r="C66" s="175"/>
      <c r="D66" s="175"/>
      <c r="E66" s="175"/>
      <c r="F66" s="176"/>
    </row>
    <row r="67" ht="15.75" customHeight="1">
      <c r="A67" s="177"/>
      <c r="B67" s="178">
        <f t="shared" si="2"/>
        <v>0</v>
      </c>
      <c r="C67" s="182"/>
      <c r="D67" s="182"/>
      <c r="E67" s="182"/>
      <c r="F67" s="179"/>
    </row>
    <row r="68" ht="15.75" customHeight="1">
      <c r="A68" s="173"/>
      <c r="B68" s="174">
        <f t="shared" si="2"/>
        <v>0</v>
      </c>
      <c r="C68" s="175"/>
      <c r="D68" s="175"/>
      <c r="E68" s="175"/>
      <c r="F68" s="176"/>
    </row>
    <row r="69" ht="15.75" customHeight="1">
      <c r="A69" s="177"/>
      <c r="B69" s="178">
        <f t="shared" si="2"/>
        <v>0</v>
      </c>
      <c r="C69" s="182"/>
      <c r="D69" s="182"/>
      <c r="E69" s="182"/>
      <c r="F69" s="179"/>
    </row>
    <row r="70" ht="15.75" customHeight="1">
      <c r="A70" s="173"/>
      <c r="B70" s="174">
        <f t="shared" si="2"/>
        <v>0</v>
      </c>
      <c r="C70" s="175"/>
      <c r="D70" s="175"/>
      <c r="E70" s="175"/>
      <c r="F70" s="176"/>
    </row>
    <row r="71" ht="15.75" customHeight="1">
      <c r="A71" s="177"/>
      <c r="B71" s="178">
        <f t="shared" si="2"/>
        <v>0</v>
      </c>
      <c r="C71" s="182"/>
      <c r="D71" s="182"/>
      <c r="E71" s="182"/>
      <c r="F71" s="179"/>
    </row>
    <row r="72" ht="15.75" customHeight="1">
      <c r="A72" s="173"/>
      <c r="B72" s="174">
        <f t="shared" si="2"/>
        <v>0</v>
      </c>
      <c r="C72" s="175"/>
      <c r="D72" s="175"/>
      <c r="E72" s="175"/>
      <c r="F72" s="176"/>
    </row>
    <row r="73" ht="15.75" customHeight="1">
      <c r="A73" s="177"/>
      <c r="B73" s="178">
        <f t="shared" si="2"/>
        <v>0</v>
      </c>
      <c r="C73" s="182"/>
      <c r="D73" s="182"/>
      <c r="E73" s="182"/>
      <c r="F73" s="179"/>
    </row>
    <row r="74" ht="15.75" customHeight="1">
      <c r="A74" s="173"/>
      <c r="B74" s="174">
        <f t="shared" si="2"/>
        <v>0</v>
      </c>
      <c r="C74" s="175"/>
      <c r="D74" s="175"/>
      <c r="E74" s="175"/>
      <c r="F74" s="176"/>
    </row>
    <row r="75" ht="15.75" customHeight="1">
      <c r="A75" s="177"/>
      <c r="B75" s="178">
        <f t="shared" si="2"/>
        <v>0</v>
      </c>
      <c r="C75" s="182"/>
      <c r="D75" s="182"/>
      <c r="E75" s="182"/>
      <c r="F75" s="179"/>
    </row>
    <row r="76" ht="15.75" customHeight="1">
      <c r="A76" s="173"/>
      <c r="B76" s="174">
        <f t="shared" si="2"/>
        <v>0</v>
      </c>
      <c r="C76" s="175"/>
      <c r="D76" s="175"/>
      <c r="E76" s="175"/>
      <c r="F76" s="176"/>
    </row>
    <row r="77" ht="15.75" customHeight="1">
      <c r="A77" s="177"/>
      <c r="B77" s="178">
        <f t="shared" si="2"/>
        <v>0</v>
      </c>
      <c r="C77" s="182"/>
      <c r="D77" s="182"/>
      <c r="E77" s="182"/>
      <c r="F77" s="179"/>
    </row>
    <row r="78" ht="15.75" customHeight="1">
      <c r="A78" s="173"/>
      <c r="B78" s="174">
        <f t="shared" si="2"/>
        <v>0</v>
      </c>
      <c r="C78" s="175"/>
      <c r="D78" s="175"/>
      <c r="E78" s="175"/>
      <c r="F78" s="176"/>
    </row>
    <row r="79" ht="15.75" customHeight="1">
      <c r="A79" s="177"/>
      <c r="B79" s="178">
        <f t="shared" si="2"/>
        <v>0</v>
      </c>
      <c r="C79" s="182"/>
      <c r="D79" s="182"/>
      <c r="E79" s="182"/>
      <c r="F79" s="179"/>
    </row>
    <row r="80" ht="15.75" customHeight="1">
      <c r="A80" s="173"/>
      <c r="B80" s="174">
        <f t="shared" si="2"/>
        <v>0</v>
      </c>
      <c r="C80" s="175"/>
      <c r="D80" s="175"/>
      <c r="E80" s="175"/>
      <c r="F80" s="176"/>
    </row>
    <row r="81" ht="15.75" customHeight="1">
      <c r="A81" s="177"/>
      <c r="B81" s="178">
        <f t="shared" si="2"/>
        <v>0</v>
      </c>
      <c r="C81" s="182"/>
      <c r="D81" s="182"/>
      <c r="E81" s="182"/>
      <c r="F81" s="179"/>
    </row>
    <row r="82" ht="15.75" customHeight="1">
      <c r="A82" s="173"/>
      <c r="B82" s="174">
        <f t="shared" si="2"/>
        <v>0</v>
      </c>
      <c r="C82" s="175"/>
      <c r="D82" s="175"/>
      <c r="E82" s="175"/>
      <c r="F82" s="176"/>
    </row>
    <row r="83" ht="15.75" customHeight="1">
      <c r="A83" s="177"/>
      <c r="B83" s="178">
        <f t="shared" si="2"/>
        <v>0</v>
      </c>
      <c r="C83" s="182"/>
      <c r="D83" s="182"/>
      <c r="E83" s="182"/>
      <c r="F83" s="179"/>
    </row>
    <row r="84" ht="15.75" customHeight="1">
      <c r="A84" s="173"/>
      <c r="B84" s="174">
        <f t="shared" si="2"/>
        <v>0</v>
      </c>
      <c r="C84" s="175"/>
      <c r="D84" s="175"/>
      <c r="E84" s="175"/>
      <c r="F84" s="176"/>
    </row>
    <row r="85" ht="15.75" customHeight="1">
      <c r="A85" s="177"/>
      <c r="B85" s="178">
        <f t="shared" si="2"/>
        <v>0</v>
      </c>
      <c r="C85" s="182"/>
      <c r="D85" s="182"/>
      <c r="E85" s="182"/>
      <c r="F85" s="179"/>
    </row>
    <row r="86" ht="15.75" customHeight="1">
      <c r="A86" s="173"/>
      <c r="B86" s="174">
        <f t="shared" si="2"/>
        <v>0</v>
      </c>
      <c r="C86" s="175"/>
      <c r="D86" s="175"/>
      <c r="E86" s="175"/>
      <c r="F86" s="176"/>
    </row>
    <row r="87" ht="15.75" customHeight="1">
      <c r="A87" s="173"/>
      <c r="B87" s="174">
        <f t="shared" si="2"/>
        <v>0</v>
      </c>
      <c r="C87" s="175"/>
      <c r="D87" s="175"/>
      <c r="E87" s="175"/>
      <c r="F87" s="176"/>
    </row>
    <row r="88" ht="15.75" customHeight="1">
      <c r="A88" s="177"/>
      <c r="B88" s="178">
        <f t="shared" si="2"/>
        <v>0</v>
      </c>
      <c r="C88" s="182"/>
      <c r="D88" s="182"/>
      <c r="E88" s="182"/>
      <c r="F88" s="179"/>
    </row>
    <row r="89" ht="15.75" customHeight="1">
      <c r="A89" s="173"/>
      <c r="B89" s="174">
        <f t="shared" si="2"/>
        <v>0</v>
      </c>
      <c r="C89" s="175"/>
      <c r="D89" s="175"/>
      <c r="E89" s="175"/>
      <c r="F89" s="176"/>
    </row>
    <row r="90" ht="15.75" customHeight="1">
      <c r="A90" s="177"/>
      <c r="B90" s="178">
        <f t="shared" si="2"/>
        <v>0</v>
      </c>
      <c r="C90" s="182"/>
      <c r="D90" s="182"/>
      <c r="E90" s="182"/>
      <c r="F90" s="179"/>
    </row>
    <row r="91" ht="15.75" customHeight="1">
      <c r="A91" s="173"/>
      <c r="B91" s="174">
        <f t="shared" si="2"/>
        <v>0</v>
      </c>
      <c r="C91" s="175"/>
      <c r="D91" s="175"/>
      <c r="E91" s="175"/>
      <c r="F91" s="176"/>
    </row>
    <row r="92" ht="15.75" customHeight="1">
      <c r="A92" s="177"/>
      <c r="B92" s="178">
        <f t="shared" si="2"/>
        <v>0</v>
      </c>
      <c r="C92" s="182"/>
      <c r="D92" s="182"/>
      <c r="E92" s="182"/>
      <c r="F92" s="179"/>
    </row>
    <row r="93" ht="15.75" customHeight="1">
      <c r="A93" s="173"/>
      <c r="B93" s="174">
        <f t="shared" si="2"/>
        <v>0</v>
      </c>
      <c r="C93" s="175"/>
      <c r="D93" s="175"/>
      <c r="E93" s="175"/>
      <c r="F93" s="176"/>
    </row>
    <row r="94" ht="15.75" customHeight="1">
      <c r="A94" s="177"/>
      <c r="B94" s="178">
        <f t="shared" si="2"/>
        <v>0</v>
      </c>
      <c r="C94" s="182"/>
      <c r="D94" s="182"/>
      <c r="E94" s="182"/>
      <c r="F94" s="179"/>
    </row>
    <row r="95" ht="15.75" customHeight="1">
      <c r="A95" s="173"/>
      <c r="B95" s="174">
        <f t="shared" si="2"/>
        <v>0</v>
      </c>
      <c r="C95" s="175"/>
      <c r="D95" s="175"/>
      <c r="E95" s="175"/>
      <c r="F95" s="176"/>
    </row>
    <row r="96" ht="15.75" customHeight="1">
      <c r="A96" s="177"/>
      <c r="B96" s="178">
        <f t="shared" si="2"/>
        <v>0</v>
      </c>
      <c r="C96" s="182"/>
      <c r="D96" s="182"/>
      <c r="E96" s="182"/>
      <c r="F96" s="179"/>
    </row>
    <row r="97" ht="15.75" customHeight="1">
      <c r="A97" s="173"/>
      <c r="B97" s="174">
        <f t="shared" si="2"/>
        <v>0</v>
      </c>
      <c r="C97" s="175"/>
      <c r="D97" s="175"/>
      <c r="E97" s="175"/>
      <c r="F97" s="176"/>
    </row>
    <row r="98" ht="15.75" customHeight="1">
      <c r="A98" s="177"/>
      <c r="B98" s="178">
        <f t="shared" si="2"/>
        <v>0</v>
      </c>
      <c r="C98" s="182"/>
      <c r="D98" s="182"/>
      <c r="E98" s="182"/>
      <c r="F98" s="179"/>
    </row>
    <row r="99" ht="15.75" customHeight="1">
      <c r="A99" s="173"/>
      <c r="B99" s="174">
        <f t="shared" si="2"/>
        <v>0</v>
      </c>
      <c r="C99" s="175"/>
      <c r="D99" s="175"/>
      <c r="E99" s="175"/>
      <c r="F99" s="176"/>
    </row>
    <row r="100" ht="15.75" customHeight="1">
      <c r="A100" s="177"/>
      <c r="B100" s="178">
        <f t="shared" si="2"/>
        <v>0</v>
      </c>
      <c r="C100" s="182"/>
      <c r="D100" s="182"/>
      <c r="E100" s="182"/>
      <c r="F100" s="179"/>
    </row>
    <row r="101" ht="15.75" customHeight="1">
      <c r="A101" s="173"/>
      <c r="B101" s="174">
        <f t="shared" si="2"/>
        <v>0</v>
      </c>
      <c r="C101" s="175"/>
      <c r="D101" s="175"/>
      <c r="E101" s="175"/>
      <c r="F101" s="176"/>
    </row>
    <row r="102" ht="15.75" customHeight="1">
      <c r="A102" s="177"/>
      <c r="B102" s="178">
        <f t="shared" si="2"/>
        <v>0</v>
      </c>
      <c r="C102" s="182"/>
      <c r="D102" s="182"/>
      <c r="E102" s="182"/>
      <c r="F102" s="179"/>
    </row>
    <row r="103" ht="15.75" customHeight="1">
      <c r="A103" s="173"/>
      <c r="B103" s="174">
        <f t="shared" si="2"/>
        <v>0</v>
      </c>
      <c r="C103" s="175"/>
      <c r="D103" s="175"/>
      <c r="E103" s="175"/>
      <c r="F103" s="176"/>
    </row>
    <row r="104" ht="15.75" customHeight="1">
      <c r="A104" s="177"/>
      <c r="B104" s="178">
        <f t="shared" si="2"/>
        <v>0</v>
      </c>
      <c r="C104" s="182"/>
      <c r="D104" s="182"/>
      <c r="E104" s="182"/>
      <c r="F104" s="179"/>
    </row>
    <row r="105" ht="15.75" customHeight="1">
      <c r="A105" s="177"/>
      <c r="B105" s="178">
        <f t="shared" si="2"/>
        <v>0</v>
      </c>
      <c r="C105" s="182"/>
      <c r="D105" s="182"/>
      <c r="E105" s="182"/>
      <c r="F105" s="179"/>
    </row>
    <row r="106" ht="15.75" customHeight="1">
      <c r="A106" s="177"/>
      <c r="B106" s="178">
        <f t="shared" si="2"/>
        <v>0</v>
      </c>
      <c r="C106" s="182"/>
      <c r="D106" s="182"/>
      <c r="E106" s="182"/>
      <c r="F106" s="179"/>
    </row>
    <row r="107" ht="15.75" customHeight="1">
      <c r="A107" s="177"/>
      <c r="B107" s="178">
        <f t="shared" si="2"/>
        <v>0</v>
      </c>
      <c r="C107" s="182"/>
      <c r="D107" s="182"/>
      <c r="E107" s="182"/>
      <c r="F107" s="179"/>
    </row>
    <row r="108" ht="15.75" customHeight="1">
      <c r="A108" s="177"/>
      <c r="B108" s="178">
        <f t="shared" si="2"/>
        <v>0</v>
      </c>
      <c r="C108" s="182"/>
      <c r="D108" s="182"/>
      <c r="E108" s="182"/>
      <c r="F108" s="179"/>
    </row>
    <row r="109" ht="15.75" customHeight="1">
      <c r="A109" s="177"/>
      <c r="B109" s="178">
        <f t="shared" si="2"/>
        <v>0</v>
      </c>
      <c r="C109" s="182"/>
      <c r="D109" s="182"/>
      <c r="E109" s="182"/>
      <c r="F109" s="179"/>
    </row>
    <row r="110" ht="15.75" customHeight="1">
      <c r="A110" s="177"/>
      <c r="B110" s="178">
        <f t="shared" si="2"/>
        <v>0</v>
      </c>
      <c r="C110" s="182"/>
      <c r="D110" s="182"/>
      <c r="E110" s="182"/>
      <c r="F110" s="179"/>
    </row>
    <row r="111" ht="15.75" customHeight="1">
      <c r="A111" s="177"/>
      <c r="B111" s="178">
        <f t="shared" si="2"/>
        <v>0</v>
      </c>
      <c r="C111" s="182"/>
      <c r="D111" s="182"/>
      <c r="E111" s="182"/>
      <c r="F111" s="179"/>
    </row>
    <row r="112" ht="15.75" customHeight="1">
      <c r="A112" s="177"/>
      <c r="B112" s="178">
        <f t="shared" si="2"/>
        <v>0</v>
      </c>
      <c r="C112" s="182"/>
      <c r="D112" s="182"/>
      <c r="E112" s="182"/>
      <c r="F112" s="179"/>
    </row>
    <row r="113" ht="15.75" customHeight="1">
      <c r="A113" s="177"/>
      <c r="B113" s="178">
        <f t="shared" si="2"/>
        <v>0</v>
      </c>
      <c r="C113" s="182"/>
      <c r="D113" s="182"/>
      <c r="E113" s="182"/>
      <c r="F113" s="179"/>
    </row>
    <row r="114" ht="15.75" customHeight="1">
      <c r="A114" s="177"/>
      <c r="B114" s="178">
        <f t="shared" si="2"/>
        <v>0</v>
      </c>
      <c r="C114" s="182"/>
      <c r="D114" s="182"/>
      <c r="E114" s="182"/>
      <c r="F114" s="179"/>
    </row>
    <row r="115" ht="15.75" customHeight="1">
      <c r="A115" s="177"/>
      <c r="B115" s="178">
        <f t="shared" si="2"/>
        <v>0</v>
      </c>
      <c r="C115" s="182"/>
      <c r="D115" s="182"/>
      <c r="E115" s="182"/>
      <c r="F115" s="179"/>
    </row>
    <row r="116" ht="15.75" customHeight="1">
      <c r="A116" s="177"/>
      <c r="B116" s="178">
        <f t="shared" si="2"/>
        <v>0</v>
      </c>
      <c r="C116" s="182"/>
      <c r="D116" s="182"/>
      <c r="E116" s="182"/>
      <c r="F116" s="179"/>
    </row>
    <row r="117" ht="15.75" customHeight="1">
      <c r="A117" s="177"/>
      <c r="B117" s="178">
        <f t="shared" si="2"/>
        <v>0</v>
      </c>
      <c r="C117" s="182"/>
      <c r="D117" s="182"/>
      <c r="E117" s="182"/>
      <c r="F117" s="179"/>
    </row>
    <row r="118" ht="15.75" customHeight="1">
      <c r="A118" s="177"/>
      <c r="B118" s="178">
        <f t="shared" si="2"/>
        <v>0</v>
      </c>
      <c r="C118" s="182"/>
      <c r="D118" s="182"/>
      <c r="E118" s="182"/>
      <c r="F118" s="179"/>
    </row>
    <row r="119" ht="15.75" customHeight="1">
      <c r="A119" s="177"/>
      <c r="B119" s="178">
        <f t="shared" si="2"/>
        <v>0</v>
      </c>
      <c r="C119" s="182"/>
      <c r="D119" s="182"/>
      <c r="E119" s="182"/>
      <c r="F119" s="179"/>
    </row>
    <row r="120" ht="15.75" customHeight="1">
      <c r="A120" s="177"/>
      <c r="B120" s="178">
        <f t="shared" si="2"/>
        <v>0</v>
      </c>
      <c r="C120" s="182"/>
      <c r="D120" s="182"/>
      <c r="E120" s="182"/>
      <c r="F120" s="179"/>
    </row>
    <row r="121" ht="15.75" customHeight="1">
      <c r="A121" s="177"/>
      <c r="B121" s="178">
        <f t="shared" si="2"/>
        <v>0</v>
      </c>
      <c r="C121" s="182"/>
      <c r="D121" s="182"/>
      <c r="E121" s="182"/>
      <c r="F121" s="179"/>
    </row>
    <row r="122" ht="15.75" customHeight="1">
      <c r="A122" s="177"/>
      <c r="B122" s="178">
        <f t="shared" si="2"/>
        <v>0</v>
      </c>
      <c r="C122" s="182"/>
      <c r="D122" s="182"/>
      <c r="E122" s="182"/>
      <c r="F122" s="179"/>
    </row>
    <row r="123" ht="15.75" customHeight="1">
      <c r="A123" s="177"/>
      <c r="B123" s="178">
        <f t="shared" si="2"/>
        <v>0</v>
      </c>
      <c r="C123" s="182"/>
      <c r="D123" s="182"/>
      <c r="E123" s="182"/>
      <c r="F123" s="179"/>
    </row>
    <row r="124" ht="15.75" customHeight="1">
      <c r="A124" s="177"/>
      <c r="B124" s="178">
        <f t="shared" si="2"/>
        <v>0</v>
      </c>
      <c r="C124" s="182"/>
      <c r="D124" s="182"/>
      <c r="E124" s="182"/>
      <c r="F124" s="179"/>
    </row>
    <row r="125" ht="15.75" customHeight="1">
      <c r="A125" s="177"/>
      <c r="B125" s="178">
        <f t="shared" si="2"/>
        <v>0</v>
      </c>
      <c r="C125" s="182"/>
      <c r="D125" s="182"/>
      <c r="E125" s="182"/>
      <c r="F125" s="179"/>
    </row>
    <row r="126" ht="15.75" customHeight="1">
      <c r="A126" s="177"/>
      <c r="B126" s="178">
        <f t="shared" si="2"/>
        <v>0</v>
      </c>
      <c r="C126" s="182"/>
      <c r="D126" s="182"/>
      <c r="E126" s="182"/>
      <c r="F126" s="179"/>
    </row>
    <row r="127" ht="15.75" customHeight="1">
      <c r="A127" s="177"/>
      <c r="B127" s="178">
        <f t="shared" si="2"/>
        <v>0</v>
      </c>
      <c r="C127" s="182"/>
      <c r="D127" s="182"/>
      <c r="E127" s="182"/>
      <c r="F127" s="179"/>
    </row>
    <row r="128" ht="15.75" customHeight="1">
      <c r="A128" s="177"/>
      <c r="B128" s="178">
        <f t="shared" si="2"/>
        <v>0</v>
      </c>
      <c r="C128" s="182"/>
      <c r="D128" s="182"/>
      <c r="E128" s="182"/>
      <c r="F128" s="179"/>
    </row>
    <row r="129" ht="15.75" customHeight="1">
      <c r="A129" s="177"/>
      <c r="B129" s="178">
        <f t="shared" si="2"/>
        <v>0</v>
      </c>
      <c r="C129" s="182"/>
      <c r="D129" s="182"/>
      <c r="E129" s="182"/>
      <c r="F129" s="179"/>
    </row>
    <row r="130" ht="15.75" customHeight="1">
      <c r="A130" s="177"/>
      <c r="B130" s="178">
        <f t="shared" si="2"/>
        <v>0</v>
      </c>
      <c r="C130" s="182"/>
      <c r="D130" s="182"/>
      <c r="E130" s="182"/>
      <c r="F130" s="179"/>
    </row>
    <row r="131" ht="15.75" customHeight="1">
      <c r="A131" s="177"/>
      <c r="B131" s="178">
        <f t="shared" si="2"/>
        <v>0</v>
      </c>
      <c r="C131" s="182"/>
      <c r="D131" s="182"/>
      <c r="E131" s="182"/>
      <c r="F131" s="179"/>
    </row>
    <row r="132" ht="15.75" customHeight="1">
      <c r="A132" s="177"/>
      <c r="B132" s="178">
        <f t="shared" si="2"/>
        <v>0</v>
      </c>
      <c r="C132" s="182"/>
      <c r="D132" s="182"/>
      <c r="E132" s="182"/>
      <c r="F132" s="179"/>
    </row>
    <row r="133" ht="15.75" customHeight="1">
      <c r="A133" s="177"/>
      <c r="B133" s="178">
        <f t="shared" si="2"/>
        <v>0</v>
      </c>
      <c r="C133" s="182"/>
      <c r="D133" s="182"/>
      <c r="E133" s="182"/>
      <c r="F133" s="179"/>
    </row>
    <row r="134" ht="15.75" customHeight="1">
      <c r="A134" s="177"/>
      <c r="B134" s="178">
        <f t="shared" si="2"/>
        <v>0</v>
      </c>
      <c r="C134" s="182"/>
      <c r="D134" s="182"/>
      <c r="E134" s="182"/>
      <c r="F134" s="179"/>
    </row>
    <row r="135" ht="15.75" customHeight="1">
      <c r="A135" s="177"/>
      <c r="B135" s="178">
        <f t="shared" si="2"/>
        <v>0</v>
      </c>
      <c r="C135" s="182"/>
      <c r="D135" s="182"/>
      <c r="E135" s="182"/>
      <c r="F135" s="179"/>
    </row>
    <row r="136" ht="15.75" customHeight="1">
      <c r="A136" s="177"/>
      <c r="B136" s="178">
        <f t="shared" si="2"/>
        <v>0</v>
      </c>
      <c r="C136" s="182"/>
      <c r="D136" s="182"/>
      <c r="E136" s="182"/>
      <c r="F136" s="179"/>
    </row>
    <row r="137" ht="15.75" customHeight="1">
      <c r="A137" s="177"/>
      <c r="B137" s="178">
        <f t="shared" si="2"/>
        <v>0</v>
      </c>
      <c r="C137" s="182"/>
      <c r="D137" s="182"/>
      <c r="E137" s="182"/>
      <c r="F137" s="179"/>
    </row>
    <row r="138" ht="15.75" customHeight="1">
      <c r="A138" s="177"/>
      <c r="B138" s="178">
        <f t="shared" si="2"/>
        <v>0</v>
      </c>
      <c r="C138" s="182"/>
      <c r="D138" s="182"/>
      <c r="E138" s="182"/>
      <c r="F138" s="179"/>
    </row>
    <row r="139" ht="15.75" customHeight="1">
      <c r="A139" s="177"/>
      <c r="B139" s="178">
        <f t="shared" si="2"/>
        <v>0</v>
      </c>
      <c r="C139" s="182"/>
      <c r="D139" s="182"/>
      <c r="E139" s="182"/>
      <c r="F139" s="179"/>
    </row>
    <row r="140" ht="15.75" customHeight="1">
      <c r="A140" s="177"/>
      <c r="B140" s="178">
        <f t="shared" si="2"/>
        <v>0</v>
      </c>
      <c r="C140" s="182"/>
      <c r="D140" s="182"/>
      <c r="E140" s="182"/>
      <c r="F140" s="179"/>
    </row>
    <row r="141" ht="15.75" customHeight="1">
      <c r="A141" s="177"/>
      <c r="B141" s="178">
        <f t="shared" si="2"/>
        <v>0</v>
      </c>
      <c r="C141" s="182"/>
      <c r="D141" s="182"/>
      <c r="E141" s="182"/>
      <c r="F141" s="179"/>
    </row>
    <row r="142" ht="15.75" customHeight="1">
      <c r="A142" s="177"/>
      <c r="B142" s="178">
        <f t="shared" si="2"/>
        <v>0</v>
      </c>
      <c r="C142" s="182"/>
      <c r="D142" s="182"/>
      <c r="E142" s="182"/>
      <c r="F142" s="179"/>
    </row>
    <row r="143" ht="15.75" customHeight="1">
      <c r="A143" s="177"/>
      <c r="B143" s="178">
        <f t="shared" si="2"/>
        <v>0</v>
      </c>
      <c r="C143" s="182"/>
      <c r="D143" s="182"/>
      <c r="E143" s="182"/>
      <c r="F143" s="179"/>
    </row>
    <row r="144" ht="15.75" customHeight="1">
      <c r="A144" s="177"/>
      <c r="B144" s="178">
        <f t="shared" si="2"/>
        <v>0</v>
      </c>
      <c r="C144" s="182"/>
      <c r="D144" s="182"/>
      <c r="E144" s="182"/>
      <c r="F144" s="179"/>
    </row>
    <row r="145" ht="15.75" customHeight="1">
      <c r="A145" s="177"/>
      <c r="B145" s="178">
        <f t="shared" si="2"/>
        <v>0</v>
      </c>
      <c r="C145" s="182"/>
      <c r="D145" s="182"/>
      <c r="E145" s="182"/>
      <c r="F145" s="179"/>
    </row>
    <row r="146" ht="15.75" customHeight="1">
      <c r="A146" s="177"/>
      <c r="B146" s="178">
        <f t="shared" si="2"/>
        <v>0</v>
      </c>
      <c r="C146" s="182"/>
      <c r="D146" s="182"/>
      <c r="E146" s="182"/>
      <c r="F146" s="179"/>
    </row>
    <row r="147" ht="15.75" customHeight="1">
      <c r="A147" s="177"/>
      <c r="B147" s="178">
        <f t="shared" si="2"/>
        <v>0</v>
      </c>
      <c r="C147" s="182"/>
      <c r="D147" s="182"/>
      <c r="E147" s="182"/>
      <c r="F147" s="179"/>
    </row>
    <row r="148" ht="15.75" customHeight="1">
      <c r="A148" s="177"/>
      <c r="B148" s="178">
        <f t="shared" si="2"/>
        <v>0</v>
      </c>
      <c r="C148" s="182"/>
      <c r="D148" s="182"/>
      <c r="E148" s="182"/>
      <c r="F148" s="179"/>
    </row>
    <row r="149" ht="15.75" customHeight="1">
      <c r="A149" s="177"/>
      <c r="B149" s="178">
        <f t="shared" si="2"/>
        <v>0</v>
      </c>
      <c r="C149" s="182"/>
      <c r="D149" s="182"/>
      <c r="E149" s="182"/>
      <c r="F149" s="179"/>
    </row>
    <row r="150" ht="15.75" customHeight="1">
      <c r="A150" s="177"/>
      <c r="B150" s="178">
        <f t="shared" si="2"/>
        <v>0</v>
      </c>
      <c r="C150" s="182"/>
      <c r="D150" s="182"/>
      <c r="E150" s="182"/>
      <c r="F150" s="179"/>
    </row>
    <row r="151" ht="15.75" customHeight="1">
      <c r="A151" s="177"/>
      <c r="B151" s="178">
        <f t="shared" si="2"/>
        <v>0</v>
      </c>
      <c r="C151" s="182"/>
      <c r="D151" s="182"/>
      <c r="E151" s="182"/>
      <c r="F151" s="179"/>
    </row>
    <row r="152" ht="15.75" customHeight="1">
      <c r="A152" s="177"/>
      <c r="B152" s="178">
        <f t="shared" si="2"/>
        <v>0</v>
      </c>
      <c r="C152" s="182"/>
      <c r="D152" s="182"/>
      <c r="E152" s="182"/>
      <c r="F152" s="179"/>
    </row>
    <row r="153" ht="15.75" customHeight="1">
      <c r="A153" s="177"/>
      <c r="B153" s="178">
        <f t="shared" si="2"/>
        <v>0</v>
      </c>
      <c r="C153" s="182"/>
      <c r="D153" s="182"/>
      <c r="E153" s="182"/>
      <c r="F153" s="179"/>
    </row>
    <row r="154" ht="15.75" customHeight="1">
      <c r="A154" s="177"/>
      <c r="B154" s="178">
        <f t="shared" si="2"/>
        <v>0</v>
      </c>
      <c r="C154" s="182"/>
      <c r="D154" s="182"/>
      <c r="E154" s="182"/>
      <c r="F154" s="179"/>
    </row>
    <row r="155" ht="15.75" customHeight="1">
      <c r="A155" s="177"/>
      <c r="B155" s="178">
        <f t="shared" si="2"/>
        <v>0</v>
      </c>
      <c r="C155" s="182"/>
      <c r="D155" s="182"/>
      <c r="E155" s="182"/>
      <c r="F155" s="179"/>
    </row>
    <row r="156" ht="15.75" customHeight="1">
      <c r="A156" s="177"/>
      <c r="B156" s="178">
        <f t="shared" si="2"/>
        <v>0</v>
      </c>
      <c r="C156" s="182"/>
      <c r="D156" s="182"/>
      <c r="E156" s="182"/>
      <c r="F156" s="179"/>
    </row>
    <row r="157" ht="15.75" customHeight="1">
      <c r="A157" s="177"/>
      <c r="B157" s="178">
        <f t="shared" si="2"/>
        <v>0</v>
      </c>
      <c r="C157" s="182"/>
      <c r="D157" s="182"/>
      <c r="E157" s="182"/>
      <c r="F157" s="179"/>
    </row>
    <row r="158" ht="15.75" customHeight="1">
      <c r="A158" s="177"/>
      <c r="B158" s="178">
        <f t="shared" si="2"/>
        <v>0</v>
      </c>
      <c r="C158" s="182"/>
      <c r="D158" s="182"/>
      <c r="E158" s="182"/>
      <c r="F158" s="179"/>
    </row>
    <row r="159" ht="15.75" customHeight="1">
      <c r="A159" s="177"/>
      <c r="B159" s="178">
        <f t="shared" si="2"/>
        <v>0</v>
      </c>
      <c r="C159" s="182"/>
      <c r="D159" s="182"/>
      <c r="E159" s="182"/>
      <c r="F159" s="179"/>
    </row>
    <row r="160" ht="15.75" customHeight="1">
      <c r="A160" s="177"/>
      <c r="B160" s="178">
        <f t="shared" si="2"/>
        <v>0</v>
      </c>
      <c r="C160" s="182"/>
      <c r="D160" s="182"/>
      <c r="E160" s="182"/>
      <c r="F160" s="179"/>
    </row>
    <row r="161" ht="15.75" customHeight="1">
      <c r="A161" s="177"/>
      <c r="B161" s="178">
        <f t="shared" si="2"/>
        <v>0</v>
      </c>
      <c r="C161" s="182"/>
      <c r="D161" s="182"/>
      <c r="E161" s="182"/>
      <c r="F161" s="179"/>
    </row>
    <row r="162" ht="15.75" customHeight="1">
      <c r="A162" s="177"/>
      <c r="B162" s="178">
        <f t="shared" si="2"/>
        <v>0</v>
      </c>
      <c r="C162" s="182"/>
      <c r="D162" s="182"/>
      <c r="E162" s="182"/>
      <c r="F162" s="179"/>
    </row>
    <row r="163" ht="15.75" customHeight="1">
      <c r="A163" s="177"/>
      <c r="B163" s="178">
        <f t="shared" si="2"/>
        <v>0</v>
      </c>
      <c r="C163" s="182"/>
      <c r="D163" s="182"/>
      <c r="E163" s="182"/>
      <c r="F163" s="179"/>
    </row>
    <row r="164" ht="15.75" customHeight="1">
      <c r="A164" s="177"/>
      <c r="B164" s="178">
        <f t="shared" si="2"/>
        <v>0</v>
      </c>
      <c r="C164" s="182"/>
      <c r="D164" s="182"/>
      <c r="E164" s="182"/>
      <c r="F164" s="179"/>
    </row>
    <row r="165" ht="15.75" customHeight="1">
      <c r="A165" s="177"/>
      <c r="B165" s="178">
        <f t="shared" si="2"/>
        <v>0</v>
      </c>
      <c r="C165" s="182"/>
      <c r="D165" s="182"/>
      <c r="E165" s="182"/>
      <c r="F165" s="179"/>
    </row>
    <row r="166" ht="15.75" customHeight="1">
      <c r="A166" s="177"/>
      <c r="B166" s="178">
        <f t="shared" si="2"/>
        <v>0</v>
      </c>
      <c r="C166" s="182"/>
      <c r="D166" s="182"/>
      <c r="E166" s="182"/>
      <c r="F166" s="179"/>
    </row>
    <row r="167" ht="15.75" customHeight="1">
      <c r="A167" s="177"/>
      <c r="B167" s="178">
        <f t="shared" si="2"/>
        <v>0</v>
      </c>
      <c r="C167" s="182"/>
      <c r="D167" s="182"/>
      <c r="E167" s="182"/>
      <c r="F167" s="179"/>
    </row>
    <row r="168" ht="15.75" customHeight="1">
      <c r="A168" s="177"/>
      <c r="B168" s="178">
        <f t="shared" si="2"/>
        <v>0</v>
      </c>
      <c r="C168" s="182"/>
      <c r="D168" s="182"/>
      <c r="E168" s="182"/>
      <c r="F168" s="179"/>
    </row>
    <row r="169" ht="15.75" customHeight="1">
      <c r="A169" s="177"/>
      <c r="B169" s="178">
        <f t="shared" si="2"/>
        <v>0</v>
      </c>
      <c r="C169" s="182"/>
      <c r="D169" s="182"/>
      <c r="E169" s="182"/>
      <c r="F169" s="179"/>
    </row>
    <row r="170" ht="15.75" customHeight="1">
      <c r="A170" s="177"/>
      <c r="B170" s="178">
        <f t="shared" si="2"/>
        <v>0</v>
      </c>
      <c r="C170" s="182"/>
      <c r="D170" s="182"/>
      <c r="E170" s="182"/>
      <c r="F170" s="179"/>
    </row>
    <row r="171" ht="15.75" customHeight="1">
      <c r="A171" s="177"/>
      <c r="B171" s="178">
        <f t="shared" si="2"/>
        <v>0</v>
      </c>
      <c r="C171" s="182"/>
      <c r="D171" s="182"/>
      <c r="E171" s="182"/>
      <c r="F171" s="179"/>
    </row>
    <row r="172" ht="15.75" customHeight="1">
      <c r="A172" s="177"/>
      <c r="B172" s="178">
        <f t="shared" si="2"/>
        <v>0</v>
      </c>
      <c r="C172" s="182"/>
      <c r="D172" s="182"/>
      <c r="E172" s="182"/>
      <c r="F172" s="179"/>
    </row>
    <row r="173" ht="15.75" customHeight="1">
      <c r="A173" s="177"/>
      <c r="B173" s="178">
        <f t="shared" si="2"/>
        <v>0</v>
      </c>
      <c r="C173" s="182"/>
      <c r="D173" s="182"/>
      <c r="E173" s="182"/>
      <c r="F173" s="179"/>
    </row>
    <row r="174" ht="15.75" customHeight="1">
      <c r="A174" s="177"/>
      <c r="B174" s="178">
        <f t="shared" si="2"/>
        <v>0</v>
      </c>
      <c r="C174" s="182"/>
      <c r="D174" s="182"/>
      <c r="E174" s="182"/>
      <c r="F174" s="179"/>
    </row>
    <row r="175" ht="15.75" customHeight="1">
      <c r="A175" s="177"/>
      <c r="B175" s="178">
        <f t="shared" si="2"/>
        <v>0</v>
      </c>
      <c r="C175" s="182"/>
      <c r="D175" s="182"/>
      <c r="E175" s="182"/>
      <c r="F175" s="179"/>
    </row>
    <row r="176" ht="15.75" customHeight="1">
      <c r="A176" s="177"/>
      <c r="B176" s="178">
        <f t="shared" si="2"/>
        <v>0</v>
      </c>
      <c r="C176" s="182"/>
      <c r="D176" s="182"/>
      <c r="E176" s="182"/>
      <c r="F176" s="179"/>
    </row>
    <row r="177" ht="15.75" customHeight="1">
      <c r="A177" s="177"/>
      <c r="B177" s="178">
        <f t="shared" si="2"/>
        <v>0</v>
      </c>
      <c r="C177" s="182"/>
      <c r="D177" s="182"/>
      <c r="E177" s="182"/>
      <c r="F177" s="179"/>
    </row>
    <row r="178" ht="15.75" customHeight="1">
      <c r="A178" s="177"/>
      <c r="B178" s="178">
        <f t="shared" si="2"/>
        <v>0</v>
      </c>
      <c r="C178" s="182"/>
      <c r="D178" s="182"/>
      <c r="E178" s="182"/>
      <c r="F178" s="179"/>
    </row>
    <row r="179" ht="15.75" customHeight="1">
      <c r="A179" s="177"/>
      <c r="B179" s="178">
        <f t="shared" si="2"/>
        <v>0</v>
      </c>
      <c r="C179" s="182"/>
      <c r="D179" s="182"/>
      <c r="E179" s="182"/>
      <c r="F179" s="179"/>
    </row>
    <row r="180" ht="15.75" customHeight="1">
      <c r="A180" s="177"/>
      <c r="B180" s="178">
        <f t="shared" si="2"/>
        <v>0</v>
      </c>
      <c r="C180" s="182"/>
      <c r="D180" s="182"/>
      <c r="E180" s="182"/>
      <c r="F180" s="179"/>
    </row>
    <row r="181" ht="15.75" customHeight="1">
      <c r="A181" s="177"/>
      <c r="B181" s="178">
        <f t="shared" si="2"/>
        <v>0</v>
      </c>
      <c r="C181" s="182"/>
      <c r="D181" s="182"/>
      <c r="E181" s="182"/>
      <c r="F181" s="179"/>
    </row>
    <row r="182" ht="15.75" customHeight="1">
      <c r="A182" s="177"/>
      <c r="B182" s="178">
        <f t="shared" si="2"/>
        <v>0</v>
      </c>
      <c r="C182" s="182"/>
      <c r="D182" s="182"/>
      <c r="E182" s="182"/>
      <c r="F182" s="179"/>
    </row>
    <row r="183" ht="15.75" customHeight="1">
      <c r="A183" s="177"/>
      <c r="B183" s="178">
        <f t="shared" si="2"/>
        <v>0</v>
      </c>
      <c r="C183" s="182"/>
      <c r="D183" s="182"/>
      <c r="E183" s="182"/>
      <c r="F183" s="179"/>
    </row>
    <row r="184" ht="15.75" customHeight="1">
      <c r="A184" s="177"/>
      <c r="B184" s="178">
        <f t="shared" si="2"/>
        <v>0</v>
      </c>
      <c r="C184" s="182"/>
      <c r="D184" s="182"/>
      <c r="E184" s="182"/>
      <c r="F184" s="179"/>
    </row>
    <row r="185" ht="15.75" customHeight="1">
      <c r="A185" s="177"/>
      <c r="B185" s="178">
        <f t="shared" si="2"/>
        <v>0</v>
      </c>
      <c r="C185" s="182"/>
      <c r="D185" s="182"/>
      <c r="E185" s="182"/>
      <c r="F185" s="179"/>
    </row>
    <row r="186" ht="15.75" customHeight="1">
      <c r="A186" s="177"/>
      <c r="B186" s="178">
        <f t="shared" si="2"/>
        <v>0</v>
      </c>
      <c r="C186" s="182"/>
      <c r="D186" s="182"/>
      <c r="E186" s="182"/>
      <c r="F186" s="179"/>
    </row>
    <row r="187" ht="15.75" customHeight="1">
      <c r="A187" s="177"/>
      <c r="B187" s="178">
        <f t="shared" si="2"/>
        <v>0</v>
      </c>
      <c r="C187" s="182"/>
      <c r="D187" s="182"/>
      <c r="E187" s="182"/>
      <c r="F187" s="179"/>
    </row>
    <row r="188" ht="15.75" customHeight="1">
      <c r="A188" s="177"/>
      <c r="B188" s="178">
        <f t="shared" si="2"/>
        <v>0</v>
      </c>
      <c r="C188" s="182"/>
      <c r="D188" s="182"/>
      <c r="E188" s="182"/>
      <c r="F188" s="179"/>
    </row>
    <row r="189" ht="15.75" customHeight="1">
      <c r="A189" s="177"/>
      <c r="B189" s="178">
        <f t="shared" si="2"/>
        <v>0</v>
      </c>
      <c r="C189" s="182"/>
      <c r="D189" s="182"/>
      <c r="E189" s="182"/>
      <c r="F189" s="179"/>
    </row>
    <row r="190" ht="15.75" customHeight="1">
      <c r="A190" s="177"/>
      <c r="B190" s="178">
        <f t="shared" si="2"/>
        <v>0</v>
      </c>
      <c r="C190" s="182"/>
      <c r="D190" s="182"/>
      <c r="E190" s="182"/>
      <c r="F190" s="179"/>
    </row>
    <row r="191" ht="15.75" customHeight="1">
      <c r="A191" s="177"/>
      <c r="B191" s="178">
        <f t="shared" si="2"/>
        <v>0</v>
      </c>
      <c r="C191" s="182"/>
      <c r="D191" s="182"/>
      <c r="E191" s="182"/>
      <c r="F191" s="179"/>
    </row>
    <row r="192" ht="15.75" customHeight="1">
      <c r="A192" s="177"/>
      <c r="B192" s="178">
        <f t="shared" si="2"/>
        <v>0</v>
      </c>
      <c r="C192" s="182"/>
      <c r="D192" s="182"/>
      <c r="E192" s="182"/>
      <c r="F192" s="179"/>
    </row>
    <row r="193" ht="15.75" customHeight="1">
      <c r="A193" s="177"/>
      <c r="B193" s="178">
        <f t="shared" si="2"/>
        <v>0</v>
      </c>
      <c r="C193" s="182"/>
      <c r="D193" s="182"/>
      <c r="E193" s="182"/>
      <c r="F193" s="179"/>
    </row>
    <row r="194" ht="15.75" customHeight="1">
      <c r="A194" s="177"/>
      <c r="B194" s="178">
        <f t="shared" si="2"/>
        <v>0</v>
      </c>
      <c r="C194" s="182"/>
      <c r="D194" s="182"/>
      <c r="E194" s="182"/>
      <c r="F194" s="179"/>
    </row>
    <row r="195" ht="15.75" customHeight="1">
      <c r="A195" s="177"/>
      <c r="B195" s="178">
        <f t="shared" si="2"/>
        <v>0</v>
      </c>
      <c r="C195" s="182"/>
      <c r="D195" s="182"/>
      <c r="E195" s="182"/>
      <c r="F195" s="179"/>
    </row>
    <row r="196" ht="15.75" customHeight="1">
      <c r="A196" s="177"/>
      <c r="B196" s="178">
        <f t="shared" si="2"/>
        <v>0</v>
      </c>
      <c r="C196" s="182"/>
      <c r="D196" s="182"/>
      <c r="E196" s="182"/>
      <c r="F196" s="179"/>
    </row>
    <row r="197" ht="15.75" customHeight="1">
      <c r="A197" s="177"/>
      <c r="B197" s="178">
        <f t="shared" si="2"/>
        <v>0</v>
      </c>
      <c r="C197" s="182"/>
      <c r="D197" s="182"/>
      <c r="E197" s="182"/>
      <c r="F197" s="179"/>
    </row>
    <row r="198" ht="15.75" customHeight="1">
      <c r="A198" s="177"/>
      <c r="B198" s="178">
        <f t="shared" si="2"/>
        <v>0</v>
      </c>
      <c r="C198" s="182"/>
      <c r="D198" s="182"/>
      <c r="E198" s="182"/>
      <c r="F198" s="179"/>
    </row>
    <row r="199" ht="15.75" customHeight="1">
      <c r="A199" s="177"/>
      <c r="B199" s="178">
        <f t="shared" si="2"/>
        <v>0</v>
      </c>
      <c r="C199" s="182"/>
      <c r="D199" s="182"/>
      <c r="E199" s="182"/>
      <c r="F199" s="179"/>
    </row>
    <row r="200" ht="15.75" customHeight="1">
      <c r="A200" s="177"/>
      <c r="B200" s="178">
        <f t="shared" si="2"/>
        <v>0</v>
      </c>
      <c r="C200" s="182"/>
      <c r="D200" s="182"/>
      <c r="E200" s="182"/>
      <c r="F200" s="179"/>
    </row>
    <row r="201" ht="15.75" customHeight="1">
      <c r="A201" s="177"/>
      <c r="B201" s="178">
        <f t="shared" si="2"/>
        <v>0</v>
      </c>
      <c r="C201" s="182"/>
      <c r="D201" s="182"/>
      <c r="E201" s="182"/>
      <c r="F201" s="179"/>
    </row>
    <row r="202" ht="15.75" customHeight="1">
      <c r="A202" s="177"/>
      <c r="B202" s="178">
        <f t="shared" si="2"/>
        <v>0</v>
      </c>
      <c r="C202" s="182"/>
      <c r="D202" s="182"/>
      <c r="E202" s="182"/>
      <c r="F202" s="179"/>
    </row>
    <row r="203" ht="15.75" customHeight="1">
      <c r="A203" s="177"/>
      <c r="B203" s="178">
        <f t="shared" si="2"/>
        <v>0</v>
      </c>
      <c r="C203" s="182"/>
      <c r="D203" s="182"/>
      <c r="E203" s="182"/>
      <c r="F203" s="179"/>
    </row>
    <row r="204" ht="15.75" customHeight="1">
      <c r="A204" s="177"/>
      <c r="B204" s="178">
        <f t="shared" si="2"/>
        <v>0</v>
      </c>
      <c r="C204" s="182"/>
      <c r="D204" s="182"/>
      <c r="E204" s="182"/>
      <c r="F204" s="179"/>
    </row>
    <row r="205" ht="15.75" customHeight="1">
      <c r="A205" s="177"/>
      <c r="B205" s="178">
        <f t="shared" si="2"/>
        <v>0</v>
      </c>
      <c r="C205" s="182"/>
      <c r="D205" s="182"/>
      <c r="E205" s="182"/>
      <c r="F205" s="179"/>
    </row>
    <row r="206" ht="15.75" customHeight="1">
      <c r="A206" s="177"/>
      <c r="B206" s="178">
        <f t="shared" si="2"/>
        <v>0</v>
      </c>
      <c r="C206" s="182"/>
      <c r="D206" s="182"/>
      <c r="E206" s="182"/>
      <c r="F206" s="179"/>
    </row>
    <row r="207" ht="15.75" customHeight="1">
      <c r="A207" s="177"/>
      <c r="B207" s="178">
        <f t="shared" si="2"/>
        <v>0</v>
      </c>
      <c r="C207" s="182"/>
      <c r="D207" s="182"/>
      <c r="E207" s="182"/>
      <c r="F207" s="179"/>
    </row>
    <row r="208" ht="15.75" customHeight="1">
      <c r="A208" s="177"/>
      <c r="B208" s="178">
        <f t="shared" si="2"/>
        <v>0</v>
      </c>
      <c r="C208" s="182"/>
      <c r="D208" s="182"/>
      <c r="E208" s="182"/>
      <c r="F208" s="179"/>
    </row>
    <row r="209" ht="15.75" customHeight="1">
      <c r="A209" s="177"/>
      <c r="B209" s="178">
        <f t="shared" si="2"/>
        <v>0</v>
      </c>
      <c r="C209" s="182"/>
      <c r="D209" s="182"/>
      <c r="E209" s="182"/>
      <c r="F209" s="179"/>
    </row>
    <row r="210" ht="15.75" customHeight="1">
      <c r="A210" s="177"/>
      <c r="B210" s="178">
        <f t="shared" si="2"/>
        <v>0</v>
      </c>
      <c r="C210" s="182"/>
      <c r="D210" s="182"/>
      <c r="E210" s="182"/>
      <c r="F210" s="179"/>
    </row>
    <row r="211" ht="15.75" customHeight="1">
      <c r="A211" s="177"/>
      <c r="B211" s="178">
        <f t="shared" si="2"/>
        <v>0</v>
      </c>
      <c r="C211" s="182"/>
      <c r="D211" s="182"/>
      <c r="E211" s="182"/>
      <c r="F211" s="179"/>
    </row>
    <row r="212" ht="15.75" customHeight="1">
      <c r="A212" s="177"/>
      <c r="B212" s="178">
        <f t="shared" si="2"/>
        <v>0</v>
      </c>
      <c r="C212" s="182"/>
      <c r="D212" s="182"/>
      <c r="E212" s="182"/>
      <c r="F212" s="179"/>
    </row>
    <row r="213" ht="15.75" customHeight="1">
      <c r="A213" s="177"/>
      <c r="B213" s="178">
        <f t="shared" si="2"/>
        <v>0</v>
      </c>
      <c r="C213" s="182"/>
      <c r="D213" s="182"/>
      <c r="E213" s="182"/>
      <c r="F213" s="179"/>
    </row>
    <row r="214" ht="15.75" customHeight="1">
      <c r="A214" s="177"/>
      <c r="B214" s="178">
        <f t="shared" si="2"/>
        <v>0</v>
      </c>
      <c r="C214" s="182"/>
      <c r="D214" s="182"/>
      <c r="E214" s="182"/>
      <c r="F214" s="179"/>
    </row>
    <row r="215" ht="15.75" customHeight="1">
      <c r="A215" s="177"/>
      <c r="B215" s="178">
        <f t="shared" si="2"/>
        <v>0</v>
      </c>
      <c r="C215" s="182"/>
      <c r="D215" s="182"/>
      <c r="E215" s="182"/>
      <c r="F215" s="179"/>
    </row>
    <row r="216" ht="15.75" customHeight="1">
      <c r="A216" s="177"/>
      <c r="B216" s="178">
        <f t="shared" si="2"/>
        <v>0</v>
      </c>
      <c r="C216" s="182"/>
      <c r="D216" s="182"/>
      <c r="E216" s="182"/>
      <c r="F216" s="179"/>
    </row>
    <row r="217" ht="15.75" customHeight="1">
      <c r="A217" s="177"/>
      <c r="B217" s="178">
        <f t="shared" si="2"/>
        <v>0</v>
      </c>
      <c r="C217" s="182"/>
      <c r="D217" s="182"/>
      <c r="E217" s="182"/>
      <c r="F217" s="179"/>
    </row>
    <row r="218" ht="15.75" customHeight="1">
      <c r="A218" s="177"/>
      <c r="B218" s="178">
        <f t="shared" si="2"/>
        <v>0</v>
      </c>
      <c r="C218" s="182"/>
      <c r="D218" s="182"/>
      <c r="E218" s="182"/>
      <c r="F218" s="179"/>
    </row>
    <row r="219" ht="15.75" customHeight="1">
      <c r="A219" s="177"/>
      <c r="B219" s="178">
        <f t="shared" si="2"/>
        <v>0</v>
      </c>
      <c r="C219" s="182"/>
      <c r="D219" s="182"/>
      <c r="E219" s="182"/>
      <c r="F219" s="179"/>
    </row>
    <row r="220" ht="15.75" customHeight="1">
      <c r="A220" s="177"/>
      <c r="B220" s="178">
        <f t="shared" si="2"/>
        <v>0</v>
      </c>
      <c r="C220" s="182"/>
      <c r="D220" s="182"/>
      <c r="E220" s="182"/>
      <c r="F220" s="179"/>
    </row>
    <row r="221" ht="15.75" customHeight="1">
      <c r="A221" s="177"/>
      <c r="B221" s="178">
        <f t="shared" si="2"/>
        <v>0</v>
      </c>
      <c r="C221" s="182"/>
      <c r="D221" s="182"/>
      <c r="E221" s="182"/>
      <c r="F221" s="179"/>
    </row>
    <row r="222" ht="15.75" customHeight="1">
      <c r="A222" s="177"/>
      <c r="B222" s="178">
        <f t="shared" si="2"/>
        <v>0</v>
      </c>
      <c r="C222" s="182"/>
      <c r="D222" s="182"/>
      <c r="E222" s="182"/>
      <c r="F222" s="179"/>
    </row>
    <row r="223" ht="15.75" customHeight="1">
      <c r="A223" s="177"/>
      <c r="B223" s="178">
        <f t="shared" si="2"/>
        <v>0</v>
      </c>
      <c r="C223" s="182"/>
      <c r="D223" s="182"/>
      <c r="E223" s="182"/>
      <c r="F223" s="179"/>
    </row>
    <row r="224" ht="15.75" customHeight="1">
      <c r="A224" s="177"/>
      <c r="B224" s="178">
        <f t="shared" si="2"/>
        <v>0</v>
      </c>
      <c r="C224" s="182"/>
      <c r="D224" s="182"/>
      <c r="E224" s="182"/>
      <c r="F224" s="179"/>
    </row>
    <row r="225" ht="15.75" customHeight="1">
      <c r="A225" s="177"/>
      <c r="B225" s="178">
        <f t="shared" si="2"/>
        <v>0</v>
      </c>
      <c r="C225" s="182"/>
      <c r="D225" s="182"/>
      <c r="E225" s="182"/>
      <c r="F225" s="179"/>
    </row>
    <row r="226" ht="15.75" customHeight="1">
      <c r="A226" s="177"/>
      <c r="B226" s="178">
        <f t="shared" si="2"/>
        <v>0</v>
      </c>
      <c r="C226" s="182"/>
      <c r="D226" s="182"/>
      <c r="E226" s="182"/>
      <c r="F226" s="179"/>
    </row>
    <row r="227" ht="15.75" customHeight="1">
      <c r="A227" s="177"/>
      <c r="B227" s="178">
        <f t="shared" si="2"/>
        <v>0</v>
      </c>
      <c r="C227" s="182"/>
      <c r="D227" s="182"/>
      <c r="E227" s="182"/>
      <c r="F227" s="179"/>
    </row>
    <row r="228" ht="15.75" customHeight="1">
      <c r="A228" s="177"/>
      <c r="B228" s="178">
        <f t="shared" si="2"/>
        <v>0</v>
      </c>
      <c r="C228" s="182"/>
      <c r="D228" s="182"/>
      <c r="E228" s="182"/>
      <c r="F228" s="179"/>
    </row>
    <row r="229" ht="15.75" customHeight="1">
      <c r="A229" s="177"/>
      <c r="B229" s="178">
        <f t="shared" si="2"/>
        <v>0</v>
      </c>
      <c r="C229" s="182"/>
      <c r="D229" s="182"/>
      <c r="E229" s="182"/>
      <c r="F229" s="179"/>
    </row>
    <row r="230" ht="15.75" customHeight="1">
      <c r="A230" s="177"/>
      <c r="B230" s="178">
        <f t="shared" si="2"/>
        <v>0</v>
      </c>
      <c r="C230" s="182"/>
      <c r="D230" s="182"/>
      <c r="E230" s="182"/>
      <c r="F230" s="179"/>
    </row>
    <row r="231" ht="15.75" customHeight="1">
      <c r="A231" s="177"/>
      <c r="B231" s="178">
        <f t="shared" si="2"/>
        <v>0</v>
      </c>
      <c r="C231" s="182"/>
      <c r="D231" s="182"/>
      <c r="E231" s="182"/>
      <c r="F231" s="179"/>
    </row>
    <row r="232" ht="15.75" customHeight="1">
      <c r="A232" s="177"/>
      <c r="B232" s="178">
        <f t="shared" si="2"/>
        <v>0</v>
      </c>
      <c r="C232" s="182"/>
      <c r="D232" s="182"/>
      <c r="E232" s="182"/>
      <c r="F232" s="179"/>
    </row>
    <row r="233" ht="15.75" customHeight="1">
      <c r="A233" s="177"/>
      <c r="B233" s="178">
        <f t="shared" si="2"/>
        <v>0</v>
      </c>
      <c r="C233" s="182"/>
      <c r="D233" s="182"/>
      <c r="E233" s="182"/>
      <c r="F233" s="179"/>
    </row>
    <row r="234" ht="15.75" customHeight="1">
      <c r="A234" s="177"/>
      <c r="B234" s="178">
        <f t="shared" si="2"/>
        <v>0</v>
      </c>
      <c r="C234" s="182"/>
      <c r="D234" s="182"/>
      <c r="E234" s="182"/>
      <c r="F234" s="179"/>
    </row>
    <row r="235" ht="15.75" customHeight="1">
      <c r="A235" s="177"/>
      <c r="B235" s="178">
        <f t="shared" si="2"/>
        <v>0</v>
      </c>
      <c r="C235" s="182"/>
      <c r="D235" s="182"/>
      <c r="E235" s="182"/>
      <c r="F235" s="179"/>
    </row>
    <row r="236" ht="15.75" customHeight="1">
      <c r="A236" s="177"/>
      <c r="B236" s="178">
        <f t="shared" si="2"/>
        <v>0</v>
      </c>
      <c r="C236" s="182"/>
      <c r="D236" s="182"/>
      <c r="E236" s="182"/>
      <c r="F236" s="179"/>
    </row>
    <row r="237" ht="15.75" customHeight="1">
      <c r="A237" s="177"/>
      <c r="B237" s="178">
        <f t="shared" si="2"/>
        <v>0</v>
      </c>
      <c r="C237" s="182"/>
      <c r="D237" s="182"/>
      <c r="E237" s="182"/>
      <c r="F237" s="179"/>
    </row>
    <row r="238" ht="15.75" customHeight="1">
      <c r="A238" s="177"/>
      <c r="B238" s="178">
        <f t="shared" si="2"/>
        <v>0</v>
      </c>
      <c r="C238" s="182"/>
      <c r="D238" s="182"/>
      <c r="E238" s="182"/>
      <c r="F238" s="179"/>
    </row>
    <row r="239" ht="15.75" customHeight="1">
      <c r="A239" s="177"/>
      <c r="B239" s="178">
        <f t="shared" si="2"/>
        <v>0</v>
      </c>
      <c r="C239" s="182"/>
      <c r="D239" s="182"/>
      <c r="E239" s="182"/>
      <c r="F239" s="179"/>
    </row>
    <row r="240" ht="15.75" customHeight="1">
      <c r="A240" s="177"/>
      <c r="B240" s="178">
        <f t="shared" si="2"/>
        <v>0</v>
      </c>
      <c r="C240" s="182"/>
      <c r="D240" s="182"/>
      <c r="E240" s="182"/>
      <c r="F240" s="179"/>
    </row>
    <row r="241" ht="15.75" customHeight="1">
      <c r="A241" s="177"/>
      <c r="B241" s="178">
        <f t="shared" si="2"/>
        <v>0</v>
      </c>
      <c r="C241" s="182"/>
      <c r="D241" s="182"/>
      <c r="E241" s="182"/>
      <c r="F241" s="179"/>
    </row>
    <row r="242" ht="15.75" customHeight="1">
      <c r="A242" s="177"/>
      <c r="B242" s="178">
        <f t="shared" si="2"/>
        <v>0</v>
      </c>
      <c r="C242" s="182"/>
      <c r="D242" s="182"/>
      <c r="E242" s="182"/>
      <c r="F242" s="179"/>
    </row>
    <row r="243" ht="15.75" customHeight="1">
      <c r="A243" s="177"/>
      <c r="B243" s="178">
        <f t="shared" si="2"/>
        <v>0</v>
      </c>
      <c r="C243" s="182"/>
      <c r="D243" s="182"/>
      <c r="E243" s="182"/>
      <c r="F243" s="179"/>
    </row>
    <row r="244" ht="15.75" customHeight="1">
      <c r="A244" s="177"/>
      <c r="B244" s="178">
        <f t="shared" si="2"/>
        <v>0</v>
      </c>
      <c r="C244" s="182"/>
      <c r="D244" s="182"/>
      <c r="E244" s="182"/>
      <c r="F244" s="179"/>
    </row>
    <row r="245" ht="15.75" customHeight="1">
      <c r="A245" s="177"/>
      <c r="B245" s="178">
        <f t="shared" si="2"/>
        <v>0</v>
      </c>
      <c r="C245" s="182"/>
      <c r="D245" s="182"/>
      <c r="E245" s="182"/>
      <c r="F245" s="179"/>
    </row>
    <row r="246" ht="15.75" customHeight="1">
      <c r="A246" s="177"/>
      <c r="B246" s="178">
        <f t="shared" si="2"/>
        <v>0</v>
      </c>
      <c r="C246" s="182"/>
      <c r="D246" s="182"/>
      <c r="E246" s="182"/>
      <c r="F246" s="179"/>
    </row>
    <row r="247" ht="15.75" customHeight="1">
      <c r="A247" s="177"/>
      <c r="B247" s="178">
        <f t="shared" si="2"/>
        <v>0</v>
      </c>
      <c r="C247" s="182"/>
      <c r="D247" s="182"/>
      <c r="E247" s="182"/>
      <c r="F247" s="179"/>
    </row>
    <row r="248" ht="15.75" customHeight="1">
      <c r="A248" s="177"/>
      <c r="B248" s="178">
        <f t="shared" si="2"/>
        <v>0</v>
      </c>
      <c r="C248" s="182"/>
      <c r="D248" s="182"/>
      <c r="E248" s="182"/>
      <c r="F248" s="179"/>
    </row>
    <row r="249" ht="15.75" customHeight="1">
      <c r="A249" s="177"/>
      <c r="B249" s="178">
        <f t="shared" si="2"/>
        <v>0</v>
      </c>
      <c r="C249" s="182"/>
      <c r="D249" s="182"/>
      <c r="E249" s="182"/>
      <c r="F249" s="179"/>
    </row>
    <row r="250" ht="15.75" customHeight="1">
      <c r="A250" s="177"/>
      <c r="B250" s="178">
        <f t="shared" si="2"/>
        <v>0</v>
      </c>
      <c r="C250" s="182"/>
      <c r="D250" s="182"/>
      <c r="E250" s="182"/>
      <c r="F250" s="179"/>
    </row>
    <row r="251" ht="15.75" customHeight="1">
      <c r="A251" s="184"/>
      <c r="B251" s="184"/>
      <c r="C251" s="184"/>
      <c r="D251" s="184"/>
      <c r="E251" s="184"/>
      <c r="F251" s="185"/>
    </row>
    <row r="252" ht="15.75" customHeight="1">
      <c r="A252" s="184"/>
      <c r="B252" s="184"/>
      <c r="C252" s="184"/>
      <c r="D252" s="184"/>
      <c r="E252" s="184"/>
      <c r="F252" s="185"/>
    </row>
    <row r="253" ht="15.75" customHeight="1">
      <c r="A253" s="184"/>
      <c r="B253" s="184"/>
      <c r="C253" s="184"/>
      <c r="D253" s="184"/>
      <c r="E253" s="184"/>
      <c r="F253" s="185"/>
    </row>
    <row r="254" ht="15.75" customHeight="1">
      <c r="A254" s="184"/>
      <c r="B254" s="184"/>
      <c r="C254" s="184"/>
      <c r="D254" s="184"/>
      <c r="E254" s="184"/>
      <c r="F254" s="185"/>
    </row>
    <row r="255" ht="15.75" customHeight="1">
      <c r="A255" s="184"/>
      <c r="B255" s="184"/>
      <c r="C255" s="184"/>
      <c r="D255" s="184"/>
      <c r="E255" s="184"/>
      <c r="F255" s="185"/>
    </row>
    <row r="256" ht="15.75" customHeight="1">
      <c r="A256" s="184"/>
      <c r="B256" s="184"/>
      <c r="C256" s="184"/>
      <c r="D256" s="184"/>
      <c r="E256" s="184"/>
      <c r="F256" s="185"/>
    </row>
    <row r="257" ht="15.75" customHeight="1">
      <c r="A257" s="184"/>
      <c r="B257" s="184"/>
      <c r="C257" s="184"/>
      <c r="D257" s="184"/>
      <c r="E257" s="184"/>
      <c r="F257" s="185"/>
    </row>
    <row r="258" ht="15.75" customHeight="1">
      <c r="A258" s="184"/>
      <c r="B258" s="184"/>
      <c r="C258" s="184"/>
      <c r="D258" s="184"/>
      <c r="E258" s="184"/>
      <c r="F258" s="185"/>
    </row>
    <row r="259" ht="15.75" customHeight="1">
      <c r="A259" s="184"/>
      <c r="B259" s="184"/>
      <c r="C259" s="184"/>
      <c r="D259" s="184"/>
      <c r="E259" s="184"/>
      <c r="F259" s="185"/>
    </row>
    <row r="260" ht="15.75" customHeight="1">
      <c r="A260" s="184"/>
      <c r="B260" s="184"/>
      <c r="C260" s="184"/>
      <c r="D260" s="184"/>
      <c r="E260" s="184"/>
      <c r="F260" s="185"/>
    </row>
    <row r="261" ht="15.75" customHeight="1">
      <c r="A261" s="184"/>
      <c r="B261" s="184"/>
      <c r="C261" s="184"/>
      <c r="D261" s="184"/>
      <c r="E261" s="184"/>
      <c r="F261" s="185"/>
    </row>
    <row r="262" ht="15.75" customHeight="1">
      <c r="A262" s="184"/>
      <c r="B262" s="184"/>
      <c r="C262" s="184"/>
      <c r="D262" s="184"/>
      <c r="E262" s="184"/>
      <c r="F262" s="185"/>
    </row>
    <row r="263" ht="15.75" customHeight="1">
      <c r="A263" s="184"/>
      <c r="B263" s="184"/>
      <c r="C263" s="184"/>
      <c r="D263" s="184"/>
      <c r="E263" s="184"/>
      <c r="F263" s="185"/>
    </row>
    <row r="264" ht="15.75" customHeight="1">
      <c r="A264" s="184"/>
      <c r="B264" s="184"/>
      <c r="C264" s="184"/>
      <c r="D264" s="184"/>
      <c r="E264" s="184"/>
      <c r="F264" s="185"/>
    </row>
    <row r="265" ht="15.75" customHeight="1">
      <c r="A265" s="184"/>
      <c r="B265" s="184"/>
      <c r="C265" s="184"/>
      <c r="D265" s="184"/>
      <c r="E265" s="184"/>
      <c r="F265" s="185"/>
    </row>
    <row r="266" ht="15.75" customHeight="1">
      <c r="A266" s="184"/>
      <c r="B266" s="184"/>
      <c r="C266" s="184"/>
      <c r="D266" s="184"/>
      <c r="E266" s="184"/>
      <c r="F266" s="185"/>
    </row>
    <row r="267" ht="15.75" customHeight="1">
      <c r="A267" s="184"/>
      <c r="B267" s="184"/>
      <c r="C267" s="184"/>
      <c r="D267" s="184"/>
      <c r="E267" s="184"/>
      <c r="F267" s="185"/>
    </row>
    <row r="268" ht="15.75" customHeight="1">
      <c r="A268" s="184"/>
      <c r="B268" s="184"/>
      <c r="C268" s="184"/>
      <c r="D268" s="184"/>
      <c r="E268" s="184"/>
      <c r="F268" s="185"/>
    </row>
    <row r="269" ht="15.75" customHeight="1">
      <c r="A269" s="184"/>
      <c r="B269" s="184"/>
      <c r="C269" s="184"/>
      <c r="D269" s="184"/>
      <c r="E269" s="184"/>
      <c r="F269" s="185"/>
    </row>
    <row r="270" ht="15.75" customHeight="1">
      <c r="A270" s="184"/>
      <c r="B270" s="184"/>
      <c r="C270" s="184"/>
      <c r="D270" s="184"/>
      <c r="E270" s="184"/>
      <c r="F270" s="185"/>
    </row>
    <row r="271" ht="15.75" customHeight="1">
      <c r="A271" s="184"/>
      <c r="B271" s="184"/>
      <c r="C271" s="184"/>
      <c r="D271" s="184"/>
      <c r="E271" s="184"/>
      <c r="F271" s="185"/>
    </row>
    <row r="272" ht="15.75" customHeight="1">
      <c r="A272" s="184"/>
      <c r="B272" s="184"/>
      <c r="C272" s="184"/>
      <c r="D272" s="184"/>
      <c r="E272" s="184"/>
      <c r="F272" s="185"/>
    </row>
    <row r="273" ht="15.75" customHeight="1">
      <c r="A273" s="184"/>
      <c r="B273" s="184"/>
      <c r="C273" s="184"/>
      <c r="D273" s="184"/>
      <c r="E273" s="184"/>
      <c r="F273" s="185"/>
    </row>
    <row r="274" ht="15.75" customHeight="1">
      <c r="A274" s="184"/>
      <c r="B274" s="184"/>
      <c r="C274" s="184"/>
      <c r="D274" s="184"/>
      <c r="E274" s="184"/>
      <c r="F274" s="185"/>
    </row>
    <row r="275" ht="15.75" customHeight="1">
      <c r="A275" s="184"/>
      <c r="B275" s="184"/>
      <c r="C275" s="184"/>
      <c r="D275" s="184"/>
      <c r="E275" s="184"/>
      <c r="F275" s="185"/>
    </row>
    <row r="276" ht="15.75" customHeight="1">
      <c r="A276" s="184"/>
      <c r="B276" s="184"/>
      <c r="C276" s="184"/>
      <c r="D276" s="184"/>
      <c r="E276" s="184"/>
      <c r="F276" s="185"/>
    </row>
    <row r="277" ht="15.75" customHeight="1">
      <c r="A277" s="184"/>
      <c r="B277" s="184"/>
      <c r="C277" s="184"/>
      <c r="D277" s="184"/>
      <c r="E277" s="184"/>
      <c r="F277" s="185"/>
    </row>
    <row r="278" ht="15.75" customHeight="1">
      <c r="A278" s="184"/>
      <c r="B278" s="184"/>
      <c r="C278" s="184"/>
      <c r="D278" s="184"/>
      <c r="E278" s="184"/>
      <c r="F278" s="185"/>
    </row>
    <row r="279" ht="15.75" customHeight="1">
      <c r="A279" s="184"/>
      <c r="B279" s="184"/>
      <c r="C279" s="184"/>
      <c r="D279" s="184"/>
      <c r="E279" s="184"/>
      <c r="F279" s="185"/>
    </row>
    <row r="280" ht="15.75" customHeight="1">
      <c r="A280" s="184"/>
      <c r="B280" s="184"/>
      <c r="C280" s="184"/>
      <c r="D280" s="184"/>
      <c r="E280" s="184"/>
      <c r="F280" s="185"/>
    </row>
    <row r="281" ht="15.75" customHeight="1">
      <c r="A281" s="184"/>
      <c r="B281" s="184"/>
      <c r="C281" s="184"/>
      <c r="D281" s="184"/>
      <c r="E281" s="184"/>
      <c r="F281" s="185"/>
    </row>
    <row r="282" ht="15.75" customHeight="1">
      <c r="A282" s="184"/>
      <c r="B282" s="184"/>
      <c r="C282" s="184"/>
      <c r="D282" s="184"/>
      <c r="E282" s="184"/>
      <c r="F282" s="185"/>
    </row>
    <row r="283" ht="15.75" customHeight="1">
      <c r="A283" s="184"/>
      <c r="B283" s="184"/>
      <c r="C283" s="184"/>
      <c r="D283" s="184"/>
      <c r="E283" s="184"/>
      <c r="F283" s="185"/>
    </row>
    <row r="284" ht="15.75" customHeight="1">
      <c r="A284" s="184"/>
      <c r="B284" s="184"/>
      <c r="C284" s="184"/>
      <c r="D284" s="184"/>
      <c r="E284" s="184"/>
      <c r="F284" s="185"/>
    </row>
    <row r="285" ht="15.75" customHeight="1">
      <c r="A285" s="184"/>
      <c r="B285" s="184"/>
      <c r="C285" s="184"/>
      <c r="D285" s="184"/>
      <c r="E285" s="184"/>
      <c r="F285" s="185"/>
    </row>
    <row r="286" ht="15.75" customHeight="1">
      <c r="A286" s="184"/>
      <c r="B286" s="184"/>
      <c r="C286" s="184"/>
      <c r="D286" s="184"/>
      <c r="E286" s="184"/>
      <c r="F286" s="185"/>
    </row>
    <row r="287" ht="15.75" customHeight="1">
      <c r="A287" s="184"/>
      <c r="B287" s="184"/>
      <c r="C287" s="184"/>
      <c r="D287" s="184"/>
      <c r="E287" s="184"/>
      <c r="F287" s="185"/>
    </row>
    <row r="288" ht="15.75" customHeight="1">
      <c r="A288" s="184"/>
      <c r="B288" s="184"/>
      <c r="C288" s="184"/>
      <c r="D288" s="184"/>
      <c r="E288" s="184"/>
      <c r="F288" s="185"/>
    </row>
    <row r="289" ht="15.75" customHeight="1">
      <c r="A289" s="184"/>
      <c r="B289" s="184"/>
      <c r="C289" s="184"/>
      <c r="D289" s="184"/>
      <c r="E289" s="184"/>
      <c r="F289" s="185"/>
    </row>
    <row r="290" ht="15.75" customHeight="1">
      <c r="A290" s="184"/>
      <c r="B290" s="184"/>
      <c r="C290" s="184"/>
      <c r="D290" s="184"/>
      <c r="E290" s="184"/>
      <c r="F290" s="185"/>
    </row>
    <row r="291" ht="15.75" customHeight="1">
      <c r="A291" s="184"/>
      <c r="B291" s="184"/>
      <c r="C291" s="184"/>
      <c r="D291" s="184"/>
      <c r="E291" s="184"/>
      <c r="F291" s="185"/>
    </row>
    <row r="292" ht="15.75" customHeight="1">
      <c r="A292" s="184"/>
      <c r="B292" s="184"/>
      <c r="C292" s="184"/>
      <c r="D292" s="184"/>
      <c r="E292" s="184"/>
      <c r="F292" s="185"/>
    </row>
    <row r="293" ht="15.75" customHeight="1">
      <c r="A293" s="184"/>
      <c r="B293" s="184"/>
      <c r="C293" s="184"/>
      <c r="D293" s="184"/>
      <c r="E293" s="184"/>
      <c r="F293" s="185"/>
    </row>
    <row r="294" ht="15.75" customHeight="1">
      <c r="A294" s="184"/>
      <c r="B294" s="184"/>
      <c r="C294" s="184"/>
      <c r="D294" s="184"/>
      <c r="E294" s="184"/>
      <c r="F294" s="185"/>
    </row>
    <row r="295" ht="15.75" customHeight="1">
      <c r="A295" s="184"/>
      <c r="B295" s="184"/>
      <c r="C295" s="184"/>
      <c r="D295" s="184"/>
      <c r="E295" s="184"/>
      <c r="F295" s="185"/>
    </row>
    <row r="296" ht="15.75" customHeight="1">
      <c r="A296" s="184"/>
      <c r="B296" s="184"/>
      <c r="C296" s="184"/>
      <c r="D296" s="184"/>
      <c r="E296" s="184"/>
      <c r="F296" s="185"/>
    </row>
    <row r="297" ht="15.75" customHeight="1">
      <c r="A297" s="184"/>
      <c r="B297" s="184"/>
      <c r="C297" s="184"/>
      <c r="D297" s="184"/>
      <c r="E297" s="184"/>
      <c r="F297" s="185"/>
    </row>
    <row r="298" ht="15.75" customHeight="1">
      <c r="A298" s="184"/>
      <c r="B298" s="184"/>
      <c r="C298" s="184"/>
      <c r="D298" s="184"/>
      <c r="E298" s="184"/>
      <c r="F298" s="185"/>
    </row>
    <row r="299" ht="15.75" customHeight="1">
      <c r="A299" s="184"/>
      <c r="B299" s="184"/>
      <c r="C299" s="184"/>
      <c r="D299" s="184"/>
      <c r="E299" s="184"/>
      <c r="F299" s="185"/>
    </row>
    <row r="300" ht="15.75" customHeight="1">
      <c r="A300" s="184"/>
      <c r="B300" s="184"/>
      <c r="C300" s="184"/>
      <c r="D300" s="184"/>
      <c r="E300" s="184"/>
      <c r="F300" s="185"/>
    </row>
    <row r="301" ht="15.75" customHeight="1">
      <c r="A301" s="184"/>
      <c r="B301" s="184"/>
      <c r="C301" s="184"/>
      <c r="D301" s="184"/>
      <c r="E301" s="184"/>
      <c r="F301" s="185"/>
    </row>
    <row r="302" ht="15.75" customHeight="1">
      <c r="A302" s="184"/>
      <c r="B302" s="184"/>
      <c r="C302" s="184"/>
      <c r="D302" s="184"/>
      <c r="E302" s="184"/>
      <c r="F302" s="185"/>
    </row>
    <row r="303" ht="15.75" customHeight="1">
      <c r="A303" s="184"/>
      <c r="B303" s="184"/>
      <c r="C303" s="184"/>
      <c r="D303" s="184"/>
      <c r="E303" s="184"/>
      <c r="F303" s="185"/>
    </row>
    <row r="304" ht="15.75" customHeight="1">
      <c r="A304" s="184"/>
      <c r="B304" s="184"/>
      <c r="C304" s="184"/>
      <c r="D304" s="184"/>
      <c r="E304" s="184"/>
      <c r="F304" s="185"/>
    </row>
    <row r="305" ht="15.75" customHeight="1">
      <c r="A305" s="184"/>
      <c r="B305" s="184"/>
      <c r="C305" s="184"/>
      <c r="D305" s="184"/>
      <c r="E305" s="184"/>
      <c r="F305" s="185"/>
    </row>
    <row r="306" ht="15.75" customHeight="1">
      <c r="A306" s="184"/>
      <c r="B306" s="184"/>
      <c r="C306" s="184"/>
      <c r="D306" s="184"/>
      <c r="E306" s="184"/>
      <c r="F306" s="185"/>
    </row>
    <row r="307" ht="15.75" customHeight="1">
      <c r="A307" s="184"/>
      <c r="B307" s="184"/>
      <c r="C307" s="184"/>
      <c r="D307" s="184"/>
      <c r="E307" s="184"/>
      <c r="F307" s="185"/>
    </row>
    <row r="308" ht="15.75" customHeight="1">
      <c r="A308" s="184"/>
      <c r="B308" s="184"/>
      <c r="C308" s="184"/>
      <c r="D308" s="184"/>
      <c r="E308" s="184"/>
      <c r="F308" s="185"/>
    </row>
    <row r="309" ht="15.75" customHeight="1">
      <c r="A309" s="184"/>
      <c r="B309" s="184"/>
      <c r="C309" s="184"/>
      <c r="D309" s="184"/>
      <c r="E309" s="184"/>
      <c r="F309" s="185"/>
    </row>
    <row r="310" ht="15.75" customHeight="1">
      <c r="A310" s="184"/>
      <c r="B310" s="184"/>
      <c r="C310" s="184"/>
      <c r="D310" s="184"/>
      <c r="E310" s="184"/>
      <c r="F310" s="185"/>
    </row>
    <row r="311" ht="15.75" customHeight="1">
      <c r="A311" s="184"/>
      <c r="B311" s="184"/>
      <c r="C311" s="184"/>
      <c r="D311" s="184"/>
      <c r="E311" s="184"/>
      <c r="F311" s="185"/>
    </row>
    <row r="312" ht="15.75" customHeight="1">
      <c r="A312" s="184"/>
      <c r="B312" s="184"/>
      <c r="C312" s="184"/>
      <c r="D312" s="184"/>
      <c r="E312" s="184"/>
      <c r="F312" s="185"/>
    </row>
    <row r="313" ht="15.75" customHeight="1">
      <c r="A313" s="184"/>
      <c r="B313" s="184"/>
      <c r="C313" s="184"/>
      <c r="D313" s="184"/>
      <c r="E313" s="184"/>
      <c r="F313" s="185"/>
    </row>
    <row r="314" ht="15.75" customHeight="1">
      <c r="A314" s="184"/>
      <c r="B314" s="184"/>
      <c r="C314" s="184"/>
      <c r="D314" s="184"/>
      <c r="E314" s="184"/>
      <c r="F314" s="185"/>
    </row>
    <row r="315" ht="15.75" customHeight="1">
      <c r="A315" s="184"/>
      <c r="B315" s="184"/>
      <c r="C315" s="184"/>
      <c r="D315" s="184"/>
      <c r="E315" s="184"/>
      <c r="F315" s="185"/>
    </row>
    <row r="316" ht="15.75" customHeight="1">
      <c r="A316" s="184"/>
      <c r="B316" s="184"/>
      <c r="C316" s="184"/>
      <c r="D316" s="184"/>
      <c r="E316" s="184"/>
      <c r="F316" s="185"/>
    </row>
    <row r="317" ht="15.75" customHeight="1">
      <c r="A317" s="184"/>
      <c r="B317" s="184"/>
      <c r="C317" s="184"/>
      <c r="D317" s="184"/>
      <c r="E317" s="184"/>
      <c r="F317" s="185"/>
    </row>
    <row r="318" ht="15.75" customHeight="1">
      <c r="A318" s="184"/>
      <c r="B318" s="184"/>
      <c r="C318" s="184"/>
      <c r="D318" s="184"/>
      <c r="E318" s="184"/>
      <c r="F318" s="185"/>
    </row>
    <row r="319" ht="15.75" customHeight="1">
      <c r="A319" s="184"/>
      <c r="B319" s="184"/>
      <c r="C319" s="184"/>
      <c r="D319" s="184"/>
      <c r="E319" s="184"/>
      <c r="F319" s="185"/>
    </row>
    <row r="320" ht="15.75" customHeight="1">
      <c r="A320" s="184"/>
      <c r="B320" s="184"/>
      <c r="C320" s="184"/>
      <c r="D320" s="184"/>
      <c r="E320" s="184"/>
      <c r="F320" s="185"/>
    </row>
    <row r="321" ht="15.75" customHeight="1">
      <c r="A321" s="184"/>
      <c r="B321" s="184"/>
      <c r="C321" s="184"/>
      <c r="D321" s="184"/>
      <c r="E321" s="184"/>
      <c r="F321" s="185"/>
    </row>
    <row r="322" ht="15.75" customHeight="1">
      <c r="A322" s="184"/>
      <c r="B322" s="184"/>
      <c r="C322" s="184"/>
      <c r="D322" s="184"/>
      <c r="E322" s="184"/>
      <c r="F322" s="185"/>
    </row>
    <row r="323" ht="15.75" customHeight="1">
      <c r="A323" s="184"/>
      <c r="B323" s="184"/>
      <c r="C323" s="184"/>
      <c r="D323" s="184"/>
      <c r="E323" s="184"/>
      <c r="F323" s="185"/>
    </row>
    <row r="324" ht="15.75" customHeight="1">
      <c r="A324" s="184"/>
      <c r="B324" s="184"/>
      <c r="C324" s="184"/>
      <c r="D324" s="184"/>
      <c r="E324" s="184"/>
      <c r="F324" s="185"/>
    </row>
    <row r="325" ht="15.75" customHeight="1">
      <c r="A325" s="184"/>
      <c r="B325" s="184"/>
      <c r="C325" s="184"/>
      <c r="D325" s="184"/>
      <c r="E325" s="184"/>
      <c r="F325" s="185"/>
    </row>
    <row r="326" ht="15.75" customHeight="1">
      <c r="A326" s="184"/>
      <c r="B326" s="184"/>
      <c r="C326" s="184"/>
      <c r="D326" s="184"/>
      <c r="E326" s="184"/>
      <c r="F326" s="185"/>
    </row>
    <row r="327" ht="15.75" customHeight="1">
      <c r="A327" s="184"/>
      <c r="B327" s="184"/>
      <c r="C327" s="184"/>
      <c r="D327" s="184"/>
      <c r="E327" s="184"/>
      <c r="F327" s="185"/>
    </row>
    <row r="328" ht="15.75" customHeight="1">
      <c r="A328" s="184"/>
      <c r="B328" s="184"/>
      <c r="C328" s="184"/>
      <c r="D328" s="184"/>
      <c r="E328" s="184"/>
      <c r="F328" s="185"/>
    </row>
    <row r="329" ht="15.75" customHeight="1">
      <c r="A329" s="184"/>
      <c r="B329" s="184"/>
      <c r="C329" s="184"/>
      <c r="D329" s="184"/>
      <c r="E329" s="184"/>
      <c r="F329" s="185"/>
    </row>
    <row r="330" ht="15.75" customHeight="1">
      <c r="A330" s="184"/>
      <c r="B330" s="184"/>
      <c r="C330" s="184"/>
      <c r="D330" s="184"/>
      <c r="E330" s="184"/>
      <c r="F330" s="185"/>
    </row>
    <row r="331" ht="15.75" customHeight="1">
      <c r="A331" s="184"/>
      <c r="B331" s="184"/>
      <c r="C331" s="184"/>
      <c r="D331" s="184"/>
      <c r="E331" s="184"/>
      <c r="F331" s="185"/>
    </row>
    <row r="332" ht="15.75" customHeight="1">
      <c r="A332" s="184"/>
      <c r="B332" s="184"/>
      <c r="C332" s="184"/>
      <c r="D332" s="184"/>
      <c r="E332" s="184"/>
      <c r="F332" s="185"/>
    </row>
    <row r="333" ht="15.75" customHeight="1">
      <c r="A333" s="184"/>
      <c r="B333" s="184"/>
      <c r="C333" s="184"/>
      <c r="D333" s="184"/>
      <c r="E333" s="184"/>
      <c r="F333" s="185"/>
    </row>
    <row r="334" ht="15.75" customHeight="1">
      <c r="A334" s="184"/>
      <c r="B334" s="184"/>
      <c r="C334" s="184"/>
      <c r="D334" s="184"/>
      <c r="E334" s="184"/>
      <c r="F334" s="185"/>
    </row>
    <row r="335" ht="15.75" customHeight="1">
      <c r="A335" s="184"/>
      <c r="B335" s="184"/>
      <c r="C335" s="184"/>
      <c r="D335" s="184"/>
      <c r="E335" s="184"/>
      <c r="F335" s="185"/>
    </row>
    <row r="336" ht="15.75" customHeight="1">
      <c r="A336" s="184"/>
      <c r="B336" s="184"/>
      <c r="C336" s="184"/>
      <c r="D336" s="184"/>
      <c r="E336" s="184"/>
      <c r="F336" s="185"/>
    </row>
    <row r="337" ht="15.75" customHeight="1">
      <c r="A337" s="184"/>
      <c r="B337" s="184"/>
      <c r="C337" s="184"/>
      <c r="D337" s="184"/>
      <c r="E337" s="184"/>
      <c r="F337" s="185"/>
    </row>
    <row r="338" ht="15.75" customHeight="1">
      <c r="A338" s="184"/>
      <c r="B338" s="184"/>
      <c r="C338" s="184"/>
      <c r="D338" s="184"/>
      <c r="E338" s="184"/>
      <c r="F338" s="185"/>
    </row>
    <row r="339" ht="15.75" customHeight="1">
      <c r="A339" s="184"/>
      <c r="B339" s="184"/>
      <c r="C339" s="184"/>
      <c r="D339" s="184"/>
      <c r="E339" s="184"/>
      <c r="F339" s="185"/>
    </row>
    <row r="340" ht="15.75" customHeight="1">
      <c r="A340" s="184"/>
      <c r="B340" s="184"/>
      <c r="C340" s="184"/>
      <c r="D340" s="184"/>
      <c r="E340" s="184"/>
      <c r="F340" s="185"/>
    </row>
    <row r="341" ht="15.75" customHeight="1">
      <c r="A341" s="184"/>
      <c r="B341" s="184"/>
      <c r="C341" s="184"/>
      <c r="D341" s="184"/>
      <c r="E341" s="184"/>
      <c r="F341" s="185"/>
    </row>
    <row r="342" ht="15.75" customHeight="1">
      <c r="A342" s="184"/>
      <c r="B342" s="184"/>
      <c r="C342" s="184"/>
      <c r="D342" s="184"/>
      <c r="E342" s="184"/>
      <c r="F342" s="185"/>
    </row>
    <row r="343" ht="15.75" customHeight="1">
      <c r="A343" s="184"/>
      <c r="B343" s="184"/>
      <c r="C343" s="184"/>
      <c r="D343" s="184"/>
      <c r="E343" s="184"/>
      <c r="F343" s="185"/>
    </row>
    <row r="344" ht="15.75" customHeight="1">
      <c r="A344" s="184"/>
      <c r="B344" s="184"/>
      <c r="C344" s="184"/>
      <c r="D344" s="184"/>
      <c r="E344" s="184"/>
      <c r="F344" s="185"/>
    </row>
    <row r="345" ht="15.75" customHeight="1">
      <c r="A345" s="184"/>
      <c r="B345" s="184"/>
      <c r="C345" s="184"/>
      <c r="D345" s="184"/>
      <c r="E345" s="184"/>
      <c r="F345" s="185"/>
    </row>
    <row r="346" ht="15.75" customHeight="1">
      <c r="A346" s="184"/>
      <c r="B346" s="184"/>
      <c r="C346" s="184"/>
      <c r="D346" s="184"/>
      <c r="E346" s="184"/>
      <c r="F346" s="185"/>
    </row>
    <row r="347" ht="15.75" customHeight="1">
      <c r="A347" s="184"/>
      <c r="B347" s="184"/>
      <c r="C347" s="184"/>
      <c r="D347" s="184"/>
      <c r="E347" s="184"/>
      <c r="F347" s="185"/>
    </row>
    <row r="348" ht="15.75" customHeight="1">
      <c r="A348" s="184"/>
      <c r="B348" s="184"/>
      <c r="C348" s="184"/>
      <c r="D348" s="184"/>
      <c r="E348" s="184"/>
      <c r="F348" s="185"/>
    </row>
    <row r="349" ht="15.75" customHeight="1">
      <c r="A349" s="184"/>
      <c r="B349" s="184"/>
      <c r="C349" s="184"/>
      <c r="D349" s="184"/>
      <c r="E349" s="184"/>
      <c r="F349" s="185"/>
    </row>
    <row r="350" ht="15.75" customHeight="1">
      <c r="A350" s="184"/>
      <c r="B350" s="184"/>
      <c r="C350" s="184"/>
      <c r="D350" s="184"/>
      <c r="E350" s="184"/>
      <c r="F350" s="185"/>
    </row>
    <row r="351" ht="15.75" customHeight="1">
      <c r="A351" s="184"/>
      <c r="B351" s="184"/>
      <c r="C351" s="184"/>
      <c r="D351" s="184"/>
      <c r="E351" s="184"/>
      <c r="F351" s="185"/>
    </row>
    <row r="352" ht="15.75" customHeight="1">
      <c r="A352" s="184"/>
      <c r="B352" s="184"/>
      <c r="C352" s="184"/>
      <c r="D352" s="184"/>
      <c r="E352" s="184"/>
      <c r="F352" s="185"/>
    </row>
    <row r="353" ht="15.75" customHeight="1">
      <c r="A353" s="184"/>
      <c r="B353" s="184"/>
      <c r="C353" s="184"/>
      <c r="D353" s="184"/>
      <c r="E353" s="184"/>
      <c r="F353" s="185"/>
    </row>
    <row r="354" ht="15.75" customHeight="1">
      <c r="A354" s="184"/>
      <c r="B354" s="184"/>
      <c r="C354" s="184"/>
      <c r="D354" s="184"/>
      <c r="E354" s="184"/>
      <c r="F354" s="185"/>
    </row>
    <row r="355" ht="15.75" customHeight="1">
      <c r="A355" s="184"/>
      <c r="B355" s="184"/>
      <c r="C355" s="184"/>
      <c r="D355" s="184"/>
      <c r="E355" s="184"/>
      <c r="F355" s="185"/>
    </row>
    <row r="356" ht="15.75" customHeight="1">
      <c r="A356" s="184"/>
      <c r="B356" s="184"/>
      <c r="C356" s="184"/>
      <c r="D356" s="184"/>
      <c r="E356" s="184"/>
      <c r="F356" s="185"/>
    </row>
    <row r="357" ht="15.75" customHeight="1">
      <c r="A357" s="184"/>
      <c r="B357" s="184"/>
      <c r="C357" s="184"/>
      <c r="D357" s="184"/>
      <c r="E357" s="184"/>
      <c r="F357" s="185"/>
    </row>
    <row r="358" ht="15.75" customHeight="1">
      <c r="A358" s="184"/>
      <c r="B358" s="184"/>
      <c r="C358" s="184"/>
      <c r="D358" s="184"/>
      <c r="E358" s="184"/>
      <c r="F358" s="185"/>
    </row>
    <row r="359" ht="15.75" customHeight="1">
      <c r="A359" s="184"/>
      <c r="B359" s="184"/>
      <c r="C359" s="184"/>
      <c r="D359" s="184"/>
      <c r="E359" s="184"/>
      <c r="F359" s="185"/>
    </row>
    <row r="360" ht="15.75" customHeight="1">
      <c r="A360" s="184"/>
      <c r="B360" s="184"/>
      <c r="C360" s="184"/>
      <c r="D360" s="184"/>
      <c r="E360" s="184"/>
      <c r="F360" s="185"/>
    </row>
    <row r="361" ht="15.75" customHeight="1">
      <c r="A361" s="184"/>
      <c r="B361" s="184"/>
      <c r="C361" s="184"/>
      <c r="D361" s="184"/>
      <c r="E361" s="184"/>
      <c r="F361" s="185"/>
    </row>
    <row r="362" ht="15.75" customHeight="1">
      <c r="A362" s="184"/>
      <c r="B362" s="184"/>
      <c r="C362" s="184"/>
      <c r="D362" s="184"/>
      <c r="E362" s="184"/>
      <c r="F362" s="185"/>
    </row>
    <row r="363" ht="15.75" customHeight="1">
      <c r="A363" s="184"/>
      <c r="B363" s="184"/>
      <c r="C363" s="184"/>
      <c r="D363" s="184"/>
      <c r="E363" s="184"/>
      <c r="F363" s="185"/>
    </row>
    <row r="364" ht="15.75" customHeight="1">
      <c r="A364" s="184"/>
      <c r="B364" s="184"/>
      <c r="C364" s="184"/>
      <c r="D364" s="184"/>
      <c r="E364" s="184"/>
      <c r="F364" s="185"/>
    </row>
    <row r="365" ht="15.75" customHeight="1">
      <c r="A365" s="184"/>
      <c r="B365" s="184"/>
      <c r="C365" s="184"/>
      <c r="D365" s="184"/>
      <c r="E365" s="184"/>
      <c r="F365" s="185"/>
    </row>
    <row r="366" ht="15.75" customHeight="1">
      <c r="A366" s="184"/>
      <c r="B366" s="184"/>
      <c r="C366" s="184"/>
      <c r="D366" s="184"/>
      <c r="E366" s="184"/>
      <c r="F366" s="185"/>
    </row>
    <row r="367" ht="15.75" customHeight="1">
      <c r="A367" s="184"/>
      <c r="B367" s="184"/>
      <c r="C367" s="184"/>
      <c r="D367" s="184"/>
      <c r="E367" s="184"/>
      <c r="F367" s="185"/>
    </row>
    <row r="368" ht="15.75" customHeight="1">
      <c r="A368" s="184"/>
      <c r="B368" s="184"/>
      <c r="C368" s="184"/>
      <c r="D368" s="184"/>
      <c r="E368" s="184"/>
      <c r="F368" s="185"/>
    </row>
    <row r="369" ht="15.75" customHeight="1">
      <c r="A369" s="184"/>
      <c r="B369" s="184"/>
      <c r="C369" s="184"/>
      <c r="D369" s="184"/>
      <c r="E369" s="184"/>
      <c r="F369" s="185"/>
    </row>
    <row r="370" ht="15.75" customHeight="1">
      <c r="A370" s="184"/>
      <c r="B370" s="184"/>
      <c r="C370" s="184"/>
      <c r="D370" s="184"/>
      <c r="E370" s="184"/>
      <c r="F370" s="185"/>
    </row>
    <row r="371" ht="15.75" customHeight="1">
      <c r="A371" s="184"/>
      <c r="B371" s="184"/>
      <c r="C371" s="184"/>
      <c r="D371" s="184"/>
      <c r="E371" s="184"/>
      <c r="F371" s="185"/>
    </row>
    <row r="372" ht="15.75" customHeight="1">
      <c r="A372" s="184"/>
      <c r="B372" s="184"/>
      <c r="C372" s="184"/>
      <c r="D372" s="184"/>
      <c r="E372" s="184"/>
      <c r="F372" s="185"/>
    </row>
    <row r="373" ht="15.75" customHeight="1">
      <c r="A373" s="184"/>
      <c r="B373" s="184"/>
      <c r="C373" s="184"/>
      <c r="D373" s="184"/>
      <c r="E373" s="184"/>
      <c r="F373" s="185"/>
    </row>
    <row r="374" ht="15.75" customHeight="1">
      <c r="A374" s="184"/>
      <c r="B374" s="184"/>
      <c r="C374" s="184"/>
      <c r="D374" s="184"/>
      <c r="E374" s="184"/>
      <c r="F374" s="185"/>
    </row>
    <row r="375" ht="15.75" customHeight="1">
      <c r="A375" s="184"/>
      <c r="B375" s="184"/>
      <c r="C375" s="184"/>
      <c r="D375" s="184"/>
      <c r="E375" s="184"/>
      <c r="F375" s="185"/>
    </row>
    <row r="376" ht="15.75" customHeight="1">
      <c r="A376" s="184"/>
      <c r="B376" s="184"/>
      <c r="C376" s="184"/>
      <c r="D376" s="184"/>
      <c r="E376" s="184"/>
      <c r="F376" s="185"/>
    </row>
    <row r="377" ht="15.75" customHeight="1">
      <c r="A377" s="184"/>
      <c r="B377" s="184"/>
      <c r="C377" s="184"/>
      <c r="D377" s="184"/>
      <c r="E377" s="184"/>
      <c r="F377" s="185"/>
    </row>
    <row r="378" ht="15.75" customHeight="1">
      <c r="A378" s="184"/>
      <c r="B378" s="184"/>
      <c r="C378" s="184"/>
      <c r="D378" s="184"/>
      <c r="E378" s="184"/>
      <c r="F378" s="185"/>
    </row>
    <row r="379" ht="15.75" customHeight="1">
      <c r="A379" s="184"/>
      <c r="B379" s="184"/>
      <c r="C379" s="184"/>
      <c r="D379" s="184"/>
      <c r="E379" s="184"/>
      <c r="F379" s="185"/>
    </row>
    <row r="380" ht="15.75" customHeight="1">
      <c r="A380" s="184"/>
      <c r="B380" s="184"/>
      <c r="C380" s="184"/>
      <c r="D380" s="184"/>
      <c r="E380" s="184"/>
      <c r="F380" s="185"/>
    </row>
    <row r="381" ht="15.75" customHeight="1">
      <c r="A381" s="184"/>
      <c r="B381" s="184"/>
      <c r="C381" s="184"/>
      <c r="D381" s="184"/>
      <c r="E381" s="184"/>
      <c r="F381" s="185"/>
    </row>
    <row r="382" ht="15.75" customHeight="1">
      <c r="A382" s="184"/>
      <c r="B382" s="184"/>
      <c r="C382" s="184"/>
      <c r="D382" s="184"/>
      <c r="E382" s="184"/>
      <c r="F382" s="185"/>
    </row>
    <row r="383" ht="15.75" customHeight="1">
      <c r="A383" s="184"/>
      <c r="B383" s="184"/>
      <c r="C383" s="184"/>
      <c r="D383" s="184"/>
      <c r="E383" s="184"/>
      <c r="F383" s="185"/>
    </row>
    <row r="384" ht="15.75" customHeight="1">
      <c r="A384" s="184"/>
      <c r="B384" s="184"/>
      <c r="C384" s="184"/>
      <c r="D384" s="184"/>
      <c r="E384" s="184"/>
      <c r="F384" s="185"/>
    </row>
    <row r="385" ht="15.75" customHeight="1">
      <c r="A385" s="184"/>
      <c r="B385" s="184"/>
      <c r="C385" s="184"/>
      <c r="D385" s="184"/>
      <c r="E385" s="184"/>
      <c r="F385" s="185"/>
    </row>
    <row r="386" ht="15.75" customHeight="1">
      <c r="A386" s="184"/>
      <c r="B386" s="184"/>
      <c r="C386" s="184"/>
      <c r="D386" s="184"/>
      <c r="E386" s="184"/>
      <c r="F386" s="185"/>
    </row>
    <row r="387" ht="15.75" customHeight="1">
      <c r="A387" s="184"/>
      <c r="B387" s="184"/>
      <c r="C387" s="184"/>
      <c r="D387" s="184"/>
      <c r="E387" s="184"/>
      <c r="F387" s="185"/>
    </row>
    <row r="388" ht="15.75" customHeight="1">
      <c r="A388" s="184"/>
      <c r="B388" s="184"/>
      <c r="C388" s="184"/>
      <c r="D388" s="184"/>
      <c r="E388" s="184"/>
      <c r="F388" s="185"/>
    </row>
    <row r="389" ht="15.75" customHeight="1">
      <c r="A389" s="184"/>
      <c r="B389" s="184"/>
      <c r="C389" s="184"/>
      <c r="D389" s="184"/>
      <c r="E389" s="184"/>
      <c r="F389" s="185"/>
    </row>
    <row r="390" ht="15.75" customHeight="1">
      <c r="A390" s="184"/>
      <c r="B390" s="184"/>
      <c r="C390" s="184"/>
      <c r="D390" s="184"/>
      <c r="E390" s="184"/>
      <c r="F390" s="185"/>
    </row>
    <row r="391" ht="15.75" customHeight="1">
      <c r="A391" s="184"/>
      <c r="B391" s="184"/>
      <c r="C391" s="184"/>
      <c r="D391" s="184"/>
      <c r="E391" s="184"/>
      <c r="F391" s="185"/>
    </row>
    <row r="392" ht="15.75" customHeight="1">
      <c r="A392" s="184"/>
      <c r="B392" s="184"/>
      <c r="C392" s="184"/>
      <c r="D392" s="184"/>
      <c r="E392" s="184"/>
      <c r="F392" s="185"/>
    </row>
    <row r="393" ht="15.75" customHeight="1">
      <c r="A393" s="184"/>
      <c r="B393" s="184"/>
      <c r="C393" s="184"/>
      <c r="D393" s="184"/>
      <c r="E393" s="184"/>
      <c r="F393" s="185"/>
    </row>
    <row r="394" ht="15.75" customHeight="1">
      <c r="A394" s="184"/>
      <c r="B394" s="184"/>
      <c r="C394" s="184"/>
      <c r="D394" s="184"/>
      <c r="E394" s="184"/>
      <c r="F394" s="185"/>
    </row>
    <row r="395" ht="15.75" customHeight="1">
      <c r="A395" s="184"/>
      <c r="B395" s="184"/>
      <c r="C395" s="184"/>
      <c r="D395" s="184"/>
      <c r="E395" s="184"/>
      <c r="F395" s="185"/>
    </row>
    <row r="396" ht="15.75" customHeight="1">
      <c r="A396" s="184"/>
      <c r="B396" s="184"/>
      <c r="C396" s="184"/>
      <c r="D396" s="184"/>
      <c r="E396" s="184"/>
      <c r="F396" s="185"/>
    </row>
    <row r="397" ht="15.75" customHeight="1">
      <c r="A397" s="184"/>
      <c r="B397" s="184"/>
      <c r="C397" s="184"/>
      <c r="D397" s="184"/>
      <c r="E397" s="184"/>
      <c r="F397" s="185"/>
    </row>
    <row r="398" ht="15.75" customHeight="1">
      <c r="A398" s="184"/>
      <c r="B398" s="184"/>
      <c r="C398" s="184"/>
      <c r="D398" s="184"/>
      <c r="E398" s="184"/>
      <c r="F398" s="185"/>
    </row>
    <row r="399" ht="15.75" customHeight="1">
      <c r="A399" s="184"/>
      <c r="B399" s="184"/>
      <c r="C399" s="184"/>
      <c r="D399" s="184"/>
      <c r="E399" s="184"/>
      <c r="F399" s="185"/>
    </row>
    <row r="400" ht="15.75" customHeight="1">
      <c r="A400" s="184"/>
      <c r="B400" s="184"/>
      <c r="C400" s="184"/>
      <c r="D400" s="184"/>
      <c r="E400" s="184"/>
      <c r="F400" s="185"/>
    </row>
    <row r="401" ht="15.75" customHeight="1">
      <c r="A401" s="184"/>
      <c r="B401" s="184"/>
      <c r="C401" s="184"/>
      <c r="D401" s="184"/>
      <c r="E401" s="184"/>
      <c r="F401" s="185"/>
    </row>
    <row r="402" ht="15.75" customHeight="1">
      <c r="A402" s="184"/>
      <c r="B402" s="184"/>
      <c r="C402" s="184"/>
      <c r="D402" s="184"/>
      <c r="E402" s="184"/>
      <c r="F402" s="185"/>
    </row>
    <row r="403" ht="15.75" customHeight="1">
      <c r="A403" s="184"/>
      <c r="B403" s="184"/>
      <c r="C403" s="184"/>
      <c r="D403" s="184"/>
      <c r="E403" s="184"/>
      <c r="F403" s="185"/>
    </row>
    <row r="404" ht="15.75" customHeight="1">
      <c r="A404" s="184"/>
      <c r="B404" s="184"/>
      <c r="C404" s="184"/>
      <c r="D404" s="184"/>
      <c r="E404" s="184"/>
      <c r="F404" s="185"/>
    </row>
    <row r="405" ht="15.75" customHeight="1">
      <c r="A405" s="184"/>
      <c r="B405" s="184"/>
      <c r="C405" s="184"/>
      <c r="D405" s="184"/>
      <c r="E405" s="184"/>
      <c r="F405" s="185"/>
    </row>
    <row r="406" ht="15.75" customHeight="1">
      <c r="A406" s="184"/>
      <c r="B406" s="184"/>
      <c r="C406" s="184"/>
      <c r="D406" s="184"/>
      <c r="E406" s="184"/>
      <c r="F406" s="185"/>
    </row>
    <row r="407" ht="15.75" customHeight="1">
      <c r="A407" s="184"/>
      <c r="B407" s="184"/>
      <c r="C407" s="184"/>
      <c r="D407" s="184"/>
      <c r="E407" s="184"/>
      <c r="F407" s="185"/>
    </row>
    <row r="408" ht="15.75" customHeight="1">
      <c r="A408" s="184"/>
      <c r="B408" s="184"/>
      <c r="C408" s="184"/>
      <c r="D408" s="184"/>
      <c r="E408" s="184"/>
      <c r="F408" s="185"/>
    </row>
    <row r="409" ht="15.75" customHeight="1">
      <c r="A409" s="184"/>
      <c r="B409" s="184"/>
      <c r="C409" s="184"/>
      <c r="D409" s="184"/>
      <c r="E409" s="184"/>
      <c r="F409" s="185"/>
    </row>
    <row r="410" ht="15.75" customHeight="1">
      <c r="A410" s="184"/>
      <c r="B410" s="184"/>
      <c r="C410" s="184"/>
      <c r="D410" s="184"/>
      <c r="E410" s="184"/>
      <c r="F410" s="185"/>
    </row>
    <row r="411" ht="15.75" customHeight="1">
      <c r="A411" s="184"/>
      <c r="B411" s="184"/>
      <c r="C411" s="184"/>
      <c r="D411" s="184"/>
      <c r="E411" s="184"/>
      <c r="F411" s="185"/>
    </row>
    <row r="412" ht="15.75" customHeight="1">
      <c r="A412" s="184"/>
      <c r="B412" s="184"/>
      <c r="C412" s="184"/>
      <c r="D412" s="184"/>
      <c r="E412" s="184"/>
      <c r="F412" s="185"/>
    </row>
    <row r="413" ht="15.75" customHeight="1">
      <c r="A413" s="184"/>
      <c r="B413" s="184"/>
      <c r="C413" s="184"/>
      <c r="D413" s="184"/>
      <c r="E413" s="184"/>
      <c r="F413" s="185"/>
    </row>
    <row r="414" ht="15.75" customHeight="1">
      <c r="A414" s="184"/>
      <c r="B414" s="184"/>
      <c r="C414" s="184"/>
      <c r="D414" s="184"/>
      <c r="E414" s="184"/>
      <c r="F414" s="185"/>
    </row>
    <row r="415" ht="15.75" customHeight="1">
      <c r="A415" s="184"/>
      <c r="B415" s="184"/>
      <c r="C415" s="184"/>
      <c r="D415" s="184"/>
      <c r="E415" s="184"/>
      <c r="F415" s="185"/>
    </row>
    <row r="416" ht="15.75" customHeight="1">
      <c r="A416" s="184"/>
      <c r="B416" s="184"/>
      <c r="C416" s="184"/>
      <c r="D416" s="184"/>
      <c r="E416" s="184"/>
      <c r="F416" s="185"/>
    </row>
    <row r="417" ht="15.75" customHeight="1">
      <c r="A417" s="184"/>
      <c r="B417" s="184"/>
      <c r="C417" s="184"/>
      <c r="D417" s="184"/>
      <c r="E417" s="184"/>
      <c r="F417" s="185"/>
    </row>
    <row r="418" ht="15.75" customHeight="1">
      <c r="A418" s="184"/>
      <c r="B418" s="184"/>
      <c r="C418" s="184"/>
      <c r="D418" s="184"/>
      <c r="E418" s="184"/>
      <c r="F418" s="185"/>
    </row>
    <row r="419" ht="15.75" customHeight="1">
      <c r="A419" s="184"/>
      <c r="B419" s="184"/>
      <c r="C419" s="184"/>
      <c r="D419" s="184"/>
      <c r="E419" s="184"/>
      <c r="F419" s="185"/>
    </row>
    <row r="420" ht="15.75" customHeight="1">
      <c r="A420" s="184"/>
      <c r="B420" s="184"/>
      <c r="C420" s="184"/>
      <c r="D420" s="184"/>
      <c r="E420" s="184"/>
      <c r="F420" s="185"/>
    </row>
    <row r="421" ht="15.75" customHeight="1">
      <c r="A421" s="184"/>
      <c r="B421" s="184"/>
      <c r="C421" s="184"/>
      <c r="D421" s="184"/>
      <c r="E421" s="184"/>
      <c r="F421" s="185"/>
    </row>
    <row r="422" ht="15.75" customHeight="1">
      <c r="A422" s="184"/>
      <c r="B422" s="184"/>
      <c r="C422" s="184"/>
      <c r="D422" s="184"/>
      <c r="E422" s="184"/>
      <c r="F422" s="185"/>
    </row>
    <row r="423" ht="15.75" customHeight="1">
      <c r="A423" s="184"/>
      <c r="B423" s="184"/>
      <c r="C423" s="184"/>
      <c r="D423" s="184"/>
      <c r="E423" s="184"/>
      <c r="F423" s="185"/>
    </row>
    <row r="424" ht="15.75" customHeight="1">
      <c r="A424" s="184"/>
      <c r="B424" s="184"/>
      <c r="C424" s="184"/>
      <c r="D424" s="184"/>
      <c r="E424" s="184"/>
      <c r="F424" s="185"/>
    </row>
    <row r="425" ht="15.75" customHeight="1">
      <c r="A425" s="184"/>
      <c r="B425" s="184"/>
      <c r="C425" s="184"/>
      <c r="D425" s="184"/>
      <c r="E425" s="184"/>
      <c r="F425" s="185"/>
    </row>
    <row r="426" ht="15.75" customHeight="1">
      <c r="A426" s="184"/>
      <c r="B426" s="184"/>
      <c r="C426" s="184"/>
      <c r="D426" s="184"/>
      <c r="E426" s="184"/>
      <c r="F426" s="185"/>
    </row>
    <row r="427" ht="15.75" customHeight="1">
      <c r="A427" s="184"/>
      <c r="B427" s="184"/>
      <c r="C427" s="184"/>
      <c r="D427" s="184"/>
      <c r="E427" s="184"/>
      <c r="F427" s="185"/>
    </row>
    <row r="428" ht="15.75" customHeight="1">
      <c r="A428" s="184"/>
      <c r="B428" s="184"/>
      <c r="C428" s="184"/>
      <c r="D428" s="184"/>
      <c r="E428" s="184"/>
      <c r="F428" s="185"/>
    </row>
    <row r="429" ht="15.75" customHeight="1">
      <c r="A429" s="184"/>
      <c r="B429" s="184"/>
      <c r="C429" s="184"/>
      <c r="D429" s="184"/>
      <c r="E429" s="184"/>
      <c r="F429" s="185"/>
    </row>
    <row r="430" ht="15.75" customHeight="1">
      <c r="A430" s="184"/>
      <c r="B430" s="184"/>
      <c r="C430" s="184"/>
      <c r="D430" s="184"/>
      <c r="E430" s="184"/>
      <c r="F430" s="185"/>
    </row>
    <row r="431" ht="15.75" customHeight="1">
      <c r="A431" s="184"/>
      <c r="B431" s="184"/>
      <c r="C431" s="184"/>
      <c r="D431" s="184"/>
      <c r="E431" s="184"/>
      <c r="F431" s="185"/>
    </row>
    <row r="432" ht="15.75" customHeight="1">
      <c r="A432" s="184"/>
      <c r="B432" s="184"/>
      <c r="C432" s="184"/>
      <c r="D432" s="184"/>
      <c r="E432" s="184"/>
      <c r="F432" s="185"/>
    </row>
    <row r="433" ht="15.75" customHeight="1">
      <c r="A433" s="184"/>
      <c r="B433" s="184"/>
      <c r="C433" s="184"/>
      <c r="D433" s="184"/>
      <c r="E433" s="184"/>
      <c r="F433" s="185"/>
    </row>
    <row r="434" ht="15.75" customHeight="1">
      <c r="A434" s="184"/>
      <c r="B434" s="184"/>
      <c r="C434" s="184"/>
      <c r="D434" s="184"/>
      <c r="E434" s="184"/>
      <c r="F434" s="185"/>
    </row>
    <row r="435" ht="15.75" customHeight="1">
      <c r="A435" s="184"/>
      <c r="B435" s="184"/>
      <c r="C435" s="184"/>
      <c r="D435" s="184"/>
      <c r="E435" s="184"/>
      <c r="F435" s="185"/>
    </row>
    <row r="436" ht="15.75" customHeight="1">
      <c r="A436" s="184"/>
      <c r="B436" s="184"/>
      <c r="C436" s="184"/>
      <c r="D436" s="184"/>
      <c r="E436" s="184"/>
      <c r="F436" s="185"/>
    </row>
    <row r="437" ht="15.75" customHeight="1">
      <c r="A437" s="184"/>
      <c r="B437" s="184"/>
      <c r="C437" s="184"/>
      <c r="D437" s="184"/>
      <c r="E437" s="184"/>
      <c r="F437" s="185"/>
    </row>
    <row r="438" ht="15.75" customHeight="1">
      <c r="A438" s="184"/>
      <c r="B438" s="184"/>
      <c r="C438" s="184"/>
      <c r="D438" s="184"/>
      <c r="E438" s="184"/>
      <c r="F438" s="185"/>
    </row>
    <row r="439" ht="15.75" customHeight="1">
      <c r="A439" s="184"/>
      <c r="B439" s="184"/>
      <c r="C439" s="184"/>
      <c r="D439" s="184"/>
      <c r="E439" s="184"/>
      <c r="F439" s="185"/>
    </row>
    <row r="440" ht="15.75" customHeight="1">
      <c r="A440" s="184"/>
      <c r="B440" s="184"/>
      <c r="C440" s="184"/>
      <c r="D440" s="184"/>
      <c r="E440" s="184"/>
      <c r="F440" s="185"/>
    </row>
    <row r="441" ht="15.75" customHeight="1">
      <c r="A441" s="184"/>
      <c r="B441" s="184"/>
      <c r="C441" s="184"/>
      <c r="D441" s="184"/>
      <c r="E441" s="184"/>
      <c r="F441" s="185"/>
    </row>
    <row r="442" ht="15.75" customHeight="1">
      <c r="A442" s="184"/>
      <c r="B442" s="184"/>
      <c r="C442" s="184"/>
      <c r="D442" s="184"/>
      <c r="E442" s="184"/>
      <c r="F442" s="185"/>
    </row>
    <row r="443" ht="15.75" customHeight="1">
      <c r="A443" s="184"/>
      <c r="B443" s="184"/>
      <c r="C443" s="184"/>
      <c r="D443" s="184"/>
      <c r="E443" s="184"/>
      <c r="F443" s="185"/>
    </row>
    <row r="444" ht="15.75" customHeight="1">
      <c r="A444" s="184"/>
      <c r="B444" s="184"/>
      <c r="C444" s="184"/>
      <c r="D444" s="184"/>
      <c r="E444" s="184"/>
      <c r="F444" s="185"/>
    </row>
    <row r="445" ht="15.75" customHeight="1">
      <c r="A445" s="184"/>
      <c r="B445" s="184"/>
      <c r="C445" s="184"/>
      <c r="D445" s="184"/>
      <c r="E445" s="184"/>
      <c r="F445" s="185"/>
    </row>
    <row r="446" ht="15.75" customHeight="1">
      <c r="A446" s="184"/>
      <c r="B446" s="184"/>
      <c r="C446" s="184"/>
      <c r="D446" s="184"/>
      <c r="E446" s="184"/>
      <c r="F446" s="185"/>
    </row>
    <row r="447" ht="15.75" customHeight="1">
      <c r="A447" s="184"/>
      <c r="B447" s="184"/>
      <c r="C447" s="184"/>
      <c r="D447" s="184"/>
      <c r="E447" s="184"/>
      <c r="F447" s="185"/>
    </row>
    <row r="448" ht="15.75" customHeight="1">
      <c r="A448" s="184"/>
      <c r="B448" s="184"/>
      <c r="C448" s="184"/>
      <c r="D448" s="184"/>
      <c r="E448" s="184"/>
      <c r="F448" s="185"/>
    </row>
    <row r="449" ht="15.75" customHeight="1">
      <c r="A449" s="184"/>
      <c r="B449" s="184"/>
      <c r="C449" s="184"/>
      <c r="D449" s="184"/>
      <c r="E449" s="184"/>
      <c r="F449" s="185"/>
    </row>
    <row r="450" ht="15.75" customHeight="1">
      <c r="A450" s="184"/>
      <c r="B450" s="184"/>
      <c r="C450" s="184"/>
      <c r="D450" s="184"/>
      <c r="E450" s="184"/>
      <c r="F450" s="185"/>
    </row>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312E"/>
    <outlinePr summaryBelow="0"/>
    <pageSetUpPr/>
  </sheetPr>
  <sheetViews>
    <sheetView showGridLines="0" workbookViewId="0"/>
  </sheetViews>
  <sheetFormatPr customHeight="1" defaultColWidth="14.43" defaultRowHeight="15.0" outlineLevelCol="2" outlineLevelRow="1"/>
  <cols>
    <col customWidth="1" min="1" max="1" width="14.43" outlineLevel="1"/>
    <col customWidth="1" min="2" max="3" width="3.0"/>
    <col customWidth="1" min="4" max="4" width="28.71"/>
    <col customWidth="1" min="5" max="5" width="10.86"/>
    <col customWidth="1" min="6" max="6" width="43.0"/>
    <col customWidth="1" min="7" max="10" width="10.86"/>
    <col customWidth="1" min="11" max="11" width="21.57"/>
    <col customWidth="1" min="12" max="15" width="10.86"/>
    <col customWidth="1" min="16" max="16" width="7.29"/>
    <col customWidth="1" min="17" max="18" width="10.86"/>
    <col customWidth="1" min="19" max="20" width="14.43"/>
    <col customWidth="1" min="21" max="21" width="7.29"/>
    <col customWidth="1" min="22" max="22" width="28.71"/>
    <col customWidth="1" min="23" max="24" width="3.0"/>
    <col customWidth="1" min="25" max="25" width="28.71"/>
    <col customWidth="1" min="26" max="26" width="10.86"/>
    <col customWidth="1" min="27" max="27" width="43.0"/>
    <col customWidth="1" min="28" max="31" width="10.86"/>
    <col customWidth="1" min="32" max="32" width="21.57"/>
    <col customWidth="1" min="33" max="36" width="10.86"/>
    <col customWidth="1" min="37" max="37" width="7.29"/>
    <col customWidth="1" min="38" max="39" width="10.86"/>
    <col customWidth="1" min="40" max="41" width="14.43"/>
    <col customWidth="1" min="42" max="42" width="7.29"/>
    <col customWidth="1" min="43" max="43" width="28.71"/>
    <col customWidth="1" min="44" max="45" width="3.0"/>
    <col customWidth="1" min="46" max="46" width="28.71"/>
    <col customWidth="1" min="47" max="47" width="10.86"/>
    <col customWidth="1" min="48" max="48" width="43.0"/>
    <col customWidth="1" min="49" max="52" width="10.86"/>
    <col customWidth="1" min="53" max="53" width="21.57"/>
    <col customWidth="1" min="54" max="57" width="10.86"/>
    <col customWidth="1" min="58" max="58" width="7.29"/>
    <col customWidth="1" min="59" max="60" width="10.86"/>
    <col customWidth="1" min="61" max="62" width="14.43"/>
    <col customWidth="1" min="63" max="63" width="7.29"/>
    <col customWidth="1" min="64" max="64" width="28.71"/>
    <col customWidth="1" min="65" max="66" width="3.0"/>
    <col customWidth="1" min="67" max="67" width="28.71"/>
    <col customWidth="1" min="68" max="68" width="10.86"/>
    <col customWidth="1" min="69" max="69" width="43.0"/>
    <col customWidth="1" min="70" max="73" width="10.86"/>
    <col customWidth="1" min="74" max="74" width="21.57"/>
    <col customWidth="1" min="75" max="78" width="10.86"/>
    <col customWidth="1" min="79" max="79" width="7.29"/>
    <col customWidth="1" min="80" max="81" width="10.86"/>
    <col customWidth="1" min="82" max="83" width="14.43"/>
    <col customWidth="1" min="84" max="84" width="7.29"/>
    <col customWidth="1" min="85" max="85" width="28.71"/>
    <col customWidth="1" min="86" max="86" width="3.0"/>
    <col customWidth="1" min="87" max="87" width="3.0" outlineLevel="1"/>
    <col customWidth="1" min="88" max="88" width="28.71" outlineLevel="1"/>
    <col customWidth="1" min="89" max="89" width="10.86" outlineLevel="1"/>
    <col customWidth="1" min="90" max="90" width="43.0" outlineLevel="1"/>
    <col customWidth="1" min="91" max="94" width="10.86" outlineLevel="1"/>
    <col customWidth="1" min="95" max="95" width="21.57" outlineLevel="1"/>
    <col customWidth="1" min="96" max="99" width="10.86" outlineLevel="1"/>
    <col customWidth="1" min="100" max="100" width="7.29" outlineLevel="1"/>
    <col customWidth="1" min="101" max="102" width="10.86" outlineLevel="1"/>
    <col customWidth="1" min="103" max="104" width="14.43" outlineLevel="1"/>
    <col customWidth="1" min="105" max="105" width="7.29" outlineLevel="1"/>
    <col customWidth="1" min="106" max="106" width="28.71" outlineLevel="1"/>
    <col customWidth="1" min="107" max="108" width="3.0" outlineLevel="1"/>
    <col customWidth="1" min="109" max="109" width="28.71" outlineLevel="1"/>
    <col customWidth="1" min="110" max="110" width="10.86" outlineLevel="1"/>
    <col customWidth="1" min="111" max="111" width="43.0" outlineLevel="1"/>
    <col customWidth="1" min="112" max="115" width="10.86" outlineLevel="1"/>
    <col customWidth="1" min="116" max="116" width="21.57" outlineLevel="1"/>
    <col customWidth="1" min="117" max="120" width="10.86" outlineLevel="1"/>
    <col customWidth="1" min="121" max="121" width="7.29" outlineLevel="1"/>
    <col customWidth="1" min="122" max="123" width="10.86" outlineLevel="1"/>
    <col customWidth="1" min="124" max="125" width="14.43" outlineLevel="1"/>
    <col customWidth="1" min="126" max="126" width="7.29" outlineLevel="1"/>
    <col customWidth="1" min="127" max="127" width="28.71" outlineLevel="1"/>
    <col customWidth="1" min="128" max="128" width="3.0" outlineLevel="1"/>
    <col customWidth="1" hidden="1" min="129" max="129" width="3.0" outlineLevel="2"/>
    <col customWidth="1" hidden="1" min="130" max="130" width="28.71" outlineLevel="2"/>
    <col customWidth="1" hidden="1" min="131" max="131" width="10.86" outlineLevel="2"/>
    <col customWidth="1" hidden="1" min="132" max="132" width="43.0" outlineLevel="2"/>
    <col customWidth="1" hidden="1" min="133" max="136" width="10.86" outlineLevel="2"/>
    <col customWidth="1" hidden="1" min="137" max="137" width="21.57" outlineLevel="2"/>
    <col customWidth="1" hidden="1" min="138" max="141" width="10.86" outlineLevel="2"/>
    <col customWidth="1" hidden="1" min="142" max="142" width="7.29" outlineLevel="2"/>
    <col customWidth="1" hidden="1" min="143" max="144" width="10.86" outlineLevel="2"/>
    <col customWidth="1" hidden="1" min="145" max="146" width="14.43" outlineLevel="2"/>
    <col customWidth="1" hidden="1" min="147" max="147" width="7.29" outlineLevel="2"/>
    <col customWidth="1" hidden="1" min="148" max="148" width="28.71" outlineLevel="2"/>
    <col customWidth="1" hidden="1" min="149" max="150" width="3.0" outlineLevel="2"/>
    <col customWidth="1" hidden="1" min="151" max="151" width="28.71" outlineLevel="2"/>
    <col customWidth="1" hidden="1" min="152" max="152" width="10.86" outlineLevel="2"/>
    <col customWidth="1" hidden="1" min="153" max="153" width="43.0" outlineLevel="2"/>
    <col customWidth="1" hidden="1" min="154" max="157" width="10.86" outlineLevel="2"/>
    <col customWidth="1" hidden="1" min="158" max="158" width="21.57" outlineLevel="2"/>
    <col customWidth="1" hidden="1" min="159" max="162" width="10.86" outlineLevel="2"/>
    <col customWidth="1" hidden="1" min="163" max="163" width="7.29" outlineLevel="2"/>
    <col customWidth="1" hidden="1" min="164" max="165" width="10.86" outlineLevel="2"/>
    <col customWidth="1" hidden="1" min="166" max="167" width="14.43" outlineLevel="2"/>
    <col customWidth="1" hidden="1" min="168" max="168" width="7.29" outlineLevel="2"/>
    <col customWidth="1" hidden="1" min="169" max="169" width="28.71" outlineLevel="2"/>
    <col customWidth="1" min="170" max="170" width="3.0"/>
  </cols>
  <sheetData>
    <row r="1">
      <c r="A1" s="186"/>
      <c r="B1" s="187"/>
      <c r="C1" s="188">
        <v>1.0</v>
      </c>
      <c r="D1" s="12"/>
      <c r="E1" s="12"/>
      <c r="F1" s="12"/>
      <c r="G1" s="12"/>
      <c r="H1" s="12"/>
      <c r="I1" s="12"/>
      <c r="J1" s="12"/>
      <c r="K1" s="12"/>
      <c r="L1" s="12"/>
      <c r="M1" s="12"/>
      <c r="N1" s="12"/>
      <c r="O1" s="12"/>
      <c r="P1" s="12"/>
      <c r="Q1" s="12"/>
      <c r="R1" s="12"/>
      <c r="S1" s="12"/>
      <c r="T1" s="12"/>
      <c r="U1" s="12"/>
      <c r="V1" s="13"/>
      <c r="W1" s="187"/>
      <c r="X1" s="188">
        <f>C1+1</f>
        <v>2</v>
      </c>
      <c r="Y1" s="12"/>
      <c r="Z1" s="12"/>
      <c r="AA1" s="12"/>
      <c r="AB1" s="12"/>
      <c r="AC1" s="12"/>
      <c r="AD1" s="12"/>
      <c r="AE1" s="12"/>
      <c r="AF1" s="12"/>
      <c r="AG1" s="12"/>
      <c r="AH1" s="12"/>
      <c r="AI1" s="12"/>
      <c r="AJ1" s="12"/>
      <c r="AK1" s="12"/>
      <c r="AL1" s="12"/>
      <c r="AM1" s="12"/>
      <c r="AN1" s="12"/>
      <c r="AO1" s="12"/>
      <c r="AP1" s="12"/>
      <c r="AQ1" s="13"/>
      <c r="AR1" s="189"/>
      <c r="AS1" s="188">
        <f>X1+1</f>
        <v>3</v>
      </c>
      <c r="AT1" s="12"/>
      <c r="AU1" s="12"/>
      <c r="AV1" s="12"/>
      <c r="AW1" s="12"/>
      <c r="AX1" s="12"/>
      <c r="AY1" s="12"/>
      <c r="AZ1" s="12"/>
      <c r="BA1" s="12"/>
      <c r="BB1" s="12"/>
      <c r="BC1" s="12"/>
      <c r="BD1" s="12"/>
      <c r="BE1" s="12"/>
      <c r="BF1" s="12"/>
      <c r="BG1" s="12"/>
      <c r="BH1" s="12"/>
      <c r="BI1" s="12"/>
      <c r="BJ1" s="12"/>
      <c r="BK1" s="12"/>
      <c r="BL1" s="13"/>
      <c r="BM1" s="189"/>
      <c r="BN1" s="188">
        <f>AS1+1</f>
        <v>4</v>
      </c>
      <c r="BO1" s="12"/>
      <c r="BP1" s="12"/>
      <c r="BQ1" s="12"/>
      <c r="BR1" s="12"/>
      <c r="BS1" s="12"/>
      <c r="BT1" s="12"/>
      <c r="BU1" s="12"/>
      <c r="BV1" s="12"/>
      <c r="BW1" s="12"/>
      <c r="BX1" s="12"/>
      <c r="BY1" s="12"/>
      <c r="BZ1" s="12"/>
      <c r="CA1" s="12"/>
      <c r="CB1" s="12"/>
      <c r="CC1" s="12"/>
      <c r="CD1" s="12"/>
      <c r="CE1" s="12"/>
      <c r="CF1" s="12"/>
      <c r="CG1" s="13"/>
      <c r="CH1" s="190"/>
      <c r="CI1" s="188">
        <f>BN1+1</f>
        <v>5</v>
      </c>
      <c r="CJ1" s="12"/>
      <c r="CK1" s="12"/>
      <c r="CL1" s="12"/>
      <c r="CM1" s="12"/>
      <c r="CN1" s="12"/>
      <c r="CO1" s="12"/>
      <c r="CP1" s="12"/>
      <c r="CQ1" s="12"/>
      <c r="CR1" s="12"/>
      <c r="CS1" s="12"/>
      <c r="CT1" s="12"/>
      <c r="CU1" s="12"/>
      <c r="CV1" s="12"/>
      <c r="CW1" s="12"/>
      <c r="CX1" s="12"/>
      <c r="CY1" s="12"/>
      <c r="CZ1" s="12"/>
      <c r="DA1" s="12"/>
      <c r="DB1" s="13"/>
      <c r="DC1" s="190"/>
      <c r="DD1" s="188">
        <f>CI1+1</f>
        <v>6</v>
      </c>
      <c r="DE1" s="12"/>
      <c r="DF1" s="12"/>
      <c r="DG1" s="12"/>
      <c r="DH1" s="12"/>
      <c r="DI1" s="12"/>
      <c r="DJ1" s="12"/>
      <c r="DK1" s="12"/>
      <c r="DL1" s="12"/>
      <c r="DM1" s="12"/>
      <c r="DN1" s="12"/>
      <c r="DO1" s="12"/>
      <c r="DP1" s="12"/>
      <c r="DQ1" s="12"/>
      <c r="DR1" s="12"/>
      <c r="DS1" s="12"/>
      <c r="DT1" s="12"/>
      <c r="DU1" s="12"/>
      <c r="DV1" s="12"/>
      <c r="DW1" s="13"/>
      <c r="DX1" s="190"/>
      <c r="DY1" s="188">
        <f>DD1+1</f>
        <v>7</v>
      </c>
      <c r="DZ1" s="12"/>
      <c r="EA1" s="12"/>
      <c r="EB1" s="12"/>
      <c r="EC1" s="12"/>
      <c r="ED1" s="12"/>
      <c r="EE1" s="12"/>
      <c r="EF1" s="12"/>
      <c r="EG1" s="12"/>
      <c r="EH1" s="12"/>
      <c r="EI1" s="12"/>
      <c r="EJ1" s="12"/>
      <c r="EK1" s="12"/>
      <c r="EL1" s="12"/>
      <c r="EM1" s="12"/>
      <c r="EN1" s="12"/>
      <c r="EO1" s="12"/>
      <c r="EP1" s="12"/>
      <c r="EQ1" s="12"/>
      <c r="ER1" s="13"/>
      <c r="ES1" s="190"/>
      <c r="ET1" s="188">
        <f>DY1+1</f>
        <v>8</v>
      </c>
      <c r="EU1" s="12"/>
      <c r="EV1" s="12"/>
      <c r="EW1" s="12"/>
      <c r="EX1" s="12"/>
      <c r="EY1" s="12"/>
      <c r="EZ1" s="12"/>
      <c r="FA1" s="12"/>
      <c r="FB1" s="12"/>
      <c r="FC1" s="12"/>
      <c r="FD1" s="12"/>
      <c r="FE1" s="12"/>
      <c r="FF1" s="12"/>
      <c r="FG1" s="12"/>
      <c r="FH1" s="12"/>
      <c r="FI1" s="12"/>
      <c r="FJ1" s="12"/>
      <c r="FK1" s="12"/>
      <c r="FL1" s="12"/>
      <c r="FM1" s="13"/>
      <c r="FN1" s="191"/>
    </row>
    <row r="2">
      <c r="A2" s="192">
        <v>1.0</v>
      </c>
      <c r="B2" s="193"/>
      <c r="C2" s="194"/>
      <c r="D2" s="195"/>
      <c r="E2" s="196"/>
      <c r="F2" s="196"/>
      <c r="G2" s="196"/>
      <c r="H2" s="196"/>
      <c r="I2" s="196"/>
      <c r="J2" s="195"/>
      <c r="K2" s="197"/>
      <c r="L2" s="195"/>
      <c r="M2" s="195"/>
      <c r="N2" s="195"/>
      <c r="O2" s="195"/>
      <c r="P2" s="195"/>
      <c r="Q2" s="195"/>
      <c r="R2" s="195"/>
      <c r="S2" s="195"/>
      <c r="T2" s="198"/>
      <c r="U2" s="199"/>
      <c r="V2" s="198"/>
      <c r="W2" s="193"/>
      <c r="X2" s="194"/>
      <c r="Y2" s="195"/>
      <c r="Z2" s="196"/>
      <c r="AA2" s="196"/>
      <c r="AB2" s="196"/>
      <c r="AC2" s="196"/>
      <c r="AD2" s="196"/>
      <c r="AE2" s="196"/>
      <c r="AF2" s="195"/>
      <c r="AG2" s="195"/>
      <c r="AH2" s="195"/>
      <c r="AI2" s="195"/>
      <c r="AJ2" s="195"/>
      <c r="AK2" s="195"/>
      <c r="AL2" s="195"/>
      <c r="AM2" s="195"/>
      <c r="AN2" s="195"/>
      <c r="AO2" s="200"/>
      <c r="AP2" s="199"/>
      <c r="AQ2" s="198"/>
      <c r="AR2" s="201"/>
      <c r="AS2" s="194"/>
      <c r="AT2" s="195"/>
      <c r="AU2" s="196"/>
      <c r="AV2" s="196"/>
      <c r="AW2" s="196"/>
      <c r="AX2" s="196"/>
      <c r="AY2" s="196"/>
      <c r="AZ2" s="196"/>
      <c r="BA2" s="202"/>
      <c r="BB2" s="195"/>
      <c r="BC2" s="195"/>
      <c r="BD2" s="195"/>
      <c r="BE2" s="195"/>
      <c r="BF2" s="195"/>
      <c r="BG2" s="195"/>
      <c r="BH2" s="195"/>
      <c r="BI2" s="195"/>
      <c r="BJ2" s="200"/>
      <c r="BK2" s="199"/>
      <c r="BL2" s="198"/>
      <c r="BM2" s="201"/>
      <c r="BN2" s="194"/>
      <c r="BO2" s="195"/>
      <c r="BP2" s="196"/>
      <c r="BQ2" s="196"/>
      <c r="BR2" s="196"/>
      <c r="BS2" s="196"/>
      <c r="BT2" s="196"/>
      <c r="BU2" s="196"/>
      <c r="BV2" s="197"/>
      <c r="BW2" s="195"/>
      <c r="BX2" s="195"/>
      <c r="BY2" s="195"/>
      <c r="BZ2" s="195"/>
      <c r="CA2" s="195"/>
      <c r="CB2" s="195"/>
      <c r="CC2" s="195"/>
      <c r="CD2" s="195"/>
      <c r="CE2" s="200"/>
      <c r="CF2" s="199"/>
      <c r="CG2" s="198"/>
      <c r="CH2" s="203"/>
      <c r="CI2" s="194"/>
      <c r="CJ2" s="195"/>
      <c r="CK2" s="196"/>
      <c r="CL2" s="196"/>
      <c r="CM2" s="196"/>
      <c r="CN2" s="196"/>
      <c r="CO2" s="196"/>
      <c r="CP2" s="196"/>
      <c r="CQ2" s="197"/>
      <c r="CR2" s="195"/>
      <c r="CS2" s="195"/>
      <c r="CT2" s="195"/>
      <c r="CU2" s="195"/>
      <c r="CV2" s="195"/>
      <c r="CW2" s="195"/>
      <c r="CX2" s="195"/>
      <c r="CY2" s="195"/>
      <c r="CZ2" s="200"/>
      <c r="DA2" s="199"/>
      <c r="DB2" s="198"/>
      <c r="DC2" s="203"/>
      <c r="DD2" s="194"/>
      <c r="DE2" s="195"/>
      <c r="DF2" s="196"/>
      <c r="DG2" s="196"/>
      <c r="DH2" s="196"/>
      <c r="DI2" s="196"/>
      <c r="DJ2" s="196"/>
      <c r="DK2" s="196"/>
      <c r="DL2" s="197"/>
      <c r="DM2" s="195"/>
      <c r="DN2" s="195"/>
      <c r="DO2" s="195"/>
      <c r="DP2" s="195"/>
      <c r="DQ2" s="195"/>
      <c r="DR2" s="195"/>
      <c r="DS2" s="195"/>
      <c r="DT2" s="195"/>
      <c r="DU2" s="200"/>
      <c r="DV2" s="199"/>
      <c r="DW2" s="198"/>
      <c r="DX2" s="203"/>
      <c r="DY2" s="194"/>
      <c r="DZ2" s="195"/>
      <c r="EA2" s="196"/>
      <c r="EB2" s="196"/>
      <c r="EC2" s="196"/>
      <c r="ED2" s="196"/>
      <c r="EE2" s="196"/>
      <c r="EF2" s="196"/>
      <c r="EG2" s="197"/>
      <c r="EH2" s="195"/>
      <c r="EI2" s="195"/>
      <c r="EJ2" s="195"/>
      <c r="EK2" s="195"/>
      <c r="EL2" s="195"/>
      <c r="EM2" s="195"/>
      <c r="EN2" s="195"/>
      <c r="EO2" s="195"/>
      <c r="EP2" s="200"/>
      <c r="EQ2" s="199"/>
      <c r="ER2" s="198"/>
      <c r="ES2" s="203"/>
      <c r="ET2" s="194"/>
      <c r="EU2" s="195"/>
      <c r="EV2" s="196"/>
      <c r="EW2" s="196"/>
      <c r="EX2" s="196"/>
      <c r="EY2" s="196"/>
      <c r="EZ2" s="196"/>
      <c r="FA2" s="196"/>
      <c r="FB2" s="197"/>
      <c r="FC2" s="195"/>
      <c r="FD2" s="195"/>
      <c r="FE2" s="195"/>
      <c r="FF2" s="195"/>
      <c r="FG2" s="195"/>
      <c r="FH2" s="195"/>
      <c r="FI2" s="195"/>
      <c r="FJ2" s="195"/>
      <c r="FK2" s="200"/>
      <c r="FL2" s="199"/>
      <c r="FM2" s="198"/>
      <c r="FN2" s="203"/>
    </row>
    <row r="3" ht="22.5" customHeight="1" outlineLevel="1">
      <c r="A3" s="204"/>
      <c r="B3" s="205"/>
      <c r="C3" s="206"/>
      <c r="D3" s="207"/>
      <c r="E3" s="208"/>
      <c r="F3" s="208"/>
      <c r="G3" s="208"/>
      <c r="H3" s="209"/>
      <c r="I3" s="209"/>
      <c r="J3" s="210"/>
      <c r="K3" s="211"/>
      <c r="L3" s="207"/>
      <c r="M3" s="207"/>
      <c r="N3" s="207"/>
      <c r="O3" s="207"/>
      <c r="P3" s="207"/>
      <c r="Q3" s="207"/>
      <c r="R3" s="207"/>
      <c r="S3" s="212"/>
      <c r="T3" s="204"/>
      <c r="V3" s="213"/>
      <c r="W3" s="205"/>
      <c r="X3" s="206"/>
      <c r="Y3" s="207"/>
      <c r="Z3" s="208"/>
      <c r="AA3" s="208"/>
      <c r="AB3" s="208"/>
      <c r="AC3" s="209"/>
      <c r="AD3" s="209"/>
      <c r="AE3" s="210"/>
      <c r="AF3" s="211"/>
      <c r="AG3" s="207"/>
      <c r="AH3" s="207"/>
      <c r="AI3" s="207"/>
      <c r="AJ3" s="207"/>
      <c r="AK3" s="207"/>
      <c r="AL3" s="207"/>
      <c r="AM3" s="207"/>
      <c r="AN3" s="212"/>
      <c r="AO3" s="204" t="str">
        <f>$T$3</f>
        <v/>
      </c>
      <c r="AQ3" s="213"/>
      <c r="AR3" s="60"/>
      <c r="AS3" s="206"/>
      <c r="AT3" s="207"/>
      <c r="AU3" s="208"/>
      <c r="AV3" s="208"/>
      <c r="AW3" s="208"/>
      <c r="AX3" s="209"/>
      <c r="AY3" s="209"/>
      <c r="AZ3" s="210"/>
      <c r="BA3" s="211"/>
      <c r="BB3" s="207"/>
      <c r="BC3" s="207"/>
      <c r="BD3" s="207"/>
      <c r="BE3" s="207"/>
      <c r="BF3" s="207"/>
      <c r="BG3" s="207"/>
      <c r="BH3" s="207"/>
      <c r="BI3" s="212" t="str">
        <f>$S$3</f>
        <v/>
      </c>
      <c r="BJ3" s="204" t="str">
        <f>$T$3</f>
        <v/>
      </c>
      <c r="BL3" s="213"/>
      <c r="BM3" s="60"/>
      <c r="BN3" s="206"/>
      <c r="BO3" s="207"/>
      <c r="BP3" s="208"/>
      <c r="BQ3" s="208"/>
      <c r="BR3" s="208"/>
      <c r="BS3" s="209"/>
      <c r="BT3" s="209"/>
      <c r="BU3" s="210"/>
      <c r="BV3" s="211"/>
      <c r="BW3" s="207"/>
      <c r="BX3" s="207"/>
      <c r="BY3" s="207"/>
      <c r="BZ3" s="207"/>
      <c r="CA3" s="207"/>
      <c r="CB3" s="207"/>
      <c r="CC3" s="207"/>
      <c r="CD3" s="212" t="str">
        <f>$S$3</f>
        <v/>
      </c>
      <c r="CE3" s="204" t="str">
        <f>$T$3</f>
        <v/>
      </c>
      <c r="CG3" s="213"/>
      <c r="CH3" s="205"/>
      <c r="CI3" s="206"/>
      <c r="CJ3" s="207"/>
      <c r="CK3" s="208"/>
      <c r="CL3" s="208"/>
      <c r="CM3" s="208"/>
      <c r="CN3" s="209"/>
      <c r="CO3" s="209"/>
      <c r="CP3" s="210"/>
      <c r="CQ3" s="211"/>
      <c r="CR3" s="207"/>
      <c r="CS3" s="207"/>
      <c r="CT3" s="207"/>
      <c r="CU3" s="207"/>
      <c r="CV3" s="207"/>
      <c r="CW3" s="207"/>
      <c r="CX3" s="207"/>
      <c r="CY3" s="212" t="str">
        <f>$S$3</f>
        <v/>
      </c>
      <c r="CZ3" s="204" t="str">
        <f>$T$3</f>
        <v/>
      </c>
      <c r="DB3" s="213"/>
      <c r="DC3" s="205"/>
      <c r="DD3" s="206"/>
      <c r="DE3" s="207"/>
      <c r="DF3" s="208"/>
      <c r="DG3" s="208"/>
      <c r="DH3" s="208"/>
      <c r="DI3" s="209"/>
      <c r="DJ3" s="209"/>
      <c r="DK3" s="210"/>
      <c r="DL3" s="211"/>
      <c r="DM3" s="207"/>
      <c r="DN3" s="207"/>
      <c r="DO3" s="207"/>
      <c r="DP3" s="207"/>
      <c r="DQ3" s="207"/>
      <c r="DR3" s="207"/>
      <c r="DS3" s="207"/>
      <c r="DT3" s="212" t="str">
        <f>$S$3</f>
        <v/>
      </c>
      <c r="DU3" s="204" t="str">
        <f>$T$3</f>
        <v/>
      </c>
      <c r="DW3" s="213"/>
      <c r="DX3" s="205"/>
      <c r="DY3" s="206"/>
      <c r="DZ3" s="207"/>
      <c r="EA3" s="208"/>
      <c r="EB3" s="208"/>
      <c r="EC3" s="208"/>
      <c r="ED3" s="209"/>
      <c r="EE3" s="209"/>
      <c r="EF3" s="210"/>
      <c r="EG3" s="211"/>
      <c r="EH3" s="207"/>
      <c r="EI3" s="207"/>
      <c r="EJ3" s="207"/>
      <c r="EK3" s="207"/>
      <c r="EL3" s="207"/>
      <c r="EM3" s="207"/>
      <c r="EN3" s="207"/>
      <c r="EO3" s="212" t="str">
        <f>$S$3</f>
        <v/>
      </c>
      <c r="EP3" s="204" t="str">
        <f>$T$3</f>
        <v/>
      </c>
      <c r="ER3" s="213"/>
      <c r="ES3" s="205"/>
      <c r="ET3" s="206"/>
      <c r="EU3" s="207"/>
      <c r="EV3" s="208"/>
      <c r="EW3" s="208"/>
      <c r="EX3" s="208"/>
      <c r="EY3" s="209"/>
      <c r="EZ3" s="209"/>
      <c r="FA3" s="210"/>
      <c r="FB3" s="211"/>
      <c r="FC3" s="207"/>
      <c r="FD3" s="207"/>
      <c r="FE3" s="207"/>
      <c r="FF3" s="207"/>
      <c r="FG3" s="207"/>
      <c r="FH3" s="207"/>
      <c r="FI3" s="207"/>
      <c r="FJ3" s="212" t="str">
        <f>$S$3</f>
        <v/>
      </c>
      <c r="FK3" s="204" t="str">
        <f>$T$3</f>
        <v/>
      </c>
      <c r="FM3" s="213"/>
      <c r="FN3" s="203"/>
    </row>
    <row r="4" ht="22.5" customHeight="1" outlineLevel="1">
      <c r="A4" s="204"/>
      <c r="B4" s="205"/>
      <c r="C4" s="214"/>
      <c r="D4" s="215" t="s">
        <v>291</v>
      </c>
      <c r="E4" s="204" t="str">
        <f>Questionario!$B$28</f>
        <v>Davide Berti</v>
      </c>
      <c r="G4" s="216"/>
      <c r="H4" s="215" t="s">
        <v>292</v>
      </c>
      <c r="I4" s="217">
        <v>45760.0</v>
      </c>
      <c r="K4" s="218"/>
      <c r="L4" s="219" t="s">
        <v>293</v>
      </c>
      <c r="M4" s="215"/>
      <c r="N4" s="220" t="s">
        <v>294</v>
      </c>
      <c r="R4" s="221"/>
      <c r="S4" s="212"/>
      <c r="V4" s="213"/>
      <c r="W4" s="205"/>
      <c r="X4" s="214"/>
      <c r="Y4" s="215" t="s">
        <v>291</v>
      </c>
      <c r="Z4" s="204" t="str">
        <f t="shared" ref="Z4:Z5" si="1">E4</f>
        <v>Davide Berti</v>
      </c>
      <c r="AB4" s="216"/>
      <c r="AC4" s="215"/>
      <c r="AD4" s="222" t="s">
        <v>292</v>
      </c>
      <c r="AF4" s="223">
        <f t="shared" ref="AF4:AF5" si="2">I4</f>
        <v>45760</v>
      </c>
      <c r="AG4" s="219"/>
      <c r="AH4" s="215" t="s">
        <v>293</v>
      </c>
      <c r="AI4" s="224" t="str">
        <f>$N$4</f>
        <v>1 - 2 - 3</v>
      </c>
      <c r="AM4" s="221"/>
      <c r="AN4" s="212"/>
      <c r="AQ4" s="213"/>
      <c r="AR4" s="60"/>
      <c r="AS4" s="214"/>
      <c r="AT4" s="215" t="s">
        <v>291</v>
      </c>
      <c r="AU4" s="204" t="str">
        <f t="shared" ref="AU4:AU5" si="3">Z4</f>
        <v>Davide Berti</v>
      </c>
      <c r="AW4" s="216"/>
      <c r="AX4" s="215"/>
      <c r="AY4" s="222" t="s">
        <v>292</v>
      </c>
      <c r="BA4" s="223">
        <f t="shared" ref="BA4:BA5" si="4">AF4</f>
        <v>45760</v>
      </c>
      <c r="BB4" s="219"/>
      <c r="BC4" s="215" t="s">
        <v>293</v>
      </c>
      <c r="BD4" s="224" t="str">
        <f>$N$4</f>
        <v>1 - 2 - 3</v>
      </c>
      <c r="BH4" s="221"/>
      <c r="BI4" s="212"/>
      <c r="BL4" s="213"/>
      <c r="BM4" s="60"/>
      <c r="BN4" s="214"/>
      <c r="BO4" s="215" t="s">
        <v>291</v>
      </c>
      <c r="BP4" s="204" t="str">
        <f t="shared" ref="BP4:BP5" si="5">AU4</f>
        <v>Davide Berti</v>
      </c>
      <c r="BR4" s="216"/>
      <c r="BS4" s="215"/>
      <c r="BT4" s="222" t="s">
        <v>292</v>
      </c>
      <c r="BV4" s="223">
        <f t="shared" ref="BV4:BV5" si="6">BA4</f>
        <v>45760</v>
      </c>
      <c r="BW4" s="219"/>
      <c r="BX4" s="215" t="s">
        <v>293</v>
      </c>
      <c r="BY4" s="224" t="str">
        <f>$N$4</f>
        <v>1 - 2 - 3</v>
      </c>
      <c r="CC4" s="221"/>
      <c r="CD4" s="212"/>
      <c r="CG4" s="213"/>
      <c r="CH4" s="205"/>
      <c r="CI4" s="214"/>
      <c r="CJ4" s="215" t="s">
        <v>291</v>
      </c>
      <c r="CK4" s="204" t="str">
        <f t="shared" ref="CK4:CK5" si="7">BP4</f>
        <v>Davide Berti</v>
      </c>
      <c r="CM4" s="216"/>
      <c r="CN4" s="215"/>
      <c r="CO4" s="222" t="s">
        <v>292</v>
      </c>
      <c r="CQ4" s="223">
        <f t="shared" ref="CQ4:CQ5" si="8">BV4</f>
        <v>45760</v>
      </c>
      <c r="CR4" s="219"/>
      <c r="CS4" s="215" t="s">
        <v>293</v>
      </c>
      <c r="CT4" s="224" t="str">
        <f>$N$4</f>
        <v>1 - 2 - 3</v>
      </c>
      <c r="CX4" s="221"/>
      <c r="CY4" s="212"/>
      <c r="DB4" s="213"/>
      <c r="DC4" s="205"/>
      <c r="DD4" s="214"/>
      <c r="DE4" s="215" t="s">
        <v>291</v>
      </c>
      <c r="DF4" s="204" t="str">
        <f t="shared" ref="DF4:DF5" si="9">CK4</f>
        <v>Davide Berti</v>
      </c>
      <c r="DH4" s="216"/>
      <c r="DI4" s="215"/>
      <c r="DJ4" s="222" t="s">
        <v>292</v>
      </c>
      <c r="DL4" s="223">
        <f t="shared" ref="DL4:DL5" si="10">CQ4</f>
        <v>45760</v>
      </c>
      <c r="DM4" s="219"/>
      <c r="DN4" s="215" t="s">
        <v>293</v>
      </c>
      <c r="DO4" s="224" t="str">
        <f>$N$4</f>
        <v>1 - 2 - 3</v>
      </c>
      <c r="DS4" s="221"/>
      <c r="DT4" s="212"/>
      <c r="DW4" s="213"/>
      <c r="DX4" s="205"/>
      <c r="DY4" s="214"/>
      <c r="DZ4" s="215" t="s">
        <v>291</v>
      </c>
      <c r="EA4" s="204" t="str">
        <f t="shared" ref="EA4:EA5" si="11">DF4</f>
        <v>Davide Berti</v>
      </c>
      <c r="EC4" s="216"/>
      <c r="ED4" s="215"/>
      <c r="EE4" s="222" t="s">
        <v>292</v>
      </c>
      <c r="EG4" s="223">
        <f t="shared" ref="EG4:EG5" si="12">DL4</f>
        <v>45760</v>
      </c>
      <c r="EH4" s="219"/>
      <c r="EI4" s="215" t="s">
        <v>293</v>
      </c>
      <c r="EJ4" s="224" t="str">
        <f>$N$4</f>
        <v>1 - 2 - 3</v>
      </c>
      <c r="EN4" s="221"/>
      <c r="EO4" s="212"/>
      <c r="ER4" s="213"/>
      <c r="ES4" s="205"/>
      <c r="ET4" s="214"/>
      <c r="EU4" s="215" t="s">
        <v>291</v>
      </c>
      <c r="EV4" s="204" t="str">
        <f t="shared" ref="EV4:EV5" si="13">EA4</f>
        <v>Davide Berti</v>
      </c>
      <c r="EX4" s="216"/>
      <c r="EY4" s="215"/>
      <c r="EZ4" s="222" t="s">
        <v>292</v>
      </c>
      <c r="FB4" s="223">
        <f t="shared" ref="FB4:FB5" si="14">EG4</f>
        <v>45760</v>
      </c>
      <c r="FC4" s="219"/>
      <c r="FD4" s="215" t="s">
        <v>293</v>
      </c>
      <c r="FE4" s="224" t="str">
        <f>$N$4</f>
        <v>1 - 2 - 3</v>
      </c>
      <c r="FI4" s="221"/>
      <c r="FJ4" s="212"/>
      <c r="FM4" s="213"/>
      <c r="FN4" s="203"/>
    </row>
    <row r="5" ht="22.5" customHeight="1" outlineLevel="1">
      <c r="A5" s="225"/>
      <c r="B5" s="205"/>
      <c r="C5" s="214"/>
      <c r="D5" s="215" t="s">
        <v>295</v>
      </c>
      <c r="E5" s="226" t="s">
        <v>296</v>
      </c>
      <c r="G5" s="216"/>
      <c r="H5" s="215" t="s">
        <v>297</v>
      </c>
      <c r="I5" s="227">
        <f>IF(N5="","",IF(N5="4 Settimane",I4+28,IF(N5="6 Settimane",I4+42,IF(N5="8 Settimane",I4+54))))</f>
        <v>45802</v>
      </c>
      <c r="K5" s="218"/>
      <c r="L5" s="219" t="s">
        <v>298</v>
      </c>
      <c r="M5" s="215"/>
      <c r="N5" s="228" t="s">
        <v>299</v>
      </c>
      <c r="R5" s="229"/>
      <c r="S5" s="212"/>
      <c r="V5" s="213"/>
      <c r="W5" s="205"/>
      <c r="X5" s="214"/>
      <c r="Y5" s="215" t="s">
        <v>295</v>
      </c>
      <c r="Z5" s="204" t="str">
        <f t="shared" si="1"/>
        <v>Stripping/super set</v>
      </c>
      <c r="AB5" s="216"/>
      <c r="AC5" s="215"/>
      <c r="AD5" s="230" t="s">
        <v>297</v>
      </c>
      <c r="AF5" s="223">
        <f t="shared" si="2"/>
        <v>45802</v>
      </c>
      <c r="AG5" s="219"/>
      <c r="AH5" s="215"/>
      <c r="AI5" s="229"/>
      <c r="AM5" s="229"/>
      <c r="AN5" s="212"/>
      <c r="AQ5" s="213"/>
      <c r="AR5" s="60"/>
      <c r="AS5" s="214"/>
      <c r="AT5" s="215" t="s">
        <v>295</v>
      </c>
      <c r="AU5" s="204" t="str">
        <f t="shared" si="3"/>
        <v>Stripping/super set</v>
      </c>
      <c r="AW5" s="216"/>
      <c r="AX5" s="215"/>
      <c r="AY5" s="230" t="s">
        <v>297</v>
      </c>
      <c r="BA5" s="223">
        <f t="shared" si="4"/>
        <v>45802</v>
      </c>
      <c r="BB5" s="219"/>
      <c r="BC5" s="215"/>
      <c r="BD5" s="229"/>
      <c r="BH5" s="229"/>
      <c r="BI5" s="212"/>
      <c r="BL5" s="213"/>
      <c r="BM5" s="60"/>
      <c r="BN5" s="214"/>
      <c r="BO5" s="215" t="s">
        <v>295</v>
      </c>
      <c r="BP5" s="204" t="str">
        <f t="shared" si="5"/>
        <v>Stripping/super set</v>
      </c>
      <c r="BR5" s="216"/>
      <c r="BS5" s="215"/>
      <c r="BT5" s="230" t="s">
        <v>297</v>
      </c>
      <c r="BV5" s="223">
        <f t="shared" si="6"/>
        <v>45802</v>
      </c>
      <c r="BW5" s="219"/>
      <c r="BX5" s="215"/>
      <c r="BY5" s="229"/>
      <c r="CC5" s="229"/>
      <c r="CD5" s="212"/>
      <c r="CG5" s="213"/>
      <c r="CH5" s="205"/>
      <c r="CI5" s="214"/>
      <c r="CJ5" s="215" t="s">
        <v>295</v>
      </c>
      <c r="CK5" s="204" t="str">
        <f t="shared" si="7"/>
        <v>Stripping/super set</v>
      </c>
      <c r="CM5" s="216"/>
      <c r="CN5" s="215"/>
      <c r="CO5" s="230" t="s">
        <v>297</v>
      </c>
      <c r="CQ5" s="223">
        <f t="shared" si="8"/>
        <v>45802</v>
      </c>
      <c r="CR5" s="219"/>
      <c r="CS5" s="215"/>
      <c r="CT5" s="229"/>
      <c r="CX5" s="229"/>
      <c r="CY5" s="212"/>
      <c r="DB5" s="213"/>
      <c r="DC5" s="205"/>
      <c r="DD5" s="214"/>
      <c r="DE5" s="215" t="s">
        <v>295</v>
      </c>
      <c r="DF5" s="204" t="str">
        <f t="shared" si="9"/>
        <v>Stripping/super set</v>
      </c>
      <c r="DH5" s="216"/>
      <c r="DI5" s="215"/>
      <c r="DJ5" s="230" t="s">
        <v>297</v>
      </c>
      <c r="DL5" s="223">
        <f t="shared" si="10"/>
        <v>45802</v>
      </c>
      <c r="DM5" s="219"/>
      <c r="DN5" s="215"/>
      <c r="DO5" s="229"/>
      <c r="DS5" s="229"/>
      <c r="DT5" s="212"/>
      <c r="DW5" s="213"/>
      <c r="DX5" s="205"/>
      <c r="DY5" s="214"/>
      <c r="DZ5" s="215" t="s">
        <v>295</v>
      </c>
      <c r="EA5" s="204" t="str">
        <f t="shared" si="11"/>
        <v>Stripping/super set</v>
      </c>
      <c r="EC5" s="216"/>
      <c r="ED5" s="215"/>
      <c r="EE5" s="230" t="s">
        <v>297</v>
      </c>
      <c r="EG5" s="223">
        <f t="shared" si="12"/>
        <v>45802</v>
      </c>
      <c r="EH5" s="219"/>
      <c r="EI5" s="215"/>
      <c r="EJ5" s="229"/>
      <c r="EN5" s="229"/>
      <c r="EO5" s="212"/>
      <c r="ER5" s="213"/>
      <c r="ES5" s="205"/>
      <c r="ET5" s="214"/>
      <c r="EU5" s="215" t="s">
        <v>295</v>
      </c>
      <c r="EV5" s="204" t="str">
        <f t="shared" si="13"/>
        <v>Stripping/super set</v>
      </c>
      <c r="EX5" s="216"/>
      <c r="EY5" s="215"/>
      <c r="EZ5" s="230" t="s">
        <v>297</v>
      </c>
      <c r="FB5" s="223">
        <f t="shared" si="14"/>
        <v>45802</v>
      </c>
      <c r="FC5" s="219"/>
      <c r="FD5" s="215"/>
      <c r="FE5" s="229"/>
      <c r="FI5" s="229"/>
      <c r="FJ5" s="212"/>
      <c r="FM5" s="213"/>
      <c r="FN5" s="203"/>
    </row>
    <row r="6" ht="22.5" customHeight="1" outlineLevel="1">
      <c r="A6" s="225"/>
      <c r="B6" s="205"/>
      <c r="C6" s="206"/>
      <c r="D6" s="225"/>
      <c r="E6" s="204"/>
      <c r="F6" s="204"/>
      <c r="G6" s="204"/>
      <c r="H6" s="231"/>
      <c r="I6" s="225"/>
      <c r="J6" s="225"/>
      <c r="K6" s="211"/>
      <c r="L6" s="225"/>
      <c r="M6" s="225"/>
      <c r="N6" s="225"/>
      <c r="O6" s="225"/>
      <c r="P6" s="204"/>
      <c r="Q6" s="204"/>
      <c r="R6" s="225"/>
      <c r="S6" s="212"/>
      <c r="V6" s="213"/>
      <c r="W6" s="205"/>
      <c r="X6" s="206"/>
      <c r="Y6" s="225"/>
      <c r="Z6" s="204"/>
      <c r="AA6" s="204"/>
      <c r="AB6" s="204"/>
      <c r="AC6" s="231"/>
      <c r="AD6" s="225"/>
      <c r="AE6" s="225"/>
      <c r="AF6" s="211"/>
      <c r="AG6" s="225"/>
      <c r="AH6" s="225"/>
      <c r="AI6" s="225"/>
      <c r="AJ6" s="225"/>
      <c r="AK6" s="204"/>
      <c r="AL6" s="204"/>
      <c r="AM6" s="225"/>
      <c r="AN6" s="212"/>
      <c r="AQ6" s="213"/>
      <c r="AR6" s="60"/>
      <c r="AS6" s="206"/>
      <c r="AT6" s="225"/>
      <c r="AU6" s="204"/>
      <c r="AV6" s="204"/>
      <c r="AW6" s="204"/>
      <c r="AX6" s="231"/>
      <c r="AY6" s="225"/>
      <c r="AZ6" s="225"/>
      <c r="BA6" s="211"/>
      <c r="BB6" s="225"/>
      <c r="BC6" s="225"/>
      <c r="BD6" s="225"/>
      <c r="BE6" s="225"/>
      <c r="BF6" s="204"/>
      <c r="BG6" s="204"/>
      <c r="BH6" s="225"/>
      <c r="BI6" s="212"/>
      <c r="BL6" s="213"/>
      <c r="BM6" s="60"/>
      <c r="BN6" s="206"/>
      <c r="BO6" s="225"/>
      <c r="BP6" s="204"/>
      <c r="BQ6" s="204"/>
      <c r="BR6" s="204"/>
      <c r="BS6" s="231"/>
      <c r="BT6" s="225"/>
      <c r="BU6" s="225"/>
      <c r="BV6" s="211"/>
      <c r="BW6" s="225"/>
      <c r="BX6" s="225"/>
      <c r="BY6" s="225"/>
      <c r="BZ6" s="225"/>
      <c r="CA6" s="204"/>
      <c r="CB6" s="204"/>
      <c r="CC6" s="225"/>
      <c r="CD6" s="212"/>
      <c r="CG6" s="213"/>
      <c r="CH6" s="205"/>
      <c r="CI6" s="206"/>
      <c r="CJ6" s="225"/>
      <c r="CK6" s="204"/>
      <c r="CL6" s="204"/>
      <c r="CM6" s="204"/>
      <c r="CN6" s="231"/>
      <c r="CO6" s="225"/>
      <c r="CP6" s="225"/>
      <c r="CQ6" s="211"/>
      <c r="CR6" s="225"/>
      <c r="CS6" s="225"/>
      <c r="CT6" s="225"/>
      <c r="CU6" s="225"/>
      <c r="CV6" s="204"/>
      <c r="CW6" s="204"/>
      <c r="CX6" s="225"/>
      <c r="CY6" s="212"/>
      <c r="DB6" s="213"/>
      <c r="DC6" s="205"/>
      <c r="DD6" s="206"/>
      <c r="DE6" s="225"/>
      <c r="DF6" s="204"/>
      <c r="DG6" s="204"/>
      <c r="DH6" s="204"/>
      <c r="DI6" s="231"/>
      <c r="DJ6" s="225"/>
      <c r="DK6" s="225"/>
      <c r="DL6" s="211"/>
      <c r="DM6" s="225"/>
      <c r="DN6" s="225"/>
      <c r="DO6" s="225"/>
      <c r="DP6" s="225"/>
      <c r="DQ6" s="204"/>
      <c r="DR6" s="204"/>
      <c r="DS6" s="225"/>
      <c r="DT6" s="212"/>
      <c r="DW6" s="213"/>
      <c r="DX6" s="205"/>
      <c r="DY6" s="206"/>
      <c r="DZ6" s="225"/>
      <c r="EA6" s="204"/>
      <c r="EB6" s="204"/>
      <c r="EC6" s="204"/>
      <c r="ED6" s="231"/>
      <c r="EE6" s="225"/>
      <c r="EF6" s="225"/>
      <c r="EG6" s="211"/>
      <c r="EH6" s="225"/>
      <c r="EI6" s="225"/>
      <c r="EJ6" s="225"/>
      <c r="EK6" s="225"/>
      <c r="EL6" s="204"/>
      <c r="EM6" s="204"/>
      <c r="EN6" s="225"/>
      <c r="EO6" s="212"/>
      <c r="ER6" s="213"/>
      <c r="ES6" s="205"/>
      <c r="ET6" s="206"/>
      <c r="EU6" s="225"/>
      <c r="EV6" s="204"/>
      <c r="EW6" s="204"/>
      <c r="EX6" s="204"/>
      <c r="EY6" s="231"/>
      <c r="EZ6" s="225"/>
      <c r="FA6" s="225"/>
      <c r="FB6" s="211"/>
      <c r="FC6" s="225"/>
      <c r="FD6" s="225"/>
      <c r="FE6" s="225"/>
      <c r="FF6" s="225"/>
      <c r="FG6" s="204"/>
      <c r="FH6" s="204"/>
      <c r="FI6" s="225"/>
      <c r="FJ6" s="212"/>
      <c r="FM6" s="213"/>
      <c r="FN6" s="203"/>
    </row>
    <row r="7" ht="22.5" customHeight="1" outlineLevel="1">
      <c r="A7" s="225"/>
      <c r="B7" s="205"/>
      <c r="C7" s="214"/>
      <c r="D7" s="215" t="s">
        <v>300</v>
      </c>
      <c r="E7" s="232"/>
      <c r="S7" s="212"/>
      <c r="V7" s="213"/>
      <c r="W7" s="205"/>
      <c r="X7" s="214"/>
      <c r="Y7" s="215" t="s">
        <v>300</v>
      </c>
      <c r="Z7" s="232" t="str">
        <f>E7</f>
        <v/>
      </c>
      <c r="AN7" s="212"/>
      <c r="AQ7" s="213"/>
      <c r="AR7" s="60"/>
      <c r="AS7" s="214"/>
      <c r="AT7" s="215" t="s">
        <v>300</v>
      </c>
      <c r="AU7" s="232" t="str">
        <f>Z7</f>
        <v/>
      </c>
      <c r="BI7" s="212"/>
      <c r="BL7" s="213"/>
      <c r="BM7" s="60"/>
      <c r="BN7" s="214"/>
      <c r="BO7" s="215" t="s">
        <v>300</v>
      </c>
      <c r="BP7" s="232" t="str">
        <f>AU7</f>
        <v/>
      </c>
      <c r="CD7" s="212"/>
      <c r="CG7" s="213"/>
      <c r="CH7" s="205"/>
      <c r="CI7" s="214"/>
      <c r="CJ7" s="215" t="s">
        <v>300</v>
      </c>
      <c r="CK7" s="232" t="str">
        <f>BP7</f>
        <v/>
      </c>
      <c r="CY7" s="212"/>
      <c r="DB7" s="213"/>
      <c r="DC7" s="205"/>
      <c r="DD7" s="214"/>
      <c r="DE7" s="215" t="s">
        <v>300</v>
      </c>
      <c r="DF7" s="232" t="str">
        <f>CK7</f>
        <v/>
      </c>
      <c r="DT7" s="212"/>
      <c r="DW7" s="213"/>
      <c r="DX7" s="205"/>
      <c r="DY7" s="214"/>
      <c r="DZ7" s="215" t="s">
        <v>300</v>
      </c>
      <c r="EA7" s="232" t="str">
        <f>DF7</f>
        <v/>
      </c>
      <c r="EO7" s="212"/>
      <c r="ER7" s="213"/>
      <c r="ES7" s="205"/>
      <c r="ET7" s="214"/>
      <c r="EU7" s="215" t="s">
        <v>300</v>
      </c>
      <c r="EV7" s="232" t="str">
        <f>EA7</f>
        <v/>
      </c>
      <c r="FJ7" s="212"/>
      <c r="FM7" s="213"/>
      <c r="FN7" s="203"/>
    </row>
    <row r="8" ht="22.5" customHeight="1" outlineLevel="1">
      <c r="A8" s="225"/>
      <c r="B8" s="205"/>
      <c r="C8" s="206"/>
      <c r="S8" s="212"/>
      <c r="V8" s="213"/>
      <c r="W8" s="205"/>
      <c r="X8" s="206"/>
      <c r="AN8" s="212"/>
      <c r="AQ8" s="213"/>
      <c r="AR8" s="60"/>
      <c r="AS8" s="206"/>
      <c r="BI8" s="212"/>
      <c r="BL8" s="213"/>
      <c r="BM8" s="60"/>
      <c r="BN8" s="206"/>
      <c r="CD8" s="212"/>
      <c r="CG8" s="213"/>
      <c r="CH8" s="205"/>
      <c r="CI8" s="206"/>
      <c r="CY8" s="212"/>
      <c r="DB8" s="213"/>
      <c r="DC8" s="205"/>
      <c r="DD8" s="206"/>
      <c r="DT8" s="212"/>
      <c r="DW8" s="213"/>
      <c r="DX8" s="205"/>
      <c r="DY8" s="206"/>
      <c r="EO8" s="212"/>
      <c r="ER8" s="213"/>
      <c r="ES8" s="205"/>
      <c r="ET8" s="206"/>
      <c r="FJ8" s="212"/>
      <c r="FM8" s="213"/>
      <c r="FN8" s="203"/>
    </row>
    <row r="9" ht="22.5" customHeight="1" outlineLevel="1">
      <c r="A9" s="225"/>
      <c r="B9" s="205"/>
      <c r="C9" s="206"/>
      <c r="S9" s="212"/>
      <c r="V9" s="213"/>
      <c r="W9" s="205"/>
      <c r="X9" s="206"/>
      <c r="AN9" s="212"/>
      <c r="AQ9" s="213"/>
      <c r="AR9" s="60"/>
      <c r="AS9" s="206"/>
      <c r="BI9" s="212"/>
      <c r="BL9" s="213"/>
      <c r="BM9" s="60"/>
      <c r="BN9" s="206"/>
      <c r="CD9" s="212"/>
      <c r="CG9" s="213"/>
      <c r="CH9" s="205"/>
      <c r="CI9" s="206"/>
      <c r="CY9" s="212"/>
      <c r="DB9" s="213"/>
      <c r="DC9" s="205"/>
      <c r="DD9" s="206"/>
      <c r="DT9" s="212"/>
      <c r="DW9" s="213"/>
      <c r="DX9" s="205"/>
      <c r="DY9" s="206"/>
      <c r="EO9" s="212"/>
      <c r="ER9" s="213"/>
      <c r="ES9" s="205"/>
      <c r="ET9" s="206"/>
      <c r="FJ9" s="212"/>
      <c r="FM9" s="213"/>
      <c r="FN9" s="203"/>
    </row>
    <row r="10" ht="22.5" customHeight="1" outlineLevel="1">
      <c r="A10" s="225"/>
      <c r="B10" s="205"/>
      <c r="C10" s="233"/>
      <c r="D10" s="234"/>
      <c r="E10" s="235"/>
      <c r="F10" s="235"/>
      <c r="G10" s="235"/>
      <c r="H10" s="235"/>
      <c r="I10" s="235"/>
      <c r="J10" s="234"/>
      <c r="K10" s="211"/>
      <c r="L10" s="234"/>
      <c r="M10" s="234"/>
      <c r="N10" s="234"/>
      <c r="O10" s="234"/>
      <c r="P10" s="234"/>
      <c r="Q10" s="234"/>
      <c r="R10" s="234"/>
      <c r="S10" s="212"/>
      <c r="V10" s="213"/>
      <c r="W10" s="205"/>
      <c r="X10" s="233"/>
      <c r="Y10" s="234"/>
      <c r="Z10" s="235"/>
      <c r="AA10" s="235"/>
      <c r="AB10" s="235"/>
      <c r="AC10" s="235"/>
      <c r="AD10" s="235"/>
      <c r="AE10" s="234"/>
      <c r="AF10" s="211"/>
      <c r="AG10" s="234"/>
      <c r="AH10" s="234"/>
      <c r="AI10" s="234"/>
      <c r="AJ10" s="234"/>
      <c r="AK10" s="234"/>
      <c r="AL10" s="234"/>
      <c r="AM10" s="234"/>
      <c r="AN10" s="212"/>
      <c r="AQ10" s="213"/>
      <c r="AR10" s="60"/>
      <c r="AS10" s="233"/>
      <c r="AT10" s="234"/>
      <c r="AU10" s="235"/>
      <c r="AV10" s="235"/>
      <c r="AW10" s="235"/>
      <c r="AX10" s="235"/>
      <c r="AY10" s="235"/>
      <c r="AZ10" s="234"/>
      <c r="BA10" s="211"/>
      <c r="BB10" s="234"/>
      <c r="BC10" s="234"/>
      <c r="BD10" s="234"/>
      <c r="BE10" s="234"/>
      <c r="BF10" s="234"/>
      <c r="BG10" s="234"/>
      <c r="BH10" s="234"/>
      <c r="BI10" s="212"/>
      <c r="BL10" s="213"/>
      <c r="BM10" s="60"/>
      <c r="BN10" s="233"/>
      <c r="BO10" s="234"/>
      <c r="BP10" s="235"/>
      <c r="BQ10" s="235"/>
      <c r="BR10" s="235"/>
      <c r="BS10" s="235"/>
      <c r="BT10" s="235"/>
      <c r="BU10" s="234"/>
      <c r="BV10" s="211"/>
      <c r="BW10" s="234"/>
      <c r="BX10" s="234"/>
      <c r="BY10" s="234"/>
      <c r="BZ10" s="234"/>
      <c r="CA10" s="234"/>
      <c r="CB10" s="234"/>
      <c r="CC10" s="234"/>
      <c r="CD10" s="212"/>
      <c r="CG10" s="213"/>
      <c r="CH10" s="205"/>
      <c r="CI10" s="233"/>
      <c r="CJ10" s="234"/>
      <c r="CK10" s="235"/>
      <c r="CL10" s="235"/>
      <c r="CM10" s="235"/>
      <c r="CN10" s="235"/>
      <c r="CO10" s="235"/>
      <c r="CP10" s="234"/>
      <c r="CQ10" s="211"/>
      <c r="CR10" s="234"/>
      <c r="CS10" s="234"/>
      <c r="CT10" s="234"/>
      <c r="CU10" s="234"/>
      <c r="CV10" s="234"/>
      <c r="CW10" s="234"/>
      <c r="CX10" s="234"/>
      <c r="CY10" s="212"/>
      <c r="DB10" s="213"/>
      <c r="DC10" s="205"/>
      <c r="DD10" s="233"/>
      <c r="DE10" s="234"/>
      <c r="DF10" s="235"/>
      <c r="DG10" s="235"/>
      <c r="DH10" s="235"/>
      <c r="DI10" s="235"/>
      <c r="DJ10" s="235"/>
      <c r="DK10" s="234"/>
      <c r="DL10" s="211"/>
      <c r="DM10" s="234"/>
      <c r="DN10" s="234"/>
      <c r="DO10" s="234"/>
      <c r="DP10" s="234"/>
      <c r="DQ10" s="234"/>
      <c r="DR10" s="234"/>
      <c r="DS10" s="234"/>
      <c r="DT10" s="212"/>
      <c r="DW10" s="213"/>
      <c r="DX10" s="205"/>
      <c r="DY10" s="233"/>
      <c r="DZ10" s="234"/>
      <c r="EA10" s="235"/>
      <c r="EB10" s="235"/>
      <c r="EC10" s="235"/>
      <c r="ED10" s="235"/>
      <c r="EE10" s="235"/>
      <c r="EF10" s="234"/>
      <c r="EG10" s="211"/>
      <c r="EH10" s="234"/>
      <c r="EI10" s="234"/>
      <c r="EJ10" s="234"/>
      <c r="EK10" s="234"/>
      <c r="EL10" s="234"/>
      <c r="EM10" s="234"/>
      <c r="EN10" s="234"/>
      <c r="EO10" s="212"/>
      <c r="ER10" s="213"/>
      <c r="ES10" s="205"/>
      <c r="ET10" s="233"/>
      <c r="EU10" s="234"/>
      <c r="EV10" s="235"/>
      <c r="EW10" s="235"/>
      <c r="EX10" s="235"/>
      <c r="EY10" s="235"/>
      <c r="EZ10" s="235"/>
      <c r="FA10" s="234"/>
      <c r="FB10" s="211"/>
      <c r="FC10" s="234"/>
      <c r="FD10" s="234"/>
      <c r="FE10" s="234"/>
      <c r="FF10" s="234"/>
      <c r="FG10" s="234"/>
      <c r="FH10" s="234"/>
      <c r="FI10" s="234"/>
      <c r="FJ10" s="212"/>
      <c r="FM10" s="213"/>
      <c r="FN10" s="203"/>
    </row>
    <row r="11" ht="15.0" customHeight="1" outlineLevel="1">
      <c r="A11" s="236" t="s">
        <v>301</v>
      </c>
      <c r="B11" s="237"/>
      <c r="C11" s="238"/>
      <c r="D11" s="239" t="s">
        <v>302</v>
      </c>
      <c r="E11" s="240" t="s">
        <v>303</v>
      </c>
      <c r="G11" s="240" t="s">
        <v>304</v>
      </c>
      <c r="H11" s="241"/>
      <c r="I11" s="240" t="s">
        <v>305</v>
      </c>
      <c r="J11" s="242"/>
      <c r="K11" s="243"/>
      <c r="L11" s="240" t="s">
        <v>306</v>
      </c>
      <c r="N11" s="240" t="s">
        <v>307</v>
      </c>
      <c r="R11" s="240" t="s">
        <v>308</v>
      </c>
      <c r="U11" s="240"/>
      <c r="V11" s="244" t="s">
        <v>309</v>
      </c>
      <c r="W11" s="237"/>
      <c r="X11" s="238"/>
      <c r="Y11" s="239" t="s">
        <v>302</v>
      </c>
      <c r="Z11" s="240" t="s">
        <v>310</v>
      </c>
      <c r="AB11" s="240" t="s">
        <v>304</v>
      </c>
      <c r="AC11" s="241"/>
      <c r="AD11" s="240" t="s">
        <v>305</v>
      </c>
      <c r="AE11" s="242"/>
      <c r="AF11" s="243"/>
      <c r="AG11" s="240" t="s">
        <v>306</v>
      </c>
      <c r="AI11" s="240" t="s">
        <v>307</v>
      </c>
      <c r="AM11" s="240" t="s">
        <v>308</v>
      </c>
      <c r="AP11" s="240"/>
      <c r="AQ11" s="244" t="s">
        <v>309</v>
      </c>
      <c r="AR11" s="245"/>
      <c r="AS11" s="238"/>
      <c r="AT11" s="239" t="s">
        <v>302</v>
      </c>
      <c r="AU11" s="240" t="s">
        <v>310</v>
      </c>
      <c r="AW11" s="240" t="s">
        <v>304</v>
      </c>
      <c r="AX11" s="241"/>
      <c r="AY11" s="240" t="s">
        <v>305</v>
      </c>
      <c r="AZ11" s="242"/>
      <c r="BA11" s="243"/>
      <c r="BB11" s="240" t="s">
        <v>306</v>
      </c>
      <c r="BD11" s="240" t="s">
        <v>307</v>
      </c>
      <c r="BH11" s="240" t="s">
        <v>308</v>
      </c>
      <c r="BK11" s="240"/>
      <c r="BL11" s="244" t="s">
        <v>309</v>
      </c>
      <c r="BM11" s="245"/>
      <c r="BN11" s="238"/>
      <c r="BO11" s="239" t="s">
        <v>302</v>
      </c>
      <c r="BP11" s="240" t="s">
        <v>310</v>
      </c>
      <c r="BR11" s="240" t="s">
        <v>304</v>
      </c>
      <c r="BS11" s="241"/>
      <c r="BT11" s="240" t="s">
        <v>305</v>
      </c>
      <c r="BU11" s="242"/>
      <c r="BV11" s="243"/>
      <c r="BW11" s="240" t="s">
        <v>306</v>
      </c>
      <c r="BY11" s="240" t="s">
        <v>307</v>
      </c>
      <c r="CC11" s="240" t="s">
        <v>308</v>
      </c>
      <c r="CF11" s="240"/>
      <c r="CG11" s="244" t="s">
        <v>309</v>
      </c>
      <c r="CH11" s="237"/>
      <c r="CI11" s="238"/>
      <c r="CJ11" s="239" t="s">
        <v>302</v>
      </c>
      <c r="CK11" s="240" t="s">
        <v>310</v>
      </c>
      <c r="CM11" s="240" t="s">
        <v>304</v>
      </c>
      <c r="CN11" s="241"/>
      <c r="CO11" s="240" t="s">
        <v>305</v>
      </c>
      <c r="CP11" s="242"/>
      <c r="CQ11" s="243"/>
      <c r="CR11" s="240" t="s">
        <v>306</v>
      </c>
      <c r="CT11" s="240" t="s">
        <v>307</v>
      </c>
      <c r="CX11" s="240" t="s">
        <v>308</v>
      </c>
      <c r="DA11" s="240"/>
      <c r="DB11" s="244" t="s">
        <v>309</v>
      </c>
      <c r="DC11" s="237"/>
      <c r="DD11" s="238"/>
      <c r="DE11" s="239" t="s">
        <v>302</v>
      </c>
      <c r="DF11" s="240" t="s">
        <v>310</v>
      </c>
      <c r="DH11" s="240" t="s">
        <v>304</v>
      </c>
      <c r="DI11" s="241"/>
      <c r="DJ11" s="240" t="s">
        <v>305</v>
      </c>
      <c r="DK11" s="242"/>
      <c r="DL11" s="243"/>
      <c r="DM11" s="240" t="s">
        <v>306</v>
      </c>
      <c r="DO11" s="240" t="s">
        <v>307</v>
      </c>
      <c r="DS11" s="240" t="s">
        <v>308</v>
      </c>
      <c r="DV11" s="240"/>
      <c r="DW11" s="244" t="s">
        <v>309</v>
      </c>
      <c r="DX11" s="237"/>
      <c r="DY11" s="238"/>
      <c r="DZ11" s="239" t="s">
        <v>302</v>
      </c>
      <c r="EA11" s="240" t="s">
        <v>310</v>
      </c>
      <c r="EC11" s="240" t="s">
        <v>304</v>
      </c>
      <c r="ED11" s="241"/>
      <c r="EE11" s="240" t="s">
        <v>305</v>
      </c>
      <c r="EF11" s="242"/>
      <c r="EG11" s="243"/>
      <c r="EH11" s="240" t="s">
        <v>306</v>
      </c>
      <c r="EJ11" s="240" t="s">
        <v>307</v>
      </c>
      <c r="EN11" s="240" t="s">
        <v>308</v>
      </c>
      <c r="EQ11" s="240"/>
      <c r="ER11" s="244" t="s">
        <v>309</v>
      </c>
      <c r="ES11" s="237"/>
      <c r="ET11" s="238"/>
      <c r="EU11" s="239" t="s">
        <v>302</v>
      </c>
      <c r="EV11" s="240" t="s">
        <v>310</v>
      </c>
      <c r="EX11" s="240" t="s">
        <v>304</v>
      </c>
      <c r="EY11" s="241"/>
      <c r="EZ11" s="240" t="s">
        <v>305</v>
      </c>
      <c r="FA11" s="242"/>
      <c r="FB11" s="243"/>
      <c r="FC11" s="240" t="s">
        <v>306</v>
      </c>
      <c r="FE11" s="240" t="s">
        <v>307</v>
      </c>
      <c r="FI11" s="240" t="s">
        <v>308</v>
      </c>
      <c r="FL11" s="240"/>
      <c r="FM11" s="244" t="s">
        <v>309</v>
      </c>
      <c r="FN11" s="246"/>
    </row>
    <row r="12" ht="60.0" customHeight="1" outlineLevel="1">
      <c r="A12" s="247" t="s">
        <v>311</v>
      </c>
      <c r="B12" s="190"/>
      <c r="C12" s="248">
        <v>1.0</v>
      </c>
      <c r="D12" s="249" t="s">
        <v>312</v>
      </c>
      <c r="E12" s="250" t="str">
        <f>IF(D12="","",VLOOKUP(D12,Esercizi!$AR$1:$AS104,2,))</f>
        <v/>
      </c>
      <c r="F12" s="27"/>
      <c r="G12" s="251" t="str">
        <f>IF(A12="","",VLOOKUP(A12,Esercizi!$AU$1:$AW104,2,))</f>
        <v>3</v>
      </c>
      <c r="H12" s="251" t="str">
        <f>IF(A12="","",VLOOKUP(A12,Esercizi!$AU$1:$AW104,3,))</f>
        <v>40"</v>
      </c>
      <c r="I12" s="27"/>
      <c r="J12" s="27"/>
      <c r="K12" s="252"/>
      <c r="L12" s="252"/>
      <c r="M12" s="27"/>
      <c r="N12" s="250" t="str">
        <f>IF(D12="","",VLOOKUP(D12,Esercizi!$AR$1:$AU104,3,))</f>
        <v/>
      </c>
      <c r="O12" s="27"/>
      <c r="P12" s="27"/>
      <c r="Q12" s="27"/>
      <c r="R12" s="253"/>
      <c r="S12" s="27"/>
      <c r="T12" s="27"/>
      <c r="U12" s="253"/>
      <c r="V12" s="254"/>
      <c r="W12" s="190"/>
      <c r="X12" s="248">
        <v>1.0</v>
      </c>
      <c r="Y12" s="255" t="str">
        <f t="shared" ref="Y12:Z12" si="15">D12</f>
        <v>Superman</v>
      </c>
      <c r="Z12" s="250" t="str">
        <f t="shared" si="15"/>
        <v/>
      </c>
      <c r="AA12" s="27"/>
      <c r="AB12" s="251" t="str">
        <f t="shared" ref="AB12:AC12" si="16">G12</f>
        <v>3</v>
      </c>
      <c r="AC12" s="251" t="str">
        <f t="shared" si="16"/>
        <v>40"</v>
      </c>
      <c r="AD12" s="27"/>
      <c r="AE12" s="27"/>
      <c r="AF12" s="252"/>
      <c r="AG12" s="252" t="str">
        <f t="shared" ref="AG12:AG13" si="31">L12</f>
        <v/>
      </c>
      <c r="AH12" s="27"/>
      <c r="AI12" s="250" t="str">
        <f t="shared" ref="AI12:AI13" si="32">N12</f>
        <v/>
      </c>
      <c r="AJ12" s="27"/>
      <c r="AK12" s="27"/>
      <c r="AL12" s="27"/>
      <c r="AM12" s="253" t="str">
        <f t="shared" ref="AM12:AM13" si="33">R12</f>
        <v/>
      </c>
      <c r="AN12" s="27"/>
      <c r="AO12" s="27"/>
      <c r="AP12" s="253"/>
      <c r="AQ12" s="254"/>
      <c r="AR12" s="60"/>
      <c r="AS12" s="248">
        <v>1.0</v>
      </c>
      <c r="AT12" s="255" t="str">
        <f t="shared" ref="AT12:AU12" si="17">Y12</f>
        <v>Superman</v>
      </c>
      <c r="AU12" s="250" t="str">
        <f t="shared" si="17"/>
        <v/>
      </c>
      <c r="AV12" s="27"/>
      <c r="AW12" s="251" t="str">
        <f t="shared" ref="AW12:AX12" si="18">AB12</f>
        <v>3</v>
      </c>
      <c r="AX12" s="251" t="str">
        <f t="shared" si="18"/>
        <v>40"</v>
      </c>
      <c r="AY12" s="27"/>
      <c r="AZ12" s="27"/>
      <c r="BA12" s="252"/>
      <c r="BB12" s="252" t="str">
        <f t="shared" ref="BB12:BB13" si="36">AG12</f>
        <v/>
      </c>
      <c r="BC12" s="27"/>
      <c r="BD12" s="250" t="str">
        <f t="shared" ref="BD12:BD13" si="37">AI12</f>
        <v/>
      </c>
      <c r="BE12" s="27"/>
      <c r="BF12" s="27"/>
      <c r="BG12" s="27"/>
      <c r="BH12" s="253" t="str">
        <f t="shared" ref="BH12:BH13" si="38">AM12</f>
        <v/>
      </c>
      <c r="BI12" s="27"/>
      <c r="BJ12" s="27"/>
      <c r="BK12" s="253"/>
      <c r="BL12" s="254"/>
      <c r="BM12" s="60"/>
      <c r="BN12" s="248">
        <v>1.0</v>
      </c>
      <c r="BO12" s="255" t="str">
        <f t="shared" ref="BO12:BP12" si="19">AT12</f>
        <v>Superman</v>
      </c>
      <c r="BP12" s="250" t="str">
        <f t="shared" si="19"/>
        <v/>
      </c>
      <c r="BQ12" s="27"/>
      <c r="BR12" s="251" t="str">
        <f t="shared" ref="BR12:BS12" si="20">AW12</f>
        <v>3</v>
      </c>
      <c r="BS12" s="251" t="str">
        <f t="shared" si="20"/>
        <v>40"</v>
      </c>
      <c r="BT12" s="27"/>
      <c r="BU12" s="27"/>
      <c r="BV12" s="252"/>
      <c r="BW12" s="252" t="str">
        <f t="shared" ref="BW12:BW13" si="41">BB12</f>
        <v/>
      </c>
      <c r="BX12" s="27"/>
      <c r="BY12" s="250" t="str">
        <f t="shared" ref="BY12:BY13" si="42">BD12</f>
        <v/>
      </c>
      <c r="BZ12" s="27"/>
      <c r="CA12" s="27"/>
      <c r="CB12" s="27"/>
      <c r="CC12" s="253" t="str">
        <f t="shared" ref="CC12:CC13" si="43">BH12</f>
        <v/>
      </c>
      <c r="CD12" s="27"/>
      <c r="CE12" s="27"/>
      <c r="CF12" s="253"/>
      <c r="CG12" s="254"/>
      <c r="CH12" s="256"/>
      <c r="CI12" s="248">
        <v>1.0</v>
      </c>
      <c r="CJ12" s="255" t="str">
        <f t="shared" ref="CJ12:CK12" si="21">BO12</f>
        <v>Superman</v>
      </c>
      <c r="CK12" s="250" t="str">
        <f t="shared" si="21"/>
        <v/>
      </c>
      <c r="CL12" s="27"/>
      <c r="CM12" s="251" t="str">
        <f t="shared" ref="CM12:CN12" si="22">BR12</f>
        <v>3</v>
      </c>
      <c r="CN12" s="251" t="str">
        <f t="shared" si="22"/>
        <v>40"</v>
      </c>
      <c r="CO12" s="27"/>
      <c r="CP12" s="27"/>
      <c r="CQ12" s="252"/>
      <c r="CR12" s="252" t="str">
        <f t="shared" ref="CR12:CR13" si="46">BW12</f>
        <v/>
      </c>
      <c r="CS12" s="27"/>
      <c r="CT12" s="250" t="str">
        <f t="shared" ref="CT12:CT13" si="47">BY12</f>
        <v/>
      </c>
      <c r="CU12" s="27"/>
      <c r="CV12" s="27"/>
      <c r="CW12" s="27"/>
      <c r="CX12" s="253" t="str">
        <f t="shared" ref="CX12:CX13" si="48">CC12</f>
        <v/>
      </c>
      <c r="CY12" s="27"/>
      <c r="CZ12" s="27"/>
      <c r="DA12" s="253"/>
      <c r="DB12" s="254"/>
      <c r="DC12" s="256"/>
      <c r="DD12" s="248">
        <v>1.0</v>
      </c>
      <c r="DE12" s="255" t="str">
        <f t="shared" ref="DE12:DF12" si="23">CJ12</f>
        <v>Superman</v>
      </c>
      <c r="DF12" s="250" t="str">
        <f t="shared" si="23"/>
        <v/>
      </c>
      <c r="DG12" s="27"/>
      <c r="DH12" s="251" t="str">
        <f t="shared" ref="DH12:DI12" si="24">CM12</f>
        <v>3</v>
      </c>
      <c r="DI12" s="251" t="str">
        <f t="shared" si="24"/>
        <v>40"</v>
      </c>
      <c r="DJ12" s="27"/>
      <c r="DK12" s="27"/>
      <c r="DL12" s="252"/>
      <c r="DM12" s="252" t="str">
        <f t="shared" ref="DM12:DM13" si="51">CR12</f>
        <v/>
      </c>
      <c r="DN12" s="27"/>
      <c r="DO12" s="250" t="str">
        <f t="shared" ref="DO12:DO13" si="52">CT12</f>
        <v/>
      </c>
      <c r="DP12" s="27"/>
      <c r="DQ12" s="27"/>
      <c r="DR12" s="27"/>
      <c r="DS12" s="253" t="str">
        <f t="shared" ref="DS12:DS13" si="53">CX12</f>
        <v/>
      </c>
      <c r="DT12" s="27"/>
      <c r="DU12" s="27"/>
      <c r="DV12" s="253"/>
      <c r="DW12" s="254"/>
      <c r="DX12" s="256"/>
      <c r="DY12" s="248">
        <v>1.0</v>
      </c>
      <c r="DZ12" s="255" t="str">
        <f t="shared" ref="DZ12:EA12" si="25">DE12</f>
        <v>Superman</v>
      </c>
      <c r="EA12" s="250" t="str">
        <f t="shared" si="25"/>
        <v/>
      </c>
      <c r="EB12" s="27"/>
      <c r="EC12" s="251" t="str">
        <f t="shared" ref="EC12:ED12" si="26">DH12</f>
        <v>3</v>
      </c>
      <c r="ED12" s="251" t="str">
        <f t="shared" si="26"/>
        <v>40"</v>
      </c>
      <c r="EE12" s="27"/>
      <c r="EF12" s="27"/>
      <c r="EG12" s="252"/>
      <c r="EH12" s="252" t="str">
        <f t="shared" ref="EH12:EH13" si="56">DM12</f>
        <v/>
      </c>
      <c r="EI12" s="27"/>
      <c r="EJ12" s="250" t="str">
        <f t="shared" ref="EJ12:EJ13" si="57">DO12</f>
        <v/>
      </c>
      <c r="EK12" s="27"/>
      <c r="EL12" s="27"/>
      <c r="EM12" s="27"/>
      <c r="EN12" s="253" t="str">
        <f t="shared" ref="EN12:EN13" si="58">DS12</f>
        <v/>
      </c>
      <c r="EO12" s="27"/>
      <c r="EP12" s="27"/>
      <c r="EQ12" s="253"/>
      <c r="ER12" s="254"/>
      <c r="ES12" s="256"/>
      <c r="ET12" s="248">
        <v>1.0</v>
      </c>
      <c r="EU12" s="255" t="str">
        <f t="shared" ref="EU12:EV12" si="27">DZ12</f>
        <v>Superman</v>
      </c>
      <c r="EV12" s="250" t="str">
        <f t="shared" si="27"/>
        <v/>
      </c>
      <c r="EW12" s="27"/>
      <c r="EX12" s="251" t="str">
        <f t="shared" ref="EX12:EY12" si="28">EC12</f>
        <v>3</v>
      </c>
      <c r="EY12" s="251" t="str">
        <f t="shared" si="28"/>
        <v>40"</v>
      </c>
      <c r="EZ12" s="27"/>
      <c r="FA12" s="27"/>
      <c r="FB12" s="252"/>
      <c r="FC12" s="252" t="str">
        <f t="shared" ref="FC12:FC13" si="61">EH12</f>
        <v/>
      </c>
      <c r="FD12" s="27"/>
      <c r="FE12" s="250" t="str">
        <f t="shared" ref="FE12:FE13" si="62">EJ12</f>
        <v/>
      </c>
      <c r="FF12" s="27"/>
      <c r="FG12" s="27"/>
      <c r="FH12" s="27"/>
      <c r="FI12" s="253" t="str">
        <f t="shared" ref="FI12:FI13" si="63">EN12</f>
        <v/>
      </c>
      <c r="FJ12" s="27"/>
      <c r="FK12" s="27"/>
      <c r="FL12" s="253"/>
      <c r="FM12" s="254"/>
      <c r="FN12" s="191"/>
    </row>
    <row r="13" ht="60.0" customHeight="1" outlineLevel="1">
      <c r="A13" s="257" t="s">
        <v>311</v>
      </c>
      <c r="B13" s="190"/>
      <c r="C13" s="258">
        <f>C12+1</f>
        <v>2</v>
      </c>
      <c r="D13" s="259" t="s">
        <v>313</v>
      </c>
      <c r="E13" s="260" t="str">
        <f>IF(D13="","",VLOOKUP(D13,Esercizi!$AR$1:$AS104,2,))</f>
        <v/>
      </c>
      <c r="F13" s="12"/>
      <c r="G13" s="261" t="str">
        <f>IF(A13="","",VLOOKUP(A13,Esercizi!$AU$1:$AW104,2,))</f>
        <v>3</v>
      </c>
      <c r="H13" s="261" t="str">
        <f>IF(A13="","",VLOOKUP(A13,Esercizi!$AU$1:$AW104,3,))</f>
        <v>40"</v>
      </c>
      <c r="I13" s="12"/>
      <c r="J13" s="12"/>
      <c r="K13" s="262"/>
      <c r="L13" s="263"/>
      <c r="M13" s="27"/>
      <c r="N13" s="260" t="str">
        <f>IF(D13="","",VLOOKUP(D13,Esercizi!$AR$1:$AU104,3,))</f>
        <v/>
      </c>
      <c r="O13" s="12"/>
      <c r="P13" s="12"/>
      <c r="Q13" s="12"/>
      <c r="R13" s="264"/>
      <c r="S13" s="12"/>
      <c r="T13" s="12"/>
      <c r="U13" s="264"/>
      <c r="V13" s="265"/>
      <c r="W13" s="190"/>
      <c r="X13" s="258">
        <f>X12+1</f>
        <v>2</v>
      </c>
      <c r="Y13" s="266" t="str">
        <f t="shared" ref="Y13:Z13" si="29">D13</f>
        <v>Wand bastone exercise</v>
      </c>
      <c r="Z13" s="260" t="str">
        <f t="shared" si="29"/>
        <v/>
      </c>
      <c r="AA13" s="12"/>
      <c r="AB13" s="261" t="str">
        <f t="shared" ref="AB13:AC13" si="30">G13</f>
        <v>3</v>
      </c>
      <c r="AC13" s="261" t="str">
        <f t="shared" si="30"/>
        <v>40"</v>
      </c>
      <c r="AD13" s="12"/>
      <c r="AE13" s="12"/>
      <c r="AF13" s="262"/>
      <c r="AG13" s="262" t="str">
        <f t="shared" si="31"/>
        <v/>
      </c>
      <c r="AH13" s="12"/>
      <c r="AI13" s="260" t="str">
        <f t="shared" si="32"/>
        <v/>
      </c>
      <c r="AJ13" s="12"/>
      <c r="AK13" s="12"/>
      <c r="AL13" s="12"/>
      <c r="AM13" s="264" t="str">
        <f t="shared" si="33"/>
        <v/>
      </c>
      <c r="AN13" s="12"/>
      <c r="AO13" s="12"/>
      <c r="AP13" s="264"/>
      <c r="AQ13" s="265"/>
      <c r="AR13" s="60"/>
      <c r="AS13" s="258">
        <f>AS12+1</f>
        <v>2</v>
      </c>
      <c r="AT13" s="267" t="str">
        <f t="shared" ref="AT13:AU13" si="34">Y13</f>
        <v>Wand bastone exercise</v>
      </c>
      <c r="AU13" s="268" t="str">
        <f t="shared" si="34"/>
        <v/>
      </c>
      <c r="AV13" s="27"/>
      <c r="AW13" s="269" t="str">
        <f t="shared" ref="AW13:AX13" si="35">AB13</f>
        <v>3</v>
      </c>
      <c r="AX13" s="269" t="str">
        <f t="shared" si="35"/>
        <v>40"</v>
      </c>
      <c r="AY13" s="27"/>
      <c r="AZ13" s="27"/>
      <c r="BA13" s="263"/>
      <c r="BB13" s="263" t="str">
        <f t="shared" si="36"/>
        <v/>
      </c>
      <c r="BC13" s="27"/>
      <c r="BD13" s="268" t="str">
        <f t="shared" si="37"/>
        <v/>
      </c>
      <c r="BE13" s="27"/>
      <c r="BF13" s="27"/>
      <c r="BG13" s="27"/>
      <c r="BH13" s="270" t="str">
        <f t="shared" si="38"/>
        <v/>
      </c>
      <c r="BI13" s="27"/>
      <c r="BJ13" s="27"/>
      <c r="BK13" s="270"/>
      <c r="BL13" s="271"/>
      <c r="BM13" s="60"/>
      <c r="BN13" s="258">
        <f>BN12+1</f>
        <v>2</v>
      </c>
      <c r="BO13" s="267" t="str">
        <f t="shared" ref="BO13:BP13" si="39">AT13</f>
        <v>Wand bastone exercise</v>
      </c>
      <c r="BP13" s="268" t="str">
        <f t="shared" si="39"/>
        <v/>
      </c>
      <c r="BQ13" s="27"/>
      <c r="BR13" s="269" t="str">
        <f t="shared" ref="BR13:BS13" si="40">AW13</f>
        <v>3</v>
      </c>
      <c r="BS13" s="269" t="str">
        <f t="shared" si="40"/>
        <v>40"</v>
      </c>
      <c r="BT13" s="27"/>
      <c r="BU13" s="27"/>
      <c r="BV13" s="263"/>
      <c r="BW13" s="263" t="str">
        <f t="shared" si="41"/>
        <v/>
      </c>
      <c r="BX13" s="27"/>
      <c r="BY13" s="268" t="str">
        <f t="shared" si="42"/>
        <v/>
      </c>
      <c r="BZ13" s="27"/>
      <c r="CA13" s="27"/>
      <c r="CB13" s="27"/>
      <c r="CC13" s="270" t="str">
        <f t="shared" si="43"/>
        <v/>
      </c>
      <c r="CD13" s="27"/>
      <c r="CE13" s="27"/>
      <c r="CF13" s="270"/>
      <c r="CG13" s="271"/>
      <c r="CH13" s="190"/>
      <c r="CI13" s="258">
        <f>CI12+1</f>
        <v>2</v>
      </c>
      <c r="CJ13" s="267" t="str">
        <f t="shared" ref="CJ13:CK13" si="44">BO13</f>
        <v>Wand bastone exercise</v>
      </c>
      <c r="CK13" s="268" t="str">
        <f t="shared" si="44"/>
        <v/>
      </c>
      <c r="CL13" s="27"/>
      <c r="CM13" s="269" t="str">
        <f t="shared" ref="CM13:CN13" si="45">BR13</f>
        <v>3</v>
      </c>
      <c r="CN13" s="269" t="str">
        <f t="shared" si="45"/>
        <v>40"</v>
      </c>
      <c r="CO13" s="27"/>
      <c r="CP13" s="27"/>
      <c r="CQ13" s="263"/>
      <c r="CR13" s="263" t="str">
        <f t="shared" si="46"/>
        <v/>
      </c>
      <c r="CS13" s="27"/>
      <c r="CT13" s="268" t="str">
        <f t="shared" si="47"/>
        <v/>
      </c>
      <c r="CU13" s="27"/>
      <c r="CV13" s="27"/>
      <c r="CW13" s="27"/>
      <c r="CX13" s="270" t="str">
        <f t="shared" si="48"/>
        <v/>
      </c>
      <c r="CY13" s="27"/>
      <c r="CZ13" s="27"/>
      <c r="DA13" s="270"/>
      <c r="DB13" s="271"/>
      <c r="DC13" s="190"/>
      <c r="DD13" s="258">
        <f>DD12+1</f>
        <v>2</v>
      </c>
      <c r="DE13" s="267" t="str">
        <f t="shared" ref="DE13:DF13" si="49">CJ13</f>
        <v>Wand bastone exercise</v>
      </c>
      <c r="DF13" s="268" t="str">
        <f t="shared" si="49"/>
        <v/>
      </c>
      <c r="DG13" s="27"/>
      <c r="DH13" s="269" t="str">
        <f t="shared" ref="DH13:DI13" si="50">CM13</f>
        <v>3</v>
      </c>
      <c r="DI13" s="269" t="str">
        <f t="shared" si="50"/>
        <v>40"</v>
      </c>
      <c r="DJ13" s="27"/>
      <c r="DK13" s="27"/>
      <c r="DL13" s="263"/>
      <c r="DM13" s="263" t="str">
        <f t="shared" si="51"/>
        <v/>
      </c>
      <c r="DN13" s="27"/>
      <c r="DO13" s="268" t="str">
        <f t="shared" si="52"/>
        <v/>
      </c>
      <c r="DP13" s="27"/>
      <c r="DQ13" s="27"/>
      <c r="DR13" s="27"/>
      <c r="DS13" s="270" t="str">
        <f t="shared" si="53"/>
        <v/>
      </c>
      <c r="DT13" s="27"/>
      <c r="DU13" s="27"/>
      <c r="DV13" s="270"/>
      <c r="DW13" s="271"/>
      <c r="DX13" s="190"/>
      <c r="DY13" s="258">
        <f>DY12+1</f>
        <v>2</v>
      </c>
      <c r="DZ13" s="267" t="str">
        <f t="shared" ref="DZ13:EA13" si="54">DE13</f>
        <v>Wand bastone exercise</v>
      </c>
      <c r="EA13" s="268" t="str">
        <f t="shared" si="54"/>
        <v/>
      </c>
      <c r="EB13" s="27"/>
      <c r="EC13" s="269" t="str">
        <f t="shared" ref="EC13:ED13" si="55">DH13</f>
        <v>3</v>
      </c>
      <c r="ED13" s="269" t="str">
        <f t="shared" si="55"/>
        <v>40"</v>
      </c>
      <c r="EE13" s="27"/>
      <c r="EF13" s="27"/>
      <c r="EG13" s="263"/>
      <c r="EH13" s="263" t="str">
        <f t="shared" si="56"/>
        <v/>
      </c>
      <c r="EI13" s="27"/>
      <c r="EJ13" s="268" t="str">
        <f t="shared" si="57"/>
        <v/>
      </c>
      <c r="EK13" s="27"/>
      <c r="EL13" s="27"/>
      <c r="EM13" s="27"/>
      <c r="EN13" s="270" t="str">
        <f t="shared" si="58"/>
        <v/>
      </c>
      <c r="EO13" s="27"/>
      <c r="EP13" s="27"/>
      <c r="EQ13" s="270"/>
      <c r="ER13" s="271"/>
      <c r="ES13" s="190"/>
      <c r="ET13" s="258">
        <f>ET12+1</f>
        <v>2</v>
      </c>
      <c r="EU13" s="267" t="str">
        <f t="shared" ref="EU13:EV13" si="59">DZ13</f>
        <v>Wand bastone exercise</v>
      </c>
      <c r="EV13" s="268" t="str">
        <f t="shared" si="59"/>
        <v/>
      </c>
      <c r="EW13" s="27"/>
      <c r="EX13" s="269" t="str">
        <f t="shared" ref="EX13:EY13" si="60">EC13</f>
        <v>3</v>
      </c>
      <c r="EY13" s="269" t="str">
        <f t="shared" si="60"/>
        <v>40"</v>
      </c>
      <c r="EZ13" s="27"/>
      <c r="FA13" s="27"/>
      <c r="FB13" s="263"/>
      <c r="FC13" s="263" t="str">
        <f t="shared" si="61"/>
        <v/>
      </c>
      <c r="FD13" s="27"/>
      <c r="FE13" s="268" t="str">
        <f t="shared" si="62"/>
        <v/>
      </c>
      <c r="FF13" s="27"/>
      <c r="FG13" s="27"/>
      <c r="FH13" s="27"/>
      <c r="FI13" s="270" t="str">
        <f t="shared" si="63"/>
        <v/>
      </c>
      <c r="FJ13" s="27"/>
      <c r="FK13" s="27"/>
      <c r="FL13" s="270"/>
      <c r="FM13" s="271"/>
      <c r="FN13" s="191"/>
    </row>
    <row r="14" ht="15.0" customHeight="1" outlineLevel="1">
      <c r="A14" s="272"/>
      <c r="B14" s="273"/>
      <c r="C14" s="274"/>
      <c r="D14" s="165"/>
      <c r="E14" s="275"/>
      <c r="F14" s="275"/>
      <c r="G14" s="275"/>
      <c r="H14" s="275"/>
      <c r="I14" s="275"/>
      <c r="J14" s="165"/>
      <c r="K14" s="9"/>
      <c r="L14" s="165"/>
      <c r="M14" s="274"/>
      <c r="N14" s="274"/>
      <c r="O14" s="274"/>
      <c r="P14" s="165"/>
      <c r="Q14" s="165"/>
      <c r="R14" s="165"/>
      <c r="S14" s="274"/>
      <c r="T14" s="274"/>
      <c r="U14" s="274"/>
      <c r="V14" s="274"/>
      <c r="W14" s="273"/>
      <c r="X14" s="274"/>
      <c r="Y14" s="165"/>
      <c r="Z14" s="275"/>
      <c r="AA14" s="275"/>
      <c r="AB14" s="275"/>
      <c r="AC14" s="275"/>
      <c r="AD14" s="275"/>
      <c r="AE14" s="165"/>
      <c r="AF14" s="9"/>
      <c r="AG14" s="165"/>
      <c r="AH14" s="274"/>
      <c r="AI14" s="274"/>
      <c r="AJ14" s="274"/>
      <c r="AK14" s="165"/>
      <c r="AL14" s="165"/>
      <c r="AM14" s="165"/>
      <c r="AN14" s="274"/>
      <c r="AO14" s="274"/>
      <c r="AP14" s="274"/>
      <c r="AQ14" s="274"/>
      <c r="AR14" s="60"/>
      <c r="AS14" s="274"/>
      <c r="AT14" s="165"/>
      <c r="AU14" s="275"/>
      <c r="AV14" s="275"/>
      <c r="AW14" s="275"/>
      <c r="AX14" s="275"/>
      <c r="AY14" s="275"/>
      <c r="AZ14" s="165"/>
      <c r="BA14" s="9"/>
      <c r="BB14" s="165"/>
      <c r="BC14" s="274"/>
      <c r="BD14" s="274"/>
      <c r="BE14" s="274"/>
      <c r="BF14" s="165"/>
      <c r="BG14" s="165"/>
      <c r="BH14" s="165"/>
      <c r="BI14" s="274"/>
      <c r="BJ14" s="274"/>
      <c r="BK14" s="274"/>
      <c r="BL14" s="274"/>
      <c r="BM14" s="60"/>
      <c r="BN14" s="274"/>
      <c r="BO14" s="165"/>
      <c r="BP14" s="275"/>
      <c r="BQ14" s="275"/>
      <c r="BR14" s="275"/>
      <c r="BS14" s="275"/>
      <c r="BT14" s="275"/>
      <c r="BU14" s="165"/>
      <c r="BV14" s="9"/>
      <c r="BW14" s="165"/>
      <c r="BX14" s="274"/>
      <c r="BY14" s="274"/>
      <c r="BZ14" s="274"/>
      <c r="CA14" s="165"/>
      <c r="CB14" s="165"/>
      <c r="CC14" s="165"/>
      <c r="CD14" s="274"/>
      <c r="CE14" s="274"/>
      <c r="CF14" s="274"/>
      <c r="CG14" s="274"/>
      <c r="CH14" s="273"/>
      <c r="CI14" s="274"/>
      <c r="CJ14" s="165"/>
      <c r="CK14" s="275"/>
      <c r="CL14" s="275"/>
      <c r="CM14" s="275"/>
      <c r="CN14" s="275"/>
      <c r="CO14" s="275"/>
      <c r="CP14" s="165"/>
      <c r="CQ14" s="9"/>
      <c r="CR14" s="165"/>
      <c r="CS14" s="274"/>
      <c r="CT14" s="274"/>
      <c r="CU14" s="274"/>
      <c r="CV14" s="165"/>
      <c r="CW14" s="165"/>
      <c r="CX14" s="165"/>
      <c r="CY14" s="274"/>
      <c r="CZ14" s="274"/>
      <c r="DA14" s="274"/>
      <c r="DB14" s="274"/>
      <c r="DC14" s="273"/>
      <c r="DD14" s="274"/>
      <c r="DE14" s="165"/>
      <c r="DF14" s="275"/>
      <c r="DG14" s="275"/>
      <c r="DH14" s="275"/>
      <c r="DI14" s="275"/>
      <c r="DJ14" s="275"/>
      <c r="DK14" s="165"/>
      <c r="DL14" s="9"/>
      <c r="DM14" s="165"/>
      <c r="DN14" s="274"/>
      <c r="DO14" s="274"/>
      <c r="DP14" s="274"/>
      <c r="DQ14" s="165"/>
      <c r="DR14" s="165"/>
      <c r="DS14" s="165"/>
      <c r="DT14" s="274"/>
      <c r="DU14" s="274"/>
      <c r="DV14" s="274"/>
      <c r="DW14" s="274"/>
      <c r="DX14" s="273"/>
      <c r="DY14" s="274"/>
      <c r="DZ14" s="165"/>
      <c r="EA14" s="275"/>
      <c r="EB14" s="275"/>
      <c r="EC14" s="275"/>
      <c r="ED14" s="275"/>
      <c r="EE14" s="275"/>
      <c r="EF14" s="165"/>
      <c r="EG14" s="9"/>
      <c r="EH14" s="165"/>
      <c r="EI14" s="274"/>
      <c r="EJ14" s="274"/>
      <c r="EK14" s="274"/>
      <c r="EL14" s="165"/>
      <c r="EM14" s="165"/>
      <c r="EN14" s="165"/>
      <c r="EO14" s="274"/>
      <c r="EP14" s="274"/>
      <c r="EQ14" s="274"/>
      <c r="ER14" s="274"/>
      <c r="ES14" s="273"/>
      <c r="ET14" s="274"/>
      <c r="EU14" s="165"/>
      <c r="EV14" s="275"/>
      <c r="EW14" s="275"/>
      <c r="EX14" s="275"/>
      <c r="EY14" s="275"/>
      <c r="EZ14" s="275"/>
      <c r="FA14" s="165"/>
      <c r="FB14" s="9"/>
      <c r="FC14" s="165"/>
      <c r="FD14" s="274"/>
      <c r="FE14" s="274"/>
      <c r="FF14" s="274"/>
      <c r="FG14" s="165"/>
      <c r="FH14" s="165"/>
      <c r="FI14" s="165"/>
      <c r="FJ14" s="274"/>
      <c r="FK14" s="274"/>
      <c r="FL14" s="274"/>
      <c r="FM14" s="274"/>
      <c r="FN14" s="276"/>
    </row>
    <row r="15" ht="15.0" customHeight="1" outlineLevel="1">
      <c r="A15" s="277"/>
      <c r="B15" s="278"/>
      <c r="C15" s="279"/>
      <c r="D15" s="280">
        <v>1.0</v>
      </c>
      <c r="E15" s="281"/>
      <c r="F15" s="281"/>
      <c r="G15" s="281"/>
      <c r="H15" s="281"/>
      <c r="I15" s="281"/>
      <c r="J15" s="282"/>
      <c r="K15" s="283"/>
      <c r="L15" s="282"/>
      <c r="M15" s="282"/>
      <c r="N15" s="282"/>
      <c r="O15" s="282"/>
      <c r="P15" s="282"/>
      <c r="Q15" s="282"/>
      <c r="R15" s="282"/>
      <c r="S15" s="284"/>
      <c r="T15" s="284"/>
      <c r="U15" s="284"/>
      <c r="V15" s="284"/>
      <c r="W15" s="278"/>
      <c r="X15" s="279"/>
      <c r="Y15" s="280">
        <v>1.0</v>
      </c>
      <c r="Z15" s="281"/>
      <c r="AA15" s="281"/>
      <c r="AB15" s="281"/>
      <c r="AC15" s="281"/>
      <c r="AD15" s="281"/>
      <c r="AE15" s="282"/>
      <c r="AF15" s="283"/>
      <c r="AG15" s="282"/>
      <c r="AH15" s="282"/>
      <c r="AI15" s="282"/>
      <c r="AJ15" s="282"/>
      <c r="AK15" s="282"/>
      <c r="AL15" s="282"/>
      <c r="AM15" s="282"/>
      <c r="AN15" s="284"/>
      <c r="AO15" s="284"/>
      <c r="AP15" s="284"/>
      <c r="AQ15" s="284"/>
      <c r="AR15" s="285"/>
      <c r="AS15" s="279"/>
      <c r="AT15" s="280">
        <v>1.0</v>
      </c>
      <c r="AU15" s="281"/>
      <c r="AV15" s="281"/>
      <c r="AW15" s="281"/>
      <c r="AX15" s="281"/>
      <c r="AY15" s="281"/>
      <c r="AZ15" s="282"/>
      <c r="BA15" s="283"/>
      <c r="BB15" s="282"/>
      <c r="BC15" s="282"/>
      <c r="BD15" s="282"/>
      <c r="BE15" s="282"/>
      <c r="BF15" s="282"/>
      <c r="BG15" s="282"/>
      <c r="BH15" s="282"/>
      <c r="BI15" s="284"/>
      <c r="BJ15" s="284"/>
      <c r="BK15" s="284"/>
      <c r="BL15" s="284"/>
      <c r="BM15" s="285"/>
      <c r="BN15" s="279"/>
      <c r="BO15" s="280">
        <v>1.0</v>
      </c>
      <c r="BP15" s="281"/>
      <c r="BQ15" s="281"/>
      <c r="BR15" s="281"/>
      <c r="BS15" s="281"/>
      <c r="BT15" s="281"/>
      <c r="BU15" s="282"/>
      <c r="BV15" s="283"/>
      <c r="BW15" s="282"/>
      <c r="BX15" s="282"/>
      <c r="BY15" s="282"/>
      <c r="BZ15" s="282"/>
      <c r="CA15" s="282"/>
      <c r="CB15" s="282"/>
      <c r="CC15" s="282"/>
      <c r="CD15" s="284"/>
      <c r="CE15" s="284"/>
      <c r="CF15" s="284"/>
      <c r="CG15" s="284"/>
      <c r="CH15" s="278"/>
      <c r="CI15" s="279"/>
      <c r="CJ15" s="280">
        <v>1.0</v>
      </c>
      <c r="CK15" s="281"/>
      <c r="CL15" s="281"/>
      <c r="CM15" s="281"/>
      <c r="CN15" s="281"/>
      <c r="CO15" s="281"/>
      <c r="CP15" s="282"/>
      <c r="CQ15" s="283"/>
      <c r="CR15" s="282"/>
      <c r="CS15" s="282"/>
      <c r="CT15" s="282"/>
      <c r="CU15" s="282"/>
      <c r="CV15" s="282"/>
      <c r="CW15" s="282"/>
      <c r="CX15" s="282"/>
      <c r="CY15" s="284"/>
      <c r="CZ15" s="284"/>
      <c r="DA15" s="284"/>
      <c r="DB15" s="284"/>
      <c r="DC15" s="278"/>
      <c r="DD15" s="279"/>
      <c r="DE15" s="280">
        <v>1.0</v>
      </c>
      <c r="DF15" s="281"/>
      <c r="DG15" s="281"/>
      <c r="DH15" s="281"/>
      <c r="DI15" s="281"/>
      <c r="DJ15" s="281"/>
      <c r="DK15" s="282"/>
      <c r="DL15" s="283"/>
      <c r="DM15" s="282"/>
      <c r="DN15" s="282"/>
      <c r="DO15" s="282"/>
      <c r="DP15" s="282"/>
      <c r="DQ15" s="282"/>
      <c r="DR15" s="282"/>
      <c r="DS15" s="282"/>
      <c r="DT15" s="284"/>
      <c r="DU15" s="284"/>
      <c r="DV15" s="284"/>
      <c r="DW15" s="284"/>
      <c r="DX15" s="278"/>
      <c r="DY15" s="279"/>
      <c r="DZ15" s="280">
        <v>1.0</v>
      </c>
      <c r="EA15" s="281"/>
      <c r="EB15" s="281"/>
      <c r="EC15" s="281"/>
      <c r="ED15" s="281"/>
      <c r="EE15" s="281"/>
      <c r="EF15" s="282"/>
      <c r="EG15" s="283"/>
      <c r="EH15" s="282"/>
      <c r="EI15" s="282"/>
      <c r="EJ15" s="282"/>
      <c r="EK15" s="282"/>
      <c r="EL15" s="282"/>
      <c r="EM15" s="282"/>
      <c r="EN15" s="282"/>
      <c r="EO15" s="284"/>
      <c r="EP15" s="284"/>
      <c r="EQ15" s="284"/>
      <c r="ER15" s="284"/>
      <c r="ES15" s="278"/>
      <c r="ET15" s="279"/>
      <c r="EU15" s="280">
        <v>1.0</v>
      </c>
      <c r="EV15" s="281"/>
      <c r="EW15" s="281"/>
      <c r="EX15" s="281"/>
      <c r="EY15" s="281"/>
      <c r="EZ15" s="281"/>
      <c r="FA15" s="282"/>
      <c r="FB15" s="283"/>
      <c r="FC15" s="282"/>
      <c r="FD15" s="282"/>
      <c r="FE15" s="282"/>
      <c r="FF15" s="282"/>
      <c r="FG15" s="282"/>
      <c r="FH15" s="282"/>
      <c r="FI15" s="282"/>
      <c r="FJ15" s="284"/>
      <c r="FK15" s="284"/>
      <c r="FL15" s="284"/>
      <c r="FM15" s="284"/>
      <c r="FN15" s="286"/>
    </row>
    <row r="16" ht="15.0" customHeight="1" outlineLevel="1">
      <c r="A16" s="277"/>
      <c r="B16" s="278"/>
      <c r="C16" s="287" t="s">
        <v>314</v>
      </c>
      <c r="D16" s="288" t="s">
        <v>315</v>
      </c>
      <c r="E16" s="288" t="s">
        <v>303</v>
      </c>
      <c r="F16" s="289" t="s">
        <v>307</v>
      </c>
      <c r="G16" s="289" t="s">
        <v>304</v>
      </c>
      <c r="H16" s="289" t="s">
        <v>305</v>
      </c>
      <c r="I16" s="290"/>
      <c r="J16" s="290"/>
      <c r="K16" s="289" t="s">
        <v>316</v>
      </c>
      <c r="L16" s="289" t="s">
        <v>306</v>
      </c>
      <c r="M16" s="290"/>
      <c r="N16" s="289" t="s">
        <v>317</v>
      </c>
      <c r="O16" s="290"/>
      <c r="P16" s="289"/>
      <c r="Q16" s="289" t="s">
        <v>318</v>
      </c>
      <c r="R16" s="290"/>
      <c r="S16" s="290"/>
      <c r="T16" s="290"/>
      <c r="U16" s="289"/>
      <c r="V16" s="291" t="s">
        <v>309</v>
      </c>
      <c r="W16" s="278"/>
      <c r="X16" s="287" t="s">
        <v>314</v>
      </c>
      <c r="Y16" s="288" t="s">
        <v>315</v>
      </c>
      <c r="Z16" s="288" t="s">
        <v>303</v>
      </c>
      <c r="AA16" s="289" t="s">
        <v>307</v>
      </c>
      <c r="AB16" s="289" t="s">
        <v>304</v>
      </c>
      <c r="AC16" s="289" t="s">
        <v>305</v>
      </c>
      <c r="AD16" s="290"/>
      <c r="AE16" s="290"/>
      <c r="AF16" s="289" t="s">
        <v>316</v>
      </c>
      <c r="AG16" s="289" t="s">
        <v>306</v>
      </c>
      <c r="AH16" s="290"/>
      <c r="AI16" s="289" t="s">
        <v>317</v>
      </c>
      <c r="AJ16" s="290"/>
      <c r="AK16" s="289"/>
      <c r="AL16" s="289" t="s">
        <v>318</v>
      </c>
      <c r="AM16" s="290"/>
      <c r="AN16" s="290"/>
      <c r="AO16" s="290"/>
      <c r="AP16" s="289"/>
      <c r="AQ16" s="291" t="s">
        <v>309</v>
      </c>
      <c r="AR16" s="285"/>
      <c r="AS16" s="287" t="s">
        <v>314</v>
      </c>
      <c r="AT16" s="288" t="s">
        <v>315</v>
      </c>
      <c r="AU16" s="288" t="s">
        <v>303</v>
      </c>
      <c r="AV16" s="289" t="s">
        <v>307</v>
      </c>
      <c r="AW16" s="289" t="s">
        <v>304</v>
      </c>
      <c r="AX16" s="289" t="s">
        <v>305</v>
      </c>
      <c r="AY16" s="290"/>
      <c r="AZ16" s="290"/>
      <c r="BA16" s="289" t="s">
        <v>316</v>
      </c>
      <c r="BB16" s="289" t="s">
        <v>306</v>
      </c>
      <c r="BC16" s="290"/>
      <c r="BD16" s="289" t="s">
        <v>317</v>
      </c>
      <c r="BE16" s="290"/>
      <c r="BF16" s="289"/>
      <c r="BG16" s="289" t="s">
        <v>318</v>
      </c>
      <c r="BH16" s="290"/>
      <c r="BI16" s="290"/>
      <c r="BJ16" s="290"/>
      <c r="BK16" s="289"/>
      <c r="BL16" s="291" t="s">
        <v>309</v>
      </c>
      <c r="BM16" s="285"/>
      <c r="BN16" s="287" t="s">
        <v>314</v>
      </c>
      <c r="BO16" s="288" t="s">
        <v>315</v>
      </c>
      <c r="BP16" s="288" t="s">
        <v>303</v>
      </c>
      <c r="BQ16" s="289" t="s">
        <v>307</v>
      </c>
      <c r="BR16" s="289" t="s">
        <v>304</v>
      </c>
      <c r="BS16" s="289" t="s">
        <v>305</v>
      </c>
      <c r="BT16" s="290"/>
      <c r="BU16" s="290"/>
      <c r="BV16" s="289" t="s">
        <v>316</v>
      </c>
      <c r="BW16" s="289" t="s">
        <v>306</v>
      </c>
      <c r="BX16" s="290"/>
      <c r="BY16" s="289" t="s">
        <v>317</v>
      </c>
      <c r="BZ16" s="290"/>
      <c r="CA16" s="289"/>
      <c r="CB16" s="289" t="s">
        <v>318</v>
      </c>
      <c r="CC16" s="290"/>
      <c r="CD16" s="290"/>
      <c r="CE16" s="290"/>
      <c r="CF16" s="289"/>
      <c r="CG16" s="291" t="s">
        <v>309</v>
      </c>
      <c r="CH16" s="278"/>
      <c r="CI16" s="287" t="s">
        <v>314</v>
      </c>
      <c r="CJ16" s="288" t="s">
        <v>315</v>
      </c>
      <c r="CK16" s="288" t="s">
        <v>303</v>
      </c>
      <c r="CL16" s="289" t="s">
        <v>307</v>
      </c>
      <c r="CM16" s="289" t="s">
        <v>304</v>
      </c>
      <c r="CN16" s="289" t="s">
        <v>305</v>
      </c>
      <c r="CO16" s="290"/>
      <c r="CP16" s="290"/>
      <c r="CQ16" s="289" t="s">
        <v>316</v>
      </c>
      <c r="CR16" s="289" t="s">
        <v>306</v>
      </c>
      <c r="CS16" s="290"/>
      <c r="CT16" s="289" t="s">
        <v>317</v>
      </c>
      <c r="CU16" s="290"/>
      <c r="CV16" s="289"/>
      <c r="CW16" s="289" t="s">
        <v>318</v>
      </c>
      <c r="CX16" s="290"/>
      <c r="CY16" s="290"/>
      <c r="CZ16" s="290"/>
      <c r="DA16" s="289"/>
      <c r="DB16" s="291" t="s">
        <v>309</v>
      </c>
      <c r="DC16" s="278"/>
      <c r="DD16" s="287" t="s">
        <v>314</v>
      </c>
      <c r="DE16" s="288" t="s">
        <v>315</v>
      </c>
      <c r="DF16" s="288" t="s">
        <v>303</v>
      </c>
      <c r="DG16" s="289" t="s">
        <v>307</v>
      </c>
      <c r="DH16" s="289" t="s">
        <v>304</v>
      </c>
      <c r="DI16" s="289" t="s">
        <v>305</v>
      </c>
      <c r="DJ16" s="290"/>
      <c r="DK16" s="290"/>
      <c r="DL16" s="289" t="s">
        <v>316</v>
      </c>
      <c r="DM16" s="289" t="s">
        <v>306</v>
      </c>
      <c r="DN16" s="290"/>
      <c r="DO16" s="289" t="s">
        <v>317</v>
      </c>
      <c r="DP16" s="290"/>
      <c r="DQ16" s="289"/>
      <c r="DR16" s="289" t="s">
        <v>318</v>
      </c>
      <c r="DS16" s="290"/>
      <c r="DT16" s="290"/>
      <c r="DU16" s="290"/>
      <c r="DV16" s="289"/>
      <c r="DW16" s="291" t="s">
        <v>309</v>
      </c>
      <c r="DX16" s="278"/>
      <c r="DY16" s="287" t="s">
        <v>314</v>
      </c>
      <c r="DZ16" s="288" t="s">
        <v>315</v>
      </c>
      <c r="EA16" s="288" t="s">
        <v>303</v>
      </c>
      <c r="EB16" s="289" t="s">
        <v>307</v>
      </c>
      <c r="EC16" s="289" t="s">
        <v>304</v>
      </c>
      <c r="ED16" s="289" t="s">
        <v>305</v>
      </c>
      <c r="EE16" s="290"/>
      <c r="EF16" s="290"/>
      <c r="EG16" s="289" t="s">
        <v>316</v>
      </c>
      <c r="EH16" s="289" t="s">
        <v>306</v>
      </c>
      <c r="EI16" s="290"/>
      <c r="EJ16" s="289" t="s">
        <v>317</v>
      </c>
      <c r="EK16" s="290"/>
      <c r="EL16" s="289"/>
      <c r="EM16" s="289" t="s">
        <v>318</v>
      </c>
      <c r="EN16" s="290"/>
      <c r="EO16" s="290"/>
      <c r="EP16" s="290"/>
      <c r="EQ16" s="289"/>
      <c r="ER16" s="291" t="s">
        <v>309</v>
      </c>
      <c r="ES16" s="278"/>
      <c r="ET16" s="287" t="s">
        <v>314</v>
      </c>
      <c r="EU16" s="288" t="s">
        <v>315</v>
      </c>
      <c r="EV16" s="288" t="s">
        <v>303</v>
      </c>
      <c r="EW16" s="289" t="s">
        <v>307</v>
      </c>
      <c r="EX16" s="289" t="s">
        <v>304</v>
      </c>
      <c r="EY16" s="289" t="s">
        <v>305</v>
      </c>
      <c r="EZ16" s="290"/>
      <c r="FA16" s="290"/>
      <c r="FB16" s="289" t="s">
        <v>316</v>
      </c>
      <c r="FC16" s="289" t="s">
        <v>306</v>
      </c>
      <c r="FD16" s="290"/>
      <c r="FE16" s="289" t="s">
        <v>317</v>
      </c>
      <c r="FF16" s="290"/>
      <c r="FG16" s="289"/>
      <c r="FH16" s="289" t="s">
        <v>318</v>
      </c>
      <c r="FI16" s="290"/>
      <c r="FJ16" s="290"/>
      <c r="FK16" s="290"/>
      <c r="FL16" s="289"/>
      <c r="FM16" s="291" t="s">
        <v>309</v>
      </c>
      <c r="FN16" s="286"/>
    </row>
    <row r="17" outlineLevel="1">
      <c r="A17" s="292"/>
      <c r="B17" s="293"/>
      <c r="C17" s="294" t="s">
        <v>319</v>
      </c>
      <c r="D17" s="295" t="str">
        <f>Split!F39</f>
        <v>Lat machine prona</v>
      </c>
      <c r="E17" s="296" t="str">
        <f>IF(Split!G39="","",Split!G39)</f>
        <v>https://www.youtube.com/shorts/Efvl1b-OMeU?t=3&amp;feature=share</v>
      </c>
      <c r="F17" s="295" t="str">
        <f>Split!N39</f>
        <v>spalle basse, petto in fuori e gomiti che scendono perpendicolarmente</v>
      </c>
      <c r="G17" s="295">
        <f>Split!P39</f>
        <v>4</v>
      </c>
      <c r="H17" s="295">
        <f>Split!Q39</f>
        <v>5</v>
      </c>
      <c r="I17" s="27"/>
      <c r="J17" s="27"/>
      <c r="K17" s="295" t="str">
        <f>IF(D17="","",Split!O39)</f>
        <v>Segui Il Recupero Scritto Nella Cella Qui A Destra </v>
      </c>
      <c r="L17" s="295">
        <f>Split!H39</f>
        <v>90</v>
      </c>
      <c r="M17" s="27"/>
      <c r="N17" s="295" t="str">
        <f>Split!$J39</f>
        <v/>
      </c>
      <c r="O17" s="27"/>
      <c r="P17" s="295"/>
      <c r="Q17" s="295" t="str">
        <f>Split!L39</f>
        <v>trova un carico pesante ma gestibile per 4x5, la settimana a seguire con lo stesso carico arriva a chiudere 3z6, poi la settimana dopo aumenta il carico e ripeti il ragionamento</v>
      </c>
      <c r="R17" s="27"/>
      <c r="S17" s="27"/>
      <c r="T17" s="27"/>
      <c r="U17" s="295"/>
      <c r="V17" s="297"/>
      <c r="W17" s="293"/>
      <c r="X17" s="294" t="s">
        <v>319</v>
      </c>
      <c r="Y17" s="295" t="str">
        <f t="shared" ref="Y17:AA17" si="64">D17</f>
        <v>Lat machine prona</v>
      </c>
      <c r="Z17" s="296" t="str">
        <f t="shared" si="64"/>
        <v>https://www.youtube.com/shorts/Efvl1b-OMeU?t=3&amp;feature=share</v>
      </c>
      <c r="AA17" s="295" t="str">
        <f t="shared" si="64"/>
        <v>spalle basse, petto in fuori e gomiti che scendono perpendicolarmente</v>
      </c>
      <c r="AB17" s="295">
        <f>Split!R39</f>
        <v>3</v>
      </c>
      <c r="AC17" s="295" t="str">
        <f>Split!S39</f>
        <v>6 stesso carico settitmana 1</v>
      </c>
      <c r="AD17" s="27"/>
      <c r="AE17" s="27"/>
      <c r="AF17" s="295" t="str">
        <f t="shared" ref="AF17:AF28" si="72">$K17</f>
        <v>Segui Il Recupero Scritto Nella Cella Qui A Destra </v>
      </c>
      <c r="AG17" s="295">
        <f t="shared" ref="AG17:AG28" si="73">L17</f>
        <v>90</v>
      </c>
      <c r="AH17" s="27"/>
      <c r="AI17" s="295" t="str">
        <f t="shared" ref="AI17:AI28" si="74">N17</f>
        <v/>
      </c>
      <c r="AJ17" s="27"/>
      <c r="AK17" s="295"/>
      <c r="AL17" s="295" t="str">
        <f t="shared" ref="AL17:AL28" si="75">Q17</f>
        <v>trova un carico pesante ma gestibile per 4x5, la settimana a seguire con lo stesso carico arriva a chiudere 3z6, poi la settimana dopo aumenta il carico e ripeti il ragionamento</v>
      </c>
      <c r="AM17" s="27"/>
      <c r="AN17" s="27"/>
      <c r="AO17" s="27"/>
      <c r="AP17" s="295"/>
      <c r="AQ17" s="297"/>
      <c r="AR17" s="298"/>
      <c r="AS17" s="294" t="s">
        <v>319</v>
      </c>
      <c r="AT17" s="295" t="str">
        <f t="shared" ref="AT17:AV17" si="65">Y17</f>
        <v>Lat machine prona</v>
      </c>
      <c r="AU17" s="296" t="str">
        <f t="shared" si="65"/>
        <v>https://www.youtube.com/shorts/Efvl1b-OMeU?t=3&amp;feature=share</v>
      </c>
      <c r="AV17" s="295" t="str">
        <f t="shared" si="65"/>
        <v>spalle basse, petto in fuori e gomiti che scendono perpendicolarmente</v>
      </c>
      <c r="AW17" s="295">
        <f>Split!T39</f>
        <v>4</v>
      </c>
      <c r="AX17" s="295" t="str">
        <f>Split!U39</f>
        <v>5 aumenta il carico</v>
      </c>
      <c r="AY17" s="27"/>
      <c r="AZ17" s="27"/>
      <c r="BA17" s="295" t="str">
        <f t="shared" ref="BA17:BA28" si="77">$K17</f>
        <v>Segui Il Recupero Scritto Nella Cella Qui A Destra </v>
      </c>
      <c r="BB17" s="295">
        <f t="shared" ref="BB17:BB28" si="78">AG17</f>
        <v>90</v>
      </c>
      <c r="BC17" s="27"/>
      <c r="BD17" s="295" t="str">
        <f t="shared" ref="BD17:BD28" si="79">AI17</f>
        <v/>
      </c>
      <c r="BE17" s="27"/>
      <c r="BF17" s="295"/>
      <c r="BG17" s="295" t="str">
        <f t="shared" ref="BG17:BG28" si="80">AL17</f>
        <v>trova un carico pesante ma gestibile per 4x5, la settimana a seguire con lo stesso carico arriva a chiudere 3z6, poi la settimana dopo aumenta il carico e ripeti il ragionamento</v>
      </c>
      <c r="BH17" s="27"/>
      <c r="BI17" s="27"/>
      <c r="BJ17" s="27"/>
      <c r="BK17" s="295"/>
      <c r="BL17" s="297"/>
      <c r="BM17" s="298"/>
      <c r="BN17" s="294" t="s">
        <v>319</v>
      </c>
      <c r="BO17" s="295" t="str">
        <f t="shared" ref="BO17:BQ17" si="66">AT17</f>
        <v>Lat machine prona</v>
      </c>
      <c r="BP17" s="296" t="str">
        <f t="shared" si="66"/>
        <v>https://www.youtube.com/shorts/Efvl1b-OMeU?t=3&amp;feature=share</v>
      </c>
      <c r="BQ17" s="295" t="str">
        <f t="shared" si="66"/>
        <v>spalle basse, petto in fuori e gomiti che scendono perpendicolarmente</v>
      </c>
      <c r="BR17" s="295">
        <f>Split!V39</f>
        <v>3</v>
      </c>
      <c r="BS17" s="295" t="str">
        <f>Split!W39</f>
        <v>6 stesso carico settitmana 3</v>
      </c>
      <c r="BT17" s="27"/>
      <c r="BU17" s="27"/>
      <c r="BV17" s="295" t="str">
        <f t="shared" ref="BV17:BV28" si="82">$K17</f>
        <v>Segui Il Recupero Scritto Nella Cella Qui A Destra </v>
      </c>
      <c r="BW17" s="295">
        <f t="shared" ref="BW17:BW28" si="83">BB17</f>
        <v>90</v>
      </c>
      <c r="BX17" s="27"/>
      <c r="BY17" s="295" t="str">
        <f t="shared" ref="BY17:BY28" si="84">BD17</f>
        <v/>
      </c>
      <c r="BZ17" s="27"/>
      <c r="CA17" s="295"/>
      <c r="CB17" s="295" t="str">
        <f t="shared" ref="CB17:CB28" si="85">BG17</f>
        <v>trova un carico pesante ma gestibile per 4x5, la settimana a seguire con lo stesso carico arriva a chiudere 3z6, poi la settimana dopo aumenta il carico e ripeti il ragionamento</v>
      </c>
      <c r="CC17" s="27"/>
      <c r="CD17" s="27"/>
      <c r="CE17" s="27"/>
      <c r="CF17" s="295"/>
      <c r="CG17" s="297"/>
      <c r="CH17" s="293"/>
      <c r="CI17" s="294" t="s">
        <v>319</v>
      </c>
      <c r="CJ17" s="295" t="str">
        <f t="shared" ref="CJ17:CL17" si="67">BO17</f>
        <v>Lat machine prona</v>
      </c>
      <c r="CK17" s="296" t="str">
        <f t="shared" si="67"/>
        <v>https://www.youtube.com/shorts/Efvl1b-OMeU?t=3&amp;feature=share</v>
      </c>
      <c r="CL17" s="295" t="str">
        <f t="shared" si="67"/>
        <v>spalle basse, petto in fuori e gomiti che scendono perpendicolarmente</v>
      </c>
      <c r="CM17" s="295">
        <f>Split!X39</f>
        <v>4</v>
      </c>
      <c r="CN17" s="295" t="str">
        <f>Split!Y39</f>
        <v>5 aumenta il carico</v>
      </c>
      <c r="CO17" s="27"/>
      <c r="CP17" s="27"/>
      <c r="CQ17" s="295" t="str">
        <f t="shared" ref="CQ17:CQ28" si="87">$K17</f>
        <v>Segui Il Recupero Scritto Nella Cella Qui A Destra </v>
      </c>
      <c r="CR17" s="295">
        <f t="shared" ref="CR17:CR28" si="88">BW17</f>
        <v>90</v>
      </c>
      <c r="CS17" s="27"/>
      <c r="CT17" s="295" t="str">
        <f t="shared" ref="CT17:CT28" si="89">BY17</f>
        <v/>
      </c>
      <c r="CU17" s="27"/>
      <c r="CV17" s="295"/>
      <c r="CW17" s="295" t="str">
        <f t="shared" ref="CW17:CW28" si="90">CB17</f>
        <v>trova un carico pesante ma gestibile per 4x5, la settimana a seguire con lo stesso carico arriva a chiudere 3z6, poi la settimana dopo aumenta il carico e ripeti il ragionamento</v>
      </c>
      <c r="CX17" s="27"/>
      <c r="CY17" s="27"/>
      <c r="CZ17" s="27"/>
      <c r="DA17" s="295"/>
      <c r="DB17" s="297"/>
      <c r="DC17" s="293"/>
      <c r="DD17" s="294" t="s">
        <v>319</v>
      </c>
      <c r="DE17" s="295" t="str">
        <f t="shared" ref="DE17:DG17" si="68">CJ17</f>
        <v>Lat machine prona</v>
      </c>
      <c r="DF17" s="296" t="str">
        <f t="shared" si="68"/>
        <v>https://www.youtube.com/shorts/Efvl1b-OMeU?t=3&amp;feature=share</v>
      </c>
      <c r="DG17" s="295" t="str">
        <f t="shared" si="68"/>
        <v>spalle basse, petto in fuori e gomiti che scendono perpendicolarmente</v>
      </c>
      <c r="DH17" s="295">
        <f>Split!Z39</f>
        <v>3</v>
      </c>
      <c r="DI17" s="295" t="str">
        <f>Split!AA39</f>
        <v>6 stesso carico settitmana 5</v>
      </c>
      <c r="DJ17" s="27"/>
      <c r="DK17" s="27"/>
      <c r="DL17" s="295" t="str">
        <f t="shared" ref="DL17:DL28" si="92">$K17</f>
        <v>Segui Il Recupero Scritto Nella Cella Qui A Destra </v>
      </c>
      <c r="DM17" s="295">
        <f t="shared" ref="DM17:DM28" si="93">CR17</f>
        <v>90</v>
      </c>
      <c r="DN17" s="27"/>
      <c r="DO17" s="295" t="str">
        <f t="shared" ref="DO17:DO28" si="94">CT17</f>
        <v/>
      </c>
      <c r="DP17" s="27"/>
      <c r="DQ17" s="295"/>
      <c r="DR17" s="295" t="str">
        <f t="shared" ref="DR17:DR28" si="95">CW17</f>
        <v>trova un carico pesante ma gestibile per 4x5, la settimana a seguire con lo stesso carico arriva a chiudere 3z6, poi la settimana dopo aumenta il carico e ripeti il ragionamento</v>
      </c>
      <c r="DS17" s="27"/>
      <c r="DT17" s="27"/>
      <c r="DU17" s="27"/>
      <c r="DV17" s="295"/>
      <c r="DW17" s="297"/>
      <c r="DX17" s="293"/>
      <c r="DY17" s="294" t="s">
        <v>319</v>
      </c>
      <c r="DZ17" s="295" t="str">
        <f t="shared" ref="DZ17:EB17" si="69">DE17</f>
        <v>Lat machine prona</v>
      </c>
      <c r="EA17" s="299" t="str">
        <f t="shared" si="69"/>
        <v>https://www.youtube.com/shorts/Efvl1b-OMeU?t=3&amp;feature=share</v>
      </c>
      <c r="EB17" s="295" t="str">
        <f t="shared" si="69"/>
        <v>spalle basse, petto in fuori e gomiti che scendono perpendicolarmente</v>
      </c>
      <c r="EC17" s="295" t="str">
        <f>Split!AB39</f>
        <v/>
      </c>
      <c r="ED17" s="295" t="str">
        <f>Split!AC39</f>
        <v/>
      </c>
      <c r="EE17" s="27"/>
      <c r="EF17" s="27"/>
      <c r="EG17" s="295" t="str">
        <f t="shared" ref="EG17:EG28" si="97">$K17</f>
        <v>Segui Il Recupero Scritto Nella Cella Qui A Destra </v>
      </c>
      <c r="EH17" s="295">
        <f t="shared" ref="EH17:EH28" si="98">DM17</f>
        <v>90</v>
      </c>
      <c r="EI17" s="27"/>
      <c r="EJ17" s="295" t="str">
        <f t="shared" ref="EJ17:EJ28" si="99">DO17</f>
        <v/>
      </c>
      <c r="EK17" s="27"/>
      <c r="EL17" s="295"/>
      <c r="EM17" s="295" t="str">
        <f t="shared" ref="EM17:EM28" si="100">DR17</f>
        <v>trova un carico pesante ma gestibile per 4x5, la settimana a seguire con lo stesso carico arriva a chiudere 3z6, poi la settimana dopo aumenta il carico e ripeti il ragionamento</v>
      </c>
      <c r="EN17" s="27"/>
      <c r="EO17" s="27"/>
      <c r="EP17" s="27"/>
      <c r="EQ17" s="295"/>
      <c r="ER17" s="297"/>
      <c r="ES17" s="293"/>
      <c r="ET17" s="294" t="s">
        <v>319</v>
      </c>
      <c r="EU17" s="295" t="str">
        <f t="shared" ref="EU17:EW17" si="70">DZ17</f>
        <v>Lat machine prona</v>
      </c>
      <c r="EV17" s="299" t="str">
        <f t="shared" si="70"/>
        <v>https://www.youtube.com/shorts/Efvl1b-OMeU?t=3&amp;feature=share</v>
      </c>
      <c r="EW17" s="295" t="str">
        <f t="shared" si="70"/>
        <v>spalle basse, petto in fuori e gomiti che scendono perpendicolarmente</v>
      </c>
      <c r="EX17" s="295" t="str">
        <f>Split!AD39</f>
        <v/>
      </c>
      <c r="EY17" s="295" t="str">
        <f>Split!AE39</f>
        <v/>
      </c>
      <c r="EZ17" s="27"/>
      <c r="FA17" s="27"/>
      <c r="FB17" s="295" t="str">
        <f t="shared" ref="FB17:FB28" si="102">$K17</f>
        <v>Segui Il Recupero Scritto Nella Cella Qui A Destra </v>
      </c>
      <c r="FC17" s="295">
        <f t="shared" ref="FC17:FC28" si="103">EH17</f>
        <v>90</v>
      </c>
      <c r="FD17" s="27"/>
      <c r="FE17" s="295" t="str">
        <f t="shared" ref="FE17:FE28" si="104">EJ17</f>
        <v/>
      </c>
      <c r="FF17" s="27"/>
      <c r="FG17" s="295"/>
      <c r="FH17" s="295" t="str">
        <f t="shared" ref="FH17:FH28" si="105">EM17</f>
        <v>trova un carico pesante ma gestibile per 4x5, la settimana a seguire con lo stesso carico arriva a chiudere 3z6, poi la settimana dopo aumenta il carico e ripeti il ragionamento</v>
      </c>
      <c r="FI17" s="27"/>
      <c r="FJ17" s="27"/>
      <c r="FK17" s="27"/>
      <c r="FL17" s="295"/>
      <c r="FM17" s="297"/>
      <c r="FN17" s="300"/>
    </row>
    <row r="18" outlineLevel="1">
      <c r="A18" s="301"/>
      <c r="B18" s="293"/>
      <c r="C18" s="302">
        <f t="shared" ref="C18:C28" si="106">C17+1</f>
        <v>2</v>
      </c>
      <c r="D18" s="303" t="str">
        <f>Split!F40</f>
        <v>Pulley Unilaterale Con Maniglia</v>
      </c>
      <c r="E18" s="304" t="str">
        <f>IF(Split!G40="","",Split!G40)</f>
        <v>https://youtube.com/shorts/X5B63oEe8jI?si=ws1jgJtjiptP2vVZ</v>
      </c>
      <c r="F18" s="303" t="str">
        <f>Split!N40</f>
        <v>Gomito vicino al fianco e spalla lontana dalle orecchie, pensa a spingere qualcosa con il gomito</v>
      </c>
      <c r="G18" s="303">
        <f>Split!P40</f>
        <v>3</v>
      </c>
      <c r="H18" s="303" t="str">
        <f>Split!Q40</f>
        <v>2 x 6 con 1-2" di fermo | 1 x Max senza fermo</v>
      </c>
      <c r="I18" s="12"/>
      <c r="J18" s="12"/>
      <c r="K18" s="303" t="str">
        <f>IF(D18="","",Split!O40)</f>
        <v>Segui Il Recupero Scritto Nella Cella Qui A Destra </v>
      </c>
      <c r="L18" s="303">
        <f>Split!H40</f>
        <v>60</v>
      </c>
      <c r="M18" s="12"/>
      <c r="N18" s="303" t="str">
        <f>Split!$J40</f>
        <v/>
      </c>
      <c r="O18" s="12"/>
      <c r="P18" s="303"/>
      <c r="Q18" s="303" t="str">
        <f>Split!L40</f>
        <v>Partendo da test iniziale, nel corso delle settimane aumenta la fase tecnica rispettando i secondi in cui devi devi stare ferma</v>
      </c>
      <c r="R18" s="12"/>
      <c r="S18" s="12"/>
      <c r="T18" s="12"/>
      <c r="U18" s="303"/>
      <c r="V18" s="305"/>
      <c r="W18" s="293"/>
      <c r="X18" s="302">
        <f t="shared" ref="X18:X28" si="107">X17+1</f>
        <v>2</v>
      </c>
      <c r="Y18" s="303" t="str">
        <f t="shared" ref="Y18:AA18" si="71">D18</f>
        <v>Pulley Unilaterale Con Maniglia</v>
      </c>
      <c r="Z18" s="304" t="str">
        <f t="shared" si="71"/>
        <v>https://youtube.com/shorts/X5B63oEe8jI?si=ws1jgJtjiptP2vVZ</v>
      </c>
      <c r="AA18" s="303" t="str">
        <f t="shared" si="71"/>
        <v>Gomito vicino al fianco e spalla lontana dalle orecchie, pensa a spingere qualcosa con il gomito</v>
      </c>
      <c r="AB18" s="303">
        <f>Split!R40</f>
        <v>3</v>
      </c>
      <c r="AC18" s="303" t="str">
        <f>Split!S40</f>
        <v>2 x 7 con 1-2" di fermo | 1 x Max senza fermo</v>
      </c>
      <c r="AD18" s="12"/>
      <c r="AE18" s="12"/>
      <c r="AF18" s="303" t="str">
        <f t="shared" si="72"/>
        <v>Segui Il Recupero Scritto Nella Cella Qui A Destra </v>
      </c>
      <c r="AG18" s="303">
        <f t="shared" si="73"/>
        <v>60</v>
      </c>
      <c r="AH18" s="12"/>
      <c r="AI18" s="303" t="str">
        <f t="shared" si="74"/>
        <v/>
      </c>
      <c r="AJ18" s="12"/>
      <c r="AK18" s="303"/>
      <c r="AL18" s="303" t="str">
        <f t="shared" si="75"/>
        <v>Partendo da test iniziale, nel corso delle settimane aumenta la fase tecnica rispettando i secondi in cui devi devi stare ferma</v>
      </c>
      <c r="AM18" s="12"/>
      <c r="AN18" s="12"/>
      <c r="AO18" s="12"/>
      <c r="AP18" s="303"/>
      <c r="AQ18" s="305"/>
      <c r="AR18" s="298"/>
      <c r="AS18" s="302">
        <f t="shared" ref="AS18:AS28" si="109">AS17+1</f>
        <v>2</v>
      </c>
      <c r="AT18" s="303" t="str">
        <f t="shared" ref="AT18:AV18" si="76">Y18</f>
        <v>Pulley Unilaterale Con Maniglia</v>
      </c>
      <c r="AU18" s="304" t="str">
        <f t="shared" si="76"/>
        <v>https://youtube.com/shorts/X5B63oEe8jI?si=ws1jgJtjiptP2vVZ</v>
      </c>
      <c r="AV18" s="303" t="str">
        <f t="shared" si="76"/>
        <v>Gomito vicino al fianco e spalla lontana dalle orecchie, pensa a spingere qualcosa con il gomito</v>
      </c>
      <c r="AW18" s="303">
        <f>Split!T40</f>
        <v>3</v>
      </c>
      <c r="AX18" s="303" t="str">
        <f>Split!U40</f>
        <v>2 x 7 con 1-2" di fermo | 1 x Max senza fermo</v>
      </c>
      <c r="AY18" s="12"/>
      <c r="AZ18" s="12"/>
      <c r="BA18" s="303" t="str">
        <f t="shared" si="77"/>
        <v>Segui Il Recupero Scritto Nella Cella Qui A Destra </v>
      </c>
      <c r="BB18" s="303">
        <f t="shared" si="78"/>
        <v>60</v>
      </c>
      <c r="BC18" s="12"/>
      <c r="BD18" s="303" t="str">
        <f t="shared" si="79"/>
        <v/>
      </c>
      <c r="BE18" s="12"/>
      <c r="BF18" s="303"/>
      <c r="BG18" s="303" t="str">
        <f t="shared" si="80"/>
        <v>Partendo da test iniziale, nel corso delle settimane aumenta la fase tecnica rispettando i secondi in cui devi devi stare ferma</v>
      </c>
      <c r="BH18" s="12"/>
      <c r="BI18" s="12"/>
      <c r="BJ18" s="12"/>
      <c r="BK18" s="303"/>
      <c r="BL18" s="305"/>
      <c r="BM18" s="298"/>
      <c r="BN18" s="302">
        <f t="shared" ref="BN18:BN28" si="111">BN17+1</f>
        <v>2</v>
      </c>
      <c r="BO18" s="303" t="str">
        <f t="shared" ref="BO18:BQ18" si="81">AT18</f>
        <v>Pulley Unilaterale Con Maniglia</v>
      </c>
      <c r="BP18" s="304" t="str">
        <f t="shared" si="81"/>
        <v>https://youtube.com/shorts/X5B63oEe8jI?si=ws1jgJtjiptP2vVZ</v>
      </c>
      <c r="BQ18" s="303" t="str">
        <f t="shared" si="81"/>
        <v>Gomito vicino al fianco e spalla lontana dalle orecchie, pensa a spingere qualcosa con il gomito</v>
      </c>
      <c r="BR18" s="303">
        <f>Split!V40</f>
        <v>3</v>
      </c>
      <c r="BS18" s="303" t="str">
        <f>Split!W40</f>
        <v>2 x 8 con 1-2" di fermo | 1 x Max senza fermo</v>
      </c>
      <c r="BT18" s="12"/>
      <c r="BU18" s="12"/>
      <c r="BV18" s="303" t="str">
        <f t="shared" si="82"/>
        <v>Segui Il Recupero Scritto Nella Cella Qui A Destra </v>
      </c>
      <c r="BW18" s="303">
        <f t="shared" si="83"/>
        <v>60</v>
      </c>
      <c r="BX18" s="12"/>
      <c r="BY18" s="303" t="str">
        <f t="shared" si="84"/>
        <v/>
      </c>
      <c r="BZ18" s="12"/>
      <c r="CA18" s="303"/>
      <c r="CB18" s="303" t="str">
        <f t="shared" si="85"/>
        <v>Partendo da test iniziale, nel corso delle settimane aumenta la fase tecnica rispettando i secondi in cui devi devi stare ferma</v>
      </c>
      <c r="CC18" s="12"/>
      <c r="CD18" s="12"/>
      <c r="CE18" s="12"/>
      <c r="CF18" s="303"/>
      <c r="CG18" s="305"/>
      <c r="CH18" s="293"/>
      <c r="CI18" s="302">
        <f t="shared" ref="CI18:CI28" si="113">CI17+1</f>
        <v>2</v>
      </c>
      <c r="CJ18" s="303" t="str">
        <f t="shared" ref="CJ18:CL18" si="86">BO18</f>
        <v>Pulley Unilaterale Con Maniglia</v>
      </c>
      <c r="CK18" s="304" t="str">
        <f t="shared" si="86"/>
        <v>https://youtube.com/shorts/X5B63oEe8jI?si=ws1jgJtjiptP2vVZ</v>
      </c>
      <c r="CL18" s="303" t="str">
        <f t="shared" si="86"/>
        <v>Gomito vicino al fianco e spalla lontana dalle orecchie, pensa a spingere qualcosa con il gomito</v>
      </c>
      <c r="CM18" s="303">
        <f>Split!X40</f>
        <v>3</v>
      </c>
      <c r="CN18" s="303" t="str">
        <f>Split!Y40</f>
        <v>2 x 8 con 1-2" di fermo | 1 x Max senza fermo</v>
      </c>
      <c r="CO18" s="12"/>
      <c r="CP18" s="12"/>
      <c r="CQ18" s="303" t="str">
        <f t="shared" si="87"/>
        <v>Segui Il Recupero Scritto Nella Cella Qui A Destra </v>
      </c>
      <c r="CR18" s="303">
        <f t="shared" si="88"/>
        <v>60</v>
      </c>
      <c r="CS18" s="12"/>
      <c r="CT18" s="303" t="str">
        <f t="shared" si="89"/>
        <v/>
      </c>
      <c r="CU18" s="12"/>
      <c r="CV18" s="303"/>
      <c r="CW18" s="303" t="str">
        <f t="shared" si="90"/>
        <v>Partendo da test iniziale, nel corso delle settimane aumenta la fase tecnica rispettando i secondi in cui devi devi stare ferma</v>
      </c>
      <c r="CX18" s="12"/>
      <c r="CY18" s="12"/>
      <c r="CZ18" s="12"/>
      <c r="DA18" s="303"/>
      <c r="DB18" s="305"/>
      <c r="DC18" s="293"/>
      <c r="DD18" s="302">
        <f t="shared" ref="DD18:DD28" si="115">DD17+1</f>
        <v>2</v>
      </c>
      <c r="DE18" s="303" t="str">
        <f t="shared" ref="DE18:DG18" si="91">CJ18</f>
        <v>Pulley Unilaterale Con Maniglia</v>
      </c>
      <c r="DF18" s="304" t="str">
        <f t="shared" si="91"/>
        <v>https://youtube.com/shorts/X5B63oEe8jI?si=ws1jgJtjiptP2vVZ</v>
      </c>
      <c r="DG18" s="303" t="str">
        <f t="shared" si="91"/>
        <v>Gomito vicino al fianco e spalla lontana dalle orecchie, pensa a spingere qualcosa con il gomito</v>
      </c>
      <c r="DH18" s="303">
        <f>Split!Z40</f>
        <v>1</v>
      </c>
      <c r="DI18" s="303" t="str">
        <f>Split!AA40</f>
        <v>Test 8RM con 2" di fermo</v>
      </c>
      <c r="DJ18" s="12"/>
      <c r="DK18" s="12"/>
      <c r="DL18" s="303" t="str">
        <f t="shared" si="92"/>
        <v>Segui Il Recupero Scritto Nella Cella Qui A Destra </v>
      </c>
      <c r="DM18" s="303">
        <f t="shared" si="93"/>
        <v>60</v>
      </c>
      <c r="DN18" s="12"/>
      <c r="DO18" s="303" t="str">
        <f t="shared" si="94"/>
        <v/>
      </c>
      <c r="DP18" s="12"/>
      <c r="DQ18" s="303"/>
      <c r="DR18" s="303" t="str">
        <f t="shared" si="95"/>
        <v>Partendo da test iniziale, nel corso delle settimane aumenta la fase tecnica rispettando i secondi in cui devi devi stare ferma</v>
      </c>
      <c r="DS18" s="12"/>
      <c r="DT18" s="12"/>
      <c r="DU18" s="12"/>
      <c r="DV18" s="303"/>
      <c r="DW18" s="305"/>
      <c r="DX18" s="293"/>
      <c r="DY18" s="302">
        <f t="shared" ref="DY18:DY28" si="117">DY17+1</f>
        <v>2</v>
      </c>
      <c r="DZ18" s="303" t="str">
        <f t="shared" ref="DZ18:EB18" si="96">DE18</f>
        <v>Pulley Unilaterale Con Maniglia</v>
      </c>
      <c r="EA18" s="306" t="str">
        <f t="shared" si="96"/>
        <v>https://youtube.com/shorts/X5B63oEe8jI?si=ws1jgJtjiptP2vVZ</v>
      </c>
      <c r="EB18" s="303" t="str">
        <f t="shared" si="96"/>
        <v>Gomito vicino al fianco e spalla lontana dalle orecchie, pensa a spingere qualcosa con il gomito</v>
      </c>
      <c r="EC18" s="303" t="str">
        <f>Split!AB40</f>
        <v/>
      </c>
      <c r="ED18" s="303" t="str">
        <f>Split!AC40</f>
        <v/>
      </c>
      <c r="EE18" s="12"/>
      <c r="EF18" s="12"/>
      <c r="EG18" s="303" t="str">
        <f t="shared" si="97"/>
        <v>Segui Il Recupero Scritto Nella Cella Qui A Destra </v>
      </c>
      <c r="EH18" s="303">
        <f t="shared" si="98"/>
        <v>60</v>
      </c>
      <c r="EI18" s="12"/>
      <c r="EJ18" s="303" t="str">
        <f t="shared" si="99"/>
        <v/>
      </c>
      <c r="EK18" s="12"/>
      <c r="EL18" s="303"/>
      <c r="EM18" s="303" t="str">
        <f t="shared" si="100"/>
        <v>Partendo da test iniziale, nel corso delle settimane aumenta la fase tecnica rispettando i secondi in cui devi devi stare ferma</v>
      </c>
      <c r="EN18" s="12"/>
      <c r="EO18" s="12"/>
      <c r="EP18" s="12"/>
      <c r="EQ18" s="303"/>
      <c r="ER18" s="305"/>
      <c r="ES18" s="293"/>
      <c r="ET18" s="302">
        <f t="shared" ref="ET18:ET28" si="119">ET17+1</f>
        <v>2</v>
      </c>
      <c r="EU18" s="303" t="str">
        <f t="shared" ref="EU18:EW18" si="101">DZ18</f>
        <v>Pulley Unilaterale Con Maniglia</v>
      </c>
      <c r="EV18" s="306" t="str">
        <f t="shared" si="101"/>
        <v>https://youtube.com/shorts/X5B63oEe8jI?si=ws1jgJtjiptP2vVZ</v>
      </c>
      <c r="EW18" s="303" t="str">
        <f t="shared" si="101"/>
        <v>Gomito vicino al fianco e spalla lontana dalle orecchie, pensa a spingere qualcosa con il gomito</v>
      </c>
      <c r="EX18" s="303" t="str">
        <f>Split!AD40</f>
        <v/>
      </c>
      <c r="EY18" s="303" t="str">
        <f>Split!AE40</f>
        <v/>
      </c>
      <c r="EZ18" s="12"/>
      <c r="FA18" s="12"/>
      <c r="FB18" s="303" t="str">
        <f t="shared" si="102"/>
        <v>Segui Il Recupero Scritto Nella Cella Qui A Destra </v>
      </c>
      <c r="FC18" s="303">
        <f t="shared" si="103"/>
        <v>60</v>
      </c>
      <c r="FD18" s="12"/>
      <c r="FE18" s="303" t="str">
        <f t="shared" si="104"/>
        <v/>
      </c>
      <c r="FF18" s="12"/>
      <c r="FG18" s="303"/>
      <c r="FH18" s="303" t="str">
        <f t="shared" si="105"/>
        <v>Partendo da test iniziale, nel corso delle settimane aumenta la fase tecnica rispettando i secondi in cui devi devi stare ferma</v>
      </c>
      <c r="FI18" s="12"/>
      <c r="FJ18" s="12"/>
      <c r="FK18" s="12"/>
      <c r="FL18" s="303"/>
      <c r="FM18" s="305"/>
      <c r="FN18" s="300"/>
    </row>
    <row r="19" outlineLevel="1">
      <c r="A19" s="292"/>
      <c r="B19" s="293"/>
      <c r="C19" s="307">
        <f t="shared" si="106"/>
        <v>3</v>
      </c>
      <c r="D19" s="308" t="str">
        <f>Split!F41</f>
        <v>T-Bar</v>
      </c>
      <c r="E19" s="309" t="str">
        <f>IF(Split!G41="","",Split!G41)</f>
        <v>https://youtube.com/shorts/SSQ05LuRMlA?si=yia5BmW9CWb48WH-</v>
      </c>
      <c r="F19" s="308" t="str">
        <f>Split!N41</f>
        <v>Gomito vicino al fianco e spalla lontana dalle orecchie, pensa a spingere qualcosa con il gomito</v>
      </c>
      <c r="G19" s="308">
        <f>Split!P41</f>
        <v>4</v>
      </c>
      <c r="H19" s="308">
        <f>Split!Q41</f>
        <v>8</v>
      </c>
      <c r="I19" s="12"/>
      <c r="J19" s="12"/>
      <c r="K19" s="308" t="str">
        <f>IF(D19="","",Split!O41)</f>
        <v>Jumpset: esegui questo esercizio, recupera 30", esegui esercizio sotto, recupera 30", e riparti allo stesso modo</v>
      </c>
      <c r="L19" s="308">
        <f>Split!H41</f>
        <v>30</v>
      </c>
      <c r="M19" s="12"/>
      <c r="N19" s="308" t="str">
        <f>Split!$J41</f>
        <v/>
      </c>
      <c r="O19" s="12"/>
      <c r="P19" s="308"/>
      <c r="Q19" s="308" t="str">
        <f>Split!L41</f>
        <v>Fai 4serie da 8 per l'intero programma </v>
      </c>
      <c r="R19" s="12"/>
      <c r="S19" s="12"/>
      <c r="T19" s="12"/>
      <c r="U19" s="308"/>
      <c r="V19" s="310"/>
      <c r="W19" s="311"/>
      <c r="X19" s="312">
        <f t="shared" si="107"/>
        <v>3</v>
      </c>
      <c r="Y19" s="308" t="str">
        <f t="shared" ref="Y19:AA19" si="108">D19</f>
        <v>T-Bar</v>
      </c>
      <c r="Z19" s="309" t="str">
        <f t="shared" si="108"/>
        <v>https://youtube.com/shorts/SSQ05LuRMlA?si=yia5BmW9CWb48WH-</v>
      </c>
      <c r="AA19" s="308" t="str">
        <f t="shared" si="108"/>
        <v>Gomito vicino al fianco e spalla lontana dalle orecchie, pensa a spingere qualcosa con il gomito</v>
      </c>
      <c r="AB19" s="308">
        <f>Split!R41</f>
        <v>4</v>
      </c>
      <c r="AC19" s="308">
        <f>Split!S41</f>
        <v>8</v>
      </c>
      <c r="AD19" s="12"/>
      <c r="AE19" s="12"/>
      <c r="AF19" s="308" t="str">
        <f t="shared" si="72"/>
        <v>Jumpset: esegui questo esercizio, recupera 30", esegui esercizio sotto, recupera 30", e riparti allo stesso modo</v>
      </c>
      <c r="AG19" s="308">
        <f t="shared" si="73"/>
        <v>30</v>
      </c>
      <c r="AH19" s="12"/>
      <c r="AI19" s="308" t="str">
        <f t="shared" si="74"/>
        <v/>
      </c>
      <c r="AJ19" s="12"/>
      <c r="AK19" s="308"/>
      <c r="AL19" s="308" t="str">
        <f t="shared" si="75"/>
        <v>Fai 4serie da 8 per l'intero programma </v>
      </c>
      <c r="AM19" s="12"/>
      <c r="AN19" s="12"/>
      <c r="AO19" s="12"/>
      <c r="AP19" s="308"/>
      <c r="AQ19" s="310"/>
      <c r="AR19" s="313"/>
      <c r="AS19" s="312">
        <f t="shared" si="109"/>
        <v>3</v>
      </c>
      <c r="AT19" s="308" t="str">
        <f t="shared" ref="AT19:AV19" si="110">Y19</f>
        <v>T-Bar</v>
      </c>
      <c r="AU19" s="309" t="str">
        <f t="shared" si="110"/>
        <v>https://youtube.com/shorts/SSQ05LuRMlA?si=yia5BmW9CWb48WH-</v>
      </c>
      <c r="AV19" s="308" t="str">
        <f t="shared" si="110"/>
        <v>Gomito vicino al fianco e spalla lontana dalle orecchie, pensa a spingere qualcosa con il gomito</v>
      </c>
      <c r="AW19" s="308">
        <f>Split!T41</f>
        <v>4</v>
      </c>
      <c r="AX19" s="308">
        <f>Split!U41</f>
        <v>8</v>
      </c>
      <c r="AY19" s="12"/>
      <c r="AZ19" s="12"/>
      <c r="BA19" s="308" t="str">
        <f t="shared" si="77"/>
        <v>Jumpset: esegui questo esercizio, recupera 30", esegui esercizio sotto, recupera 30", e riparti allo stesso modo</v>
      </c>
      <c r="BB19" s="308">
        <f t="shared" si="78"/>
        <v>30</v>
      </c>
      <c r="BC19" s="12"/>
      <c r="BD19" s="308" t="str">
        <f t="shared" si="79"/>
        <v/>
      </c>
      <c r="BE19" s="12"/>
      <c r="BF19" s="308"/>
      <c r="BG19" s="308" t="str">
        <f t="shared" si="80"/>
        <v>Fai 4serie da 8 per l'intero programma </v>
      </c>
      <c r="BH19" s="12"/>
      <c r="BI19" s="12"/>
      <c r="BJ19" s="12"/>
      <c r="BK19" s="308"/>
      <c r="BL19" s="310"/>
      <c r="BM19" s="313"/>
      <c r="BN19" s="312">
        <f t="shared" si="111"/>
        <v>3</v>
      </c>
      <c r="BO19" s="308" t="str">
        <f t="shared" ref="BO19:BQ19" si="112">AT19</f>
        <v>T-Bar</v>
      </c>
      <c r="BP19" s="309" t="str">
        <f t="shared" si="112"/>
        <v>https://youtube.com/shorts/SSQ05LuRMlA?si=yia5BmW9CWb48WH-</v>
      </c>
      <c r="BQ19" s="308" t="str">
        <f t="shared" si="112"/>
        <v>Gomito vicino al fianco e spalla lontana dalle orecchie, pensa a spingere qualcosa con il gomito</v>
      </c>
      <c r="BR19" s="308">
        <f>Split!V41</f>
        <v>4</v>
      </c>
      <c r="BS19" s="308">
        <f>Split!W41</f>
        <v>8</v>
      </c>
      <c r="BT19" s="12"/>
      <c r="BU19" s="12"/>
      <c r="BV19" s="308" t="str">
        <f t="shared" si="82"/>
        <v>Jumpset: esegui questo esercizio, recupera 30", esegui esercizio sotto, recupera 30", e riparti allo stesso modo</v>
      </c>
      <c r="BW19" s="308">
        <f t="shared" si="83"/>
        <v>30</v>
      </c>
      <c r="BX19" s="12"/>
      <c r="BY19" s="308" t="str">
        <f t="shared" si="84"/>
        <v/>
      </c>
      <c r="BZ19" s="12"/>
      <c r="CA19" s="308"/>
      <c r="CB19" s="308" t="str">
        <f t="shared" si="85"/>
        <v>Fai 4serie da 8 per l'intero programma </v>
      </c>
      <c r="CC19" s="12"/>
      <c r="CD19" s="12"/>
      <c r="CE19" s="12"/>
      <c r="CF19" s="308"/>
      <c r="CG19" s="310"/>
      <c r="CH19" s="311"/>
      <c r="CI19" s="312">
        <f t="shared" si="113"/>
        <v>3</v>
      </c>
      <c r="CJ19" s="308" t="str">
        <f t="shared" ref="CJ19:CL19" si="114">BO19</f>
        <v>T-Bar</v>
      </c>
      <c r="CK19" s="309" t="str">
        <f t="shared" si="114"/>
        <v>https://youtube.com/shorts/SSQ05LuRMlA?si=yia5BmW9CWb48WH-</v>
      </c>
      <c r="CL19" s="308" t="str">
        <f t="shared" si="114"/>
        <v>Gomito vicino al fianco e spalla lontana dalle orecchie, pensa a spingere qualcosa con il gomito</v>
      </c>
      <c r="CM19" s="308">
        <f>Split!X41</f>
        <v>4</v>
      </c>
      <c r="CN19" s="308">
        <f>Split!Y41</f>
        <v>8</v>
      </c>
      <c r="CO19" s="12"/>
      <c r="CP19" s="12"/>
      <c r="CQ19" s="308" t="str">
        <f t="shared" si="87"/>
        <v>Jumpset: esegui questo esercizio, recupera 30", esegui esercizio sotto, recupera 30", e riparti allo stesso modo</v>
      </c>
      <c r="CR19" s="308">
        <f t="shared" si="88"/>
        <v>30</v>
      </c>
      <c r="CS19" s="12"/>
      <c r="CT19" s="308" t="str">
        <f t="shared" si="89"/>
        <v/>
      </c>
      <c r="CU19" s="12"/>
      <c r="CV19" s="308"/>
      <c r="CW19" s="308" t="str">
        <f t="shared" si="90"/>
        <v>Fai 4serie da 8 per l'intero programma </v>
      </c>
      <c r="CX19" s="12"/>
      <c r="CY19" s="12"/>
      <c r="CZ19" s="12"/>
      <c r="DA19" s="308"/>
      <c r="DB19" s="310"/>
      <c r="DC19" s="311"/>
      <c r="DD19" s="312">
        <f t="shared" si="115"/>
        <v>3</v>
      </c>
      <c r="DE19" s="308" t="str">
        <f t="shared" ref="DE19:DG19" si="116">CJ19</f>
        <v>T-Bar</v>
      </c>
      <c r="DF19" s="309" t="str">
        <f t="shared" si="116"/>
        <v>https://youtube.com/shorts/SSQ05LuRMlA?si=yia5BmW9CWb48WH-</v>
      </c>
      <c r="DG19" s="308" t="str">
        <f t="shared" si="116"/>
        <v>Gomito vicino al fianco e spalla lontana dalle orecchie, pensa a spingere qualcosa con il gomito</v>
      </c>
      <c r="DH19" s="308">
        <f>Split!Z41</f>
        <v>4</v>
      </c>
      <c r="DI19" s="308">
        <f>Split!AA41</f>
        <v>8</v>
      </c>
      <c r="DJ19" s="12"/>
      <c r="DK19" s="12"/>
      <c r="DL19" s="308" t="str">
        <f t="shared" si="92"/>
        <v>Jumpset: esegui questo esercizio, recupera 30", esegui esercizio sotto, recupera 30", e riparti allo stesso modo</v>
      </c>
      <c r="DM19" s="308">
        <f t="shared" si="93"/>
        <v>30</v>
      </c>
      <c r="DN19" s="12"/>
      <c r="DO19" s="308" t="str">
        <f t="shared" si="94"/>
        <v/>
      </c>
      <c r="DP19" s="12"/>
      <c r="DQ19" s="308"/>
      <c r="DR19" s="308" t="str">
        <f t="shared" si="95"/>
        <v>Fai 4serie da 8 per l'intero programma </v>
      </c>
      <c r="DS19" s="12"/>
      <c r="DT19" s="12"/>
      <c r="DU19" s="12"/>
      <c r="DV19" s="308"/>
      <c r="DW19" s="310"/>
      <c r="DX19" s="293"/>
      <c r="DY19" s="307">
        <f t="shared" si="117"/>
        <v>3</v>
      </c>
      <c r="DZ19" s="314" t="str">
        <f t="shared" ref="DZ19:EB19" si="118">DE19</f>
        <v>T-Bar</v>
      </c>
      <c r="EA19" s="315" t="str">
        <f t="shared" si="118"/>
        <v>https://youtube.com/shorts/SSQ05LuRMlA?si=yia5BmW9CWb48WH-</v>
      </c>
      <c r="EB19" s="314" t="str">
        <f t="shared" si="118"/>
        <v>Gomito vicino al fianco e spalla lontana dalle orecchie, pensa a spingere qualcosa con il gomito</v>
      </c>
      <c r="EC19" s="314" t="str">
        <f>Split!AB41</f>
        <v/>
      </c>
      <c r="ED19" s="314" t="str">
        <f>Split!AC41</f>
        <v/>
      </c>
      <c r="EE19" s="12"/>
      <c r="EF19" s="12"/>
      <c r="EG19" s="314" t="str">
        <f t="shared" si="97"/>
        <v>Jumpset: esegui questo esercizio, recupera 30", esegui esercizio sotto, recupera 30", e riparti allo stesso modo</v>
      </c>
      <c r="EH19" s="314">
        <f t="shared" si="98"/>
        <v>30</v>
      </c>
      <c r="EI19" s="12"/>
      <c r="EJ19" s="314" t="str">
        <f t="shared" si="99"/>
        <v/>
      </c>
      <c r="EK19" s="12"/>
      <c r="EL19" s="314"/>
      <c r="EM19" s="314" t="str">
        <f t="shared" si="100"/>
        <v>Fai 4serie da 8 per l'intero programma </v>
      </c>
      <c r="EN19" s="12"/>
      <c r="EO19" s="12"/>
      <c r="EP19" s="12"/>
      <c r="EQ19" s="314"/>
      <c r="ER19" s="316"/>
      <c r="ES19" s="293"/>
      <c r="ET19" s="307">
        <f t="shared" si="119"/>
        <v>3</v>
      </c>
      <c r="EU19" s="314" t="str">
        <f t="shared" ref="EU19:EW19" si="120">DZ19</f>
        <v>T-Bar</v>
      </c>
      <c r="EV19" s="315" t="str">
        <f t="shared" si="120"/>
        <v>https://youtube.com/shorts/SSQ05LuRMlA?si=yia5BmW9CWb48WH-</v>
      </c>
      <c r="EW19" s="314" t="str">
        <f t="shared" si="120"/>
        <v>Gomito vicino al fianco e spalla lontana dalle orecchie, pensa a spingere qualcosa con il gomito</v>
      </c>
      <c r="EX19" s="314" t="str">
        <f>Split!AD41</f>
        <v/>
      </c>
      <c r="EY19" s="314" t="str">
        <f>Split!AE41</f>
        <v/>
      </c>
      <c r="EZ19" s="12"/>
      <c r="FA19" s="12"/>
      <c r="FB19" s="314" t="str">
        <f t="shared" si="102"/>
        <v>Jumpset: esegui questo esercizio, recupera 30", esegui esercizio sotto, recupera 30", e riparti allo stesso modo</v>
      </c>
      <c r="FC19" s="314">
        <f t="shared" si="103"/>
        <v>30</v>
      </c>
      <c r="FD19" s="12"/>
      <c r="FE19" s="314" t="str">
        <f t="shared" si="104"/>
        <v/>
      </c>
      <c r="FF19" s="12"/>
      <c r="FG19" s="314"/>
      <c r="FH19" s="314" t="str">
        <f t="shared" si="105"/>
        <v>Fai 4serie da 8 per l'intero programma </v>
      </c>
      <c r="FI19" s="12"/>
      <c r="FJ19" s="12"/>
      <c r="FK19" s="12"/>
      <c r="FL19" s="314"/>
      <c r="FM19" s="316"/>
      <c r="FN19" s="300"/>
    </row>
    <row r="20" outlineLevel="1">
      <c r="A20" s="292"/>
      <c r="B20" s="293"/>
      <c r="C20" s="302">
        <f t="shared" si="106"/>
        <v>4</v>
      </c>
      <c r="D20" s="308" t="str">
        <f>Split!F42</f>
        <v>alzate laterali</v>
      </c>
      <c r="E20" s="309" t="str">
        <f>IF(Split!G42="","",Split!G42)</f>
        <v>https://www.youtube.com/shorts/w8Aa6DTKbFc?t=5&amp;feature=share</v>
      </c>
      <c r="F20" s="308" t="str">
        <f>Split!N42</f>
        <v>spalle basse , immagina di spingere verso il basso man mano che sollevi i manubri</v>
      </c>
      <c r="G20" s="308">
        <f>Split!P42</f>
        <v>4</v>
      </c>
      <c r="H20" s="308">
        <f>Split!Q42</f>
        <v>10</v>
      </c>
      <c r="I20" s="12"/>
      <c r="J20" s="12"/>
      <c r="K20" s="308" t="str">
        <f>IF(D20="","",Split!O42)</f>
        <v>Segui Il Recupero Scritto Nella Cella Qui A Destra </v>
      </c>
      <c r="L20" s="308">
        <f>Split!H42</f>
        <v>30</v>
      </c>
      <c r="M20" s="12"/>
      <c r="N20" s="308" t="str">
        <f>Split!$J42</f>
        <v/>
      </c>
      <c r="O20" s="12"/>
      <c r="P20" s="308"/>
      <c r="Q20" s="308" t="str">
        <f>Split!L42</f>
        <v>Fai 4serie da 10 per l'intero programma</v>
      </c>
      <c r="R20" s="12"/>
      <c r="S20" s="12"/>
      <c r="T20" s="12"/>
      <c r="U20" s="308"/>
      <c r="V20" s="310"/>
      <c r="W20" s="311"/>
      <c r="X20" s="312">
        <f t="shared" si="107"/>
        <v>4</v>
      </c>
      <c r="Y20" s="308" t="str">
        <f t="shared" ref="Y20:AA20" si="121">D20</f>
        <v>alzate laterali</v>
      </c>
      <c r="Z20" s="309" t="str">
        <f t="shared" si="121"/>
        <v>https://www.youtube.com/shorts/w8Aa6DTKbFc?t=5&amp;feature=share</v>
      </c>
      <c r="AA20" s="308" t="str">
        <f t="shared" si="121"/>
        <v>spalle basse , immagina di spingere verso il basso man mano che sollevi i manubri</v>
      </c>
      <c r="AB20" s="308">
        <f>Split!R42</f>
        <v>4</v>
      </c>
      <c r="AC20" s="308">
        <f>Split!S42</f>
        <v>10</v>
      </c>
      <c r="AD20" s="12"/>
      <c r="AE20" s="12"/>
      <c r="AF20" s="308" t="str">
        <f t="shared" si="72"/>
        <v>Segui Il Recupero Scritto Nella Cella Qui A Destra </v>
      </c>
      <c r="AG20" s="308">
        <f t="shared" si="73"/>
        <v>30</v>
      </c>
      <c r="AH20" s="12"/>
      <c r="AI20" s="308" t="str">
        <f t="shared" si="74"/>
        <v/>
      </c>
      <c r="AJ20" s="12"/>
      <c r="AK20" s="308"/>
      <c r="AL20" s="308" t="str">
        <f t="shared" si="75"/>
        <v>Fai 4serie da 10 per l'intero programma</v>
      </c>
      <c r="AM20" s="12"/>
      <c r="AN20" s="12"/>
      <c r="AO20" s="12"/>
      <c r="AP20" s="308"/>
      <c r="AQ20" s="310"/>
      <c r="AR20" s="313"/>
      <c r="AS20" s="312">
        <f t="shared" si="109"/>
        <v>4</v>
      </c>
      <c r="AT20" s="308" t="str">
        <f t="shared" ref="AT20:AV20" si="122">Y20</f>
        <v>alzate laterali</v>
      </c>
      <c r="AU20" s="309" t="str">
        <f t="shared" si="122"/>
        <v>https://www.youtube.com/shorts/w8Aa6DTKbFc?t=5&amp;feature=share</v>
      </c>
      <c r="AV20" s="308" t="str">
        <f t="shared" si="122"/>
        <v>spalle basse , immagina di spingere verso il basso man mano che sollevi i manubri</v>
      </c>
      <c r="AW20" s="308">
        <f>Split!T42</f>
        <v>4</v>
      </c>
      <c r="AX20" s="308">
        <f>Split!U42</f>
        <v>10</v>
      </c>
      <c r="AY20" s="12"/>
      <c r="AZ20" s="12"/>
      <c r="BA20" s="308" t="str">
        <f t="shared" si="77"/>
        <v>Segui Il Recupero Scritto Nella Cella Qui A Destra </v>
      </c>
      <c r="BB20" s="308">
        <f t="shared" si="78"/>
        <v>30</v>
      </c>
      <c r="BC20" s="12"/>
      <c r="BD20" s="308" t="str">
        <f t="shared" si="79"/>
        <v/>
      </c>
      <c r="BE20" s="12"/>
      <c r="BF20" s="308"/>
      <c r="BG20" s="308" t="str">
        <f t="shared" si="80"/>
        <v>Fai 4serie da 10 per l'intero programma</v>
      </c>
      <c r="BH20" s="12"/>
      <c r="BI20" s="12"/>
      <c r="BJ20" s="12"/>
      <c r="BK20" s="308"/>
      <c r="BL20" s="310"/>
      <c r="BM20" s="313"/>
      <c r="BN20" s="312">
        <f t="shared" si="111"/>
        <v>4</v>
      </c>
      <c r="BO20" s="308" t="str">
        <f t="shared" ref="BO20:BQ20" si="123">AT20</f>
        <v>alzate laterali</v>
      </c>
      <c r="BP20" s="309" t="str">
        <f t="shared" si="123"/>
        <v>https://www.youtube.com/shorts/w8Aa6DTKbFc?t=5&amp;feature=share</v>
      </c>
      <c r="BQ20" s="308" t="str">
        <f t="shared" si="123"/>
        <v>spalle basse , immagina di spingere verso il basso man mano che sollevi i manubri</v>
      </c>
      <c r="BR20" s="308">
        <f>Split!V42</f>
        <v>4</v>
      </c>
      <c r="BS20" s="308">
        <f>Split!W42</f>
        <v>10</v>
      </c>
      <c r="BT20" s="12"/>
      <c r="BU20" s="12"/>
      <c r="BV20" s="308" t="str">
        <f t="shared" si="82"/>
        <v>Segui Il Recupero Scritto Nella Cella Qui A Destra </v>
      </c>
      <c r="BW20" s="308">
        <f t="shared" si="83"/>
        <v>30</v>
      </c>
      <c r="BX20" s="12"/>
      <c r="BY20" s="308" t="str">
        <f t="shared" si="84"/>
        <v/>
      </c>
      <c r="BZ20" s="12"/>
      <c r="CA20" s="308"/>
      <c r="CB20" s="308" t="str">
        <f t="shared" si="85"/>
        <v>Fai 4serie da 10 per l'intero programma</v>
      </c>
      <c r="CC20" s="12"/>
      <c r="CD20" s="12"/>
      <c r="CE20" s="12"/>
      <c r="CF20" s="308"/>
      <c r="CG20" s="310"/>
      <c r="CH20" s="311"/>
      <c r="CI20" s="312">
        <f t="shared" si="113"/>
        <v>4</v>
      </c>
      <c r="CJ20" s="308" t="str">
        <f t="shared" ref="CJ20:CL20" si="124">BO20</f>
        <v>alzate laterali</v>
      </c>
      <c r="CK20" s="309" t="str">
        <f t="shared" si="124"/>
        <v>https://www.youtube.com/shorts/w8Aa6DTKbFc?t=5&amp;feature=share</v>
      </c>
      <c r="CL20" s="308" t="str">
        <f t="shared" si="124"/>
        <v>spalle basse , immagina di spingere verso il basso man mano che sollevi i manubri</v>
      </c>
      <c r="CM20" s="308">
        <f>Split!X42</f>
        <v>4</v>
      </c>
      <c r="CN20" s="308">
        <f>Split!Y42</f>
        <v>10</v>
      </c>
      <c r="CO20" s="12"/>
      <c r="CP20" s="12"/>
      <c r="CQ20" s="308" t="str">
        <f t="shared" si="87"/>
        <v>Segui Il Recupero Scritto Nella Cella Qui A Destra </v>
      </c>
      <c r="CR20" s="308">
        <f t="shared" si="88"/>
        <v>30</v>
      </c>
      <c r="CS20" s="12"/>
      <c r="CT20" s="308" t="str">
        <f t="shared" si="89"/>
        <v/>
      </c>
      <c r="CU20" s="12"/>
      <c r="CV20" s="308"/>
      <c r="CW20" s="308" t="str">
        <f t="shared" si="90"/>
        <v>Fai 4serie da 10 per l'intero programma</v>
      </c>
      <c r="CX20" s="12"/>
      <c r="CY20" s="12"/>
      <c r="CZ20" s="12"/>
      <c r="DA20" s="308"/>
      <c r="DB20" s="310"/>
      <c r="DC20" s="311"/>
      <c r="DD20" s="312">
        <f t="shared" si="115"/>
        <v>4</v>
      </c>
      <c r="DE20" s="308" t="str">
        <f t="shared" ref="DE20:DG20" si="125">CJ20</f>
        <v>alzate laterali</v>
      </c>
      <c r="DF20" s="309" t="str">
        <f t="shared" si="125"/>
        <v>https://www.youtube.com/shorts/w8Aa6DTKbFc?t=5&amp;feature=share</v>
      </c>
      <c r="DG20" s="308" t="str">
        <f t="shared" si="125"/>
        <v>spalle basse , immagina di spingere verso il basso man mano che sollevi i manubri</v>
      </c>
      <c r="DH20" s="308">
        <f>Split!Z42</f>
        <v>4</v>
      </c>
      <c r="DI20" s="308">
        <f>Split!AA42</f>
        <v>10</v>
      </c>
      <c r="DJ20" s="12"/>
      <c r="DK20" s="12"/>
      <c r="DL20" s="308" t="str">
        <f t="shared" si="92"/>
        <v>Segui Il Recupero Scritto Nella Cella Qui A Destra </v>
      </c>
      <c r="DM20" s="308">
        <f t="shared" si="93"/>
        <v>30</v>
      </c>
      <c r="DN20" s="12"/>
      <c r="DO20" s="308" t="str">
        <f t="shared" si="94"/>
        <v/>
      </c>
      <c r="DP20" s="12"/>
      <c r="DQ20" s="308"/>
      <c r="DR20" s="308" t="str">
        <f t="shared" si="95"/>
        <v>Fai 4serie da 10 per l'intero programma</v>
      </c>
      <c r="DS20" s="12"/>
      <c r="DT20" s="12"/>
      <c r="DU20" s="12"/>
      <c r="DV20" s="308"/>
      <c r="DW20" s="310"/>
      <c r="DX20" s="293"/>
      <c r="DY20" s="302">
        <f t="shared" si="117"/>
        <v>4</v>
      </c>
      <c r="DZ20" s="303" t="str">
        <f t="shared" ref="DZ20:EB20" si="126">DE20</f>
        <v>alzate laterali</v>
      </c>
      <c r="EA20" s="306" t="str">
        <f t="shared" si="126"/>
        <v>https://www.youtube.com/shorts/w8Aa6DTKbFc?t=5&amp;feature=share</v>
      </c>
      <c r="EB20" s="303" t="str">
        <f t="shared" si="126"/>
        <v>spalle basse , immagina di spingere verso il basso man mano che sollevi i manubri</v>
      </c>
      <c r="EC20" s="303" t="str">
        <f>Split!AB42</f>
        <v/>
      </c>
      <c r="ED20" s="303" t="str">
        <f>Split!AC42</f>
        <v/>
      </c>
      <c r="EE20" s="12"/>
      <c r="EF20" s="12"/>
      <c r="EG20" s="303" t="str">
        <f t="shared" si="97"/>
        <v>Segui Il Recupero Scritto Nella Cella Qui A Destra </v>
      </c>
      <c r="EH20" s="303">
        <f t="shared" si="98"/>
        <v>30</v>
      </c>
      <c r="EI20" s="12"/>
      <c r="EJ20" s="303" t="str">
        <f t="shared" si="99"/>
        <v/>
      </c>
      <c r="EK20" s="12"/>
      <c r="EL20" s="303"/>
      <c r="EM20" s="303" t="str">
        <f t="shared" si="100"/>
        <v>Fai 4serie da 10 per l'intero programma</v>
      </c>
      <c r="EN20" s="12"/>
      <c r="EO20" s="12"/>
      <c r="EP20" s="12"/>
      <c r="EQ20" s="303"/>
      <c r="ER20" s="305"/>
      <c r="ES20" s="293"/>
      <c r="ET20" s="302">
        <f t="shared" si="119"/>
        <v>4</v>
      </c>
      <c r="EU20" s="303" t="str">
        <f t="shared" ref="EU20:EW20" si="127">DZ20</f>
        <v>alzate laterali</v>
      </c>
      <c r="EV20" s="306" t="str">
        <f t="shared" si="127"/>
        <v>https://www.youtube.com/shorts/w8Aa6DTKbFc?t=5&amp;feature=share</v>
      </c>
      <c r="EW20" s="303" t="str">
        <f t="shared" si="127"/>
        <v>spalle basse , immagina di spingere verso il basso man mano che sollevi i manubri</v>
      </c>
      <c r="EX20" s="303" t="str">
        <f>Split!AD42</f>
        <v/>
      </c>
      <c r="EY20" s="303" t="str">
        <f>Split!AE42</f>
        <v/>
      </c>
      <c r="EZ20" s="12"/>
      <c r="FA20" s="12"/>
      <c r="FB20" s="303" t="str">
        <f t="shared" si="102"/>
        <v>Segui Il Recupero Scritto Nella Cella Qui A Destra </v>
      </c>
      <c r="FC20" s="303">
        <f t="shared" si="103"/>
        <v>30</v>
      </c>
      <c r="FD20" s="12"/>
      <c r="FE20" s="303" t="str">
        <f t="shared" si="104"/>
        <v/>
      </c>
      <c r="FF20" s="12"/>
      <c r="FG20" s="303"/>
      <c r="FH20" s="303" t="str">
        <f t="shared" si="105"/>
        <v>Fai 4serie da 10 per l'intero programma</v>
      </c>
      <c r="FI20" s="12"/>
      <c r="FJ20" s="12"/>
      <c r="FK20" s="12"/>
      <c r="FL20" s="303"/>
      <c r="FM20" s="305"/>
      <c r="FN20" s="300"/>
    </row>
    <row r="21" ht="15.75" customHeight="1" outlineLevel="1">
      <c r="A21" s="292"/>
      <c r="B21" s="293"/>
      <c r="C21" s="307">
        <f t="shared" si="106"/>
        <v>5</v>
      </c>
      <c r="D21" s="317" t="str">
        <f>Split!F43</f>
        <v>Lento_avanti_manubri</v>
      </c>
      <c r="E21" s="318" t="str">
        <f>IF(Split!G43="","",Split!G43)</f>
        <v>https://youtube.com/shorts/KXb9tWal0Fc?si=tX86DvAeERWYhSXy</v>
      </c>
      <c r="F21" s="317" t="str">
        <f>Split!N43</f>
        <v>Panca leggermente inclinata, gomito basso e avanti, petto in alto, scapole unite, spalle lontane dalle orecchie</v>
      </c>
      <c r="G21" s="317">
        <f>Split!P43</f>
        <v>4</v>
      </c>
      <c r="H21" s="317">
        <f>Split!Q43</f>
        <v>8</v>
      </c>
      <c r="I21" s="12"/>
      <c r="J21" s="12"/>
      <c r="K21" s="317" t="str">
        <f>IF(D21="","",Split!O43)</f>
        <v>Segui Il Recupero Scritto Nella Cella Qui A Destra </v>
      </c>
      <c r="L21" s="317">
        <f>Split!H43</f>
        <v>60</v>
      </c>
      <c r="M21" s="12"/>
      <c r="N21" s="317" t="str">
        <f>Split!$J43</f>
        <v/>
      </c>
      <c r="O21" s="12"/>
      <c r="P21" s="317"/>
      <c r="Q21" s="317" t="str">
        <f>Split!L43</f>
        <v>Fai 4serie da 8 per l'intero programma </v>
      </c>
      <c r="R21" s="12"/>
      <c r="S21" s="12"/>
      <c r="T21" s="12"/>
      <c r="U21" s="317"/>
      <c r="V21" s="319"/>
      <c r="W21" s="320"/>
      <c r="X21" s="321">
        <f t="shared" si="107"/>
        <v>5</v>
      </c>
      <c r="Y21" s="317" t="str">
        <f t="shared" ref="Y21:AA21" si="128">D21</f>
        <v>Lento_avanti_manubri</v>
      </c>
      <c r="Z21" s="318" t="str">
        <f t="shared" si="128"/>
        <v>https://youtube.com/shorts/KXb9tWal0Fc?si=tX86DvAeERWYhSXy</v>
      </c>
      <c r="AA21" s="317" t="str">
        <f t="shared" si="128"/>
        <v>Panca leggermente inclinata, gomito basso e avanti, petto in alto, scapole unite, spalle lontane dalle orecchie</v>
      </c>
      <c r="AB21" s="317">
        <f>Split!R43</f>
        <v>4</v>
      </c>
      <c r="AC21" s="317">
        <f>Split!S43</f>
        <v>8</v>
      </c>
      <c r="AD21" s="12"/>
      <c r="AE21" s="12"/>
      <c r="AF21" s="317" t="str">
        <f t="shared" si="72"/>
        <v>Segui Il Recupero Scritto Nella Cella Qui A Destra </v>
      </c>
      <c r="AG21" s="317">
        <f t="shared" si="73"/>
        <v>60</v>
      </c>
      <c r="AH21" s="12"/>
      <c r="AI21" s="317" t="str">
        <f t="shared" si="74"/>
        <v/>
      </c>
      <c r="AJ21" s="12"/>
      <c r="AK21" s="317"/>
      <c r="AL21" s="317" t="str">
        <f t="shared" si="75"/>
        <v>Fai 4serie da 8 per l'intero programma </v>
      </c>
      <c r="AM21" s="12"/>
      <c r="AN21" s="12"/>
      <c r="AO21" s="12"/>
      <c r="AP21" s="317"/>
      <c r="AQ21" s="319"/>
      <c r="AR21" s="322"/>
      <c r="AS21" s="321">
        <f t="shared" si="109"/>
        <v>5</v>
      </c>
      <c r="AT21" s="317" t="str">
        <f t="shared" ref="AT21:AV21" si="129">Y21</f>
        <v>Lento_avanti_manubri</v>
      </c>
      <c r="AU21" s="318" t="str">
        <f t="shared" si="129"/>
        <v>https://youtube.com/shorts/KXb9tWal0Fc?si=tX86DvAeERWYhSXy</v>
      </c>
      <c r="AV21" s="317" t="str">
        <f t="shared" si="129"/>
        <v>Panca leggermente inclinata, gomito basso e avanti, petto in alto, scapole unite, spalle lontane dalle orecchie</v>
      </c>
      <c r="AW21" s="317">
        <f>Split!T43</f>
        <v>4</v>
      </c>
      <c r="AX21" s="317">
        <f>Split!U43</f>
        <v>8</v>
      </c>
      <c r="AY21" s="12"/>
      <c r="AZ21" s="12"/>
      <c r="BA21" s="317" t="str">
        <f t="shared" si="77"/>
        <v>Segui Il Recupero Scritto Nella Cella Qui A Destra </v>
      </c>
      <c r="BB21" s="317">
        <f t="shared" si="78"/>
        <v>60</v>
      </c>
      <c r="BC21" s="12"/>
      <c r="BD21" s="317" t="str">
        <f t="shared" si="79"/>
        <v/>
      </c>
      <c r="BE21" s="12"/>
      <c r="BF21" s="317"/>
      <c r="BG21" s="317" t="str">
        <f t="shared" si="80"/>
        <v>Fai 4serie da 8 per l'intero programma </v>
      </c>
      <c r="BH21" s="12"/>
      <c r="BI21" s="12"/>
      <c r="BJ21" s="12"/>
      <c r="BK21" s="317"/>
      <c r="BL21" s="319"/>
      <c r="BM21" s="322"/>
      <c r="BN21" s="321">
        <f t="shared" si="111"/>
        <v>5</v>
      </c>
      <c r="BO21" s="317" t="str">
        <f t="shared" ref="BO21:BQ21" si="130">AT21</f>
        <v>Lento_avanti_manubri</v>
      </c>
      <c r="BP21" s="318" t="str">
        <f t="shared" si="130"/>
        <v>https://youtube.com/shorts/KXb9tWal0Fc?si=tX86DvAeERWYhSXy</v>
      </c>
      <c r="BQ21" s="317" t="str">
        <f t="shared" si="130"/>
        <v>Panca leggermente inclinata, gomito basso e avanti, petto in alto, scapole unite, spalle lontane dalle orecchie</v>
      </c>
      <c r="BR21" s="317">
        <f>Split!V43</f>
        <v>4</v>
      </c>
      <c r="BS21" s="317">
        <f>Split!W43</f>
        <v>8</v>
      </c>
      <c r="BT21" s="12"/>
      <c r="BU21" s="12"/>
      <c r="BV21" s="317" t="str">
        <f t="shared" si="82"/>
        <v>Segui Il Recupero Scritto Nella Cella Qui A Destra </v>
      </c>
      <c r="BW21" s="317">
        <f t="shared" si="83"/>
        <v>60</v>
      </c>
      <c r="BX21" s="12"/>
      <c r="BY21" s="317" t="str">
        <f t="shared" si="84"/>
        <v/>
      </c>
      <c r="BZ21" s="12"/>
      <c r="CA21" s="317"/>
      <c r="CB21" s="317" t="str">
        <f t="shared" si="85"/>
        <v>Fai 4serie da 8 per l'intero programma </v>
      </c>
      <c r="CC21" s="12"/>
      <c r="CD21" s="12"/>
      <c r="CE21" s="12"/>
      <c r="CF21" s="317"/>
      <c r="CG21" s="319"/>
      <c r="CH21" s="320"/>
      <c r="CI21" s="321">
        <f t="shared" si="113"/>
        <v>5</v>
      </c>
      <c r="CJ21" s="317" t="str">
        <f t="shared" ref="CJ21:CL21" si="131">BO21</f>
        <v>Lento_avanti_manubri</v>
      </c>
      <c r="CK21" s="318" t="str">
        <f t="shared" si="131"/>
        <v>https://youtube.com/shorts/KXb9tWal0Fc?si=tX86DvAeERWYhSXy</v>
      </c>
      <c r="CL21" s="317" t="str">
        <f t="shared" si="131"/>
        <v>Panca leggermente inclinata, gomito basso e avanti, petto in alto, scapole unite, spalle lontane dalle orecchie</v>
      </c>
      <c r="CM21" s="317">
        <f>Split!X43</f>
        <v>4</v>
      </c>
      <c r="CN21" s="317">
        <f>Split!Y43</f>
        <v>8</v>
      </c>
      <c r="CO21" s="12"/>
      <c r="CP21" s="12"/>
      <c r="CQ21" s="317" t="str">
        <f t="shared" si="87"/>
        <v>Segui Il Recupero Scritto Nella Cella Qui A Destra </v>
      </c>
      <c r="CR21" s="317">
        <f t="shared" si="88"/>
        <v>60</v>
      </c>
      <c r="CS21" s="12"/>
      <c r="CT21" s="317" t="str">
        <f t="shared" si="89"/>
        <v/>
      </c>
      <c r="CU21" s="12"/>
      <c r="CV21" s="317"/>
      <c r="CW21" s="317" t="str">
        <f t="shared" si="90"/>
        <v>Fai 4serie da 8 per l'intero programma </v>
      </c>
      <c r="CX21" s="12"/>
      <c r="CY21" s="12"/>
      <c r="CZ21" s="12"/>
      <c r="DA21" s="317"/>
      <c r="DB21" s="319"/>
      <c r="DC21" s="320"/>
      <c r="DD21" s="321">
        <f t="shared" si="115"/>
        <v>5</v>
      </c>
      <c r="DE21" s="317" t="str">
        <f t="shared" ref="DE21:DG21" si="132">CJ21</f>
        <v>Lento_avanti_manubri</v>
      </c>
      <c r="DF21" s="318" t="str">
        <f t="shared" si="132"/>
        <v>https://youtube.com/shorts/KXb9tWal0Fc?si=tX86DvAeERWYhSXy</v>
      </c>
      <c r="DG21" s="317" t="str">
        <f t="shared" si="132"/>
        <v>Panca leggermente inclinata, gomito basso e avanti, petto in alto, scapole unite, spalle lontane dalle orecchie</v>
      </c>
      <c r="DH21" s="317">
        <f>Split!Z43</f>
        <v>4</v>
      </c>
      <c r="DI21" s="317">
        <f>Split!AA43</f>
        <v>8</v>
      </c>
      <c r="DJ21" s="12"/>
      <c r="DK21" s="12"/>
      <c r="DL21" s="317" t="str">
        <f t="shared" si="92"/>
        <v>Segui Il Recupero Scritto Nella Cella Qui A Destra </v>
      </c>
      <c r="DM21" s="317">
        <f t="shared" si="93"/>
        <v>60</v>
      </c>
      <c r="DN21" s="12"/>
      <c r="DO21" s="317" t="str">
        <f t="shared" si="94"/>
        <v/>
      </c>
      <c r="DP21" s="12"/>
      <c r="DQ21" s="317"/>
      <c r="DR21" s="317" t="str">
        <f t="shared" si="95"/>
        <v>Fai 4serie da 8 per l'intero programma </v>
      </c>
      <c r="DS21" s="12"/>
      <c r="DT21" s="12"/>
      <c r="DU21" s="12"/>
      <c r="DV21" s="317"/>
      <c r="DW21" s="319"/>
      <c r="DX21" s="293"/>
      <c r="DY21" s="307">
        <f t="shared" si="117"/>
        <v>5</v>
      </c>
      <c r="DZ21" s="314" t="str">
        <f t="shared" ref="DZ21:EB21" si="133">DE21</f>
        <v>Lento_avanti_manubri</v>
      </c>
      <c r="EA21" s="315" t="str">
        <f t="shared" si="133"/>
        <v>https://youtube.com/shorts/KXb9tWal0Fc?si=tX86DvAeERWYhSXy</v>
      </c>
      <c r="EB21" s="314" t="str">
        <f t="shared" si="133"/>
        <v>Panca leggermente inclinata, gomito basso e avanti, petto in alto, scapole unite, spalle lontane dalle orecchie</v>
      </c>
      <c r="EC21" s="314" t="str">
        <f>Split!AB43</f>
        <v/>
      </c>
      <c r="ED21" s="314" t="str">
        <f>Split!AC43</f>
        <v/>
      </c>
      <c r="EE21" s="12"/>
      <c r="EF21" s="12"/>
      <c r="EG21" s="314" t="str">
        <f t="shared" si="97"/>
        <v>Segui Il Recupero Scritto Nella Cella Qui A Destra </v>
      </c>
      <c r="EH21" s="314">
        <f t="shared" si="98"/>
        <v>60</v>
      </c>
      <c r="EI21" s="12"/>
      <c r="EJ21" s="314" t="str">
        <f t="shared" si="99"/>
        <v/>
      </c>
      <c r="EK21" s="12"/>
      <c r="EL21" s="314"/>
      <c r="EM21" s="314" t="str">
        <f t="shared" si="100"/>
        <v>Fai 4serie da 8 per l'intero programma </v>
      </c>
      <c r="EN21" s="12"/>
      <c r="EO21" s="12"/>
      <c r="EP21" s="12"/>
      <c r="EQ21" s="314"/>
      <c r="ER21" s="316"/>
      <c r="ES21" s="293"/>
      <c r="ET21" s="307">
        <f t="shared" si="119"/>
        <v>5</v>
      </c>
      <c r="EU21" s="314" t="str">
        <f t="shared" ref="EU21:EW21" si="134">DZ21</f>
        <v>Lento_avanti_manubri</v>
      </c>
      <c r="EV21" s="315" t="str">
        <f t="shared" si="134"/>
        <v>https://youtube.com/shorts/KXb9tWal0Fc?si=tX86DvAeERWYhSXy</v>
      </c>
      <c r="EW21" s="314" t="str">
        <f t="shared" si="134"/>
        <v>Panca leggermente inclinata, gomito basso e avanti, petto in alto, scapole unite, spalle lontane dalle orecchie</v>
      </c>
      <c r="EX21" s="314" t="str">
        <f>Split!AD43</f>
        <v/>
      </c>
      <c r="EY21" s="314" t="str">
        <f>Split!AE43</f>
        <v/>
      </c>
      <c r="EZ21" s="12"/>
      <c r="FA21" s="12"/>
      <c r="FB21" s="314" t="str">
        <f t="shared" si="102"/>
        <v>Segui Il Recupero Scritto Nella Cella Qui A Destra </v>
      </c>
      <c r="FC21" s="314">
        <f t="shared" si="103"/>
        <v>60</v>
      </c>
      <c r="FD21" s="12"/>
      <c r="FE21" s="314" t="str">
        <f t="shared" si="104"/>
        <v/>
      </c>
      <c r="FF21" s="12"/>
      <c r="FG21" s="314"/>
      <c r="FH21" s="314" t="str">
        <f t="shared" si="105"/>
        <v>Fai 4serie da 8 per l'intero programma </v>
      </c>
      <c r="FI21" s="12"/>
      <c r="FJ21" s="12"/>
      <c r="FK21" s="12"/>
      <c r="FL21" s="314"/>
      <c r="FM21" s="316"/>
      <c r="FN21" s="300"/>
    </row>
    <row r="22" ht="15.75" customHeight="1" outlineLevel="1">
      <c r="A22" s="292"/>
      <c r="B22" s="293"/>
      <c r="C22" s="302">
        <f t="shared" si="106"/>
        <v>6</v>
      </c>
      <c r="D22" s="323" t="str">
        <f>Split!F44</f>
        <v>French press manubri</v>
      </c>
      <c r="E22" s="324" t="str">
        <f>IF(Split!G44="","",Split!G44)</f>
        <v>https://youtu.be/32pO8q816Xc?t=9</v>
      </c>
      <c r="F22" s="323" t="str">
        <f>Split!N44</f>
        <v>Quando scendi pensa a frenare allungando il tricipite</v>
      </c>
      <c r="G22" s="323">
        <f>Split!P44</f>
        <v>3</v>
      </c>
      <c r="H22" s="323">
        <f>Split!Q44</f>
        <v>10</v>
      </c>
      <c r="I22" s="12"/>
      <c r="J22" s="12"/>
      <c r="K22" s="323" t="str">
        <f>IF(D22="","",Split!O44)</f>
        <v>Senza recuperare esegui esercizio sotto, poi recupera quanto scritto  nella colonna recupero</v>
      </c>
      <c r="L22" s="323">
        <f>Split!H44</f>
        <v>0</v>
      </c>
      <c r="M22" s="12"/>
      <c r="N22" s="323" t="str">
        <f>Split!$J44</f>
        <v/>
      </c>
      <c r="O22" s="12"/>
      <c r="P22" s="323"/>
      <c r="Q22" s="323" t="str">
        <f>Split!L44</f>
        <v>fai 3 serie da 10 per l'intero programma</v>
      </c>
      <c r="R22" s="12"/>
      <c r="S22" s="12"/>
      <c r="T22" s="12"/>
      <c r="U22" s="323"/>
      <c r="V22" s="325"/>
      <c r="W22" s="326"/>
      <c r="X22" s="327">
        <f t="shared" si="107"/>
        <v>6</v>
      </c>
      <c r="Y22" s="323" t="str">
        <f t="shared" ref="Y22:AA22" si="135">D22</f>
        <v>French press manubri</v>
      </c>
      <c r="Z22" s="324" t="str">
        <f t="shared" si="135"/>
        <v>https://youtu.be/32pO8q816Xc?t=9</v>
      </c>
      <c r="AA22" s="323" t="str">
        <f t="shared" si="135"/>
        <v>Quando scendi pensa a frenare allungando il tricipite</v>
      </c>
      <c r="AB22" s="323">
        <f>Split!R44</f>
        <v>3</v>
      </c>
      <c r="AC22" s="323">
        <f>Split!S44</f>
        <v>10</v>
      </c>
      <c r="AD22" s="12"/>
      <c r="AE22" s="12"/>
      <c r="AF22" s="323" t="str">
        <f t="shared" si="72"/>
        <v>Senza recuperare esegui esercizio sotto, poi recupera quanto scritto  nella colonna recupero</v>
      </c>
      <c r="AG22" s="323">
        <f t="shared" si="73"/>
        <v>0</v>
      </c>
      <c r="AH22" s="12"/>
      <c r="AI22" s="323" t="str">
        <f t="shared" si="74"/>
        <v/>
      </c>
      <c r="AJ22" s="12"/>
      <c r="AK22" s="323"/>
      <c r="AL22" s="323" t="str">
        <f t="shared" si="75"/>
        <v>fai 3 serie da 10 per l'intero programma</v>
      </c>
      <c r="AM22" s="12"/>
      <c r="AN22" s="12"/>
      <c r="AO22" s="12"/>
      <c r="AP22" s="323"/>
      <c r="AQ22" s="325"/>
      <c r="AR22" s="328"/>
      <c r="AS22" s="327">
        <f t="shared" si="109"/>
        <v>6</v>
      </c>
      <c r="AT22" s="323" t="str">
        <f t="shared" ref="AT22:AV22" si="136">Y22</f>
        <v>French press manubri</v>
      </c>
      <c r="AU22" s="324" t="str">
        <f t="shared" si="136"/>
        <v>https://youtu.be/32pO8q816Xc?t=9</v>
      </c>
      <c r="AV22" s="323" t="str">
        <f t="shared" si="136"/>
        <v>Quando scendi pensa a frenare allungando il tricipite</v>
      </c>
      <c r="AW22" s="323">
        <f>Split!T44</f>
        <v>3</v>
      </c>
      <c r="AX22" s="323">
        <f>Split!U44</f>
        <v>10</v>
      </c>
      <c r="AY22" s="12"/>
      <c r="AZ22" s="12"/>
      <c r="BA22" s="323" t="str">
        <f t="shared" si="77"/>
        <v>Senza recuperare esegui esercizio sotto, poi recupera quanto scritto  nella colonna recupero</v>
      </c>
      <c r="BB22" s="323">
        <f t="shared" si="78"/>
        <v>0</v>
      </c>
      <c r="BC22" s="12"/>
      <c r="BD22" s="323" t="str">
        <f t="shared" si="79"/>
        <v/>
      </c>
      <c r="BE22" s="12"/>
      <c r="BF22" s="323"/>
      <c r="BG22" s="323" t="str">
        <f t="shared" si="80"/>
        <v>fai 3 serie da 10 per l'intero programma</v>
      </c>
      <c r="BH22" s="12"/>
      <c r="BI22" s="12"/>
      <c r="BJ22" s="12"/>
      <c r="BK22" s="323"/>
      <c r="BL22" s="325"/>
      <c r="BM22" s="328"/>
      <c r="BN22" s="327">
        <f t="shared" si="111"/>
        <v>6</v>
      </c>
      <c r="BO22" s="323" t="str">
        <f t="shared" ref="BO22:BQ22" si="137">AT22</f>
        <v>French press manubri</v>
      </c>
      <c r="BP22" s="324" t="str">
        <f t="shared" si="137"/>
        <v>https://youtu.be/32pO8q816Xc?t=9</v>
      </c>
      <c r="BQ22" s="323" t="str">
        <f t="shared" si="137"/>
        <v>Quando scendi pensa a frenare allungando il tricipite</v>
      </c>
      <c r="BR22" s="323">
        <f>Split!V44</f>
        <v>3</v>
      </c>
      <c r="BS22" s="323">
        <f>Split!W44</f>
        <v>10</v>
      </c>
      <c r="BT22" s="12"/>
      <c r="BU22" s="12"/>
      <c r="BV22" s="323" t="str">
        <f t="shared" si="82"/>
        <v>Senza recuperare esegui esercizio sotto, poi recupera quanto scritto  nella colonna recupero</v>
      </c>
      <c r="BW22" s="323">
        <f t="shared" si="83"/>
        <v>0</v>
      </c>
      <c r="BX22" s="12"/>
      <c r="BY22" s="323" t="str">
        <f t="shared" si="84"/>
        <v/>
      </c>
      <c r="BZ22" s="12"/>
      <c r="CA22" s="323"/>
      <c r="CB22" s="323" t="str">
        <f t="shared" si="85"/>
        <v>fai 3 serie da 10 per l'intero programma</v>
      </c>
      <c r="CC22" s="12"/>
      <c r="CD22" s="12"/>
      <c r="CE22" s="12"/>
      <c r="CF22" s="323"/>
      <c r="CG22" s="325"/>
      <c r="CH22" s="326"/>
      <c r="CI22" s="327">
        <f t="shared" si="113"/>
        <v>6</v>
      </c>
      <c r="CJ22" s="323" t="str">
        <f t="shared" ref="CJ22:CL22" si="138">BO22</f>
        <v>French press manubri</v>
      </c>
      <c r="CK22" s="324" t="str">
        <f t="shared" si="138"/>
        <v>https://youtu.be/32pO8q816Xc?t=9</v>
      </c>
      <c r="CL22" s="323" t="str">
        <f t="shared" si="138"/>
        <v>Quando scendi pensa a frenare allungando il tricipite</v>
      </c>
      <c r="CM22" s="323">
        <f>Split!X44</f>
        <v>3</v>
      </c>
      <c r="CN22" s="323">
        <f>Split!Y44</f>
        <v>10</v>
      </c>
      <c r="CO22" s="12"/>
      <c r="CP22" s="12"/>
      <c r="CQ22" s="323" t="str">
        <f t="shared" si="87"/>
        <v>Senza recuperare esegui esercizio sotto, poi recupera quanto scritto  nella colonna recupero</v>
      </c>
      <c r="CR22" s="323">
        <f t="shared" si="88"/>
        <v>0</v>
      </c>
      <c r="CS22" s="12"/>
      <c r="CT22" s="323" t="str">
        <f t="shared" si="89"/>
        <v/>
      </c>
      <c r="CU22" s="12"/>
      <c r="CV22" s="323"/>
      <c r="CW22" s="323" t="str">
        <f t="shared" si="90"/>
        <v>fai 3 serie da 10 per l'intero programma</v>
      </c>
      <c r="CX22" s="12"/>
      <c r="CY22" s="12"/>
      <c r="CZ22" s="12"/>
      <c r="DA22" s="323"/>
      <c r="DB22" s="325"/>
      <c r="DC22" s="326"/>
      <c r="DD22" s="327">
        <f t="shared" si="115"/>
        <v>6</v>
      </c>
      <c r="DE22" s="323" t="str">
        <f t="shared" ref="DE22:DG22" si="139">CJ22</f>
        <v>French press manubri</v>
      </c>
      <c r="DF22" s="324" t="str">
        <f t="shared" si="139"/>
        <v>https://youtu.be/32pO8q816Xc?t=9</v>
      </c>
      <c r="DG22" s="323" t="str">
        <f t="shared" si="139"/>
        <v>Quando scendi pensa a frenare allungando il tricipite</v>
      </c>
      <c r="DH22" s="323">
        <f>Split!Z44</f>
        <v>3</v>
      </c>
      <c r="DI22" s="323">
        <f>Split!AA44</f>
        <v>10</v>
      </c>
      <c r="DJ22" s="12"/>
      <c r="DK22" s="12"/>
      <c r="DL22" s="323" t="str">
        <f t="shared" si="92"/>
        <v>Senza recuperare esegui esercizio sotto, poi recupera quanto scritto  nella colonna recupero</v>
      </c>
      <c r="DM22" s="323">
        <f t="shared" si="93"/>
        <v>0</v>
      </c>
      <c r="DN22" s="12"/>
      <c r="DO22" s="323" t="str">
        <f t="shared" si="94"/>
        <v/>
      </c>
      <c r="DP22" s="12"/>
      <c r="DQ22" s="323"/>
      <c r="DR22" s="323" t="str">
        <f t="shared" si="95"/>
        <v>fai 3 serie da 10 per l'intero programma</v>
      </c>
      <c r="DS22" s="12"/>
      <c r="DT22" s="12"/>
      <c r="DU22" s="12"/>
      <c r="DV22" s="323"/>
      <c r="DW22" s="325"/>
      <c r="DX22" s="293"/>
      <c r="DY22" s="302">
        <f t="shared" si="117"/>
        <v>6</v>
      </c>
      <c r="DZ22" s="303" t="str">
        <f t="shared" ref="DZ22:EB22" si="140">DE22</f>
        <v>French press manubri</v>
      </c>
      <c r="EA22" s="306" t="str">
        <f t="shared" si="140"/>
        <v>https://youtu.be/32pO8q816Xc?t=9</v>
      </c>
      <c r="EB22" s="303" t="str">
        <f t="shared" si="140"/>
        <v>Quando scendi pensa a frenare allungando il tricipite</v>
      </c>
      <c r="EC22" s="303" t="str">
        <f>Split!AB44</f>
        <v/>
      </c>
      <c r="ED22" s="303" t="str">
        <f>Split!AC44</f>
        <v/>
      </c>
      <c r="EE22" s="12"/>
      <c r="EF22" s="12"/>
      <c r="EG22" s="303" t="str">
        <f t="shared" si="97"/>
        <v>Senza recuperare esegui esercizio sotto, poi recupera quanto scritto  nella colonna recupero</v>
      </c>
      <c r="EH22" s="303">
        <f t="shared" si="98"/>
        <v>0</v>
      </c>
      <c r="EI22" s="12"/>
      <c r="EJ22" s="303" t="str">
        <f t="shared" si="99"/>
        <v/>
      </c>
      <c r="EK22" s="12"/>
      <c r="EL22" s="303"/>
      <c r="EM22" s="303" t="str">
        <f t="shared" si="100"/>
        <v>fai 3 serie da 10 per l'intero programma</v>
      </c>
      <c r="EN22" s="12"/>
      <c r="EO22" s="12"/>
      <c r="EP22" s="12"/>
      <c r="EQ22" s="303"/>
      <c r="ER22" s="305"/>
      <c r="ES22" s="293"/>
      <c r="ET22" s="302">
        <f t="shared" si="119"/>
        <v>6</v>
      </c>
      <c r="EU22" s="303" t="str">
        <f t="shared" ref="EU22:EW22" si="141">DZ22</f>
        <v>French press manubri</v>
      </c>
      <c r="EV22" s="306" t="str">
        <f t="shared" si="141"/>
        <v>https://youtu.be/32pO8q816Xc?t=9</v>
      </c>
      <c r="EW22" s="303" t="str">
        <f t="shared" si="141"/>
        <v>Quando scendi pensa a frenare allungando il tricipite</v>
      </c>
      <c r="EX22" s="303" t="str">
        <f>Split!AD44</f>
        <v/>
      </c>
      <c r="EY22" s="303" t="str">
        <f>Split!AE44</f>
        <v/>
      </c>
      <c r="EZ22" s="12"/>
      <c r="FA22" s="12"/>
      <c r="FB22" s="303" t="str">
        <f t="shared" si="102"/>
        <v>Senza recuperare esegui esercizio sotto, poi recupera quanto scritto  nella colonna recupero</v>
      </c>
      <c r="FC22" s="303">
        <f t="shared" si="103"/>
        <v>0</v>
      </c>
      <c r="FD22" s="12"/>
      <c r="FE22" s="303" t="str">
        <f t="shared" si="104"/>
        <v/>
      </c>
      <c r="FF22" s="12"/>
      <c r="FG22" s="303"/>
      <c r="FH22" s="303" t="str">
        <f t="shared" si="105"/>
        <v>fai 3 serie da 10 per l'intero programma</v>
      </c>
      <c r="FI22" s="12"/>
      <c r="FJ22" s="12"/>
      <c r="FK22" s="12"/>
      <c r="FL22" s="303"/>
      <c r="FM22" s="305"/>
      <c r="FN22" s="300"/>
    </row>
    <row r="23" ht="15.75" customHeight="1" outlineLevel="1">
      <c r="A23" s="292"/>
      <c r="B23" s="293"/>
      <c r="C23" s="307">
        <f t="shared" si="106"/>
        <v>7</v>
      </c>
      <c r="D23" s="323" t="str">
        <f>Split!F45</f>
        <v>Kick Back Con Manubrio</v>
      </c>
      <c r="E23" s="324" t="str">
        <f>IF(Split!G45="","",Split!G45)</f>
        <v>https://youtube.com/shorts/sckxZFJfC_c?si=c9R8kDKvtZmYklJA</v>
      </c>
      <c r="F23" s="323" t="str">
        <f>Split!N45</f>
        <v/>
      </c>
      <c r="G23" s="323">
        <f>Split!P45</f>
        <v>3</v>
      </c>
      <c r="H23" s="323">
        <f>Split!Q45</f>
        <v>10</v>
      </c>
      <c r="I23" s="12"/>
      <c r="J23" s="12"/>
      <c r="K23" s="323" t="str">
        <f>IF(D23="","",Split!O45)</f>
        <v>Segui Il Recupero Scritto Nella Cella Qui A Destra </v>
      </c>
      <c r="L23" s="323">
        <f>Split!H45</f>
        <v>60</v>
      </c>
      <c r="M23" s="12"/>
      <c r="N23" s="323" t="str">
        <f>Split!$J45</f>
        <v/>
      </c>
      <c r="O23" s="12"/>
      <c r="P23" s="323"/>
      <c r="Q23" s="323" t="str">
        <f>Split!L45</f>
        <v>fai 3 serie da 10 per l'intero programma</v>
      </c>
      <c r="R23" s="12"/>
      <c r="S23" s="12"/>
      <c r="T23" s="12"/>
      <c r="U23" s="323"/>
      <c r="V23" s="325"/>
      <c r="W23" s="326"/>
      <c r="X23" s="327">
        <f t="shared" si="107"/>
        <v>7</v>
      </c>
      <c r="Y23" s="323" t="str">
        <f t="shared" ref="Y23:AA23" si="142">D23</f>
        <v>Kick Back Con Manubrio</v>
      </c>
      <c r="Z23" s="324" t="str">
        <f t="shared" si="142"/>
        <v>https://youtube.com/shorts/sckxZFJfC_c?si=c9R8kDKvtZmYklJA</v>
      </c>
      <c r="AA23" s="323" t="str">
        <f t="shared" si="142"/>
        <v/>
      </c>
      <c r="AB23" s="323">
        <f>Split!R45</f>
        <v>3</v>
      </c>
      <c r="AC23" s="323">
        <f>Split!S45</f>
        <v>10</v>
      </c>
      <c r="AD23" s="12"/>
      <c r="AE23" s="12"/>
      <c r="AF23" s="323" t="str">
        <f t="shared" si="72"/>
        <v>Segui Il Recupero Scritto Nella Cella Qui A Destra </v>
      </c>
      <c r="AG23" s="323">
        <f t="shared" si="73"/>
        <v>60</v>
      </c>
      <c r="AH23" s="12"/>
      <c r="AI23" s="323" t="str">
        <f t="shared" si="74"/>
        <v/>
      </c>
      <c r="AJ23" s="12"/>
      <c r="AK23" s="323"/>
      <c r="AL23" s="323" t="str">
        <f t="shared" si="75"/>
        <v>fai 3 serie da 10 per l'intero programma</v>
      </c>
      <c r="AM23" s="12"/>
      <c r="AN23" s="12"/>
      <c r="AO23" s="12"/>
      <c r="AP23" s="323"/>
      <c r="AQ23" s="325"/>
      <c r="AR23" s="328"/>
      <c r="AS23" s="327">
        <f t="shared" si="109"/>
        <v>7</v>
      </c>
      <c r="AT23" s="323" t="str">
        <f t="shared" ref="AT23:AV23" si="143">Y23</f>
        <v>Kick Back Con Manubrio</v>
      </c>
      <c r="AU23" s="324" t="str">
        <f t="shared" si="143"/>
        <v>https://youtube.com/shorts/sckxZFJfC_c?si=c9R8kDKvtZmYklJA</v>
      </c>
      <c r="AV23" s="323" t="str">
        <f t="shared" si="143"/>
        <v/>
      </c>
      <c r="AW23" s="323">
        <f>Split!T45</f>
        <v>3</v>
      </c>
      <c r="AX23" s="323">
        <f>Split!U45</f>
        <v>10</v>
      </c>
      <c r="AY23" s="12"/>
      <c r="AZ23" s="12"/>
      <c r="BA23" s="323" t="str">
        <f t="shared" si="77"/>
        <v>Segui Il Recupero Scritto Nella Cella Qui A Destra </v>
      </c>
      <c r="BB23" s="323">
        <f t="shared" si="78"/>
        <v>60</v>
      </c>
      <c r="BC23" s="12"/>
      <c r="BD23" s="323" t="str">
        <f t="shared" si="79"/>
        <v/>
      </c>
      <c r="BE23" s="12"/>
      <c r="BF23" s="323"/>
      <c r="BG23" s="323" t="str">
        <f t="shared" si="80"/>
        <v>fai 3 serie da 10 per l'intero programma</v>
      </c>
      <c r="BH23" s="12"/>
      <c r="BI23" s="12"/>
      <c r="BJ23" s="12"/>
      <c r="BK23" s="323"/>
      <c r="BL23" s="325"/>
      <c r="BM23" s="328"/>
      <c r="BN23" s="327">
        <f t="shared" si="111"/>
        <v>7</v>
      </c>
      <c r="BO23" s="323" t="str">
        <f t="shared" ref="BO23:BQ23" si="144">AT23</f>
        <v>Kick Back Con Manubrio</v>
      </c>
      <c r="BP23" s="324" t="str">
        <f t="shared" si="144"/>
        <v>https://youtube.com/shorts/sckxZFJfC_c?si=c9R8kDKvtZmYklJA</v>
      </c>
      <c r="BQ23" s="323" t="str">
        <f t="shared" si="144"/>
        <v/>
      </c>
      <c r="BR23" s="323">
        <f>Split!V45</f>
        <v>3</v>
      </c>
      <c r="BS23" s="323">
        <f>Split!W45</f>
        <v>10</v>
      </c>
      <c r="BT23" s="12"/>
      <c r="BU23" s="12"/>
      <c r="BV23" s="323" t="str">
        <f t="shared" si="82"/>
        <v>Segui Il Recupero Scritto Nella Cella Qui A Destra </v>
      </c>
      <c r="BW23" s="323">
        <f t="shared" si="83"/>
        <v>60</v>
      </c>
      <c r="BX23" s="12"/>
      <c r="BY23" s="323" t="str">
        <f t="shared" si="84"/>
        <v/>
      </c>
      <c r="BZ23" s="12"/>
      <c r="CA23" s="323"/>
      <c r="CB23" s="323" t="str">
        <f t="shared" si="85"/>
        <v>fai 3 serie da 10 per l'intero programma</v>
      </c>
      <c r="CC23" s="12"/>
      <c r="CD23" s="12"/>
      <c r="CE23" s="12"/>
      <c r="CF23" s="323"/>
      <c r="CG23" s="325"/>
      <c r="CH23" s="326"/>
      <c r="CI23" s="327">
        <f t="shared" si="113"/>
        <v>7</v>
      </c>
      <c r="CJ23" s="323" t="str">
        <f t="shared" ref="CJ23:CL23" si="145">BO23</f>
        <v>Kick Back Con Manubrio</v>
      </c>
      <c r="CK23" s="324" t="str">
        <f t="shared" si="145"/>
        <v>https://youtube.com/shorts/sckxZFJfC_c?si=c9R8kDKvtZmYklJA</v>
      </c>
      <c r="CL23" s="323" t="str">
        <f t="shared" si="145"/>
        <v/>
      </c>
      <c r="CM23" s="323">
        <f>Split!X45</f>
        <v>3</v>
      </c>
      <c r="CN23" s="323">
        <f>Split!Y45</f>
        <v>10</v>
      </c>
      <c r="CO23" s="12"/>
      <c r="CP23" s="12"/>
      <c r="CQ23" s="323" t="str">
        <f t="shared" si="87"/>
        <v>Segui Il Recupero Scritto Nella Cella Qui A Destra </v>
      </c>
      <c r="CR23" s="323">
        <f t="shared" si="88"/>
        <v>60</v>
      </c>
      <c r="CS23" s="12"/>
      <c r="CT23" s="323" t="str">
        <f t="shared" si="89"/>
        <v/>
      </c>
      <c r="CU23" s="12"/>
      <c r="CV23" s="323"/>
      <c r="CW23" s="323" t="str">
        <f t="shared" si="90"/>
        <v>fai 3 serie da 10 per l'intero programma</v>
      </c>
      <c r="CX23" s="12"/>
      <c r="CY23" s="12"/>
      <c r="CZ23" s="12"/>
      <c r="DA23" s="323"/>
      <c r="DB23" s="325"/>
      <c r="DC23" s="326"/>
      <c r="DD23" s="327">
        <f t="shared" si="115"/>
        <v>7</v>
      </c>
      <c r="DE23" s="323" t="str">
        <f t="shared" ref="DE23:DG23" si="146">CJ23</f>
        <v>Kick Back Con Manubrio</v>
      </c>
      <c r="DF23" s="324" t="str">
        <f t="shared" si="146"/>
        <v>https://youtube.com/shorts/sckxZFJfC_c?si=c9R8kDKvtZmYklJA</v>
      </c>
      <c r="DG23" s="323" t="str">
        <f t="shared" si="146"/>
        <v/>
      </c>
      <c r="DH23" s="323">
        <f>Split!Z45</f>
        <v>3</v>
      </c>
      <c r="DI23" s="323">
        <f>Split!AA45</f>
        <v>10</v>
      </c>
      <c r="DJ23" s="12"/>
      <c r="DK23" s="12"/>
      <c r="DL23" s="323" t="str">
        <f t="shared" si="92"/>
        <v>Segui Il Recupero Scritto Nella Cella Qui A Destra </v>
      </c>
      <c r="DM23" s="323">
        <f t="shared" si="93"/>
        <v>60</v>
      </c>
      <c r="DN23" s="12"/>
      <c r="DO23" s="323" t="str">
        <f t="shared" si="94"/>
        <v/>
      </c>
      <c r="DP23" s="12"/>
      <c r="DQ23" s="323"/>
      <c r="DR23" s="323" t="str">
        <f t="shared" si="95"/>
        <v>fai 3 serie da 10 per l'intero programma</v>
      </c>
      <c r="DS23" s="12"/>
      <c r="DT23" s="12"/>
      <c r="DU23" s="12"/>
      <c r="DV23" s="323"/>
      <c r="DW23" s="325"/>
      <c r="DX23" s="293"/>
      <c r="DY23" s="307">
        <f t="shared" si="117"/>
        <v>7</v>
      </c>
      <c r="DZ23" s="314" t="str">
        <f t="shared" ref="DZ23:EB23" si="147">DE23</f>
        <v>Kick Back Con Manubrio</v>
      </c>
      <c r="EA23" s="315" t="str">
        <f t="shared" si="147"/>
        <v>https://youtube.com/shorts/sckxZFJfC_c?si=c9R8kDKvtZmYklJA</v>
      </c>
      <c r="EB23" s="314" t="str">
        <f t="shared" si="147"/>
        <v/>
      </c>
      <c r="EC23" s="314" t="str">
        <f>Split!AB45</f>
        <v/>
      </c>
      <c r="ED23" s="314" t="str">
        <f>Split!AC45</f>
        <v/>
      </c>
      <c r="EE23" s="12"/>
      <c r="EF23" s="12"/>
      <c r="EG23" s="314" t="str">
        <f t="shared" si="97"/>
        <v>Segui Il Recupero Scritto Nella Cella Qui A Destra </v>
      </c>
      <c r="EH23" s="314">
        <f t="shared" si="98"/>
        <v>60</v>
      </c>
      <c r="EI23" s="12"/>
      <c r="EJ23" s="314" t="str">
        <f t="shared" si="99"/>
        <v/>
      </c>
      <c r="EK23" s="12"/>
      <c r="EL23" s="314"/>
      <c r="EM23" s="314" t="str">
        <f t="shared" si="100"/>
        <v>fai 3 serie da 10 per l'intero programma</v>
      </c>
      <c r="EN23" s="12"/>
      <c r="EO23" s="12"/>
      <c r="EP23" s="12"/>
      <c r="EQ23" s="314"/>
      <c r="ER23" s="316"/>
      <c r="ES23" s="293"/>
      <c r="ET23" s="307">
        <f t="shared" si="119"/>
        <v>7</v>
      </c>
      <c r="EU23" s="314" t="str">
        <f t="shared" ref="EU23:EW23" si="148">DZ23</f>
        <v>Kick Back Con Manubrio</v>
      </c>
      <c r="EV23" s="315" t="str">
        <f t="shared" si="148"/>
        <v>https://youtube.com/shorts/sckxZFJfC_c?si=c9R8kDKvtZmYklJA</v>
      </c>
      <c r="EW23" s="314" t="str">
        <f t="shared" si="148"/>
        <v/>
      </c>
      <c r="EX23" s="314" t="str">
        <f>Split!AD45</f>
        <v/>
      </c>
      <c r="EY23" s="314" t="str">
        <f>Split!AE45</f>
        <v/>
      </c>
      <c r="EZ23" s="12"/>
      <c r="FA23" s="12"/>
      <c r="FB23" s="314" t="str">
        <f t="shared" si="102"/>
        <v>Segui Il Recupero Scritto Nella Cella Qui A Destra </v>
      </c>
      <c r="FC23" s="314">
        <f t="shared" si="103"/>
        <v>60</v>
      </c>
      <c r="FD23" s="12"/>
      <c r="FE23" s="314" t="str">
        <f t="shared" si="104"/>
        <v/>
      </c>
      <c r="FF23" s="12"/>
      <c r="FG23" s="314"/>
      <c r="FH23" s="314" t="str">
        <f t="shared" si="105"/>
        <v>fai 3 serie da 10 per l'intero programma</v>
      </c>
      <c r="FI23" s="12"/>
      <c r="FJ23" s="12"/>
      <c r="FK23" s="12"/>
      <c r="FL23" s="314"/>
      <c r="FM23" s="316"/>
      <c r="FN23" s="300"/>
    </row>
    <row r="24" ht="15.75" customHeight="1" outlineLevel="1">
      <c r="A24" s="292"/>
      <c r="B24" s="293"/>
      <c r="C24" s="302">
        <f t="shared" si="106"/>
        <v>8</v>
      </c>
      <c r="D24" s="303" t="str">
        <f>Split!F46</f>
        <v/>
      </c>
      <c r="E24" s="329" t="str">
        <f>IF(Split!G46="","",Split!G46)</f>
        <v/>
      </c>
      <c r="F24" s="303" t="str">
        <f>Split!N46</f>
        <v/>
      </c>
      <c r="G24" s="303" t="str">
        <f>Split!P46</f>
        <v/>
      </c>
      <c r="H24" s="303" t="str">
        <f>Split!Q46</f>
        <v/>
      </c>
      <c r="I24" s="12"/>
      <c r="J24" s="12"/>
      <c r="K24" s="303" t="str">
        <f>IF(D24="","",Split!O46)</f>
        <v/>
      </c>
      <c r="L24" s="303" t="str">
        <f>Split!H46</f>
        <v/>
      </c>
      <c r="M24" s="12"/>
      <c r="N24" s="303" t="str">
        <f>Split!$J46</f>
        <v/>
      </c>
      <c r="O24" s="12"/>
      <c r="P24" s="303"/>
      <c r="Q24" s="303" t="str">
        <f>Split!L46</f>
        <v/>
      </c>
      <c r="R24" s="12"/>
      <c r="S24" s="12"/>
      <c r="T24" s="12"/>
      <c r="U24" s="303"/>
      <c r="V24" s="305"/>
      <c r="W24" s="293"/>
      <c r="X24" s="302">
        <f t="shared" si="107"/>
        <v>8</v>
      </c>
      <c r="Y24" s="303" t="str">
        <f t="shared" ref="Y24:AA24" si="149">D24</f>
        <v/>
      </c>
      <c r="Z24" s="329" t="str">
        <f t="shared" si="149"/>
        <v/>
      </c>
      <c r="AA24" s="303" t="str">
        <f t="shared" si="149"/>
        <v/>
      </c>
      <c r="AB24" s="303" t="str">
        <f>Split!R46</f>
        <v/>
      </c>
      <c r="AC24" s="303" t="str">
        <f>Split!S46</f>
        <v/>
      </c>
      <c r="AD24" s="12"/>
      <c r="AE24" s="12"/>
      <c r="AF24" s="303" t="str">
        <f t="shared" si="72"/>
        <v/>
      </c>
      <c r="AG24" s="303" t="str">
        <f t="shared" si="73"/>
        <v/>
      </c>
      <c r="AH24" s="12"/>
      <c r="AI24" s="303" t="str">
        <f t="shared" si="74"/>
        <v/>
      </c>
      <c r="AJ24" s="12"/>
      <c r="AK24" s="303"/>
      <c r="AL24" s="303" t="str">
        <f t="shared" si="75"/>
        <v/>
      </c>
      <c r="AM24" s="12"/>
      <c r="AN24" s="12"/>
      <c r="AO24" s="12"/>
      <c r="AP24" s="303"/>
      <c r="AQ24" s="305"/>
      <c r="AR24" s="298"/>
      <c r="AS24" s="302">
        <f t="shared" si="109"/>
        <v>8</v>
      </c>
      <c r="AT24" s="303" t="str">
        <f t="shared" ref="AT24:AV24" si="150">Y24</f>
        <v/>
      </c>
      <c r="AU24" s="329" t="str">
        <f t="shared" si="150"/>
        <v/>
      </c>
      <c r="AV24" s="303" t="str">
        <f t="shared" si="150"/>
        <v/>
      </c>
      <c r="AW24" s="303" t="str">
        <f>Split!T46</f>
        <v/>
      </c>
      <c r="AX24" s="303" t="str">
        <f>Split!U46</f>
        <v/>
      </c>
      <c r="AY24" s="12"/>
      <c r="AZ24" s="12"/>
      <c r="BA24" s="303" t="str">
        <f t="shared" si="77"/>
        <v/>
      </c>
      <c r="BB24" s="303" t="str">
        <f t="shared" si="78"/>
        <v/>
      </c>
      <c r="BC24" s="12"/>
      <c r="BD24" s="303" t="str">
        <f t="shared" si="79"/>
        <v/>
      </c>
      <c r="BE24" s="12"/>
      <c r="BF24" s="303"/>
      <c r="BG24" s="303" t="str">
        <f t="shared" si="80"/>
        <v/>
      </c>
      <c r="BH24" s="12"/>
      <c r="BI24" s="12"/>
      <c r="BJ24" s="12"/>
      <c r="BK24" s="303"/>
      <c r="BL24" s="305"/>
      <c r="BM24" s="298"/>
      <c r="BN24" s="302">
        <f t="shared" si="111"/>
        <v>8</v>
      </c>
      <c r="BO24" s="303" t="str">
        <f t="shared" ref="BO24:BQ24" si="151">AT24</f>
        <v/>
      </c>
      <c r="BP24" s="329" t="str">
        <f t="shared" si="151"/>
        <v/>
      </c>
      <c r="BQ24" s="303" t="str">
        <f t="shared" si="151"/>
        <v/>
      </c>
      <c r="BR24" s="303" t="str">
        <f>Split!V46</f>
        <v/>
      </c>
      <c r="BS24" s="303" t="str">
        <f>Split!W46</f>
        <v/>
      </c>
      <c r="BT24" s="12"/>
      <c r="BU24" s="12"/>
      <c r="BV24" s="303" t="str">
        <f t="shared" si="82"/>
        <v/>
      </c>
      <c r="BW24" s="303" t="str">
        <f t="shared" si="83"/>
        <v/>
      </c>
      <c r="BX24" s="12"/>
      <c r="BY24" s="303" t="str">
        <f t="shared" si="84"/>
        <v/>
      </c>
      <c r="BZ24" s="12"/>
      <c r="CA24" s="303"/>
      <c r="CB24" s="303" t="str">
        <f t="shared" si="85"/>
        <v/>
      </c>
      <c r="CC24" s="12"/>
      <c r="CD24" s="12"/>
      <c r="CE24" s="12"/>
      <c r="CF24" s="303"/>
      <c r="CG24" s="305"/>
      <c r="CH24" s="293"/>
      <c r="CI24" s="302">
        <f t="shared" si="113"/>
        <v>8</v>
      </c>
      <c r="CJ24" s="303" t="str">
        <f t="shared" ref="CJ24:CL24" si="152">BO24</f>
        <v/>
      </c>
      <c r="CK24" s="329" t="str">
        <f t="shared" si="152"/>
        <v/>
      </c>
      <c r="CL24" s="303" t="str">
        <f t="shared" si="152"/>
        <v/>
      </c>
      <c r="CM24" s="303" t="str">
        <f>Split!X46</f>
        <v/>
      </c>
      <c r="CN24" s="303" t="str">
        <f>Split!Y46</f>
        <v/>
      </c>
      <c r="CO24" s="12"/>
      <c r="CP24" s="12"/>
      <c r="CQ24" s="303" t="str">
        <f t="shared" si="87"/>
        <v/>
      </c>
      <c r="CR24" s="303" t="str">
        <f t="shared" si="88"/>
        <v/>
      </c>
      <c r="CS24" s="12"/>
      <c r="CT24" s="303" t="str">
        <f t="shared" si="89"/>
        <v/>
      </c>
      <c r="CU24" s="12"/>
      <c r="CV24" s="303"/>
      <c r="CW24" s="303" t="str">
        <f t="shared" si="90"/>
        <v/>
      </c>
      <c r="CX24" s="12"/>
      <c r="CY24" s="12"/>
      <c r="CZ24" s="12"/>
      <c r="DA24" s="303"/>
      <c r="DB24" s="305"/>
      <c r="DC24" s="293"/>
      <c r="DD24" s="302">
        <f t="shared" si="115"/>
        <v>8</v>
      </c>
      <c r="DE24" s="303" t="str">
        <f t="shared" ref="DE24:DG24" si="153">CJ24</f>
        <v/>
      </c>
      <c r="DF24" s="329" t="str">
        <f t="shared" si="153"/>
        <v/>
      </c>
      <c r="DG24" s="303" t="str">
        <f t="shared" si="153"/>
        <v/>
      </c>
      <c r="DH24" s="303" t="str">
        <f>Split!Z46</f>
        <v/>
      </c>
      <c r="DI24" s="303" t="str">
        <f>Split!AA46</f>
        <v/>
      </c>
      <c r="DJ24" s="12"/>
      <c r="DK24" s="12"/>
      <c r="DL24" s="303" t="str">
        <f t="shared" si="92"/>
        <v/>
      </c>
      <c r="DM24" s="303" t="str">
        <f t="shared" si="93"/>
        <v/>
      </c>
      <c r="DN24" s="12"/>
      <c r="DO24" s="303" t="str">
        <f t="shared" si="94"/>
        <v/>
      </c>
      <c r="DP24" s="12"/>
      <c r="DQ24" s="303"/>
      <c r="DR24" s="303" t="str">
        <f t="shared" si="95"/>
        <v/>
      </c>
      <c r="DS24" s="12"/>
      <c r="DT24" s="12"/>
      <c r="DU24" s="12"/>
      <c r="DV24" s="303"/>
      <c r="DW24" s="305"/>
      <c r="DX24" s="293"/>
      <c r="DY24" s="302">
        <f t="shared" si="117"/>
        <v>8</v>
      </c>
      <c r="DZ24" s="303" t="str">
        <f t="shared" ref="DZ24:EB24" si="154">DE24</f>
        <v/>
      </c>
      <c r="EA24" s="330" t="str">
        <f t="shared" si="154"/>
        <v/>
      </c>
      <c r="EB24" s="303" t="str">
        <f t="shared" si="154"/>
        <v/>
      </c>
      <c r="EC24" s="303" t="str">
        <f>Split!AB46</f>
        <v/>
      </c>
      <c r="ED24" s="303" t="str">
        <f>Split!AC46</f>
        <v/>
      </c>
      <c r="EE24" s="12"/>
      <c r="EF24" s="12"/>
      <c r="EG24" s="303" t="str">
        <f t="shared" si="97"/>
        <v/>
      </c>
      <c r="EH24" s="303" t="str">
        <f t="shared" si="98"/>
        <v/>
      </c>
      <c r="EI24" s="12"/>
      <c r="EJ24" s="303" t="str">
        <f t="shared" si="99"/>
        <v/>
      </c>
      <c r="EK24" s="12"/>
      <c r="EL24" s="303"/>
      <c r="EM24" s="303" t="str">
        <f t="shared" si="100"/>
        <v/>
      </c>
      <c r="EN24" s="12"/>
      <c r="EO24" s="12"/>
      <c r="EP24" s="12"/>
      <c r="EQ24" s="303"/>
      <c r="ER24" s="305"/>
      <c r="ES24" s="293"/>
      <c r="ET24" s="302">
        <f t="shared" si="119"/>
        <v>8</v>
      </c>
      <c r="EU24" s="303" t="str">
        <f t="shared" ref="EU24:EW24" si="155">DZ24</f>
        <v/>
      </c>
      <c r="EV24" s="330" t="str">
        <f t="shared" si="155"/>
        <v/>
      </c>
      <c r="EW24" s="303" t="str">
        <f t="shared" si="155"/>
        <v/>
      </c>
      <c r="EX24" s="303" t="str">
        <f>Split!AD46</f>
        <v/>
      </c>
      <c r="EY24" s="303" t="str">
        <f>Split!AE46</f>
        <v/>
      </c>
      <c r="EZ24" s="12"/>
      <c r="FA24" s="12"/>
      <c r="FB24" s="303" t="str">
        <f t="shared" si="102"/>
        <v/>
      </c>
      <c r="FC24" s="303" t="str">
        <f t="shared" si="103"/>
        <v/>
      </c>
      <c r="FD24" s="12"/>
      <c r="FE24" s="303" t="str">
        <f t="shared" si="104"/>
        <v/>
      </c>
      <c r="FF24" s="12"/>
      <c r="FG24" s="303"/>
      <c r="FH24" s="303" t="str">
        <f t="shared" si="105"/>
        <v/>
      </c>
      <c r="FI24" s="12"/>
      <c r="FJ24" s="12"/>
      <c r="FK24" s="12"/>
      <c r="FL24" s="303"/>
      <c r="FM24" s="305"/>
      <c r="FN24" s="300"/>
    </row>
    <row r="25" ht="15.75" customHeight="1" outlineLevel="1">
      <c r="A25" s="292"/>
      <c r="B25" s="293"/>
      <c r="C25" s="307">
        <f t="shared" si="106"/>
        <v>9</v>
      </c>
      <c r="D25" s="314" t="str">
        <f>Split!F47</f>
        <v/>
      </c>
      <c r="E25" s="331" t="str">
        <f>IF(Split!G47="","",Split!G47)</f>
        <v/>
      </c>
      <c r="F25" s="314" t="str">
        <f>Split!N47</f>
        <v/>
      </c>
      <c r="G25" s="314" t="str">
        <f>Split!P47</f>
        <v/>
      </c>
      <c r="H25" s="314" t="str">
        <f>Split!Q47</f>
        <v/>
      </c>
      <c r="I25" s="12"/>
      <c r="J25" s="12"/>
      <c r="K25" s="314" t="str">
        <f>IF(D25="","",Split!O47)</f>
        <v/>
      </c>
      <c r="L25" s="314" t="str">
        <f>Split!H47</f>
        <v/>
      </c>
      <c r="M25" s="12"/>
      <c r="N25" s="314" t="str">
        <f>Split!$J47</f>
        <v/>
      </c>
      <c r="O25" s="12"/>
      <c r="P25" s="314"/>
      <c r="Q25" s="314" t="str">
        <f>Split!L47</f>
        <v/>
      </c>
      <c r="R25" s="12"/>
      <c r="S25" s="12"/>
      <c r="T25" s="12"/>
      <c r="U25" s="314"/>
      <c r="V25" s="316"/>
      <c r="W25" s="293"/>
      <c r="X25" s="307">
        <f t="shared" si="107"/>
        <v>9</v>
      </c>
      <c r="Y25" s="314" t="str">
        <f t="shared" ref="Y25:AA25" si="156">D25</f>
        <v/>
      </c>
      <c r="Z25" s="331" t="str">
        <f t="shared" si="156"/>
        <v/>
      </c>
      <c r="AA25" s="314" t="str">
        <f t="shared" si="156"/>
        <v/>
      </c>
      <c r="AB25" s="314" t="str">
        <f>Split!R47</f>
        <v/>
      </c>
      <c r="AC25" s="314" t="str">
        <f>Split!S47</f>
        <v/>
      </c>
      <c r="AD25" s="12"/>
      <c r="AE25" s="12"/>
      <c r="AF25" s="314" t="str">
        <f t="shared" si="72"/>
        <v/>
      </c>
      <c r="AG25" s="314" t="str">
        <f t="shared" si="73"/>
        <v/>
      </c>
      <c r="AH25" s="12"/>
      <c r="AI25" s="314" t="str">
        <f t="shared" si="74"/>
        <v/>
      </c>
      <c r="AJ25" s="12"/>
      <c r="AK25" s="314"/>
      <c r="AL25" s="314" t="str">
        <f t="shared" si="75"/>
        <v/>
      </c>
      <c r="AM25" s="12"/>
      <c r="AN25" s="12"/>
      <c r="AO25" s="12"/>
      <c r="AP25" s="314"/>
      <c r="AQ25" s="316"/>
      <c r="AR25" s="298"/>
      <c r="AS25" s="307">
        <f t="shared" si="109"/>
        <v>9</v>
      </c>
      <c r="AT25" s="314" t="str">
        <f t="shared" ref="AT25:AV25" si="157">Y25</f>
        <v/>
      </c>
      <c r="AU25" s="331" t="str">
        <f t="shared" si="157"/>
        <v/>
      </c>
      <c r="AV25" s="314" t="str">
        <f t="shared" si="157"/>
        <v/>
      </c>
      <c r="AW25" s="314" t="str">
        <f>Split!T47</f>
        <v/>
      </c>
      <c r="AX25" s="314" t="str">
        <f>Split!U47</f>
        <v/>
      </c>
      <c r="AY25" s="12"/>
      <c r="AZ25" s="12"/>
      <c r="BA25" s="314" t="str">
        <f t="shared" si="77"/>
        <v/>
      </c>
      <c r="BB25" s="314" t="str">
        <f t="shared" si="78"/>
        <v/>
      </c>
      <c r="BC25" s="12"/>
      <c r="BD25" s="314" t="str">
        <f t="shared" si="79"/>
        <v/>
      </c>
      <c r="BE25" s="12"/>
      <c r="BF25" s="314"/>
      <c r="BG25" s="314" t="str">
        <f t="shared" si="80"/>
        <v/>
      </c>
      <c r="BH25" s="12"/>
      <c r="BI25" s="12"/>
      <c r="BJ25" s="12"/>
      <c r="BK25" s="314"/>
      <c r="BL25" s="316"/>
      <c r="BM25" s="298"/>
      <c r="BN25" s="307">
        <f t="shared" si="111"/>
        <v>9</v>
      </c>
      <c r="BO25" s="314" t="str">
        <f t="shared" ref="BO25:BQ25" si="158">AT25</f>
        <v/>
      </c>
      <c r="BP25" s="331" t="str">
        <f t="shared" si="158"/>
        <v/>
      </c>
      <c r="BQ25" s="314" t="str">
        <f t="shared" si="158"/>
        <v/>
      </c>
      <c r="BR25" s="314" t="str">
        <f>Split!V47</f>
        <v/>
      </c>
      <c r="BS25" s="314" t="str">
        <f>Split!W47</f>
        <v/>
      </c>
      <c r="BT25" s="12"/>
      <c r="BU25" s="12"/>
      <c r="BV25" s="314" t="str">
        <f t="shared" si="82"/>
        <v/>
      </c>
      <c r="BW25" s="314" t="str">
        <f t="shared" si="83"/>
        <v/>
      </c>
      <c r="BX25" s="12"/>
      <c r="BY25" s="314" t="str">
        <f t="shared" si="84"/>
        <v/>
      </c>
      <c r="BZ25" s="12"/>
      <c r="CA25" s="314"/>
      <c r="CB25" s="314" t="str">
        <f t="shared" si="85"/>
        <v/>
      </c>
      <c r="CC25" s="12"/>
      <c r="CD25" s="12"/>
      <c r="CE25" s="12"/>
      <c r="CF25" s="314"/>
      <c r="CG25" s="316"/>
      <c r="CH25" s="293"/>
      <c r="CI25" s="307">
        <f t="shared" si="113"/>
        <v>9</v>
      </c>
      <c r="CJ25" s="314" t="str">
        <f t="shared" ref="CJ25:CL25" si="159">BO25</f>
        <v/>
      </c>
      <c r="CK25" s="331" t="str">
        <f t="shared" si="159"/>
        <v/>
      </c>
      <c r="CL25" s="314" t="str">
        <f t="shared" si="159"/>
        <v/>
      </c>
      <c r="CM25" s="314" t="str">
        <f>Split!X47</f>
        <v/>
      </c>
      <c r="CN25" s="314" t="str">
        <f>Split!Y47</f>
        <v/>
      </c>
      <c r="CO25" s="12"/>
      <c r="CP25" s="12"/>
      <c r="CQ25" s="314" t="str">
        <f t="shared" si="87"/>
        <v/>
      </c>
      <c r="CR25" s="314" t="str">
        <f t="shared" si="88"/>
        <v/>
      </c>
      <c r="CS25" s="12"/>
      <c r="CT25" s="314" t="str">
        <f t="shared" si="89"/>
        <v/>
      </c>
      <c r="CU25" s="12"/>
      <c r="CV25" s="314"/>
      <c r="CW25" s="314" t="str">
        <f t="shared" si="90"/>
        <v/>
      </c>
      <c r="CX25" s="12"/>
      <c r="CY25" s="12"/>
      <c r="CZ25" s="12"/>
      <c r="DA25" s="314"/>
      <c r="DB25" s="316"/>
      <c r="DC25" s="293"/>
      <c r="DD25" s="307">
        <f t="shared" si="115"/>
        <v>9</v>
      </c>
      <c r="DE25" s="314" t="str">
        <f t="shared" ref="DE25:DG25" si="160">CJ25</f>
        <v/>
      </c>
      <c r="DF25" s="331" t="str">
        <f t="shared" si="160"/>
        <v/>
      </c>
      <c r="DG25" s="314" t="str">
        <f t="shared" si="160"/>
        <v/>
      </c>
      <c r="DH25" s="314" t="str">
        <f>Split!Z47</f>
        <v/>
      </c>
      <c r="DI25" s="314" t="str">
        <f>Split!AA47</f>
        <v/>
      </c>
      <c r="DJ25" s="12"/>
      <c r="DK25" s="12"/>
      <c r="DL25" s="314" t="str">
        <f t="shared" si="92"/>
        <v/>
      </c>
      <c r="DM25" s="314" t="str">
        <f t="shared" si="93"/>
        <v/>
      </c>
      <c r="DN25" s="12"/>
      <c r="DO25" s="314" t="str">
        <f t="shared" si="94"/>
        <v/>
      </c>
      <c r="DP25" s="12"/>
      <c r="DQ25" s="314"/>
      <c r="DR25" s="314" t="str">
        <f t="shared" si="95"/>
        <v/>
      </c>
      <c r="DS25" s="12"/>
      <c r="DT25" s="12"/>
      <c r="DU25" s="12"/>
      <c r="DV25" s="314"/>
      <c r="DW25" s="316"/>
      <c r="DX25" s="293"/>
      <c r="DY25" s="307">
        <f t="shared" si="117"/>
        <v>9</v>
      </c>
      <c r="DZ25" s="314" t="str">
        <f t="shared" ref="DZ25:EB25" si="161">DE25</f>
        <v/>
      </c>
      <c r="EA25" s="332" t="str">
        <f t="shared" si="161"/>
        <v/>
      </c>
      <c r="EB25" s="314" t="str">
        <f t="shared" si="161"/>
        <v/>
      </c>
      <c r="EC25" s="314" t="str">
        <f>Split!AB47</f>
        <v/>
      </c>
      <c r="ED25" s="314" t="str">
        <f>Split!AC47</f>
        <v/>
      </c>
      <c r="EE25" s="12"/>
      <c r="EF25" s="12"/>
      <c r="EG25" s="314" t="str">
        <f t="shared" si="97"/>
        <v/>
      </c>
      <c r="EH25" s="314" t="str">
        <f t="shared" si="98"/>
        <v/>
      </c>
      <c r="EI25" s="12"/>
      <c r="EJ25" s="314" t="str">
        <f t="shared" si="99"/>
        <v/>
      </c>
      <c r="EK25" s="12"/>
      <c r="EL25" s="314"/>
      <c r="EM25" s="314" t="str">
        <f t="shared" si="100"/>
        <v/>
      </c>
      <c r="EN25" s="12"/>
      <c r="EO25" s="12"/>
      <c r="EP25" s="12"/>
      <c r="EQ25" s="314"/>
      <c r="ER25" s="316"/>
      <c r="ES25" s="293"/>
      <c r="ET25" s="307">
        <f t="shared" si="119"/>
        <v>9</v>
      </c>
      <c r="EU25" s="314" t="str">
        <f t="shared" ref="EU25:EW25" si="162">DZ25</f>
        <v/>
      </c>
      <c r="EV25" s="332" t="str">
        <f t="shared" si="162"/>
        <v/>
      </c>
      <c r="EW25" s="314" t="str">
        <f t="shared" si="162"/>
        <v/>
      </c>
      <c r="EX25" s="314" t="str">
        <f>Split!AD47</f>
        <v/>
      </c>
      <c r="EY25" s="314" t="str">
        <f>Split!AE47</f>
        <v/>
      </c>
      <c r="EZ25" s="12"/>
      <c r="FA25" s="12"/>
      <c r="FB25" s="314" t="str">
        <f t="shared" si="102"/>
        <v/>
      </c>
      <c r="FC25" s="314" t="str">
        <f t="shared" si="103"/>
        <v/>
      </c>
      <c r="FD25" s="12"/>
      <c r="FE25" s="314" t="str">
        <f t="shared" si="104"/>
        <v/>
      </c>
      <c r="FF25" s="12"/>
      <c r="FG25" s="314"/>
      <c r="FH25" s="314" t="str">
        <f t="shared" si="105"/>
        <v/>
      </c>
      <c r="FI25" s="12"/>
      <c r="FJ25" s="12"/>
      <c r="FK25" s="12"/>
      <c r="FL25" s="314"/>
      <c r="FM25" s="316"/>
      <c r="FN25" s="300"/>
    </row>
    <row r="26" ht="15.75" customHeight="1" outlineLevel="1">
      <c r="A26" s="292"/>
      <c r="B26" s="293"/>
      <c r="C26" s="302">
        <f t="shared" si="106"/>
        <v>10</v>
      </c>
      <c r="D26" s="303" t="str">
        <f>Split!F48</f>
        <v/>
      </c>
      <c r="E26" s="329" t="str">
        <f>IF(Split!G48="","",Split!G48)</f>
        <v/>
      </c>
      <c r="F26" s="303" t="str">
        <f>Split!N48</f>
        <v/>
      </c>
      <c r="G26" s="303" t="str">
        <f>Split!P48</f>
        <v/>
      </c>
      <c r="H26" s="303" t="str">
        <f>Split!Q48</f>
        <v/>
      </c>
      <c r="I26" s="12"/>
      <c r="J26" s="12"/>
      <c r="K26" s="303" t="str">
        <f>IF(D26="","",Split!O48)</f>
        <v/>
      </c>
      <c r="L26" s="303" t="str">
        <f>Split!H48</f>
        <v/>
      </c>
      <c r="M26" s="12"/>
      <c r="N26" s="303" t="str">
        <f>Split!$J48</f>
        <v/>
      </c>
      <c r="O26" s="12"/>
      <c r="P26" s="303"/>
      <c r="Q26" s="303" t="str">
        <f>Split!L48</f>
        <v/>
      </c>
      <c r="R26" s="12"/>
      <c r="S26" s="12"/>
      <c r="T26" s="12"/>
      <c r="U26" s="303"/>
      <c r="V26" s="305"/>
      <c r="W26" s="293"/>
      <c r="X26" s="302">
        <f t="shared" si="107"/>
        <v>10</v>
      </c>
      <c r="Y26" s="303" t="str">
        <f t="shared" ref="Y26:AA26" si="163">D26</f>
        <v/>
      </c>
      <c r="Z26" s="329" t="str">
        <f t="shared" si="163"/>
        <v/>
      </c>
      <c r="AA26" s="303" t="str">
        <f t="shared" si="163"/>
        <v/>
      </c>
      <c r="AB26" s="303" t="str">
        <f>Split!R48</f>
        <v/>
      </c>
      <c r="AC26" s="303" t="str">
        <f>Split!S48</f>
        <v/>
      </c>
      <c r="AD26" s="12"/>
      <c r="AE26" s="12"/>
      <c r="AF26" s="303" t="str">
        <f t="shared" si="72"/>
        <v/>
      </c>
      <c r="AG26" s="303" t="str">
        <f t="shared" si="73"/>
        <v/>
      </c>
      <c r="AH26" s="12"/>
      <c r="AI26" s="303" t="str">
        <f t="shared" si="74"/>
        <v/>
      </c>
      <c r="AJ26" s="12"/>
      <c r="AK26" s="303"/>
      <c r="AL26" s="303" t="str">
        <f t="shared" si="75"/>
        <v/>
      </c>
      <c r="AM26" s="12"/>
      <c r="AN26" s="12"/>
      <c r="AO26" s="12"/>
      <c r="AP26" s="303"/>
      <c r="AQ26" s="305"/>
      <c r="AR26" s="298"/>
      <c r="AS26" s="302">
        <f t="shared" si="109"/>
        <v>10</v>
      </c>
      <c r="AT26" s="303" t="str">
        <f t="shared" ref="AT26:AV26" si="164">Y26</f>
        <v/>
      </c>
      <c r="AU26" s="329" t="str">
        <f t="shared" si="164"/>
        <v/>
      </c>
      <c r="AV26" s="303" t="str">
        <f t="shared" si="164"/>
        <v/>
      </c>
      <c r="AW26" s="303" t="str">
        <f>Split!T48</f>
        <v/>
      </c>
      <c r="AX26" s="303" t="str">
        <f>Split!U48</f>
        <v/>
      </c>
      <c r="AY26" s="12"/>
      <c r="AZ26" s="12"/>
      <c r="BA26" s="303" t="str">
        <f t="shared" si="77"/>
        <v/>
      </c>
      <c r="BB26" s="303" t="str">
        <f t="shared" si="78"/>
        <v/>
      </c>
      <c r="BC26" s="12"/>
      <c r="BD26" s="303" t="str">
        <f t="shared" si="79"/>
        <v/>
      </c>
      <c r="BE26" s="12"/>
      <c r="BF26" s="303"/>
      <c r="BG26" s="303" t="str">
        <f t="shared" si="80"/>
        <v/>
      </c>
      <c r="BH26" s="12"/>
      <c r="BI26" s="12"/>
      <c r="BJ26" s="12"/>
      <c r="BK26" s="303"/>
      <c r="BL26" s="305"/>
      <c r="BM26" s="298"/>
      <c r="BN26" s="302">
        <f t="shared" si="111"/>
        <v>10</v>
      </c>
      <c r="BO26" s="303" t="str">
        <f t="shared" ref="BO26:BQ26" si="165">AT26</f>
        <v/>
      </c>
      <c r="BP26" s="329" t="str">
        <f t="shared" si="165"/>
        <v/>
      </c>
      <c r="BQ26" s="303" t="str">
        <f t="shared" si="165"/>
        <v/>
      </c>
      <c r="BR26" s="303" t="str">
        <f>Split!V48</f>
        <v/>
      </c>
      <c r="BS26" s="303" t="str">
        <f>Split!W48</f>
        <v/>
      </c>
      <c r="BT26" s="12"/>
      <c r="BU26" s="12"/>
      <c r="BV26" s="303" t="str">
        <f t="shared" si="82"/>
        <v/>
      </c>
      <c r="BW26" s="303" t="str">
        <f t="shared" si="83"/>
        <v/>
      </c>
      <c r="BX26" s="12"/>
      <c r="BY26" s="303" t="str">
        <f t="shared" si="84"/>
        <v/>
      </c>
      <c r="BZ26" s="12"/>
      <c r="CA26" s="303"/>
      <c r="CB26" s="303" t="str">
        <f t="shared" si="85"/>
        <v/>
      </c>
      <c r="CC26" s="12"/>
      <c r="CD26" s="12"/>
      <c r="CE26" s="12"/>
      <c r="CF26" s="303"/>
      <c r="CG26" s="305"/>
      <c r="CH26" s="293"/>
      <c r="CI26" s="302">
        <f t="shared" si="113"/>
        <v>10</v>
      </c>
      <c r="CJ26" s="303" t="str">
        <f t="shared" ref="CJ26:CL26" si="166">BO26</f>
        <v/>
      </c>
      <c r="CK26" s="329" t="str">
        <f t="shared" si="166"/>
        <v/>
      </c>
      <c r="CL26" s="303" t="str">
        <f t="shared" si="166"/>
        <v/>
      </c>
      <c r="CM26" s="303" t="str">
        <f>Split!X48</f>
        <v/>
      </c>
      <c r="CN26" s="303" t="str">
        <f>Split!Y48</f>
        <v/>
      </c>
      <c r="CO26" s="12"/>
      <c r="CP26" s="12"/>
      <c r="CQ26" s="303" t="str">
        <f t="shared" si="87"/>
        <v/>
      </c>
      <c r="CR26" s="303" t="str">
        <f t="shared" si="88"/>
        <v/>
      </c>
      <c r="CS26" s="12"/>
      <c r="CT26" s="303" t="str">
        <f t="shared" si="89"/>
        <v/>
      </c>
      <c r="CU26" s="12"/>
      <c r="CV26" s="303"/>
      <c r="CW26" s="303" t="str">
        <f t="shared" si="90"/>
        <v/>
      </c>
      <c r="CX26" s="12"/>
      <c r="CY26" s="12"/>
      <c r="CZ26" s="12"/>
      <c r="DA26" s="303"/>
      <c r="DB26" s="305"/>
      <c r="DC26" s="293"/>
      <c r="DD26" s="302">
        <f t="shared" si="115"/>
        <v>10</v>
      </c>
      <c r="DE26" s="303" t="str">
        <f t="shared" ref="DE26:DG26" si="167">CJ26</f>
        <v/>
      </c>
      <c r="DF26" s="329" t="str">
        <f t="shared" si="167"/>
        <v/>
      </c>
      <c r="DG26" s="303" t="str">
        <f t="shared" si="167"/>
        <v/>
      </c>
      <c r="DH26" s="303" t="str">
        <f>Split!Z48</f>
        <v/>
      </c>
      <c r="DI26" s="303" t="str">
        <f>Split!AA48</f>
        <v/>
      </c>
      <c r="DJ26" s="12"/>
      <c r="DK26" s="12"/>
      <c r="DL26" s="303" t="str">
        <f t="shared" si="92"/>
        <v/>
      </c>
      <c r="DM26" s="303" t="str">
        <f t="shared" si="93"/>
        <v/>
      </c>
      <c r="DN26" s="12"/>
      <c r="DO26" s="303" t="str">
        <f t="shared" si="94"/>
        <v/>
      </c>
      <c r="DP26" s="12"/>
      <c r="DQ26" s="303"/>
      <c r="DR26" s="303" t="str">
        <f t="shared" si="95"/>
        <v/>
      </c>
      <c r="DS26" s="12"/>
      <c r="DT26" s="12"/>
      <c r="DU26" s="12"/>
      <c r="DV26" s="303"/>
      <c r="DW26" s="305"/>
      <c r="DX26" s="293"/>
      <c r="DY26" s="302">
        <f t="shared" si="117"/>
        <v>10</v>
      </c>
      <c r="DZ26" s="303" t="str">
        <f t="shared" ref="DZ26:EB26" si="168">DE26</f>
        <v/>
      </c>
      <c r="EA26" s="330" t="str">
        <f t="shared" si="168"/>
        <v/>
      </c>
      <c r="EB26" s="303" t="str">
        <f t="shared" si="168"/>
        <v/>
      </c>
      <c r="EC26" s="303" t="str">
        <f>Split!AB48</f>
        <v/>
      </c>
      <c r="ED26" s="303" t="str">
        <f>Split!AC48</f>
        <v/>
      </c>
      <c r="EE26" s="12"/>
      <c r="EF26" s="12"/>
      <c r="EG26" s="303" t="str">
        <f t="shared" si="97"/>
        <v/>
      </c>
      <c r="EH26" s="303" t="str">
        <f t="shared" si="98"/>
        <v/>
      </c>
      <c r="EI26" s="12"/>
      <c r="EJ26" s="303" t="str">
        <f t="shared" si="99"/>
        <v/>
      </c>
      <c r="EK26" s="12"/>
      <c r="EL26" s="303"/>
      <c r="EM26" s="303" t="str">
        <f t="shared" si="100"/>
        <v/>
      </c>
      <c r="EN26" s="12"/>
      <c r="EO26" s="12"/>
      <c r="EP26" s="12"/>
      <c r="EQ26" s="303"/>
      <c r="ER26" s="305"/>
      <c r="ES26" s="293"/>
      <c r="ET26" s="302">
        <f t="shared" si="119"/>
        <v>10</v>
      </c>
      <c r="EU26" s="303" t="str">
        <f t="shared" ref="EU26:EW26" si="169">DZ26</f>
        <v/>
      </c>
      <c r="EV26" s="330" t="str">
        <f t="shared" si="169"/>
        <v/>
      </c>
      <c r="EW26" s="303" t="str">
        <f t="shared" si="169"/>
        <v/>
      </c>
      <c r="EX26" s="303" t="str">
        <f>Split!AD48</f>
        <v/>
      </c>
      <c r="EY26" s="303" t="str">
        <f>Split!AE48</f>
        <v/>
      </c>
      <c r="EZ26" s="12"/>
      <c r="FA26" s="12"/>
      <c r="FB26" s="303" t="str">
        <f t="shared" si="102"/>
        <v/>
      </c>
      <c r="FC26" s="303" t="str">
        <f t="shared" si="103"/>
        <v/>
      </c>
      <c r="FD26" s="12"/>
      <c r="FE26" s="303" t="str">
        <f t="shared" si="104"/>
        <v/>
      </c>
      <c r="FF26" s="12"/>
      <c r="FG26" s="303"/>
      <c r="FH26" s="303" t="str">
        <f t="shared" si="105"/>
        <v/>
      </c>
      <c r="FI26" s="12"/>
      <c r="FJ26" s="12"/>
      <c r="FK26" s="12"/>
      <c r="FL26" s="303"/>
      <c r="FM26" s="305"/>
      <c r="FN26" s="300"/>
    </row>
    <row r="27" ht="15.75" customHeight="1" outlineLevel="1">
      <c r="A27" s="292"/>
      <c r="B27" s="293"/>
      <c r="C27" s="307">
        <f t="shared" si="106"/>
        <v>11</v>
      </c>
      <c r="D27" s="314" t="str">
        <f>Split!F49</f>
        <v/>
      </c>
      <c r="E27" s="331" t="str">
        <f>IF(Split!G49="","",Split!G49)</f>
        <v/>
      </c>
      <c r="F27" s="314" t="str">
        <f>Split!N49</f>
        <v/>
      </c>
      <c r="G27" s="314" t="str">
        <f>Split!P49</f>
        <v/>
      </c>
      <c r="H27" s="314" t="str">
        <f>Split!Q49</f>
        <v/>
      </c>
      <c r="I27" s="12"/>
      <c r="J27" s="12"/>
      <c r="K27" s="314" t="str">
        <f>IF(D27="","",Split!O49)</f>
        <v/>
      </c>
      <c r="L27" s="314" t="str">
        <f>Split!H49</f>
        <v/>
      </c>
      <c r="M27" s="12"/>
      <c r="N27" s="314" t="str">
        <f>Split!$J49</f>
        <v/>
      </c>
      <c r="O27" s="12"/>
      <c r="P27" s="314"/>
      <c r="Q27" s="314" t="str">
        <f>Split!L49</f>
        <v/>
      </c>
      <c r="R27" s="12"/>
      <c r="S27" s="12"/>
      <c r="T27" s="12"/>
      <c r="U27" s="314"/>
      <c r="V27" s="316"/>
      <c r="W27" s="293"/>
      <c r="X27" s="307">
        <f t="shared" si="107"/>
        <v>11</v>
      </c>
      <c r="Y27" s="314" t="str">
        <f t="shared" ref="Y27:AA27" si="170">D27</f>
        <v/>
      </c>
      <c r="Z27" s="331" t="str">
        <f t="shared" si="170"/>
        <v/>
      </c>
      <c r="AA27" s="314" t="str">
        <f t="shared" si="170"/>
        <v/>
      </c>
      <c r="AB27" s="314" t="str">
        <f>Split!R49</f>
        <v/>
      </c>
      <c r="AC27" s="314" t="str">
        <f>Split!S49</f>
        <v/>
      </c>
      <c r="AD27" s="12"/>
      <c r="AE27" s="12"/>
      <c r="AF27" s="314" t="str">
        <f t="shared" si="72"/>
        <v/>
      </c>
      <c r="AG27" s="314" t="str">
        <f t="shared" si="73"/>
        <v/>
      </c>
      <c r="AH27" s="12"/>
      <c r="AI27" s="314" t="str">
        <f t="shared" si="74"/>
        <v/>
      </c>
      <c r="AJ27" s="12"/>
      <c r="AK27" s="314"/>
      <c r="AL27" s="314" t="str">
        <f t="shared" si="75"/>
        <v/>
      </c>
      <c r="AM27" s="12"/>
      <c r="AN27" s="12"/>
      <c r="AO27" s="12"/>
      <c r="AP27" s="314"/>
      <c r="AQ27" s="316"/>
      <c r="AR27" s="298"/>
      <c r="AS27" s="307">
        <f t="shared" si="109"/>
        <v>11</v>
      </c>
      <c r="AT27" s="314" t="str">
        <f t="shared" ref="AT27:AV27" si="171">Y27</f>
        <v/>
      </c>
      <c r="AU27" s="331" t="str">
        <f t="shared" si="171"/>
        <v/>
      </c>
      <c r="AV27" s="314" t="str">
        <f t="shared" si="171"/>
        <v/>
      </c>
      <c r="AW27" s="314" t="str">
        <f>Split!T49</f>
        <v/>
      </c>
      <c r="AX27" s="314" t="str">
        <f>Split!U49</f>
        <v/>
      </c>
      <c r="AY27" s="12"/>
      <c r="AZ27" s="12"/>
      <c r="BA27" s="314" t="str">
        <f t="shared" si="77"/>
        <v/>
      </c>
      <c r="BB27" s="314" t="str">
        <f t="shared" si="78"/>
        <v/>
      </c>
      <c r="BC27" s="12"/>
      <c r="BD27" s="314" t="str">
        <f t="shared" si="79"/>
        <v/>
      </c>
      <c r="BE27" s="12"/>
      <c r="BF27" s="314"/>
      <c r="BG27" s="314" t="str">
        <f t="shared" si="80"/>
        <v/>
      </c>
      <c r="BH27" s="12"/>
      <c r="BI27" s="12"/>
      <c r="BJ27" s="12"/>
      <c r="BK27" s="314"/>
      <c r="BL27" s="316"/>
      <c r="BM27" s="298"/>
      <c r="BN27" s="307">
        <f t="shared" si="111"/>
        <v>11</v>
      </c>
      <c r="BO27" s="314" t="str">
        <f t="shared" ref="BO27:BQ27" si="172">AT27</f>
        <v/>
      </c>
      <c r="BP27" s="331" t="str">
        <f t="shared" si="172"/>
        <v/>
      </c>
      <c r="BQ27" s="314" t="str">
        <f t="shared" si="172"/>
        <v/>
      </c>
      <c r="BR27" s="314" t="str">
        <f>Split!V49</f>
        <v/>
      </c>
      <c r="BS27" s="314" t="str">
        <f>Split!W49</f>
        <v/>
      </c>
      <c r="BT27" s="12"/>
      <c r="BU27" s="12"/>
      <c r="BV27" s="314" t="str">
        <f t="shared" si="82"/>
        <v/>
      </c>
      <c r="BW27" s="314" t="str">
        <f t="shared" si="83"/>
        <v/>
      </c>
      <c r="BX27" s="12"/>
      <c r="BY27" s="314" t="str">
        <f t="shared" si="84"/>
        <v/>
      </c>
      <c r="BZ27" s="12"/>
      <c r="CA27" s="314"/>
      <c r="CB27" s="314" t="str">
        <f t="shared" si="85"/>
        <v/>
      </c>
      <c r="CC27" s="12"/>
      <c r="CD27" s="12"/>
      <c r="CE27" s="12"/>
      <c r="CF27" s="314"/>
      <c r="CG27" s="316"/>
      <c r="CH27" s="293"/>
      <c r="CI27" s="307">
        <f t="shared" si="113"/>
        <v>11</v>
      </c>
      <c r="CJ27" s="314" t="str">
        <f t="shared" ref="CJ27:CL27" si="173">BO27</f>
        <v/>
      </c>
      <c r="CK27" s="331" t="str">
        <f t="shared" si="173"/>
        <v/>
      </c>
      <c r="CL27" s="314" t="str">
        <f t="shared" si="173"/>
        <v/>
      </c>
      <c r="CM27" s="314" t="str">
        <f>Split!X49</f>
        <v/>
      </c>
      <c r="CN27" s="314" t="str">
        <f>Split!Y49</f>
        <v/>
      </c>
      <c r="CO27" s="12"/>
      <c r="CP27" s="12"/>
      <c r="CQ27" s="314" t="str">
        <f t="shared" si="87"/>
        <v/>
      </c>
      <c r="CR27" s="314" t="str">
        <f t="shared" si="88"/>
        <v/>
      </c>
      <c r="CS27" s="12"/>
      <c r="CT27" s="314" t="str">
        <f t="shared" si="89"/>
        <v/>
      </c>
      <c r="CU27" s="12"/>
      <c r="CV27" s="314"/>
      <c r="CW27" s="314" t="str">
        <f t="shared" si="90"/>
        <v/>
      </c>
      <c r="CX27" s="12"/>
      <c r="CY27" s="12"/>
      <c r="CZ27" s="12"/>
      <c r="DA27" s="314"/>
      <c r="DB27" s="316"/>
      <c r="DC27" s="293"/>
      <c r="DD27" s="307">
        <f t="shared" si="115"/>
        <v>11</v>
      </c>
      <c r="DE27" s="314" t="str">
        <f t="shared" ref="DE27:DG27" si="174">CJ27</f>
        <v/>
      </c>
      <c r="DF27" s="331" t="str">
        <f t="shared" si="174"/>
        <v/>
      </c>
      <c r="DG27" s="314" t="str">
        <f t="shared" si="174"/>
        <v/>
      </c>
      <c r="DH27" s="314" t="str">
        <f>Split!Z49</f>
        <v/>
      </c>
      <c r="DI27" s="314" t="str">
        <f>Split!AA49</f>
        <v/>
      </c>
      <c r="DJ27" s="12"/>
      <c r="DK27" s="12"/>
      <c r="DL27" s="314" t="str">
        <f t="shared" si="92"/>
        <v/>
      </c>
      <c r="DM27" s="314" t="str">
        <f t="shared" si="93"/>
        <v/>
      </c>
      <c r="DN27" s="12"/>
      <c r="DO27" s="314" t="str">
        <f t="shared" si="94"/>
        <v/>
      </c>
      <c r="DP27" s="12"/>
      <c r="DQ27" s="314"/>
      <c r="DR27" s="314" t="str">
        <f t="shared" si="95"/>
        <v/>
      </c>
      <c r="DS27" s="12"/>
      <c r="DT27" s="12"/>
      <c r="DU27" s="12"/>
      <c r="DV27" s="314"/>
      <c r="DW27" s="316"/>
      <c r="DX27" s="293"/>
      <c r="DY27" s="307">
        <f t="shared" si="117"/>
        <v>11</v>
      </c>
      <c r="DZ27" s="314" t="str">
        <f t="shared" ref="DZ27:EB27" si="175">DE27</f>
        <v/>
      </c>
      <c r="EA27" s="332" t="str">
        <f t="shared" si="175"/>
        <v/>
      </c>
      <c r="EB27" s="314" t="str">
        <f t="shared" si="175"/>
        <v/>
      </c>
      <c r="EC27" s="314" t="str">
        <f>Split!AB49</f>
        <v/>
      </c>
      <c r="ED27" s="314" t="str">
        <f>Split!AC49</f>
        <v/>
      </c>
      <c r="EE27" s="12"/>
      <c r="EF27" s="12"/>
      <c r="EG27" s="314" t="str">
        <f t="shared" si="97"/>
        <v/>
      </c>
      <c r="EH27" s="314" t="str">
        <f t="shared" si="98"/>
        <v/>
      </c>
      <c r="EI27" s="12"/>
      <c r="EJ27" s="314" t="str">
        <f t="shared" si="99"/>
        <v/>
      </c>
      <c r="EK27" s="12"/>
      <c r="EL27" s="314"/>
      <c r="EM27" s="314" t="str">
        <f t="shared" si="100"/>
        <v/>
      </c>
      <c r="EN27" s="12"/>
      <c r="EO27" s="12"/>
      <c r="EP27" s="12"/>
      <c r="EQ27" s="314"/>
      <c r="ER27" s="316"/>
      <c r="ES27" s="293"/>
      <c r="ET27" s="307">
        <f t="shared" si="119"/>
        <v>11</v>
      </c>
      <c r="EU27" s="314" t="str">
        <f t="shared" ref="EU27:EW27" si="176">DZ27</f>
        <v/>
      </c>
      <c r="EV27" s="332" t="str">
        <f t="shared" si="176"/>
        <v/>
      </c>
      <c r="EW27" s="314" t="str">
        <f t="shared" si="176"/>
        <v/>
      </c>
      <c r="EX27" s="314" t="str">
        <f>Split!AD49</f>
        <v/>
      </c>
      <c r="EY27" s="314" t="str">
        <f>Split!AE49</f>
        <v/>
      </c>
      <c r="EZ27" s="12"/>
      <c r="FA27" s="12"/>
      <c r="FB27" s="314" t="str">
        <f t="shared" si="102"/>
        <v/>
      </c>
      <c r="FC27" s="314" t="str">
        <f t="shared" si="103"/>
        <v/>
      </c>
      <c r="FD27" s="12"/>
      <c r="FE27" s="314" t="str">
        <f t="shared" si="104"/>
        <v/>
      </c>
      <c r="FF27" s="12"/>
      <c r="FG27" s="314"/>
      <c r="FH27" s="314" t="str">
        <f t="shared" si="105"/>
        <v/>
      </c>
      <c r="FI27" s="12"/>
      <c r="FJ27" s="12"/>
      <c r="FK27" s="12"/>
      <c r="FL27" s="314"/>
      <c r="FM27" s="316"/>
      <c r="FN27" s="300"/>
    </row>
    <row r="28" ht="15.75" customHeight="1" outlineLevel="1">
      <c r="A28" s="292"/>
      <c r="B28" s="293"/>
      <c r="C28" s="302">
        <f t="shared" si="106"/>
        <v>12</v>
      </c>
      <c r="D28" s="303" t="str">
        <f>Split!F50</f>
        <v/>
      </c>
      <c r="E28" s="329" t="str">
        <f>IF(Split!G50="","",Split!G50)</f>
        <v/>
      </c>
      <c r="F28" s="303" t="str">
        <f>Split!N50</f>
        <v/>
      </c>
      <c r="G28" s="303" t="str">
        <f>Split!P50</f>
        <v/>
      </c>
      <c r="H28" s="303" t="str">
        <f>Split!Q50</f>
        <v/>
      </c>
      <c r="I28" s="12"/>
      <c r="J28" s="12"/>
      <c r="K28" s="303" t="str">
        <f>IF(D28="","",Split!O50)</f>
        <v/>
      </c>
      <c r="L28" s="303" t="str">
        <f>Split!H50</f>
        <v/>
      </c>
      <c r="M28" s="12"/>
      <c r="N28" s="303" t="str">
        <f>Split!$J50</f>
        <v/>
      </c>
      <c r="O28" s="12"/>
      <c r="P28" s="303"/>
      <c r="Q28" s="303" t="str">
        <f>Split!L50</f>
        <v/>
      </c>
      <c r="R28" s="12"/>
      <c r="S28" s="12"/>
      <c r="T28" s="12"/>
      <c r="U28" s="303"/>
      <c r="V28" s="305"/>
      <c r="W28" s="293"/>
      <c r="X28" s="302">
        <f t="shared" si="107"/>
        <v>12</v>
      </c>
      <c r="Y28" s="303" t="str">
        <f t="shared" ref="Y28:AA28" si="177">D28</f>
        <v/>
      </c>
      <c r="Z28" s="329" t="str">
        <f t="shared" si="177"/>
        <v/>
      </c>
      <c r="AA28" s="303" t="str">
        <f t="shared" si="177"/>
        <v/>
      </c>
      <c r="AB28" s="303" t="str">
        <f>Split!R50</f>
        <v/>
      </c>
      <c r="AC28" s="303" t="str">
        <f>Split!S50</f>
        <v/>
      </c>
      <c r="AD28" s="12"/>
      <c r="AE28" s="12"/>
      <c r="AF28" s="303" t="str">
        <f t="shared" si="72"/>
        <v/>
      </c>
      <c r="AG28" s="303" t="str">
        <f t="shared" si="73"/>
        <v/>
      </c>
      <c r="AH28" s="12"/>
      <c r="AI28" s="303" t="str">
        <f t="shared" si="74"/>
        <v/>
      </c>
      <c r="AJ28" s="12"/>
      <c r="AK28" s="303"/>
      <c r="AL28" s="303" t="str">
        <f t="shared" si="75"/>
        <v/>
      </c>
      <c r="AM28" s="12"/>
      <c r="AN28" s="12"/>
      <c r="AO28" s="12"/>
      <c r="AP28" s="303"/>
      <c r="AQ28" s="305"/>
      <c r="AR28" s="298"/>
      <c r="AS28" s="302">
        <f t="shared" si="109"/>
        <v>12</v>
      </c>
      <c r="AT28" s="303" t="str">
        <f t="shared" ref="AT28:AV28" si="178">Y28</f>
        <v/>
      </c>
      <c r="AU28" s="329" t="str">
        <f t="shared" si="178"/>
        <v/>
      </c>
      <c r="AV28" s="303" t="str">
        <f t="shared" si="178"/>
        <v/>
      </c>
      <c r="AW28" s="303" t="str">
        <f>Split!T50</f>
        <v/>
      </c>
      <c r="AX28" s="303" t="str">
        <f>Split!U50</f>
        <v/>
      </c>
      <c r="AY28" s="12"/>
      <c r="AZ28" s="12"/>
      <c r="BA28" s="303" t="str">
        <f t="shared" si="77"/>
        <v/>
      </c>
      <c r="BB28" s="303" t="str">
        <f t="shared" si="78"/>
        <v/>
      </c>
      <c r="BC28" s="12"/>
      <c r="BD28" s="303" t="str">
        <f t="shared" si="79"/>
        <v/>
      </c>
      <c r="BE28" s="12"/>
      <c r="BF28" s="303"/>
      <c r="BG28" s="303" t="str">
        <f t="shared" si="80"/>
        <v/>
      </c>
      <c r="BH28" s="12"/>
      <c r="BI28" s="12"/>
      <c r="BJ28" s="12"/>
      <c r="BK28" s="303"/>
      <c r="BL28" s="305"/>
      <c r="BM28" s="298"/>
      <c r="BN28" s="302">
        <f t="shared" si="111"/>
        <v>12</v>
      </c>
      <c r="BO28" s="303" t="str">
        <f t="shared" ref="BO28:BQ28" si="179">AT28</f>
        <v/>
      </c>
      <c r="BP28" s="329" t="str">
        <f t="shared" si="179"/>
        <v/>
      </c>
      <c r="BQ28" s="303" t="str">
        <f t="shared" si="179"/>
        <v/>
      </c>
      <c r="BR28" s="303" t="str">
        <f>Split!V50</f>
        <v/>
      </c>
      <c r="BS28" s="303" t="str">
        <f>Split!W50</f>
        <v/>
      </c>
      <c r="BT28" s="12"/>
      <c r="BU28" s="12"/>
      <c r="BV28" s="303" t="str">
        <f t="shared" si="82"/>
        <v/>
      </c>
      <c r="BW28" s="303" t="str">
        <f t="shared" si="83"/>
        <v/>
      </c>
      <c r="BX28" s="12"/>
      <c r="BY28" s="303" t="str">
        <f t="shared" si="84"/>
        <v/>
      </c>
      <c r="BZ28" s="12"/>
      <c r="CA28" s="303"/>
      <c r="CB28" s="303" t="str">
        <f t="shared" si="85"/>
        <v/>
      </c>
      <c r="CC28" s="12"/>
      <c r="CD28" s="12"/>
      <c r="CE28" s="12"/>
      <c r="CF28" s="303"/>
      <c r="CG28" s="305"/>
      <c r="CH28" s="293"/>
      <c r="CI28" s="302">
        <f t="shared" si="113"/>
        <v>12</v>
      </c>
      <c r="CJ28" s="303" t="str">
        <f t="shared" ref="CJ28:CL28" si="180">BO28</f>
        <v/>
      </c>
      <c r="CK28" s="329" t="str">
        <f t="shared" si="180"/>
        <v/>
      </c>
      <c r="CL28" s="303" t="str">
        <f t="shared" si="180"/>
        <v/>
      </c>
      <c r="CM28" s="303" t="str">
        <f>Split!X50</f>
        <v/>
      </c>
      <c r="CN28" s="303" t="str">
        <f>Split!Y50</f>
        <v/>
      </c>
      <c r="CO28" s="12"/>
      <c r="CP28" s="12"/>
      <c r="CQ28" s="303" t="str">
        <f t="shared" si="87"/>
        <v/>
      </c>
      <c r="CR28" s="303" t="str">
        <f t="shared" si="88"/>
        <v/>
      </c>
      <c r="CS28" s="12"/>
      <c r="CT28" s="303" t="str">
        <f t="shared" si="89"/>
        <v/>
      </c>
      <c r="CU28" s="12"/>
      <c r="CV28" s="303"/>
      <c r="CW28" s="303" t="str">
        <f t="shared" si="90"/>
        <v/>
      </c>
      <c r="CX28" s="12"/>
      <c r="CY28" s="12"/>
      <c r="CZ28" s="12"/>
      <c r="DA28" s="303"/>
      <c r="DB28" s="305"/>
      <c r="DC28" s="293"/>
      <c r="DD28" s="302">
        <f t="shared" si="115"/>
        <v>12</v>
      </c>
      <c r="DE28" s="303" t="str">
        <f t="shared" ref="DE28:DG28" si="181">CJ28</f>
        <v/>
      </c>
      <c r="DF28" s="329" t="str">
        <f t="shared" si="181"/>
        <v/>
      </c>
      <c r="DG28" s="303" t="str">
        <f t="shared" si="181"/>
        <v/>
      </c>
      <c r="DH28" s="303" t="str">
        <f>Split!Z50</f>
        <v/>
      </c>
      <c r="DI28" s="303" t="str">
        <f>Split!AA50</f>
        <v/>
      </c>
      <c r="DJ28" s="12"/>
      <c r="DK28" s="12"/>
      <c r="DL28" s="303" t="str">
        <f t="shared" si="92"/>
        <v/>
      </c>
      <c r="DM28" s="303" t="str">
        <f t="shared" si="93"/>
        <v/>
      </c>
      <c r="DN28" s="12"/>
      <c r="DO28" s="303" t="str">
        <f t="shared" si="94"/>
        <v/>
      </c>
      <c r="DP28" s="12"/>
      <c r="DQ28" s="303"/>
      <c r="DR28" s="303" t="str">
        <f t="shared" si="95"/>
        <v/>
      </c>
      <c r="DS28" s="12"/>
      <c r="DT28" s="12"/>
      <c r="DU28" s="12"/>
      <c r="DV28" s="303"/>
      <c r="DW28" s="305"/>
      <c r="DX28" s="293"/>
      <c r="DY28" s="302">
        <f t="shared" si="117"/>
        <v>12</v>
      </c>
      <c r="DZ28" s="303" t="str">
        <f t="shared" ref="DZ28:EB28" si="182">DE28</f>
        <v/>
      </c>
      <c r="EA28" s="330" t="str">
        <f t="shared" si="182"/>
        <v/>
      </c>
      <c r="EB28" s="303" t="str">
        <f t="shared" si="182"/>
        <v/>
      </c>
      <c r="EC28" s="303" t="str">
        <f>Split!AB50</f>
        <v/>
      </c>
      <c r="ED28" s="303" t="str">
        <f>Split!AC50</f>
        <v/>
      </c>
      <c r="EE28" s="12"/>
      <c r="EF28" s="12"/>
      <c r="EG28" s="303" t="str">
        <f t="shared" si="97"/>
        <v/>
      </c>
      <c r="EH28" s="303" t="str">
        <f t="shared" si="98"/>
        <v/>
      </c>
      <c r="EI28" s="12"/>
      <c r="EJ28" s="303" t="str">
        <f t="shared" si="99"/>
        <v/>
      </c>
      <c r="EK28" s="12"/>
      <c r="EL28" s="303"/>
      <c r="EM28" s="303" t="str">
        <f t="shared" si="100"/>
        <v/>
      </c>
      <c r="EN28" s="12"/>
      <c r="EO28" s="12"/>
      <c r="EP28" s="12"/>
      <c r="EQ28" s="303"/>
      <c r="ER28" s="305"/>
      <c r="ES28" s="293"/>
      <c r="ET28" s="302">
        <f t="shared" si="119"/>
        <v>12</v>
      </c>
      <c r="EU28" s="303" t="str">
        <f t="shared" ref="EU28:EW28" si="183">DZ28</f>
        <v/>
      </c>
      <c r="EV28" s="330" t="str">
        <f t="shared" si="183"/>
        <v/>
      </c>
      <c r="EW28" s="303" t="str">
        <f t="shared" si="183"/>
        <v/>
      </c>
      <c r="EX28" s="303" t="str">
        <f>Split!AD50</f>
        <v/>
      </c>
      <c r="EY28" s="303" t="str">
        <f>Split!AE50</f>
        <v/>
      </c>
      <c r="EZ28" s="12"/>
      <c r="FA28" s="12"/>
      <c r="FB28" s="303" t="str">
        <f t="shared" si="102"/>
        <v/>
      </c>
      <c r="FC28" s="303" t="str">
        <f t="shared" si="103"/>
        <v/>
      </c>
      <c r="FD28" s="12"/>
      <c r="FE28" s="303" t="str">
        <f t="shared" si="104"/>
        <v/>
      </c>
      <c r="FF28" s="12"/>
      <c r="FG28" s="303"/>
      <c r="FH28" s="303" t="str">
        <f t="shared" si="105"/>
        <v/>
      </c>
      <c r="FI28" s="12"/>
      <c r="FJ28" s="12"/>
      <c r="FK28" s="12"/>
      <c r="FL28" s="303"/>
      <c r="FM28" s="305"/>
      <c r="FN28" s="300"/>
    </row>
    <row r="29" ht="15.0" customHeight="1" outlineLevel="1">
      <c r="A29" s="333"/>
      <c r="B29" s="278"/>
      <c r="C29" s="334"/>
      <c r="D29" s="335"/>
      <c r="E29" s="336"/>
      <c r="F29" s="337"/>
      <c r="G29" s="337"/>
      <c r="H29" s="337"/>
      <c r="I29" s="337"/>
      <c r="J29" s="337"/>
      <c r="K29" s="337"/>
      <c r="L29" s="338"/>
      <c r="M29" s="338"/>
      <c r="N29" s="338"/>
      <c r="O29" s="338"/>
      <c r="P29" s="338"/>
      <c r="Q29" s="338"/>
      <c r="R29" s="338"/>
      <c r="S29" s="338"/>
      <c r="T29" s="338"/>
      <c r="U29" s="338"/>
      <c r="V29" s="338"/>
      <c r="W29" s="278"/>
      <c r="X29" s="334"/>
      <c r="Y29" s="335"/>
      <c r="Z29" s="336"/>
      <c r="AA29" s="337"/>
      <c r="AB29" s="337"/>
      <c r="AC29" s="337"/>
      <c r="AD29" s="337"/>
      <c r="AE29" s="337"/>
      <c r="AF29" s="337"/>
      <c r="AG29" s="338"/>
      <c r="AH29" s="338"/>
      <c r="AI29" s="338"/>
      <c r="AJ29" s="338"/>
      <c r="AK29" s="338"/>
      <c r="AL29" s="338"/>
      <c r="AM29" s="338"/>
      <c r="AN29" s="338"/>
      <c r="AO29" s="338"/>
      <c r="AP29" s="338"/>
      <c r="AQ29" s="338"/>
      <c r="AR29" s="285"/>
      <c r="AS29" s="334"/>
      <c r="AT29" s="335"/>
      <c r="AU29" s="336"/>
      <c r="AV29" s="337"/>
      <c r="AW29" s="337"/>
      <c r="AX29" s="337"/>
      <c r="AY29" s="337"/>
      <c r="AZ29" s="337"/>
      <c r="BA29" s="337"/>
      <c r="BB29" s="338"/>
      <c r="BC29" s="338"/>
      <c r="BD29" s="338"/>
      <c r="BE29" s="338"/>
      <c r="BF29" s="338"/>
      <c r="BG29" s="338"/>
      <c r="BH29" s="338"/>
      <c r="BI29" s="338"/>
      <c r="BJ29" s="338"/>
      <c r="BK29" s="338"/>
      <c r="BL29" s="338"/>
      <c r="BM29" s="285"/>
      <c r="BN29" s="334"/>
      <c r="BO29" s="335"/>
      <c r="BP29" s="336"/>
      <c r="BQ29" s="337"/>
      <c r="BR29" s="337"/>
      <c r="BS29" s="337"/>
      <c r="BT29" s="337"/>
      <c r="BU29" s="337"/>
      <c r="BV29" s="337"/>
      <c r="BW29" s="338"/>
      <c r="BX29" s="338"/>
      <c r="BY29" s="338"/>
      <c r="BZ29" s="338"/>
      <c r="CA29" s="338"/>
      <c r="CB29" s="338"/>
      <c r="CC29" s="338"/>
      <c r="CD29" s="338"/>
      <c r="CE29" s="338"/>
      <c r="CF29" s="338"/>
      <c r="CG29" s="338"/>
      <c r="CH29" s="278"/>
      <c r="CI29" s="334"/>
      <c r="CJ29" s="335"/>
      <c r="CK29" s="336"/>
      <c r="CL29" s="337"/>
      <c r="CM29" s="337"/>
      <c r="CN29" s="337"/>
      <c r="CO29" s="337"/>
      <c r="CP29" s="337"/>
      <c r="CQ29" s="337"/>
      <c r="CR29" s="338"/>
      <c r="CS29" s="338"/>
      <c r="CT29" s="338"/>
      <c r="CU29" s="338"/>
      <c r="CV29" s="338"/>
      <c r="CW29" s="338"/>
      <c r="CX29" s="338"/>
      <c r="CY29" s="338"/>
      <c r="CZ29" s="338"/>
      <c r="DA29" s="338"/>
      <c r="DB29" s="338"/>
      <c r="DC29" s="278"/>
      <c r="DD29" s="334"/>
      <c r="DE29" s="335"/>
      <c r="DF29" s="336"/>
      <c r="DG29" s="337"/>
      <c r="DH29" s="337"/>
      <c r="DI29" s="337"/>
      <c r="DJ29" s="337"/>
      <c r="DK29" s="337"/>
      <c r="DL29" s="337"/>
      <c r="DM29" s="338"/>
      <c r="DN29" s="338"/>
      <c r="DO29" s="338"/>
      <c r="DP29" s="338"/>
      <c r="DQ29" s="338"/>
      <c r="DR29" s="338"/>
      <c r="DS29" s="338"/>
      <c r="DT29" s="338"/>
      <c r="DU29" s="338"/>
      <c r="DV29" s="338"/>
      <c r="DW29" s="338"/>
      <c r="DX29" s="278"/>
      <c r="DY29" s="334"/>
      <c r="DZ29" s="335"/>
      <c r="EA29" s="336"/>
      <c r="EB29" s="337"/>
      <c r="EC29" s="337"/>
      <c r="ED29" s="337"/>
      <c r="EE29" s="337"/>
      <c r="EF29" s="337"/>
      <c r="EG29" s="337"/>
      <c r="EH29" s="338"/>
      <c r="EI29" s="338"/>
      <c r="EJ29" s="338"/>
      <c r="EK29" s="338"/>
      <c r="EL29" s="338"/>
      <c r="EM29" s="338"/>
      <c r="EN29" s="338"/>
      <c r="EO29" s="338"/>
      <c r="EP29" s="338"/>
      <c r="EQ29" s="338"/>
      <c r="ER29" s="338"/>
      <c r="ES29" s="278"/>
      <c r="ET29" s="334"/>
      <c r="EU29" s="335"/>
      <c r="EV29" s="336"/>
      <c r="EW29" s="337"/>
      <c r="EX29" s="337"/>
      <c r="EY29" s="337"/>
      <c r="EZ29" s="337"/>
      <c r="FA29" s="337"/>
      <c r="FB29" s="337"/>
      <c r="FC29" s="338"/>
      <c r="FD29" s="338"/>
      <c r="FE29" s="338"/>
      <c r="FF29" s="338"/>
      <c r="FG29" s="338"/>
      <c r="FH29" s="338"/>
      <c r="FI29" s="338"/>
      <c r="FJ29" s="338"/>
      <c r="FK29" s="338"/>
      <c r="FL29" s="338"/>
      <c r="FM29" s="338"/>
      <c r="FN29" s="286"/>
    </row>
    <row r="30" ht="15.0" customHeight="1" outlineLevel="1">
      <c r="A30" s="333"/>
      <c r="B30" s="278"/>
      <c r="C30" s="279"/>
      <c r="D30" s="280">
        <f>D15+1</f>
        <v>2</v>
      </c>
      <c r="E30" s="281"/>
      <c r="F30" s="281"/>
      <c r="G30" s="281"/>
      <c r="H30" s="281"/>
      <c r="I30" s="281"/>
      <c r="J30" s="282"/>
      <c r="K30" s="283"/>
      <c r="L30" s="282"/>
      <c r="M30" s="282"/>
      <c r="N30" s="282"/>
      <c r="O30" s="282"/>
      <c r="P30" s="282"/>
      <c r="Q30" s="282"/>
      <c r="R30" s="282"/>
      <c r="S30" s="284"/>
      <c r="T30" s="284"/>
      <c r="U30" s="284"/>
      <c r="V30" s="284"/>
      <c r="W30" s="278"/>
      <c r="X30" s="279"/>
      <c r="Y30" s="280">
        <f>Y15+1</f>
        <v>2</v>
      </c>
      <c r="Z30" s="281"/>
      <c r="AA30" s="281"/>
      <c r="AB30" s="281"/>
      <c r="AC30" s="281"/>
      <c r="AD30" s="281"/>
      <c r="AE30" s="282"/>
      <c r="AF30" s="283"/>
      <c r="AG30" s="282"/>
      <c r="AH30" s="282"/>
      <c r="AI30" s="282"/>
      <c r="AJ30" s="282"/>
      <c r="AK30" s="282"/>
      <c r="AL30" s="282"/>
      <c r="AM30" s="282"/>
      <c r="AN30" s="284"/>
      <c r="AO30" s="284"/>
      <c r="AP30" s="284"/>
      <c r="AQ30" s="284"/>
      <c r="AR30" s="285"/>
      <c r="AS30" s="279"/>
      <c r="AT30" s="280">
        <f>AT15+1</f>
        <v>2</v>
      </c>
      <c r="AU30" s="281"/>
      <c r="AV30" s="281"/>
      <c r="AW30" s="281"/>
      <c r="AX30" s="281"/>
      <c r="AY30" s="281"/>
      <c r="AZ30" s="282"/>
      <c r="BA30" s="283"/>
      <c r="BB30" s="282"/>
      <c r="BC30" s="282"/>
      <c r="BD30" s="282"/>
      <c r="BE30" s="282"/>
      <c r="BF30" s="282"/>
      <c r="BG30" s="282"/>
      <c r="BH30" s="282"/>
      <c r="BI30" s="284"/>
      <c r="BJ30" s="284"/>
      <c r="BK30" s="284"/>
      <c r="BL30" s="284"/>
      <c r="BM30" s="285"/>
      <c r="BN30" s="279"/>
      <c r="BO30" s="280">
        <f>BO15+1</f>
        <v>2</v>
      </c>
      <c r="BP30" s="281"/>
      <c r="BQ30" s="281"/>
      <c r="BR30" s="281"/>
      <c r="BS30" s="281"/>
      <c r="BT30" s="281"/>
      <c r="BU30" s="282"/>
      <c r="BV30" s="283"/>
      <c r="BW30" s="282"/>
      <c r="BX30" s="282"/>
      <c r="BY30" s="282"/>
      <c r="BZ30" s="282"/>
      <c r="CA30" s="282"/>
      <c r="CB30" s="282"/>
      <c r="CC30" s="282"/>
      <c r="CD30" s="284"/>
      <c r="CE30" s="284"/>
      <c r="CF30" s="284"/>
      <c r="CG30" s="284"/>
      <c r="CH30" s="278"/>
      <c r="CI30" s="279"/>
      <c r="CJ30" s="280">
        <f>CJ15+1</f>
        <v>2</v>
      </c>
      <c r="CK30" s="281"/>
      <c r="CL30" s="281"/>
      <c r="CM30" s="281"/>
      <c r="CN30" s="281"/>
      <c r="CO30" s="281"/>
      <c r="CP30" s="282"/>
      <c r="CQ30" s="283"/>
      <c r="CR30" s="282"/>
      <c r="CS30" s="282"/>
      <c r="CT30" s="282"/>
      <c r="CU30" s="282"/>
      <c r="CV30" s="282"/>
      <c r="CW30" s="282"/>
      <c r="CX30" s="282"/>
      <c r="CY30" s="284"/>
      <c r="CZ30" s="284"/>
      <c r="DA30" s="284"/>
      <c r="DB30" s="284"/>
      <c r="DC30" s="278"/>
      <c r="DD30" s="279"/>
      <c r="DE30" s="280">
        <f>DE15+1</f>
        <v>2</v>
      </c>
      <c r="DF30" s="281"/>
      <c r="DG30" s="281"/>
      <c r="DH30" s="281"/>
      <c r="DI30" s="281"/>
      <c r="DJ30" s="281"/>
      <c r="DK30" s="282"/>
      <c r="DL30" s="283"/>
      <c r="DM30" s="282"/>
      <c r="DN30" s="282"/>
      <c r="DO30" s="282"/>
      <c r="DP30" s="282"/>
      <c r="DQ30" s="282"/>
      <c r="DR30" s="282"/>
      <c r="DS30" s="282"/>
      <c r="DT30" s="284"/>
      <c r="DU30" s="284"/>
      <c r="DV30" s="284"/>
      <c r="DW30" s="284"/>
      <c r="DX30" s="278"/>
      <c r="DY30" s="279"/>
      <c r="DZ30" s="280">
        <f>DZ15+1</f>
        <v>2</v>
      </c>
      <c r="EA30" s="281"/>
      <c r="EB30" s="281"/>
      <c r="EC30" s="281"/>
      <c r="ED30" s="281"/>
      <c r="EE30" s="281"/>
      <c r="EF30" s="282"/>
      <c r="EG30" s="283"/>
      <c r="EH30" s="282"/>
      <c r="EI30" s="282"/>
      <c r="EJ30" s="282"/>
      <c r="EK30" s="282"/>
      <c r="EL30" s="282"/>
      <c r="EM30" s="282"/>
      <c r="EN30" s="282"/>
      <c r="EO30" s="284"/>
      <c r="EP30" s="284"/>
      <c r="EQ30" s="284"/>
      <c r="ER30" s="284"/>
      <c r="ES30" s="278"/>
      <c r="ET30" s="279"/>
      <c r="EU30" s="280">
        <f>EU15+1</f>
        <v>2</v>
      </c>
      <c r="EV30" s="281"/>
      <c r="EW30" s="281"/>
      <c r="EX30" s="281"/>
      <c r="EY30" s="281"/>
      <c r="EZ30" s="281"/>
      <c r="FA30" s="282"/>
      <c r="FB30" s="283"/>
      <c r="FC30" s="282"/>
      <c r="FD30" s="282"/>
      <c r="FE30" s="282"/>
      <c r="FF30" s="282"/>
      <c r="FG30" s="282"/>
      <c r="FH30" s="282"/>
      <c r="FI30" s="282"/>
      <c r="FJ30" s="284"/>
      <c r="FK30" s="284"/>
      <c r="FL30" s="284"/>
      <c r="FM30" s="284"/>
      <c r="FN30" s="286"/>
    </row>
    <row r="31" ht="15.0" customHeight="1" outlineLevel="1">
      <c r="A31" s="277"/>
      <c r="B31" s="278"/>
      <c r="C31" s="287" t="s">
        <v>314</v>
      </c>
      <c r="D31" s="288" t="s">
        <v>315</v>
      </c>
      <c r="E31" s="288" t="s">
        <v>303</v>
      </c>
      <c r="F31" s="289" t="s">
        <v>307</v>
      </c>
      <c r="G31" s="289" t="s">
        <v>304</v>
      </c>
      <c r="H31" s="289" t="s">
        <v>305</v>
      </c>
      <c r="I31" s="290"/>
      <c r="J31" s="290"/>
      <c r="K31" s="289" t="s">
        <v>316</v>
      </c>
      <c r="L31" s="289" t="s">
        <v>306</v>
      </c>
      <c r="M31" s="290"/>
      <c r="N31" s="289" t="s">
        <v>317</v>
      </c>
      <c r="O31" s="290"/>
      <c r="P31" s="289"/>
      <c r="Q31" s="289" t="s">
        <v>318</v>
      </c>
      <c r="R31" s="290"/>
      <c r="S31" s="290"/>
      <c r="T31" s="290"/>
      <c r="U31" s="289"/>
      <c r="V31" s="291" t="s">
        <v>309</v>
      </c>
      <c r="W31" s="278"/>
      <c r="X31" s="287" t="s">
        <v>314</v>
      </c>
      <c r="Y31" s="288" t="s">
        <v>315</v>
      </c>
      <c r="Z31" s="288" t="s">
        <v>303</v>
      </c>
      <c r="AA31" s="289" t="s">
        <v>307</v>
      </c>
      <c r="AB31" s="289" t="s">
        <v>304</v>
      </c>
      <c r="AC31" s="289" t="s">
        <v>305</v>
      </c>
      <c r="AD31" s="290"/>
      <c r="AE31" s="290"/>
      <c r="AF31" s="289" t="s">
        <v>316</v>
      </c>
      <c r="AG31" s="289" t="s">
        <v>306</v>
      </c>
      <c r="AH31" s="290"/>
      <c r="AI31" s="289" t="s">
        <v>317</v>
      </c>
      <c r="AJ31" s="290"/>
      <c r="AK31" s="289"/>
      <c r="AL31" s="289" t="s">
        <v>318</v>
      </c>
      <c r="AM31" s="290"/>
      <c r="AN31" s="290"/>
      <c r="AO31" s="290"/>
      <c r="AP31" s="289"/>
      <c r="AQ31" s="291" t="s">
        <v>309</v>
      </c>
      <c r="AR31" s="285"/>
      <c r="AS31" s="287" t="s">
        <v>314</v>
      </c>
      <c r="AT31" s="288" t="s">
        <v>315</v>
      </c>
      <c r="AU31" s="288" t="s">
        <v>303</v>
      </c>
      <c r="AV31" s="289" t="s">
        <v>307</v>
      </c>
      <c r="AW31" s="289" t="s">
        <v>304</v>
      </c>
      <c r="AX31" s="289" t="s">
        <v>305</v>
      </c>
      <c r="AY31" s="290"/>
      <c r="AZ31" s="290"/>
      <c r="BA31" s="289" t="s">
        <v>316</v>
      </c>
      <c r="BB31" s="289" t="s">
        <v>306</v>
      </c>
      <c r="BC31" s="290"/>
      <c r="BD31" s="289" t="s">
        <v>317</v>
      </c>
      <c r="BE31" s="290"/>
      <c r="BF31" s="289"/>
      <c r="BG31" s="289" t="s">
        <v>318</v>
      </c>
      <c r="BH31" s="290"/>
      <c r="BI31" s="290"/>
      <c r="BJ31" s="290"/>
      <c r="BK31" s="289"/>
      <c r="BL31" s="291" t="s">
        <v>309</v>
      </c>
      <c r="BM31" s="285"/>
      <c r="BN31" s="287" t="s">
        <v>314</v>
      </c>
      <c r="BO31" s="288" t="s">
        <v>315</v>
      </c>
      <c r="BP31" s="288" t="s">
        <v>303</v>
      </c>
      <c r="BQ31" s="289" t="s">
        <v>307</v>
      </c>
      <c r="BR31" s="289" t="s">
        <v>304</v>
      </c>
      <c r="BS31" s="289" t="s">
        <v>305</v>
      </c>
      <c r="BT31" s="290"/>
      <c r="BU31" s="290"/>
      <c r="BV31" s="289" t="s">
        <v>316</v>
      </c>
      <c r="BW31" s="289" t="s">
        <v>306</v>
      </c>
      <c r="BX31" s="290"/>
      <c r="BY31" s="289" t="s">
        <v>317</v>
      </c>
      <c r="BZ31" s="290"/>
      <c r="CA31" s="289"/>
      <c r="CB31" s="289" t="s">
        <v>318</v>
      </c>
      <c r="CC31" s="290"/>
      <c r="CD31" s="290"/>
      <c r="CE31" s="290"/>
      <c r="CF31" s="289"/>
      <c r="CG31" s="291" t="s">
        <v>309</v>
      </c>
      <c r="CH31" s="278"/>
      <c r="CI31" s="287" t="s">
        <v>314</v>
      </c>
      <c r="CJ31" s="288" t="s">
        <v>315</v>
      </c>
      <c r="CK31" s="288" t="s">
        <v>303</v>
      </c>
      <c r="CL31" s="289" t="s">
        <v>307</v>
      </c>
      <c r="CM31" s="289" t="s">
        <v>304</v>
      </c>
      <c r="CN31" s="289" t="s">
        <v>305</v>
      </c>
      <c r="CO31" s="290"/>
      <c r="CP31" s="290"/>
      <c r="CQ31" s="289" t="s">
        <v>316</v>
      </c>
      <c r="CR31" s="289" t="s">
        <v>306</v>
      </c>
      <c r="CS31" s="290"/>
      <c r="CT31" s="289" t="s">
        <v>317</v>
      </c>
      <c r="CU31" s="290"/>
      <c r="CV31" s="289"/>
      <c r="CW31" s="289" t="s">
        <v>318</v>
      </c>
      <c r="CX31" s="290"/>
      <c r="CY31" s="290"/>
      <c r="CZ31" s="290"/>
      <c r="DA31" s="289"/>
      <c r="DB31" s="291" t="s">
        <v>309</v>
      </c>
      <c r="DC31" s="278"/>
      <c r="DD31" s="287" t="s">
        <v>314</v>
      </c>
      <c r="DE31" s="288" t="s">
        <v>315</v>
      </c>
      <c r="DF31" s="288" t="s">
        <v>303</v>
      </c>
      <c r="DG31" s="289" t="s">
        <v>307</v>
      </c>
      <c r="DH31" s="289" t="s">
        <v>304</v>
      </c>
      <c r="DI31" s="289" t="s">
        <v>305</v>
      </c>
      <c r="DJ31" s="290"/>
      <c r="DK31" s="290"/>
      <c r="DL31" s="289" t="s">
        <v>316</v>
      </c>
      <c r="DM31" s="289" t="s">
        <v>306</v>
      </c>
      <c r="DN31" s="290"/>
      <c r="DO31" s="289" t="s">
        <v>317</v>
      </c>
      <c r="DP31" s="290"/>
      <c r="DQ31" s="289"/>
      <c r="DR31" s="289" t="s">
        <v>318</v>
      </c>
      <c r="DS31" s="290"/>
      <c r="DT31" s="290"/>
      <c r="DU31" s="290"/>
      <c r="DV31" s="289"/>
      <c r="DW31" s="291" t="s">
        <v>309</v>
      </c>
      <c r="DX31" s="278"/>
      <c r="DY31" s="287" t="s">
        <v>314</v>
      </c>
      <c r="DZ31" s="288" t="s">
        <v>315</v>
      </c>
      <c r="EA31" s="288" t="s">
        <v>303</v>
      </c>
      <c r="EB31" s="289" t="s">
        <v>307</v>
      </c>
      <c r="EC31" s="289" t="s">
        <v>304</v>
      </c>
      <c r="ED31" s="289" t="s">
        <v>305</v>
      </c>
      <c r="EE31" s="290"/>
      <c r="EF31" s="290"/>
      <c r="EG31" s="289" t="s">
        <v>316</v>
      </c>
      <c r="EH31" s="289" t="s">
        <v>306</v>
      </c>
      <c r="EI31" s="290"/>
      <c r="EJ31" s="289" t="s">
        <v>317</v>
      </c>
      <c r="EK31" s="290"/>
      <c r="EL31" s="289"/>
      <c r="EM31" s="289" t="s">
        <v>318</v>
      </c>
      <c r="EN31" s="290"/>
      <c r="EO31" s="290"/>
      <c r="EP31" s="290"/>
      <c r="EQ31" s="289"/>
      <c r="ER31" s="291" t="s">
        <v>309</v>
      </c>
      <c r="ES31" s="278"/>
      <c r="ET31" s="287" t="s">
        <v>314</v>
      </c>
      <c r="EU31" s="288" t="s">
        <v>315</v>
      </c>
      <c r="EV31" s="288" t="s">
        <v>303</v>
      </c>
      <c r="EW31" s="289" t="s">
        <v>307</v>
      </c>
      <c r="EX31" s="289" t="s">
        <v>304</v>
      </c>
      <c r="EY31" s="289" t="s">
        <v>305</v>
      </c>
      <c r="EZ31" s="290"/>
      <c r="FA31" s="290"/>
      <c r="FB31" s="289" t="s">
        <v>316</v>
      </c>
      <c r="FC31" s="289" t="s">
        <v>306</v>
      </c>
      <c r="FD31" s="290"/>
      <c r="FE31" s="289" t="s">
        <v>317</v>
      </c>
      <c r="FF31" s="290"/>
      <c r="FG31" s="289"/>
      <c r="FH31" s="289" t="s">
        <v>318</v>
      </c>
      <c r="FI31" s="290"/>
      <c r="FJ31" s="290"/>
      <c r="FK31" s="290"/>
      <c r="FL31" s="289"/>
      <c r="FM31" s="291" t="s">
        <v>309</v>
      </c>
      <c r="FN31" s="286"/>
    </row>
    <row r="32" ht="15.75" customHeight="1" outlineLevel="1">
      <c r="A32" s="292"/>
      <c r="B32" s="293"/>
      <c r="C32" s="294" t="s">
        <v>319</v>
      </c>
      <c r="D32" s="295" t="str">
        <f>Split!F54</f>
        <v>Leg Press orizzontale </v>
      </c>
      <c r="E32" s="296" t="str">
        <f>IF(Split!G54="","",Split!G54)</f>
        <v>https://youtu.be/jjS-RdnU-0Y?si=mouAWCg5dGS5xQGL</v>
      </c>
      <c r="F32" s="295" t="str">
        <f>Split!N54</f>
        <v/>
      </c>
      <c r="G32" s="295">
        <f>Split!P54</f>
        <v>4</v>
      </c>
      <c r="H32" s="295">
        <f>Split!Q54</f>
        <v>10</v>
      </c>
      <c r="I32" s="27"/>
      <c r="J32" s="27"/>
      <c r="K32" s="295" t="str">
        <f>IF(D32="","",Split!O54)</f>
        <v/>
      </c>
      <c r="L32" s="295">
        <f>Split!H54</f>
        <v>60</v>
      </c>
      <c r="M32" s="27"/>
      <c r="N32" s="295" t="str">
        <f>Split!$J54</f>
        <v/>
      </c>
      <c r="O32" s="27"/>
      <c r="P32" s="295"/>
      <c r="Q32" s="295" t="str">
        <f>Split!L54</f>
        <v>Fai 4serie da 10 per l'intero programma</v>
      </c>
      <c r="R32" s="27"/>
      <c r="S32" s="27"/>
      <c r="T32" s="27"/>
      <c r="U32" s="295"/>
      <c r="V32" s="297"/>
      <c r="W32" s="293"/>
      <c r="X32" s="294" t="s">
        <v>319</v>
      </c>
      <c r="Y32" s="295" t="str">
        <f t="shared" ref="Y32:AA32" si="184">D32</f>
        <v>Leg Press orizzontale </v>
      </c>
      <c r="Z32" s="296" t="str">
        <f t="shared" si="184"/>
        <v>https://youtu.be/jjS-RdnU-0Y?si=mouAWCg5dGS5xQGL</v>
      </c>
      <c r="AA32" s="295" t="str">
        <f t="shared" si="184"/>
        <v/>
      </c>
      <c r="AB32" s="295">
        <f>Split!R54</f>
        <v>4</v>
      </c>
      <c r="AC32" s="295">
        <f>Split!S54</f>
        <v>10</v>
      </c>
      <c r="AD32" s="27"/>
      <c r="AE32" s="27"/>
      <c r="AF32" s="295" t="str">
        <f t="shared" ref="AF32:AF43" si="192">$K32</f>
        <v/>
      </c>
      <c r="AG32" s="295">
        <f t="shared" ref="AG32:AG43" si="193">L32</f>
        <v>60</v>
      </c>
      <c r="AH32" s="27"/>
      <c r="AI32" s="295" t="str">
        <f t="shared" ref="AI32:AI43" si="194">N32</f>
        <v/>
      </c>
      <c r="AJ32" s="27"/>
      <c r="AK32" s="295"/>
      <c r="AL32" s="295" t="str">
        <f t="shared" ref="AL32:AL43" si="195">Q32</f>
        <v>Fai 4serie da 10 per l'intero programma</v>
      </c>
      <c r="AM32" s="27"/>
      <c r="AN32" s="27"/>
      <c r="AO32" s="27"/>
      <c r="AP32" s="295"/>
      <c r="AQ32" s="297"/>
      <c r="AR32" s="298"/>
      <c r="AS32" s="294" t="s">
        <v>319</v>
      </c>
      <c r="AT32" s="295" t="str">
        <f t="shared" ref="AT32:AV32" si="185">Y32</f>
        <v>Leg Press orizzontale </v>
      </c>
      <c r="AU32" s="296" t="str">
        <f t="shared" si="185"/>
        <v>https://youtu.be/jjS-RdnU-0Y?si=mouAWCg5dGS5xQGL</v>
      </c>
      <c r="AV32" s="295" t="str">
        <f t="shared" si="185"/>
        <v/>
      </c>
      <c r="AW32" s="295">
        <f>Split!T54</f>
        <v>4</v>
      </c>
      <c r="AX32" s="295">
        <f>Split!U54</f>
        <v>10</v>
      </c>
      <c r="AY32" s="27"/>
      <c r="AZ32" s="27"/>
      <c r="BA32" s="295" t="str">
        <f t="shared" ref="BA32:BA43" si="197">$K32</f>
        <v/>
      </c>
      <c r="BB32" s="295">
        <f t="shared" ref="BB32:BB43" si="198">AG32</f>
        <v>60</v>
      </c>
      <c r="BC32" s="27"/>
      <c r="BD32" s="295" t="str">
        <f t="shared" ref="BD32:BD43" si="199">AI32</f>
        <v/>
      </c>
      <c r="BE32" s="27"/>
      <c r="BF32" s="295"/>
      <c r="BG32" s="295" t="str">
        <f t="shared" ref="BG32:BG43" si="200">AL32</f>
        <v>Fai 4serie da 10 per l'intero programma</v>
      </c>
      <c r="BH32" s="27"/>
      <c r="BI32" s="27"/>
      <c r="BJ32" s="27"/>
      <c r="BK32" s="295"/>
      <c r="BL32" s="297"/>
      <c r="BM32" s="298"/>
      <c r="BN32" s="294" t="s">
        <v>319</v>
      </c>
      <c r="BO32" s="295" t="str">
        <f t="shared" ref="BO32:BQ32" si="186">AT32</f>
        <v>Leg Press orizzontale </v>
      </c>
      <c r="BP32" s="296" t="str">
        <f t="shared" si="186"/>
        <v>https://youtu.be/jjS-RdnU-0Y?si=mouAWCg5dGS5xQGL</v>
      </c>
      <c r="BQ32" s="295" t="str">
        <f t="shared" si="186"/>
        <v/>
      </c>
      <c r="BR32" s="295">
        <f>Split!V54</f>
        <v>4</v>
      </c>
      <c r="BS32" s="295">
        <f>Split!W54</f>
        <v>10</v>
      </c>
      <c r="BT32" s="27"/>
      <c r="BU32" s="27"/>
      <c r="BV32" s="295" t="str">
        <f t="shared" ref="BV32:BV43" si="202">$K32</f>
        <v/>
      </c>
      <c r="BW32" s="295">
        <f t="shared" ref="BW32:BW43" si="203">BB32</f>
        <v>60</v>
      </c>
      <c r="BX32" s="27"/>
      <c r="BY32" s="295" t="str">
        <f t="shared" ref="BY32:BY43" si="204">BD32</f>
        <v/>
      </c>
      <c r="BZ32" s="27"/>
      <c r="CA32" s="295"/>
      <c r="CB32" s="295" t="str">
        <f t="shared" ref="CB32:CB43" si="205">BG32</f>
        <v>Fai 4serie da 10 per l'intero programma</v>
      </c>
      <c r="CC32" s="27"/>
      <c r="CD32" s="27"/>
      <c r="CE32" s="27"/>
      <c r="CF32" s="295"/>
      <c r="CG32" s="297"/>
      <c r="CH32" s="293"/>
      <c r="CI32" s="294" t="s">
        <v>319</v>
      </c>
      <c r="CJ32" s="295" t="str">
        <f t="shared" ref="CJ32:CL32" si="187">BO32</f>
        <v>Leg Press orizzontale </v>
      </c>
      <c r="CK32" s="296" t="str">
        <f t="shared" si="187"/>
        <v>https://youtu.be/jjS-RdnU-0Y?si=mouAWCg5dGS5xQGL</v>
      </c>
      <c r="CL32" s="295" t="str">
        <f t="shared" si="187"/>
        <v/>
      </c>
      <c r="CM32" s="295">
        <f>Split!X54</f>
        <v>4</v>
      </c>
      <c r="CN32" s="295">
        <f>Split!Y54</f>
        <v>10</v>
      </c>
      <c r="CO32" s="27"/>
      <c r="CP32" s="27"/>
      <c r="CQ32" s="295" t="str">
        <f t="shared" ref="CQ32:CQ43" si="207">$K32</f>
        <v/>
      </c>
      <c r="CR32" s="295">
        <f t="shared" ref="CR32:CR43" si="208">BW32</f>
        <v>60</v>
      </c>
      <c r="CS32" s="27"/>
      <c r="CT32" s="295" t="str">
        <f t="shared" ref="CT32:CT43" si="209">BY32</f>
        <v/>
      </c>
      <c r="CU32" s="27"/>
      <c r="CV32" s="295"/>
      <c r="CW32" s="295" t="str">
        <f t="shared" ref="CW32:CW43" si="210">CB32</f>
        <v>Fai 4serie da 10 per l'intero programma</v>
      </c>
      <c r="CX32" s="27"/>
      <c r="CY32" s="27"/>
      <c r="CZ32" s="27"/>
      <c r="DA32" s="295"/>
      <c r="DB32" s="297"/>
      <c r="DC32" s="293"/>
      <c r="DD32" s="294" t="s">
        <v>319</v>
      </c>
      <c r="DE32" s="295" t="str">
        <f t="shared" ref="DE32:DG32" si="188">CJ32</f>
        <v>Leg Press orizzontale </v>
      </c>
      <c r="DF32" s="296" t="str">
        <f t="shared" si="188"/>
        <v>https://youtu.be/jjS-RdnU-0Y?si=mouAWCg5dGS5xQGL</v>
      </c>
      <c r="DG32" s="295" t="str">
        <f t="shared" si="188"/>
        <v/>
      </c>
      <c r="DH32" s="295">
        <f>Split!Z54</f>
        <v>4</v>
      </c>
      <c r="DI32" s="295">
        <f>Split!AA54</f>
        <v>10</v>
      </c>
      <c r="DJ32" s="27"/>
      <c r="DK32" s="27"/>
      <c r="DL32" s="295" t="str">
        <f t="shared" ref="DL32:DL43" si="212">$K32</f>
        <v/>
      </c>
      <c r="DM32" s="295">
        <f t="shared" ref="DM32:DM43" si="213">CR32</f>
        <v>60</v>
      </c>
      <c r="DN32" s="27"/>
      <c r="DO32" s="295" t="str">
        <f t="shared" ref="DO32:DO43" si="214">CT32</f>
        <v/>
      </c>
      <c r="DP32" s="27"/>
      <c r="DQ32" s="295"/>
      <c r="DR32" s="295" t="str">
        <f t="shared" ref="DR32:DR43" si="215">CW32</f>
        <v>Fai 4serie da 10 per l'intero programma</v>
      </c>
      <c r="DS32" s="27"/>
      <c r="DT32" s="27"/>
      <c r="DU32" s="27"/>
      <c r="DV32" s="295"/>
      <c r="DW32" s="297"/>
      <c r="DX32" s="293"/>
      <c r="DY32" s="294" t="s">
        <v>319</v>
      </c>
      <c r="DZ32" s="295" t="str">
        <f t="shared" ref="DZ32:EB32" si="189">DE32</f>
        <v>Leg Press orizzontale </v>
      </c>
      <c r="EA32" s="299" t="str">
        <f t="shared" si="189"/>
        <v>https://youtu.be/jjS-RdnU-0Y?si=mouAWCg5dGS5xQGL</v>
      </c>
      <c r="EB32" s="295" t="str">
        <f t="shared" si="189"/>
        <v/>
      </c>
      <c r="EC32" s="295" t="str">
        <f>Split!AB54</f>
        <v/>
      </c>
      <c r="ED32" s="295" t="str">
        <f>Split!AC54</f>
        <v/>
      </c>
      <c r="EE32" s="27"/>
      <c r="EF32" s="27"/>
      <c r="EG32" s="295" t="str">
        <f t="shared" ref="EG32:EG43" si="217">$K32</f>
        <v/>
      </c>
      <c r="EH32" s="295">
        <f t="shared" ref="EH32:EH43" si="218">DM32</f>
        <v>60</v>
      </c>
      <c r="EI32" s="27"/>
      <c r="EJ32" s="295" t="str">
        <f t="shared" ref="EJ32:EJ43" si="219">DO32</f>
        <v/>
      </c>
      <c r="EK32" s="27"/>
      <c r="EL32" s="295"/>
      <c r="EM32" s="295" t="str">
        <f t="shared" ref="EM32:EM43" si="220">DR32</f>
        <v>Fai 4serie da 10 per l'intero programma</v>
      </c>
      <c r="EN32" s="27"/>
      <c r="EO32" s="27"/>
      <c r="EP32" s="27"/>
      <c r="EQ32" s="295"/>
      <c r="ER32" s="297"/>
      <c r="ES32" s="293"/>
      <c r="ET32" s="294" t="s">
        <v>319</v>
      </c>
      <c r="EU32" s="295" t="str">
        <f t="shared" ref="EU32:EW32" si="190">DZ32</f>
        <v>Leg Press orizzontale </v>
      </c>
      <c r="EV32" s="299" t="str">
        <f t="shared" si="190"/>
        <v>https://youtu.be/jjS-RdnU-0Y?si=mouAWCg5dGS5xQGL</v>
      </c>
      <c r="EW32" s="295" t="str">
        <f t="shared" si="190"/>
        <v/>
      </c>
      <c r="EX32" s="295" t="str">
        <f>Split!AD54</f>
        <v/>
      </c>
      <c r="EY32" s="295" t="str">
        <f>Split!AE54</f>
        <v/>
      </c>
      <c r="EZ32" s="27"/>
      <c r="FA32" s="27"/>
      <c r="FB32" s="295" t="str">
        <f t="shared" ref="FB32:FB43" si="222">$K32</f>
        <v/>
      </c>
      <c r="FC32" s="295">
        <f t="shared" ref="FC32:FC43" si="223">EH32</f>
        <v>60</v>
      </c>
      <c r="FD32" s="27"/>
      <c r="FE32" s="295" t="str">
        <f t="shared" ref="FE32:FE43" si="224">EJ32</f>
        <v/>
      </c>
      <c r="FF32" s="27"/>
      <c r="FG32" s="295"/>
      <c r="FH32" s="295" t="str">
        <f t="shared" ref="FH32:FH43" si="225">EM32</f>
        <v>Fai 4serie da 10 per l'intero programma</v>
      </c>
      <c r="FI32" s="27"/>
      <c r="FJ32" s="27"/>
      <c r="FK32" s="27"/>
      <c r="FL32" s="295"/>
      <c r="FM32" s="297"/>
      <c r="FN32" s="300"/>
    </row>
    <row r="33" ht="15.75" customHeight="1" outlineLevel="1">
      <c r="A33" s="301"/>
      <c r="B33" s="293"/>
      <c r="C33" s="302">
        <f t="shared" ref="C33:C43" si="226">C32+1</f>
        <v>2</v>
      </c>
      <c r="D33" s="303" t="str">
        <f>Split!F55</f>
        <v>Affondi Sul Posto </v>
      </c>
      <c r="E33" s="304" t="str">
        <f>IF(Split!G55="","",Split!G55)</f>
        <v>https://youtu.be/YFqOICPUWPo?si=-mzHRLVIttZmd3YD</v>
      </c>
      <c r="F33" s="303" t="str">
        <f>Split!N55</f>
        <v/>
      </c>
      <c r="G33" s="303">
        <f>Split!P55</f>
        <v>3</v>
      </c>
      <c r="H33" s="303" t="str">
        <f>Split!Q55</f>
        <v>2 x 6 con 1-2" di fermo | 1 x Max senza fermo</v>
      </c>
      <c r="I33" s="12"/>
      <c r="J33" s="12"/>
      <c r="K33" s="303" t="str">
        <f>IF(D33="","",Split!O55)</f>
        <v/>
      </c>
      <c r="L33" s="303">
        <f>Split!H55</f>
        <v>60</v>
      </c>
      <c r="M33" s="12"/>
      <c r="N33" s="303" t="str">
        <f>Split!$J55</f>
        <v/>
      </c>
      <c r="O33" s="12"/>
      <c r="P33" s="303"/>
      <c r="Q33" s="303" t="str">
        <f>Split!L55</f>
        <v>Partendo da test iniziale, nel corso delle settimane aumenta la fase tecnica rispettando i secondi in cui devi devi stare ferma</v>
      </c>
      <c r="R33" s="12"/>
      <c r="S33" s="12"/>
      <c r="T33" s="12"/>
      <c r="U33" s="303"/>
      <c r="V33" s="305"/>
      <c r="W33" s="293"/>
      <c r="X33" s="302">
        <f t="shared" ref="X33:X43" si="227">X32+1</f>
        <v>2</v>
      </c>
      <c r="Y33" s="303" t="str">
        <f t="shared" ref="Y33:AA33" si="191">D33</f>
        <v>Affondi Sul Posto </v>
      </c>
      <c r="Z33" s="304" t="str">
        <f t="shared" si="191"/>
        <v>https://youtu.be/YFqOICPUWPo?si=-mzHRLVIttZmd3YD</v>
      </c>
      <c r="AA33" s="303" t="str">
        <f t="shared" si="191"/>
        <v/>
      </c>
      <c r="AB33" s="303">
        <f>Split!R55</f>
        <v>3</v>
      </c>
      <c r="AC33" s="303" t="str">
        <f>Split!S55</f>
        <v>2 x 7 con 1-2" di fermo | 1 x Max senza fermo</v>
      </c>
      <c r="AD33" s="12"/>
      <c r="AE33" s="12"/>
      <c r="AF33" s="303" t="str">
        <f t="shared" si="192"/>
        <v/>
      </c>
      <c r="AG33" s="303">
        <f t="shared" si="193"/>
        <v>60</v>
      </c>
      <c r="AH33" s="12"/>
      <c r="AI33" s="303" t="str">
        <f t="shared" si="194"/>
        <v/>
      </c>
      <c r="AJ33" s="12"/>
      <c r="AK33" s="303"/>
      <c r="AL33" s="303" t="str">
        <f t="shared" si="195"/>
        <v>Partendo da test iniziale, nel corso delle settimane aumenta la fase tecnica rispettando i secondi in cui devi devi stare ferma</v>
      </c>
      <c r="AM33" s="12"/>
      <c r="AN33" s="12"/>
      <c r="AO33" s="12"/>
      <c r="AP33" s="303"/>
      <c r="AQ33" s="305"/>
      <c r="AR33" s="298"/>
      <c r="AS33" s="302">
        <f t="shared" ref="AS33:AS43" si="229">AS32+1</f>
        <v>2</v>
      </c>
      <c r="AT33" s="303" t="str">
        <f t="shared" ref="AT33:AV33" si="196">Y33</f>
        <v>Affondi Sul Posto </v>
      </c>
      <c r="AU33" s="304" t="str">
        <f t="shared" si="196"/>
        <v>https://youtu.be/YFqOICPUWPo?si=-mzHRLVIttZmd3YD</v>
      </c>
      <c r="AV33" s="303" t="str">
        <f t="shared" si="196"/>
        <v/>
      </c>
      <c r="AW33" s="303">
        <f>Split!T55</f>
        <v>3</v>
      </c>
      <c r="AX33" s="303" t="str">
        <f>Split!U55</f>
        <v>2 x 7 con 1-2" di fermo | 1 x Max senza fermo</v>
      </c>
      <c r="AY33" s="12"/>
      <c r="AZ33" s="12"/>
      <c r="BA33" s="303" t="str">
        <f t="shared" si="197"/>
        <v/>
      </c>
      <c r="BB33" s="303">
        <f t="shared" si="198"/>
        <v>60</v>
      </c>
      <c r="BC33" s="12"/>
      <c r="BD33" s="303" t="str">
        <f t="shared" si="199"/>
        <v/>
      </c>
      <c r="BE33" s="12"/>
      <c r="BF33" s="303"/>
      <c r="BG33" s="303" t="str">
        <f t="shared" si="200"/>
        <v>Partendo da test iniziale, nel corso delle settimane aumenta la fase tecnica rispettando i secondi in cui devi devi stare ferma</v>
      </c>
      <c r="BH33" s="12"/>
      <c r="BI33" s="12"/>
      <c r="BJ33" s="12"/>
      <c r="BK33" s="303"/>
      <c r="BL33" s="305"/>
      <c r="BM33" s="298"/>
      <c r="BN33" s="302">
        <f t="shared" ref="BN33:BN43" si="231">BN32+1</f>
        <v>2</v>
      </c>
      <c r="BO33" s="303" t="str">
        <f t="shared" ref="BO33:BQ33" si="201">AT33</f>
        <v>Affondi Sul Posto </v>
      </c>
      <c r="BP33" s="304" t="str">
        <f t="shared" si="201"/>
        <v>https://youtu.be/YFqOICPUWPo?si=-mzHRLVIttZmd3YD</v>
      </c>
      <c r="BQ33" s="303" t="str">
        <f t="shared" si="201"/>
        <v/>
      </c>
      <c r="BR33" s="303">
        <f>Split!V55</f>
        <v>3</v>
      </c>
      <c r="BS33" s="303" t="str">
        <f>Split!W55</f>
        <v>2 x 8 con 1-2" di fermo | 1 x Max senza fermo</v>
      </c>
      <c r="BT33" s="12"/>
      <c r="BU33" s="12"/>
      <c r="BV33" s="303" t="str">
        <f t="shared" si="202"/>
        <v/>
      </c>
      <c r="BW33" s="303">
        <f t="shared" si="203"/>
        <v>60</v>
      </c>
      <c r="BX33" s="12"/>
      <c r="BY33" s="303" t="str">
        <f t="shared" si="204"/>
        <v/>
      </c>
      <c r="BZ33" s="12"/>
      <c r="CA33" s="303"/>
      <c r="CB33" s="303" t="str">
        <f t="shared" si="205"/>
        <v>Partendo da test iniziale, nel corso delle settimane aumenta la fase tecnica rispettando i secondi in cui devi devi stare ferma</v>
      </c>
      <c r="CC33" s="12"/>
      <c r="CD33" s="12"/>
      <c r="CE33" s="12"/>
      <c r="CF33" s="303"/>
      <c r="CG33" s="305"/>
      <c r="CH33" s="293"/>
      <c r="CI33" s="302">
        <f t="shared" ref="CI33:CI43" si="233">CI32+1</f>
        <v>2</v>
      </c>
      <c r="CJ33" s="303" t="str">
        <f t="shared" ref="CJ33:CL33" si="206">BO33</f>
        <v>Affondi Sul Posto </v>
      </c>
      <c r="CK33" s="304" t="str">
        <f t="shared" si="206"/>
        <v>https://youtu.be/YFqOICPUWPo?si=-mzHRLVIttZmd3YD</v>
      </c>
      <c r="CL33" s="303" t="str">
        <f t="shared" si="206"/>
        <v/>
      </c>
      <c r="CM33" s="303">
        <f>Split!X55</f>
        <v>3</v>
      </c>
      <c r="CN33" s="303" t="str">
        <f>Split!Y55</f>
        <v>2 x 8 con 1-2" di fermo | 1 x Max senza fermo</v>
      </c>
      <c r="CO33" s="12"/>
      <c r="CP33" s="12"/>
      <c r="CQ33" s="303" t="str">
        <f t="shared" si="207"/>
        <v/>
      </c>
      <c r="CR33" s="303">
        <f t="shared" si="208"/>
        <v>60</v>
      </c>
      <c r="CS33" s="12"/>
      <c r="CT33" s="303" t="str">
        <f t="shared" si="209"/>
        <v/>
      </c>
      <c r="CU33" s="12"/>
      <c r="CV33" s="303"/>
      <c r="CW33" s="303" t="str">
        <f t="shared" si="210"/>
        <v>Partendo da test iniziale, nel corso delle settimane aumenta la fase tecnica rispettando i secondi in cui devi devi stare ferma</v>
      </c>
      <c r="CX33" s="12"/>
      <c r="CY33" s="12"/>
      <c r="CZ33" s="12"/>
      <c r="DA33" s="303"/>
      <c r="DB33" s="305"/>
      <c r="DC33" s="293"/>
      <c r="DD33" s="302">
        <f t="shared" ref="DD33:DD43" si="235">DD32+1</f>
        <v>2</v>
      </c>
      <c r="DE33" s="303" t="str">
        <f t="shared" ref="DE33:DG33" si="211">CJ33</f>
        <v>Affondi Sul Posto </v>
      </c>
      <c r="DF33" s="304" t="str">
        <f t="shared" si="211"/>
        <v>https://youtu.be/YFqOICPUWPo?si=-mzHRLVIttZmd3YD</v>
      </c>
      <c r="DG33" s="303" t="str">
        <f t="shared" si="211"/>
        <v/>
      </c>
      <c r="DH33" s="303">
        <f>Split!Z55</f>
        <v>1</v>
      </c>
      <c r="DI33" s="303" t="str">
        <f>Split!AA55</f>
        <v>Test 8RM con 2" di fermo</v>
      </c>
      <c r="DJ33" s="12"/>
      <c r="DK33" s="12"/>
      <c r="DL33" s="303" t="str">
        <f t="shared" si="212"/>
        <v/>
      </c>
      <c r="DM33" s="303">
        <f t="shared" si="213"/>
        <v>60</v>
      </c>
      <c r="DN33" s="12"/>
      <c r="DO33" s="303" t="str">
        <f t="shared" si="214"/>
        <v/>
      </c>
      <c r="DP33" s="12"/>
      <c r="DQ33" s="303"/>
      <c r="DR33" s="303" t="str">
        <f t="shared" si="215"/>
        <v>Partendo da test iniziale, nel corso delle settimane aumenta la fase tecnica rispettando i secondi in cui devi devi stare ferma</v>
      </c>
      <c r="DS33" s="12"/>
      <c r="DT33" s="12"/>
      <c r="DU33" s="12"/>
      <c r="DV33" s="303"/>
      <c r="DW33" s="305"/>
      <c r="DX33" s="293"/>
      <c r="DY33" s="302">
        <f t="shared" ref="DY33:DY43" si="237">DY32+1</f>
        <v>2</v>
      </c>
      <c r="DZ33" s="303" t="str">
        <f t="shared" ref="DZ33:EB33" si="216">DE33</f>
        <v>Affondi Sul Posto </v>
      </c>
      <c r="EA33" s="306" t="str">
        <f t="shared" si="216"/>
        <v>https://youtu.be/YFqOICPUWPo?si=-mzHRLVIttZmd3YD</v>
      </c>
      <c r="EB33" s="303" t="str">
        <f t="shared" si="216"/>
        <v/>
      </c>
      <c r="EC33" s="303" t="str">
        <f>Split!AB55</f>
        <v/>
      </c>
      <c r="ED33" s="303" t="str">
        <f>Split!AC55</f>
        <v/>
      </c>
      <c r="EE33" s="12"/>
      <c r="EF33" s="12"/>
      <c r="EG33" s="303" t="str">
        <f t="shared" si="217"/>
        <v/>
      </c>
      <c r="EH33" s="303">
        <f t="shared" si="218"/>
        <v>60</v>
      </c>
      <c r="EI33" s="12"/>
      <c r="EJ33" s="303" t="str">
        <f t="shared" si="219"/>
        <v/>
      </c>
      <c r="EK33" s="12"/>
      <c r="EL33" s="303"/>
      <c r="EM33" s="303" t="str">
        <f t="shared" si="220"/>
        <v>Partendo da test iniziale, nel corso delle settimane aumenta la fase tecnica rispettando i secondi in cui devi devi stare ferma</v>
      </c>
      <c r="EN33" s="12"/>
      <c r="EO33" s="12"/>
      <c r="EP33" s="12"/>
      <c r="EQ33" s="303"/>
      <c r="ER33" s="305"/>
      <c r="ES33" s="293"/>
      <c r="ET33" s="302">
        <f t="shared" ref="ET33:ET43" si="239">ET32+1</f>
        <v>2</v>
      </c>
      <c r="EU33" s="303" t="str">
        <f t="shared" ref="EU33:EW33" si="221">DZ33</f>
        <v>Affondi Sul Posto </v>
      </c>
      <c r="EV33" s="306" t="str">
        <f t="shared" si="221"/>
        <v>https://youtu.be/YFqOICPUWPo?si=-mzHRLVIttZmd3YD</v>
      </c>
      <c r="EW33" s="303" t="str">
        <f t="shared" si="221"/>
        <v/>
      </c>
      <c r="EX33" s="303" t="str">
        <f>Split!AD55</f>
        <v/>
      </c>
      <c r="EY33" s="303" t="str">
        <f>Split!AE55</f>
        <v/>
      </c>
      <c r="EZ33" s="12"/>
      <c r="FA33" s="12"/>
      <c r="FB33" s="303" t="str">
        <f t="shared" si="222"/>
        <v/>
      </c>
      <c r="FC33" s="303">
        <f t="shared" si="223"/>
        <v>60</v>
      </c>
      <c r="FD33" s="12"/>
      <c r="FE33" s="303" t="str">
        <f t="shared" si="224"/>
        <v/>
      </c>
      <c r="FF33" s="12"/>
      <c r="FG33" s="303"/>
      <c r="FH33" s="303" t="str">
        <f t="shared" si="225"/>
        <v>Partendo da test iniziale, nel corso delle settimane aumenta la fase tecnica rispettando i secondi in cui devi devi stare ferma</v>
      </c>
      <c r="FI33" s="12"/>
      <c r="FJ33" s="12"/>
      <c r="FK33" s="12"/>
      <c r="FL33" s="303"/>
      <c r="FM33" s="305"/>
      <c r="FN33" s="300"/>
    </row>
    <row r="34" ht="15.75" customHeight="1" outlineLevel="1">
      <c r="A34" s="292"/>
      <c r="B34" s="293"/>
      <c r="C34" s="307">
        <f t="shared" si="226"/>
        <v>3</v>
      </c>
      <c r="D34" s="314" t="str">
        <f>Split!F56</f>
        <v>Leg Extension</v>
      </c>
      <c r="E34" s="296" t="str">
        <f>IF(Split!G56="","",Split!G56)</f>
        <v>https://youtu.be/4ZDm5EbiFI8?si=tb-oybrK_0WUV1tE</v>
      </c>
      <c r="F34" s="314" t="str">
        <f>Split!N56</f>
        <v/>
      </c>
      <c r="G34" s="314">
        <f>Split!P56</f>
        <v>3</v>
      </c>
      <c r="H34" s="314" t="str">
        <f>Split!Q56</f>
        <v>6+6+6</v>
      </c>
      <c r="I34" s="12"/>
      <c r="J34" s="12"/>
      <c r="K34" s="314" t="str">
        <f>IF(D34="","",Split!O56)</f>
        <v/>
      </c>
      <c r="L34" s="314">
        <f>Split!H56</f>
        <v>60</v>
      </c>
      <c r="M34" s="12"/>
      <c r="N34" s="314" t="str">
        <f>Split!$J56</f>
        <v/>
      </c>
      <c r="O34" s="12"/>
      <c r="P34" s="314"/>
      <c r="Q34" s="314" t="str">
        <f>Split!L56</f>
        <v>Quando si giunge all'esaurimento muscolare con un carico di 6-8 rm si scarica il peso e senza riposo provi a fare altre 6ripetizioni, scarica nuovamente il peso e prova a chiudere altre 6reps.</v>
      </c>
      <c r="R34" s="12"/>
      <c r="S34" s="12"/>
      <c r="T34" s="12"/>
      <c r="U34" s="314"/>
      <c r="V34" s="316"/>
      <c r="W34" s="293"/>
      <c r="X34" s="307">
        <f t="shared" si="227"/>
        <v>3</v>
      </c>
      <c r="Y34" s="314" t="str">
        <f t="shared" ref="Y34:AA34" si="228">D34</f>
        <v>Leg Extension</v>
      </c>
      <c r="Z34" s="296" t="str">
        <f t="shared" si="228"/>
        <v>https://youtu.be/4ZDm5EbiFI8?si=tb-oybrK_0WUV1tE</v>
      </c>
      <c r="AA34" s="314" t="str">
        <f t="shared" si="228"/>
        <v/>
      </c>
      <c r="AB34" s="314">
        <f>Split!R56</f>
        <v>3</v>
      </c>
      <c r="AC34" s="314" t="str">
        <f>Split!S56</f>
        <v>6+6+6</v>
      </c>
      <c r="AD34" s="12"/>
      <c r="AE34" s="12"/>
      <c r="AF34" s="314" t="str">
        <f t="shared" si="192"/>
        <v/>
      </c>
      <c r="AG34" s="314">
        <f t="shared" si="193"/>
        <v>60</v>
      </c>
      <c r="AH34" s="12"/>
      <c r="AI34" s="314" t="str">
        <f t="shared" si="194"/>
        <v/>
      </c>
      <c r="AJ34" s="12"/>
      <c r="AK34" s="314"/>
      <c r="AL34" s="314" t="str">
        <f t="shared" si="195"/>
        <v>Quando si giunge all'esaurimento muscolare con un carico di 6-8 rm si scarica il peso e senza riposo provi a fare altre 6ripetizioni, scarica nuovamente il peso e prova a chiudere altre 6reps.</v>
      </c>
      <c r="AM34" s="12"/>
      <c r="AN34" s="12"/>
      <c r="AO34" s="12"/>
      <c r="AP34" s="314"/>
      <c r="AQ34" s="316"/>
      <c r="AR34" s="298"/>
      <c r="AS34" s="307">
        <f t="shared" si="229"/>
        <v>3</v>
      </c>
      <c r="AT34" s="314" t="str">
        <f t="shared" ref="AT34:AV34" si="230">Y34</f>
        <v>Leg Extension</v>
      </c>
      <c r="AU34" s="296" t="str">
        <f t="shared" si="230"/>
        <v>https://youtu.be/4ZDm5EbiFI8?si=tb-oybrK_0WUV1tE</v>
      </c>
      <c r="AV34" s="314" t="str">
        <f t="shared" si="230"/>
        <v/>
      </c>
      <c r="AW34" s="314">
        <f>Split!T56</f>
        <v>3</v>
      </c>
      <c r="AX34" s="314" t="str">
        <f>Split!U56</f>
        <v>6+6+6</v>
      </c>
      <c r="AY34" s="12"/>
      <c r="AZ34" s="12"/>
      <c r="BA34" s="314" t="str">
        <f t="shared" si="197"/>
        <v/>
      </c>
      <c r="BB34" s="314">
        <f t="shared" si="198"/>
        <v>60</v>
      </c>
      <c r="BC34" s="12"/>
      <c r="BD34" s="314" t="str">
        <f t="shared" si="199"/>
        <v/>
      </c>
      <c r="BE34" s="12"/>
      <c r="BF34" s="314"/>
      <c r="BG34" s="314" t="str">
        <f t="shared" si="200"/>
        <v>Quando si giunge all'esaurimento muscolare con un carico di 6-8 rm si scarica il peso e senza riposo provi a fare altre 6ripetizioni, scarica nuovamente il peso e prova a chiudere altre 6reps.</v>
      </c>
      <c r="BH34" s="12"/>
      <c r="BI34" s="12"/>
      <c r="BJ34" s="12"/>
      <c r="BK34" s="314"/>
      <c r="BL34" s="316"/>
      <c r="BM34" s="298"/>
      <c r="BN34" s="307">
        <f t="shared" si="231"/>
        <v>3</v>
      </c>
      <c r="BO34" s="314" t="str">
        <f t="shared" ref="BO34:BQ34" si="232">AT34</f>
        <v>Leg Extension</v>
      </c>
      <c r="BP34" s="296" t="str">
        <f t="shared" si="232"/>
        <v>https://youtu.be/4ZDm5EbiFI8?si=tb-oybrK_0WUV1tE</v>
      </c>
      <c r="BQ34" s="314" t="str">
        <f t="shared" si="232"/>
        <v/>
      </c>
      <c r="BR34" s="314">
        <f>Split!V56</f>
        <v>3</v>
      </c>
      <c r="BS34" s="314" t="str">
        <f>Split!W56</f>
        <v>6+6+6</v>
      </c>
      <c r="BT34" s="12"/>
      <c r="BU34" s="12"/>
      <c r="BV34" s="314" t="str">
        <f t="shared" si="202"/>
        <v/>
      </c>
      <c r="BW34" s="314">
        <f t="shared" si="203"/>
        <v>60</v>
      </c>
      <c r="BX34" s="12"/>
      <c r="BY34" s="314" t="str">
        <f t="shared" si="204"/>
        <v/>
      </c>
      <c r="BZ34" s="12"/>
      <c r="CA34" s="314"/>
      <c r="CB34" s="314" t="str">
        <f t="shared" si="205"/>
        <v>Quando si giunge all'esaurimento muscolare con un carico di 6-8 rm si scarica il peso e senza riposo provi a fare altre 6ripetizioni, scarica nuovamente il peso e prova a chiudere altre 6reps.</v>
      </c>
      <c r="CC34" s="12"/>
      <c r="CD34" s="12"/>
      <c r="CE34" s="12"/>
      <c r="CF34" s="314"/>
      <c r="CG34" s="316"/>
      <c r="CH34" s="293"/>
      <c r="CI34" s="307">
        <f t="shared" si="233"/>
        <v>3</v>
      </c>
      <c r="CJ34" s="314" t="str">
        <f t="shared" ref="CJ34:CL34" si="234">BO34</f>
        <v>Leg Extension</v>
      </c>
      <c r="CK34" s="296" t="str">
        <f t="shared" si="234"/>
        <v>https://youtu.be/4ZDm5EbiFI8?si=tb-oybrK_0WUV1tE</v>
      </c>
      <c r="CL34" s="314" t="str">
        <f t="shared" si="234"/>
        <v/>
      </c>
      <c r="CM34" s="314">
        <f>Split!X56</f>
        <v>3</v>
      </c>
      <c r="CN34" s="314" t="str">
        <f>Split!Y56</f>
        <v>6+6+6</v>
      </c>
      <c r="CO34" s="12"/>
      <c r="CP34" s="12"/>
      <c r="CQ34" s="314" t="str">
        <f t="shared" si="207"/>
        <v/>
      </c>
      <c r="CR34" s="314">
        <f t="shared" si="208"/>
        <v>60</v>
      </c>
      <c r="CS34" s="12"/>
      <c r="CT34" s="314" t="str">
        <f t="shared" si="209"/>
        <v/>
      </c>
      <c r="CU34" s="12"/>
      <c r="CV34" s="314"/>
      <c r="CW34" s="314" t="str">
        <f t="shared" si="210"/>
        <v>Quando si giunge all'esaurimento muscolare con un carico di 6-8 rm si scarica il peso e senza riposo provi a fare altre 6ripetizioni, scarica nuovamente il peso e prova a chiudere altre 6reps.</v>
      </c>
      <c r="CX34" s="12"/>
      <c r="CY34" s="12"/>
      <c r="CZ34" s="12"/>
      <c r="DA34" s="314"/>
      <c r="DB34" s="316"/>
      <c r="DC34" s="293"/>
      <c r="DD34" s="307">
        <f t="shared" si="235"/>
        <v>3</v>
      </c>
      <c r="DE34" s="314" t="str">
        <f t="shared" ref="DE34:DG34" si="236">CJ34</f>
        <v>Leg Extension</v>
      </c>
      <c r="DF34" s="296" t="str">
        <f t="shared" si="236"/>
        <v>https://youtu.be/4ZDm5EbiFI8?si=tb-oybrK_0WUV1tE</v>
      </c>
      <c r="DG34" s="314" t="str">
        <f t="shared" si="236"/>
        <v/>
      </c>
      <c r="DH34" s="314">
        <f>Split!Z56</f>
        <v>3</v>
      </c>
      <c r="DI34" s="314" t="str">
        <f>Split!AA56</f>
        <v>6+6+6</v>
      </c>
      <c r="DJ34" s="12"/>
      <c r="DK34" s="12"/>
      <c r="DL34" s="314" t="str">
        <f t="shared" si="212"/>
        <v/>
      </c>
      <c r="DM34" s="314">
        <f t="shared" si="213"/>
        <v>60</v>
      </c>
      <c r="DN34" s="12"/>
      <c r="DO34" s="314" t="str">
        <f t="shared" si="214"/>
        <v/>
      </c>
      <c r="DP34" s="12"/>
      <c r="DQ34" s="314"/>
      <c r="DR34" s="314" t="str">
        <f t="shared" si="215"/>
        <v>Quando si giunge all'esaurimento muscolare con un carico di 6-8 rm si scarica il peso e senza riposo provi a fare altre 6ripetizioni, scarica nuovamente il peso e prova a chiudere altre 6reps.</v>
      </c>
      <c r="DS34" s="12"/>
      <c r="DT34" s="12"/>
      <c r="DU34" s="12"/>
      <c r="DV34" s="314"/>
      <c r="DW34" s="316"/>
      <c r="DX34" s="293"/>
      <c r="DY34" s="307">
        <f t="shared" si="237"/>
        <v>3</v>
      </c>
      <c r="DZ34" s="314" t="str">
        <f t="shared" ref="DZ34:EB34" si="238">DE34</f>
        <v>Leg Extension</v>
      </c>
      <c r="EA34" s="315" t="str">
        <f t="shared" si="238"/>
        <v>https://youtu.be/4ZDm5EbiFI8?si=tb-oybrK_0WUV1tE</v>
      </c>
      <c r="EB34" s="314" t="str">
        <f t="shared" si="238"/>
        <v/>
      </c>
      <c r="EC34" s="314" t="str">
        <f>Split!AB56</f>
        <v/>
      </c>
      <c r="ED34" s="314" t="str">
        <f>Split!AC56</f>
        <v/>
      </c>
      <c r="EE34" s="12"/>
      <c r="EF34" s="12"/>
      <c r="EG34" s="314" t="str">
        <f t="shared" si="217"/>
        <v/>
      </c>
      <c r="EH34" s="314">
        <f t="shared" si="218"/>
        <v>60</v>
      </c>
      <c r="EI34" s="12"/>
      <c r="EJ34" s="314" t="str">
        <f t="shared" si="219"/>
        <v/>
      </c>
      <c r="EK34" s="12"/>
      <c r="EL34" s="314"/>
      <c r="EM34" s="314" t="str">
        <f t="shared" si="220"/>
        <v>Quando si giunge all'esaurimento muscolare con un carico di 6-8 rm si scarica il peso e senza riposo provi a fare altre 6ripetizioni, scarica nuovamente il peso e prova a chiudere altre 6reps.</v>
      </c>
      <c r="EN34" s="12"/>
      <c r="EO34" s="12"/>
      <c r="EP34" s="12"/>
      <c r="EQ34" s="314"/>
      <c r="ER34" s="316"/>
      <c r="ES34" s="293"/>
      <c r="ET34" s="307">
        <f t="shared" si="239"/>
        <v>3</v>
      </c>
      <c r="EU34" s="314" t="str">
        <f t="shared" ref="EU34:EW34" si="240">DZ34</f>
        <v>Leg Extension</v>
      </c>
      <c r="EV34" s="315" t="str">
        <f t="shared" si="240"/>
        <v>https://youtu.be/4ZDm5EbiFI8?si=tb-oybrK_0WUV1tE</v>
      </c>
      <c r="EW34" s="314" t="str">
        <f t="shared" si="240"/>
        <v/>
      </c>
      <c r="EX34" s="314" t="str">
        <f>Split!AD56</f>
        <v/>
      </c>
      <c r="EY34" s="314" t="str">
        <f>Split!AE56</f>
        <v/>
      </c>
      <c r="EZ34" s="12"/>
      <c r="FA34" s="12"/>
      <c r="FB34" s="314" t="str">
        <f t="shared" si="222"/>
        <v/>
      </c>
      <c r="FC34" s="314">
        <f t="shared" si="223"/>
        <v>60</v>
      </c>
      <c r="FD34" s="12"/>
      <c r="FE34" s="314" t="str">
        <f t="shared" si="224"/>
        <v/>
      </c>
      <c r="FF34" s="12"/>
      <c r="FG34" s="314"/>
      <c r="FH34" s="314" t="str">
        <f t="shared" si="225"/>
        <v>Quando si giunge all'esaurimento muscolare con un carico di 6-8 rm si scarica il peso e senza riposo provi a fare altre 6ripetizioni, scarica nuovamente il peso e prova a chiudere altre 6reps.</v>
      </c>
      <c r="FI34" s="12"/>
      <c r="FJ34" s="12"/>
      <c r="FK34" s="12"/>
      <c r="FL34" s="314"/>
      <c r="FM34" s="316"/>
      <c r="FN34" s="300"/>
    </row>
    <row r="35" ht="15.75" customHeight="1" outlineLevel="1">
      <c r="A35" s="292"/>
      <c r="B35" s="293"/>
      <c r="C35" s="302">
        <f t="shared" si="226"/>
        <v>4</v>
      </c>
      <c r="D35" s="303" t="str">
        <f>Split!F57</f>
        <v>Panca piana</v>
      </c>
      <c r="E35" s="304" t="str">
        <f>IF(Split!G57="","",Split!G57)</f>
        <v>https://youtu.be/kWrRwATrqpc?t=46</v>
      </c>
      <c r="F35" s="303" t="str">
        <f>Split!N57</f>
        <v>Fermo 2 secondi</v>
      </c>
      <c r="G35" s="303">
        <f>Split!P57</f>
        <v>4</v>
      </c>
      <c r="H35" s="303">
        <f>Split!Q57</f>
        <v>5</v>
      </c>
      <c r="I35" s="12"/>
      <c r="J35" s="12"/>
      <c r="K35" s="303" t="str">
        <f>IF(D35="","",Split!O57)</f>
        <v/>
      </c>
      <c r="L35" s="303">
        <f>Split!H57</f>
        <v>90</v>
      </c>
      <c r="M35" s="12"/>
      <c r="N35" s="303" t="str">
        <f>Split!$J57</f>
        <v/>
      </c>
      <c r="O35" s="12"/>
      <c r="P35" s="303"/>
      <c r="Q35" s="303" t="str">
        <f>Split!L57</f>
        <v>trova un carico pesante ma gestibile per 4x5, la settimana a seguire con lo stesso carico arriva a chiudere 3z6, poi la settimana dopo aumenta il carico e ripeti il ragionamento</v>
      </c>
      <c r="R35" s="12"/>
      <c r="S35" s="12"/>
      <c r="T35" s="12"/>
      <c r="U35" s="303"/>
      <c r="V35" s="305"/>
      <c r="W35" s="293"/>
      <c r="X35" s="302">
        <f t="shared" si="227"/>
        <v>4</v>
      </c>
      <c r="Y35" s="303" t="str">
        <f t="shared" ref="Y35:AA35" si="241">D35</f>
        <v>Panca piana</v>
      </c>
      <c r="Z35" s="304" t="str">
        <f t="shared" si="241"/>
        <v>https://youtu.be/kWrRwATrqpc?t=46</v>
      </c>
      <c r="AA35" s="303" t="str">
        <f t="shared" si="241"/>
        <v>Fermo 2 secondi</v>
      </c>
      <c r="AB35" s="303">
        <f>Split!R57</f>
        <v>3</v>
      </c>
      <c r="AC35" s="303" t="str">
        <f>Split!S57</f>
        <v>6 stesso carico settitmana 1</v>
      </c>
      <c r="AD35" s="12"/>
      <c r="AE35" s="12"/>
      <c r="AF35" s="303" t="str">
        <f t="shared" si="192"/>
        <v/>
      </c>
      <c r="AG35" s="303">
        <f t="shared" si="193"/>
        <v>90</v>
      </c>
      <c r="AH35" s="12"/>
      <c r="AI35" s="303" t="str">
        <f t="shared" si="194"/>
        <v/>
      </c>
      <c r="AJ35" s="12"/>
      <c r="AK35" s="303"/>
      <c r="AL35" s="303" t="str">
        <f t="shared" si="195"/>
        <v>trova un carico pesante ma gestibile per 4x5, la settimana a seguire con lo stesso carico arriva a chiudere 3z6, poi la settimana dopo aumenta il carico e ripeti il ragionamento</v>
      </c>
      <c r="AM35" s="12"/>
      <c r="AN35" s="12"/>
      <c r="AO35" s="12"/>
      <c r="AP35" s="303"/>
      <c r="AQ35" s="305"/>
      <c r="AR35" s="298"/>
      <c r="AS35" s="302">
        <f t="shared" si="229"/>
        <v>4</v>
      </c>
      <c r="AT35" s="303" t="str">
        <f t="shared" ref="AT35:AV35" si="242">Y35</f>
        <v>Panca piana</v>
      </c>
      <c r="AU35" s="304" t="str">
        <f t="shared" si="242"/>
        <v>https://youtu.be/kWrRwATrqpc?t=46</v>
      </c>
      <c r="AV35" s="303" t="str">
        <f t="shared" si="242"/>
        <v>Fermo 2 secondi</v>
      </c>
      <c r="AW35" s="303">
        <f>Split!T57</f>
        <v>4</v>
      </c>
      <c r="AX35" s="303" t="str">
        <f>Split!U57</f>
        <v>5 aumenta il carico</v>
      </c>
      <c r="AY35" s="12"/>
      <c r="AZ35" s="12"/>
      <c r="BA35" s="303" t="str">
        <f t="shared" si="197"/>
        <v/>
      </c>
      <c r="BB35" s="303">
        <f t="shared" si="198"/>
        <v>90</v>
      </c>
      <c r="BC35" s="12"/>
      <c r="BD35" s="303" t="str">
        <f t="shared" si="199"/>
        <v/>
      </c>
      <c r="BE35" s="12"/>
      <c r="BF35" s="303"/>
      <c r="BG35" s="303" t="str">
        <f t="shared" si="200"/>
        <v>trova un carico pesante ma gestibile per 4x5, la settimana a seguire con lo stesso carico arriva a chiudere 3z6, poi la settimana dopo aumenta il carico e ripeti il ragionamento</v>
      </c>
      <c r="BH35" s="12"/>
      <c r="BI35" s="12"/>
      <c r="BJ35" s="12"/>
      <c r="BK35" s="303"/>
      <c r="BL35" s="305"/>
      <c r="BM35" s="298"/>
      <c r="BN35" s="302">
        <f t="shared" si="231"/>
        <v>4</v>
      </c>
      <c r="BO35" s="303" t="str">
        <f t="shared" ref="BO35:BQ35" si="243">AT35</f>
        <v>Panca piana</v>
      </c>
      <c r="BP35" s="304" t="str">
        <f t="shared" si="243"/>
        <v>https://youtu.be/kWrRwATrqpc?t=46</v>
      </c>
      <c r="BQ35" s="303" t="str">
        <f t="shared" si="243"/>
        <v>Fermo 2 secondi</v>
      </c>
      <c r="BR35" s="303">
        <f>Split!V57</f>
        <v>3</v>
      </c>
      <c r="BS35" s="303" t="str">
        <f>Split!W57</f>
        <v>6 stesso carico settitmana 3</v>
      </c>
      <c r="BT35" s="12"/>
      <c r="BU35" s="12"/>
      <c r="BV35" s="303" t="str">
        <f t="shared" si="202"/>
        <v/>
      </c>
      <c r="BW35" s="303">
        <f t="shared" si="203"/>
        <v>90</v>
      </c>
      <c r="BX35" s="12"/>
      <c r="BY35" s="303" t="str">
        <f t="shared" si="204"/>
        <v/>
      </c>
      <c r="BZ35" s="12"/>
      <c r="CA35" s="303"/>
      <c r="CB35" s="303" t="str">
        <f t="shared" si="205"/>
        <v>trova un carico pesante ma gestibile per 4x5, la settimana a seguire con lo stesso carico arriva a chiudere 3z6, poi la settimana dopo aumenta il carico e ripeti il ragionamento</v>
      </c>
      <c r="CC35" s="12"/>
      <c r="CD35" s="12"/>
      <c r="CE35" s="12"/>
      <c r="CF35" s="303"/>
      <c r="CG35" s="305"/>
      <c r="CH35" s="293"/>
      <c r="CI35" s="302">
        <f t="shared" si="233"/>
        <v>4</v>
      </c>
      <c r="CJ35" s="303" t="str">
        <f t="shared" ref="CJ35:CL35" si="244">BO35</f>
        <v>Panca piana</v>
      </c>
      <c r="CK35" s="304" t="str">
        <f t="shared" si="244"/>
        <v>https://youtu.be/kWrRwATrqpc?t=46</v>
      </c>
      <c r="CL35" s="303" t="str">
        <f t="shared" si="244"/>
        <v>Fermo 2 secondi</v>
      </c>
      <c r="CM35" s="303">
        <f>Split!X57</f>
        <v>4</v>
      </c>
      <c r="CN35" s="303" t="str">
        <f>Split!Y57</f>
        <v>5 aumenta il carico</v>
      </c>
      <c r="CO35" s="12"/>
      <c r="CP35" s="12"/>
      <c r="CQ35" s="303" t="str">
        <f t="shared" si="207"/>
        <v/>
      </c>
      <c r="CR35" s="303">
        <f t="shared" si="208"/>
        <v>90</v>
      </c>
      <c r="CS35" s="12"/>
      <c r="CT35" s="303" t="str">
        <f t="shared" si="209"/>
        <v/>
      </c>
      <c r="CU35" s="12"/>
      <c r="CV35" s="303"/>
      <c r="CW35" s="303" t="str">
        <f t="shared" si="210"/>
        <v>trova un carico pesante ma gestibile per 4x5, la settimana a seguire con lo stesso carico arriva a chiudere 3z6, poi la settimana dopo aumenta il carico e ripeti il ragionamento</v>
      </c>
      <c r="CX35" s="12"/>
      <c r="CY35" s="12"/>
      <c r="CZ35" s="12"/>
      <c r="DA35" s="303"/>
      <c r="DB35" s="305"/>
      <c r="DC35" s="293"/>
      <c r="DD35" s="302">
        <f t="shared" si="235"/>
        <v>4</v>
      </c>
      <c r="DE35" s="303" t="str">
        <f t="shared" ref="DE35:DG35" si="245">CJ35</f>
        <v>Panca piana</v>
      </c>
      <c r="DF35" s="304" t="str">
        <f t="shared" si="245"/>
        <v>https://youtu.be/kWrRwATrqpc?t=46</v>
      </c>
      <c r="DG35" s="303" t="str">
        <f t="shared" si="245"/>
        <v>Fermo 2 secondi</v>
      </c>
      <c r="DH35" s="303">
        <f>Split!Z57</f>
        <v>3</v>
      </c>
      <c r="DI35" s="303" t="str">
        <f>Split!AA57</f>
        <v>6 stesso carico settitmana 5</v>
      </c>
      <c r="DJ35" s="12"/>
      <c r="DK35" s="12"/>
      <c r="DL35" s="303" t="str">
        <f t="shared" si="212"/>
        <v/>
      </c>
      <c r="DM35" s="303">
        <f t="shared" si="213"/>
        <v>90</v>
      </c>
      <c r="DN35" s="12"/>
      <c r="DO35" s="303" t="str">
        <f t="shared" si="214"/>
        <v/>
      </c>
      <c r="DP35" s="12"/>
      <c r="DQ35" s="303"/>
      <c r="DR35" s="303" t="str">
        <f t="shared" si="215"/>
        <v>trova un carico pesante ma gestibile per 4x5, la settimana a seguire con lo stesso carico arriva a chiudere 3z6, poi la settimana dopo aumenta il carico e ripeti il ragionamento</v>
      </c>
      <c r="DS35" s="12"/>
      <c r="DT35" s="12"/>
      <c r="DU35" s="12"/>
      <c r="DV35" s="303"/>
      <c r="DW35" s="305"/>
      <c r="DX35" s="293"/>
      <c r="DY35" s="302">
        <f t="shared" si="237"/>
        <v>4</v>
      </c>
      <c r="DZ35" s="303" t="str">
        <f t="shared" ref="DZ35:EB35" si="246">DE35</f>
        <v>Panca piana</v>
      </c>
      <c r="EA35" s="306" t="str">
        <f t="shared" si="246"/>
        <v>https://youtu.be/kWrRwATrqpc?t=46</v>
      </c>
      <c r="EB35" s="303" t="str">
        <f t="shared" si="246"/>
        <v>Fermo 2 secondi</v>
      </c>
      <c r="EC35" s="303" t="str">
        <f>Split!AB57</f>
        <v/>
      </c>
      <c r="ED35" s="303" t="str">
        <f>Split!AC57</f>
        <v/>
      </c>
      <c r="EE35" s="12"/>
      <c r="EF35" s="12"/>
      <c r="EG35" s="303" t="str">
        <f t="shared" si="217"/>
        <v/>
      </c>
      <c r="EH35" s="303">
        <f t="shared" si="218"/>
        <v>90</v>
      </c>
      <c r="EI35" s="12"/>
      <c r="EJ35" s="303" t="str">
        <f t="shared" si="219"/>
        <v/>
      </c>
      <c r="EK35" s="12"/>
      <c r="EL35" s="303"/>
      <c r="EM35" s="303" t="str">
        <f t="shared" si="220"/>
        <v>trova un carico pesante ma gestibile per 4x5, la settimana a seguire con lo stesso carico arriva a chiudere 3z6, poi la settimana dopo aumenta il carico e ripeti il ragionamento</v>
      </c>
      <c r="EN35" s="12"/>
      <c r="EO35" s="12"/>
      <c r="EP35" s="12"/>
      <c r="EQ35" s="303"/>
      <c r="ER35" s="305"/>
      <c r="ES35" s="293"/>
      <c r="ET35" s="302">
        <f t="shared" si="239"/>
        <v>4</v>
      </c>
      <c r="EU35" s="303" t="str">
        <f t="shared" ref="EU35:EW35" si="247">DZ35</f>
        <v>Panca piana</v>
      </c>
      <c r="EV35" s="306" t="str">
        <f t="shared" si="247"/>
        <v>https://youtu.be/kWrRwATrqpc?t=46</v>
      </c>
      <c r="EW35" s="303" t="str">
        <f t="shared" si="247"/>
        <v>Fermo 2 secondi</v>
      </c>
      <c r="EX35" s="303" t="str">
        <f>Split!AD57</f>
        <v/>
      </c>
      <c r="EY35" s="303" t="str">
        <f>Split!AE57</f>
        <v/>
      </c>
      <c r="EZ35" s="12"/>
      <c r="FA35" s="12"/>
      <c r="FB35" s="303" t="str">
        <f t="shared" si="222"/>
        <v/>
      </c>
      <c r="FC35" s="303">
        <f t="shared" si="223"/>
        <v>90</v>
      </c>
      <c r="FD35" s="12"/>
      <c r="FE35" s="303" t="str">
        <f t="shared" si="224"/>
        <v/>
      </c>
      <c r="FF35" s="12"/>
      <c r="FG35" s="303"/>
      <c r="FH35" s="303" t="str">
        <f t="shared" si="225"/>
        <v>trova un carico pesante ma gestibile per 4x5, la settimana a seguire con lo stesso carico arriva a chiudere 3z6, poi la settimana dopo aumenta il carico e ripeti il ragionamento</v>
      </c>
      <c r="FI35" s="12"/>
      <c r="FJ35" s="12"/>
      <c r="FK35" s="12"/>
      <c r="FL35" s="303"/>
      <c r="FM35" s="305"/>
      <c r="FN35" s="300"/>
    </row>
    <row r="36" ht="15.75" customHeight="1" outlineLevel="1">
      <c r="A36" s="292"/>
      <c r="B36" s="293"/>
      <c r="C36" s="307">
        <f t="shared" si="226"/>
        <v>5</v>
      </c>
      <c r="D36" s="314" t="str">
        <f>Split!F58</f>
        <v>Pec Fly Machine</v>
      </c>
      <c r="E36" s="296" t="str">
        <f>IF(Split!G58="","",Split!G58)</f>
        <v>https://youtube.com/shorts/fgXSA2-o0NM?si=pvR0fWGv74w3rcIF</v>
      </c>
      <c r="F36" s="314" t="str">
        <f>Split!N58</f>
        <v/>
      </c>
      <c r="G36" s="314">
        <f>Split!P58</f>
        <v>3</v>
      </c>
      <c r="H36" s="314">
        <f>Split!Q58</f>
        <v>10</v>
      </c>
      <c r="I36" s="12"/>
      <c r="J36" s="12"/>
      <c r="K36" s="314" t="str">
        <f>IF(D36="","",Split!O58)</f>
        <v/>
      </c>
      <c r="L36" s="314">
        <f>Split!H58</f>
        <v>60</v>
      </c>
      <c r="M36" s="12"/>
      <c r="N36" s="314" t="str">
        <f>Split!$J58</f>
        <v/>
      </c>
      <c r="O36" s="12"/>
      <c r="P36" s="314"/>
      <c r="Q36" s="314" t="str">
        <f>Split!L58</f>
        <v>fai 3 serie da 10 per l'intero programma</v>
      </c>
      <c r="R36" s="12"/>
      <c r="S36" s="12"/>
      <c r="T36" s="12"/>
      <c r="U36" s="314"/>
      <c r="V36" s="316"/>
      <c r="W36" s="293"/>
      <c r="X36" s="307">
        <f t="shared" si="227"/>
        <v>5</v>
      </c>
      <c r="Y36" s="314" t="str">
        <f t="shared" ref="Y36:AA36" si="248">D36</f>
        <v>Pec Fly Machine</v>
      </c>
      <c r="Z36" s="296" t="str">
        <f t="shared" si="248"/>
        <v>https://youtube.com/shorts/fgXSA2-o0NM?si=pvR0fWGv74w3rcIF</v>
      </c>
      <c r="AA36" s="314" t="str">
        <f t="shared" si="248"/>
        <v/>
      </c>
      <c r="AB36" s="314">
        <f>Split!R58</f>
        <v>3</v>
      </c>
      <c r="AC36" s="314">
        <f>Split!S58</f>
        <v>10</v>
      </c>
      <c r="AD36" s="12"/>
      <c r="AE36" s="12"/>
      <c r="AF36" s="314" t="str">
        <f t="shared" si="192"/>
        <v/>
      </c>
      <c r="AG36" s="314">
        <f t="shared" si="193"/>
        <v>60</v>
      </c>
      <c r="AH36" s="12"/>
      <c r="AI36" s="314" t="str">
        <f t="shared" si="194"/>
        <v/>
      </c>
      <c r="AJ36" s="12"/>
      <c r="AK36" s="314"/>
      <c r="AL36" s="314" t="str">
        <f t="shared" si="195"/>
        <v>fai 3 serie da 10 per l'intero programma</v>
      </c>
      <c r="AM36" s="12"/>
      <c r="AN36" s="12"/>
      <c r="AO36" s="12"/>
      <c r="AP36" s="314"/>
      <c r="AQ36" s="316"/>
      <c r="AR36" s="298"/>
      <c r="AS36" s="307">
        <f t="shared" si="229"/>
        <v>5</v>
      </c>
      <c r="AT36" s="314" t="str">
        <f t="shared" ref="AT36:AV36" si="249">Y36</f>
        <v>Pec Fly Machine</v>
      </c>
      <c r="AU36" s="296" t="str">
        <f t="shared" si="249"/>
        <v>https://youtube.com/shorts/fgXSA2-o0NM?si=pvR0fWGv74w3rcIF</v>
      </c>
      <c r="AV36" s="314" t="str">
        <f t="shared" si="249"/>
        <v/>
      </c>
      <c r="AW36" s="314">
        <f>Split!T58</f>
        <v>3</v>
      </c>
      <c r="AX36" s="314">
        <f>Split!U58</f>
        <v>10</v>
      </c>
      <c r="AY36" s="12"/>
      <c r="AZ36" s="12"/>
      <c r="BA36" s="314" t="str">
        <f t="shared" si="197"/>
        <v/>
      </c>
      <c r="BB36" s="314">
        <f t="shared" si="198"/>
        <v>60</v>
      </c>
      <c r="BC36" s="12"/>
      <c r="BD36" s="314" t="str">
        <f t="shared" si="199"/>
        <v/>
      </c>
      <c r="BE36" s="12"/>
      <c r="BF36" s="314"/>
      <c r="BG36" s="314" t="str">
        <f t="shared" si="200"/>
        <v>fai 3 serie da 10 per l'intero programma</v>
      </c>
      <c r="BH36" s="12"/>
      <c r="BI36" s="12"/>
      <c r="BJ36" s="12"/>
      <c r="BK36" s="314"/>
      <c r="BL36" s="316"/>
      <c r="BM36" s="298"/>
      <c r="BN36" s="307">
        <f t="shared" si="231"/>
        <v>5</v>
      </c>
      <c r="BO36" s="314" t="str">
        <f t="shared" ref="BO36:BQ36" si="250">AT36</f>
        <v>Pec Fly Machine</v>
      </c>
      <c r="BP36" s="296" t="str">
        <f t="shared" si="250"/>
        <v>https://youtube.com/shorts/fgXSA2-o0NM?si=pvR0fWGv74w3rcIF</v>
      </c>
      <c r="BQ36" s="314" t="str">
        <f t="shared" si="250"/>
        <v/>
      </c>
      <c r="BR36" s="314">
        <f>Split!V58</f>
        <v>3</v>
      </c>
      <c r="BS36" s="314">
        <f>Split!W58</f>
        <v>10</v>
      </c>
      <c r="BT36" s="12"/>
      <c r="BU36" s="12"/>
      <c r="BV36" s="314" t="str">
        <f t="shared" si="202"/>
        <v/>
      </c>
      <c r="BW36" s="314">
        <f t="shared" si="203"/>
        <v>60</v>
      </c>
      <c r="BX36" s="12"/>
      <c r="BY36" s="314" t="str">
        <f t="shared" si="204"/>
        <v/>
      </c>
      <c r="BZ36" s="12"/>
      <c r="CA36" s="314"/>
      <c r="CB36" s="314" t="str">
        <f t="shared" si="205"/>
        <v>fai 3 serie da 10 per l'intero programma</v>
      </c>
      <c r="CC36" s="12"/>
      <c r="CD36" s="12"/>
      <c r="CE36" s="12"/>
      <c r="CF36" s="314"/>
      <c r="CG36" s="316"/>
      <c r="CH36" s="293"/>
      <c r="CI36" s="307">
        <f t="shared" si="233"/>
        <v>5</v>
      </c>
      <c r="CJ36" s="314" t="str">
        <f t="shared" ref="CJ36:CL36" si="251">BO36</f>
        <v>Pec Fly Machine</v>
      </c>
      <c r="CK36" s="296" t="str">
        <f t="shared" si="251"/>
        <v>https://youtube.com/shorts/fgXSA2-o0NM?si=pvR0fWGv74w3rcIF</v>
      </c>
      <c r="CL36" s="314" t="str">
        <f t="shared" si="251"/>
        <v/>
      </c>
      <c r="CM36" s="314">
        <f>Split!X58</f>
        <v>3</v>
      </c>
      <c r="CN36" s="314">
        <f>Split!Y58</f>
        <v>10</v>
      </c>
      <c r="CO36" s="12"/>
      <c r="CP36" s="12"/>
      <c r="CQ36" s="314" t="str">
        <f t="shared" si="207"/>
        <v/>
      </c>
      <c r="CR36" s="314">
        <f t="shared" si="208"/>
        <v>60</v>
      </c>
      <c r="CS36" s="12"/>
      <c r="CT36" s="314" t="str">
        <f t="shared" si="209"/>
        <v/>
      </c>
      <c r="CU36" s="12"/>
      <c r="CV36" s="314"/>
      <c r="CW36" s="314" t="str">
        <f t="shared" si="210"/>
        <v>fai 3 serie da 10 per l'intero programma</v>
      </c>
      <c r="CX36" s="12"/>
      <c r="CY36" s="12"/>
      <c r="CZ36" s="12"/>
      <c r="DA36" s="314"/>
      <c r="DB36" s="316"/>
      <c r="DC36" s="293"/>
      <c r="DD36" s="307">
        <f t="shared" si="235"/>
        <v>5</v>
      </c>
      <c r="DE36" s="314" t="str">
        <f t="shared" ref="DE36:DG36" si="252">CJ36</f>
        <v>Pec Fly Machine</v>
      </c>
      <c r="DF36" s="296" t="str">
        <f t="shared" si="252"/>
        <v>https://youtube.com/shorts/fgXSA2-o0NM?si=pvR0fWGv74w3rcIF</v>
      </c>
      <c r="DG36" s="314" t="str">
        <f t="shared" si="252"/>
        <v/>
      </c>
      <c r="DH36" s="314">
        <f>Split!Z58</f>
        <v>3</v>
      </c>
      <c r="DI36" s="314">
        <f>Split!AA58</f>
        <v>10</v>
      </c>
      <c r="DJ36" s="12"/>
      <c r="DK36" s="12"/>
      <c r="DL36" s="314" t="str">
        <f t="shared" si="212"/>
        <v/>
      </c>
      <c r="DM36" s="314">
        <f t="shared" si="213"/>
        <v>60</v>
      </c>
      <c r="DN36" s="12"/>
      <c r="DO36" s="314" t="str">
        <f t="shared" si="214"/>
        <v/>
      </c>
      <c r="DP36" s="12"/>
      <c r="DQ36" s="314"/>
      <c r="DR36" s="314" t="str">
        <f t="shared" si="215"/>
        <v>fai 3 serie da 10 per l'intero programma</v>
      </c>
      <c r="DS36" s="12"/>
      <c r="DT36" s="12"/>
      <c r="DU36" s="12"/>
      <c r="DV36" s="314"/>
      <c r="DW36" s="316"/>
      <c r="DX36" s="293"/>
      <c r="DY36" s="307">
        <f t="shared" si="237"/>
        <v>5</v>
      </c>
      <c r="DZ36" s="314" t="str">
        <f t="shared" ref="DZ36:EB36" si="253">DE36</f>
        <v>Pec Fly Machine</v>
      </c>
      <c r="EA36" s="315" t="str">
        <f t="shared" si="253"/>
        <v>https://youtube.com/shorts/fgXSA2-o0NM?si=pvR0fWGv74w3rcIF</v>
      </c>
      <c r="EB36" s="314" t="str">
        <f t="shared" si="253"/>
        <v/>
      </c>
      <c r="EC36" s="314" t="str">
        <f>Split!AB58</f>
        <v/>
      </c>
      <c r="ED36" s="314" t="str">
        <f>Split!AC58</f>
        <v/>
      </c>
      <c r="EE36" s="12"/>
      <c r="EF36" s="12"/>
      <c r="EG36" s="314" t="str">
        <f t="shared" si="217"/>
        <v/>
      </c>
      <c r="EH36" s="314">
        <f t="shared" si="218"/>
        <v>60</v>
      </c>
      <c r="EI36" s="12"/>
      <c r="EJ36" s="314" t="str">
        <f t="shared" si="219"/>
        <v/>
      </c>
      <c r="EK36" s="12"/>
      <c r="EL36" s="314"/>
      <c r="EM36" s="314" t="str">
        <f t="shared" si="220"/>
        <v>fai 3 serie da 10 per l'intero programma</v>
      </c>
      <c r="EN36" s="12"/>
      <c r="EO36" s="12"/>
      <c r="EP36" s="12"/>
      <c r="EQ36" s="314"/>
      <c r="ER36" s="316"/>
      <c r="ES36" s="293"/>
      <c r="ET36" s="307">
        <f t="shared" si="239"/>
        <v>5</v>
      </c>
      <c r="EU36" s="314" t="str">
        <f t="shared" ref="EU36:EW36" si="254">DZ36</f>
        <v>Pec Fly Machine</v>
      </c>
      <c r="EV36" s="315" t="str">
        <f t="shared" si="254"/>
        <v>https://youtube.com/shorts/fgXSA2-o0NM?si=pvR0fWGv74w3rcIF</v>
      </c>
      <c r="EW36" s="314" t="str">
        <f t="shared" si="254"/>
        <v/>
      </c>
      <c r="EX36" s="314" t="str">
        <f>Split!AD58</f>
        <v/>
      </c>
      <c r="EY36" s="314" t="str">
        <f>Split!AE58</f>
        <v/>
      </c>
      <c r="EZ36" s="12"/>
      <c r="FA36" s="12"/>
      <c r="FB36" s="314" t="str">
        <f t="shared" si="222"/>
        <v/>
      </c>
      <c r="FC36" s="314">
        <f t="shared" si="223"/>
        <v>60</v>
      </c>
      <c r="FD36" s="12"/>
      <c r="FE36" s="314" t="str">
        <f t="shared" si="224"/>
        <v/>
      </c>
      <c r="FF36" s="12"/>
      <c r="FG36" s="314"/>
      <c r="FH36" s="314" t="str">
        <f t="shared" si="225"/>
        <v>fai 3 serie da 10 per l'intero programma</v>
      </c>
      <c r="FI36" s="12"/>
      <c r="FJ36" s="12"/>
      <c r="FK36" s="12"/>
      <c r="FL36" s="314"/>
      <c r="FM36" s="316"/>
      <c r="FN36" s="300"/>
    </row>
    <row r="37" ht="15.75" customHeight="1" outlineLevel="1">
      <c r="A37" s="292"/>
      <c r="B37" s="293"/>
      <c r="C37" s="302">
        <f t="shared" si="226"/>
        <v>6</v>
      </c>
      <c r="D37" s="303" t="str">
        <f>Split!F59</f>
        <v>Chest Press</v>
      </c>
      <c r="E37" s="304" t="str">
        <f>IF(Split!G59="","",Split!G59)</f>
        <v>https://youtube.com/shorts/JDgW0W4ZJ3Y?si=MCzwjEH6PKFfOJ2m</v>
      </c>
      <c r="F37" s="303" t="str">
        <f>Split!N59</f>
        <v>Tieni le spalle basse e gomiti più basse delle spalle.</v>
      </c>
      <c r="G37" s="303">
        <f>Split!P59</f>
        <v>3</v>
      </c>
      <c r="H37" s="303" t="str">
        <f>Split!Q59</f>
        <v>6+6+6</v>
      </c>
      <c r="I37" s="12"/>
      <c r="J37" s="12"/>
      <c r="K37" s="303" t="str">
        <f>IF(D37="","",Split!O59)</f>
        <v/>
      </c>
      <c r="L37" s="303">
        <f>Split!H59</f>
        <v>75</v>
      </c>
      <c r="M37" s="12"/>
      <c r="N37" s="303" t="str">
        <f>Split!$J59</f>
        <v/>
      </c>
      <c r="O37" s="12"/>
      <c r="P37" s="303"/>
      <c r="Q37" s="303" t="str">
        <f>Split!L59</f>
        <v>Quando si giunge all'esaurimento muscolare con un carico di 6-8 rm si scarica il peso e senza riposo provi a fare altre 6ripetizioni, scarica nuovamente il peso e prova a chiudere altre 6reps.</v>
      </c>
      <c r="R37" s="12"/>
      <c r="S37" s="12"/>
      <c r="T37" s="12"/>
      <c r="U37" s="303"/>
      <c r="V37" s="305"/>
      <c r="W37" s="293"/>
      <c r="X37" s="302">
        <f t="shared" si="227"/>
        <v>6</v>
      </c>
      <c r="Y37" s="303" t="str">
        <f t="shared" ref="Y37:AA37" si="255">D37</f>
        <v>Chest Press</v>
      </c>
      <c r="Z37" s="304" t="str">
        <f t="shared" si="255"/>
        <v>https://youtube.com/shorts/JDgW0W4ZJ3Y?si=MCzwjEH6PKFfOJ2m</v>
      </c>
      <c r="AA37" s="303" t="str">
        <f t="shared" si="255"/>
        <v>Tieni le spalle basse e gomiti più basse delle spalle.</v>
      </c>
      <c r="AB37" s="303">
        <f>Split!R59</f>
        <v>3</v>
      </c>
      <c r="AC37" s="303" t="str">
        <f>Split!S59</f>
        <v>6+6+6</v>
      </c>
      <c r="AD37" s="12"/>
      <c r="AE37" s="12"/>
      <c r="AF37" s="303" t="str">
        <f t="shared" si="192"/>
        <v/>
      </c>
      <c r="AG37" s="303">
        <f t="shared" si="193"/>
        <v>75</v>
      </c>
      <c r="AH37" s="12"/>
      <c r="AI37" s="303" t="str">
        <f t="shared" si="194"/>
        <v/>
      </c>
      <c r="AJ37" s="12"/>
      <c r="AK37" s="303"/>
      <c r="AL37" s="303" t="str">
        <f t="shared" si="195"/>
        <v>Quando si giunge all'esaurimento muscolare con un carico di 6-8 rm si scarica il peso e senza riposo provi a fare altre 6ripetizioni, scarica nuovamente il peso e prova a chiudere altre 6reps.</v>
      </c>
      <c r="AM37" s="12"/>
      <c r="AN37" s="12"/>
      <c r="AO37" s="12"/>
      <c r="AP37" s="303"/>
      <c r="AQ37" s="305"/>
      <c r="AR37" s="298"/>
      <c r="AS37" s="302">
        <f t="shared" si="229"/>
        <v>6</v>
      </c>
      <c r="AT37" s="303" t="str">
        <f t="shared" ref="AT37:AV37" si="256">Y37</f>
        <v>Chest Press</v>
      </c>
      <c r="AU37" s="304" t="str">
        <f t="shared" si="256"/>
        <v>https://youtube.com/shorts/JDgW0W4ZJ3Y?si=MCzwjEH6PKFfOJ2m</v>
      </c>
      <c r="AV37" s="303" t="str">
        <f t="shared" si="256"/>
        <v>Tieni le spalle basse e gomiti più basse delle spalle.</v>
      </c>
      <c r="AW37" s="303">
        <f>Split!T59</f>
        <v>3</v>
      </c>
      <c r="AX37" s="303" t="str">
        <f>Split!U59</f>
        <v>6+6+6</v>
      </c>
      <c r="AY37" s="12"/>
      <c r="AZ37" s="12"/>
      <c r="BA37" s="303" t="str">
        <f t="shared" si="197"/>
        <v/>
      </c>
      <c r="BB37" s="303">
        <f t="shared" si="198"/>
        <v>75</v>
      </c>
      <c r="BC37" s="12"/>
      <c r="BD37" s="303" t="str">
        <f t="shared" si="199"/>
        <v/>
      </c>
      <c r="BE37" s="12"/>
      <c r="BF37" s="303"/>
      <c r="BG37" s="303" t="str">
        <f t="shared" si="200"/>
        <v>Quando si giunge all'esaurimento muscolare con un carico di 6-8 rm si scarica il peso e senza riposo provi a fare altre 6ripetizioni, scarica nuovamente il peso e prova a chiudere altre 6reps.</v>
      </c>
      <c r="BH37" s="12"/>
      <c r="BI37" s="12"/>
      <c r="BJ37" s="12"/>
      <c r="BK37" s="303"/>
      <c r="BL37" s="305"/>
      <c r="BM37" s="298"/>
      <c r="BN37" s="302">
        <f t="shared" si="231"/>
        <v>6</v>
      </c>
      <c r="BO37" s="303" t="str">
        <f t="shared" ref="BO37:BQ37" si="257">AT37</f>
        <v>Chest Press</v>
      </c>
      <c r="BP37" s="304" t="str">
        <f t="shared" si="257"/>
        <v>https://youtube.com/shorts/JDgW0W4ZJ3Y?si=MCzwjEH6PKFfOJ2m</v>
      </c>
      <c r="BQ37" s="303" t="str">
        <f t="shared" si="257"/>
        <v>Tieni le spalle basse e gomiti più basse delle spalle.</v>
      </c>
      <c r="BR37" s="303">
        <f>Split!V59</f>
        <v>3</v>
      </c>
      <c r="BS37" s="303" t="str">
        <f>Split!W59</f>
        <v>6+6+6</v>
      </c>
      <c r="BT37" s="12"/>
      <c r="BU37" s="12"/>
      <c r="BV37" s="303" t="str">
        <f t="shared" si="202"/>
        <v/>
      </c>
      <c r="BW37" s="303">
        <f t="shared" si="203"/>
        <v>75</v>
      </c>
      <c r="BX37" s="12"/>
      <c r="BY37" s="303" t="str">
        <f t="shared" si="204"/>
        <v/>
      </c>
      <c r="BZ37" s="12"/>
      <c r="CA37" s="303"/>
      <c r="CB37" s="303" t="str">
        <f t="shared" si="205"/>
        <v>Quando si giunge all'esaurimento muscolare con un carico di 6-8 rm si scarica il peso e senza riposo provi a fare altre 6ripetizioni, scarica nuovamente il peso e prova a chiudere altre 6reps.</v>
      </c>
      <c r="CC37" s="12"/>
      <c r="CD37" s="12"/>
      <c r="CE37" s="12"/>
      <c r="CF37" s="303"/>
      <c r="CG37" s="305"/>
      <c r="CH37" s="293"/>
      <c r="CI37" s="302">
        <f t="shared" si="233"/>
        <v>6</v>
      </c>
      <c r="CJ37" s="303" t="str">
        <f t="shared" ref="CJ37:CL37" si="258">BO37</f>
        <v>Chest Press</v>
      </c>
      <c r="CK37" s="304" t="str">
        <f t="shared" si="258"/>
        <v>https://youtube.com/shorts/JDgW0W4ZJ3Y?si=MCzwjEH6PKFfOJ2m</v>
      </c>
      <c r="CL37" s="303" t="str">
        <f t="shared" si="258"/>
        <v>Tieni le spalle basse e gomiti più basse delle spalle.</v>
      </c>
      <c r="CM37" s="303">
        <f>Split!X59</f>
        <v>3</v>
      </c>
      <c r="CN37" s="303" t="str">
        <f>Split!Y59</f>
        <v>6+6+6</v>
      </c>
      <c r="CO37" s="12"/>
      <c r="CP37" s="12"/>
      <c r="CQ37" s="303" t="str">
        <f t="shared" si="207"/>
        <v/>
      </c>
      <c r="CR37" s="303">
        <f t="shared" si="208"/>
        <v>75</v>
      </c>
      <c r="CS37" s="12"/>
      <c r="CT37" s="303" t="str">
        <f t="shared" si="209"/>
        <v/>
      </c>
      <c r="CU37" s="12"/>
      <c r="CV37" s="303"/>
      <c r="CW37" s="303" t="str">
        <f t="shared" si="210"/>
        <v>Quando si giunge all'esaurimento muscolare con un carico di 6-8 rm si scarica il peso e senza riposo provi a fare altre 6ripetizioni, scarica nuovamente il peso e prova a chiudere altre 6reps.</v>
      </c>
      <c r="CX37" s="12"/>
      <c r="CY37" s="12"/>
      <c r="CZ37" s="12"/>
      <c r="DA37" s="303"/>
      <c r="DB37" s="305"/>
      <c r="DC37" s="293"/>
      <c r="DD37" s="302">
        <f t="shared" si="235"/>
        <v>6</v>
      </c>
      <c r="DE37" s="303" t="str">
        <f t="shared" ref="DE37:DG37" si="259">CJ37</f>
        <v>Chest Press</v>
      </c>
      <c r="DF37" s="304" t="str">
        <f t="shared" si="259"/>
        <v>https://youtube.com/shorts/JDgW0W4ZJ3Y?si=MCzwjEH6PKFfOJ2m</v>
      </c>
      <c r="DG37" s="303" t="str">
        <f t="shared" si="259"/>
        <v>Tieni le spalle basse e gomiti più basse delle spalle.</v>
      </c>
      <c r="DH37" s="303">
        <f>Split!Z59</f>
        <v>3</v>
      </c>
      <c r="DI37" s="303" t="str">
        <f>Split!AA59</f>
        <v>6+6+6</v>
      </c>
      <c r="DJ37" s="12"/>
      <c r="DK37" s="12"/>
      <c r="DL37" s="303" t="str">
        <f t="shared" si="212"/>
        <v/>
      </c>
      <c r="DM37" s="303">
        <f t="shared" si="213"/>
        <v>75</v>
      </c>
      <c r="DN37" s="12"/>
      <c r="DO37" s="303" t="str">
        <f t="shared" si="214"/>
        <v/>
      </c>
      <c r="DP37" s="12"/>
      <c r="DQ37" s="303"/>
      <c r="DR37" s="303" t="str">
        <f t="shared" si="215"/>
        <v>Quando si giunge all'esaurimento muscolare con un carico di 6-8 rm si scarica il peso e senza riposo provi a fare altre 6ripetizioni, scarica nuovamente il peso e prova a chiudere altre 6reps.</v>
      </c>
      <c r="DS37" s="12"/>
      <c r="DT37" s="12"/>
      <c r="DU37" s="12"/>
      <c r="DV37" s="303"/>
      <c r="DW37" s="305"/>
      <c r="DX37" s="293"/>
      <c r="DY37" s="302">
        <f t="shared" si="237"/>
        <v>6</v>
      </c>
      <c r="DZ37" s="303" t="str">
        <f t="shared" ref="DZ37:EB37" si="260">DE37</f>
        <v>Chest Press</v>
      </c>
      <c r="EA37" s="306" t="str">
        <f t="shared" si="260"/>
        <v>https://youtube.com/shorts/JDgW0W4ZJ3Y?si=MCzwjEH6PKFfOJ2m</v>
      </c>
      <c r="EB37" s="303" t="str">
        <f t="shared" si="260"/>
        <v>Tieni le spalle basse e gomiti più basse delle spalle.</v>
      </c>
      <c r="EC37" s="303" t="str">
        <f>Split!AB59</f>
        <v/>
      </c>
      <c r="ED37" s="303" t="str">
        <f>Split!AC59</f>
        <v/>
      </c>
      <c r="EE37" s="12"/>
      <c r="EF37" s="12"/>
      <c r="EG37" s="303" t="str">
        <f t="shared" si="217"/>
        <v/>
      </c>
      <c r="EH37" s="303">
        <f t="shared" si="218"/>
        <v>75</v>
      </c>
      <c r="EI37" s="12"/>
      <c r="EJ37" s="303" t="str">
        <f t="shared" si="219"/>
        <v/>
      </c>
      <c r="EK37" s="12"/>
      <c r="EL37" s="303"/>
      <c r="EM37" s="303" t="str">
        <f t="shared" si="220"/>
        <v>Quando si giunge all'esaurimento muscolare con un carico di 6-8 rm si scarica il peso e senza riposo provi a fare altre 6ripetizioni, scarica nuovamente il peso e prova a chiudere altre 6reps.</v>
      </c>
      <c r="EN37" s="12"/>
      <c r="EO37" s="12"/>
      <c r="EP37" s="12"/>
      <c r="EQ37" s="303"/>
      <c r="ER37" s="305"/>
      <c r="ES37" s="293"/>
      <c r="ET37" s="302">
        <f t="shared" si="239"/>
        <v>6</v>
      </c>
      <c r="EU37" s="303" t="str">
        <f t="shared" ref="EU37:EW37" si="261">DZ37</f>
        <v>Chest Press</v>
      </c>
      <c r="EV37" s="306" t="str">
        <f t="shared" si="261"/>
        <v>https://youtube.com/shorts/JDgW0W4ZJ3Y?si=MCzwjEH6PKFfOJ2m</v>
      </c>
      <c r="EW37" s="303" t="str">
        <f t="shared" si="261"/>
        <v>Tieni le spalle basse e gomiti più basse delle spalle.</v>
      </c>
      <c r="EX37" s="303" t="str">
        <f>Split!AD59</f>
        <v/>
      </c>
      <c r="EY37" s="303" t="str">
        <f>Split!AE59</f>
        <v/>
      </c>
      <c r="EZ37" s="12"/>
      <c r="FA37" s="12"/>
      <c r="FB37" s="303" t="str">
        <f t="shared" si="222"/>
        <v/>
      </c>
      <c r="FC37" s="303">
        <f t="shared" si="223"/>
        <v>75</v>
      </c>
      <c r="FD37" s="12"/>
      <c r="FE37" s="303" t="str">
        <f t="shared" si="224"/>
        <v/>
      </c>
      <c r="FF37" s="12"/>
      <c r="FG37" s="303"/>
      <c r="FH37" s="303" t="str">
        <f t="shared" si="225"/>
        <v>Quando si giunge all'esaurimento muscolare con un carico di 6-8 rm si scarica il peso e senza riposo provi a fare altre 6ripetizioni, scarica nuovamente il peso e prova a chiudere altre 6reps.</v>
      </c>
      <c r="FI37" s="12"/>
      <c r="FJ37" s="12"/>
      <c r="FK37" s="12"/>
      <c r="FL37" s="303"/>
      <c r="FM37" s="305"/>
      <c r="FN37" s="300"/>
    </row>
    <row r="38" ht="15.75" customHeight="1" outlineLevel="1">
      <c r="A38" s="292"/>
      <c r="B38" s="293"/>
      <c r="C38" s="307">
        <f t="shared" si="226"/>
        <v>7</v>
      </c>
      <c r="D38" s="314" t="str">
        <f>Split!F60</f>
        <v>Reverse Crunch</v>
      </c>
      <c r="E38" s="296" t="str">
        <f>IF(Split!G60="","",Split!G60)</f>
        <v>https://youtube.com/shorts/esYVzdEfs04?si=ccEdKGEQJypgC_f4</v>
      </c>
      <c r="F38" s="314" t="str">
        <f>Split!N60</f>
        <v>Immagina di unire i due punti pube e sterno</v>
      </c>
      <c r="G38" s="314">
        <f>Split!P60</f>
        <v>2</v>
      </c>
      <c r="H38" s="314" t="str">
        <f>Split!Q60</f>
        <v>Max</v>
      </c>
      <c r="I38" s="12"/>
      <c r="J38" s="12"/>
      <c r="K38" s="314" t="str">
        <f>IF(D38="","",Split!O60)</f>
        <v/>
      </c>
      <c r="L38" s="314" t="str">
        <f>Split!H60</f>
        <v/>
      </c>
      <c r="M38" s="12"/>
      <c r="N38" s="314" t="str">
        <f>Split!$J60</f>
        <v/>
      </c>
      <c r="O38" s="12"/>
      <c r="P38" s="314"/>
      <c r="Q38" s="314" t="str">
        <f>Split!L60</f>
        <v/>
      </c>
      <c r="R38" s="12"/>
      <c r="S38" s="12"/>
      <c r="T38" s="12"/>
      <c r="U38" s="314"/>
      <c r="V38" s="316"/>
      <c r="W38" s="293"/>
      <c r="X38" s="307">
        <f t="shared" si="227"/>
        <v>7</v>
      </c>
      <c r="Y38" s="314" t="str">
        <f t="shared" ref="Y38:AA38" si="262">D38</f>
        <v>Reverse Crunch</v>
      </c>
      <c r="Z38" s="296" t="str">
        <f t="shared" si="262"/>
        <v>https://youtube.com/shorts/esYVzdEfs04?si=ccEdKGEQJypgC_f4</v>
      </c>
      <c r="AA38" s="314" t="str">
        <f t="shared" si="262"/>
        <v>Immagina di unire i due punti pube e sterno</v>
      </c>
      <c r="AB38" s="314">
        <f>Split!R60</f>
        <v>2</v>
      </c>
      <c r="AC38" s="314" t="str">
        <f>Split!S60</f>
        <v>Max</v>
      </c>
      <c r="AD38" s="12"/>
      <c r="AE38" s="12"/>
      <c r="AF38" s="314" t="str">
        <f t="shared" si="192"/>
        <v/>
      </c>
      <c r="AG38" s="314" t="str">
        <f t="shared" si="193"/>
        <v/>
      </c>
      <c r="AH38" s="12"/>
      <c r="AI38" s="314" t="str">
        <f t="shared" si="194"/>
        <v/>
      </c>
      <c r="AJ38" s="12"/>
      <c r="AK38" s="314"/>
      <c r="AL38" s="314" t="str">
        <f t="shared" si="195"/>
        <v/>
      </c>
      <c r="AM38" s="12"/>
      <c r="AN38" s="12"/>
      <c r="AO38" s="12"/>
      <c r="AP38" s="314"/>
      <c r="AQ38" s="316"/>
      <c r="AR38" s="298"/>
      <c r="AS38" s="307">
        <f t="shared" si="229"/>
        <v>7</v>
      </c>
      <c r="AT38" s="314" t="str">
        <f t="shared" ref="AT38:AV38" si="263">Y38</f>
        <v>Reverse Crunch</v>
      </c>
      <c r="AU38" s="296" t="str">
        <f t="shared" si="263"/>
        <v>https://youtube.com/shorts/esYVzdEfs04?si=ccEdKGEQJypgC_f4</v>
      </c>
      <c r="AV38" s="314" t="str">
        <f t="shared" si="263"/>
        <v>Immagina di unire i due punti pube e sterno</v>
      </c>
      <c r="AW38" s="314">
        <f>Split!T60</f>
        <v>2</v>
      </c>
      <c r="AX38" s="314" t="str">
        <f>Split!U60</f>
        <v>Max</v>
      </c>
      <c r="AY38" s="12"/>
      <c r="AZ38" s="12"/>
      <c r="BA38" s="314" t="str">
        <f t="shared" si="197"/>
        <v/>
      </c>
      <c r="BB38" s="314" t="str">
        <f t="shared" si="198"/>
        <v/>
      </c>
      <c r="BC38" s="12"/>
      <c r="BD38" s="314" t="str">
        <f t="shared" si="199"/>
        <v/>
      </c>
      <c r="BE38" s="12"/>
      <c r="BF38" s="314"/>
      <c r="BG38" s="314" t="str">
        <f t="shared" si="200"/>
        <v/>
      </c>
      <c r="BH38" s="12"/>
      <c r="BI38" s="12"/>
      <c r="BJ38" s="12"/>
      <c r="BK38" s="314"/>
      <c r="BL38" s="316"/>
      <c r="BM38" s="298"/>
      <c r="BN38" s="307">
        <f t="shared" si="231"/>
        <v>7</v>
      </c>
      <c r="BO38" s="314" t="str">
        <f t="shared" ref="BO38:BQ38" si="264">AT38</f>
        <v>Reverse Crunch</v>
      </c>
      <c r="BP38" s="296" t="str">
        <f t="shared" si="264"/>
        <v>https://youtube.com/shorts/esYVzdEfs04?si=ccEdKGEQJypgC_f4</v>
      </c>
      <c r="BQ38" s="314" t="str">
        <f t="shared" si="264"/>
        <v>Immagina di unire i due punti pube e sterno</v>
      </c>
      <c r="BR38" s="314">
        <f>Split!V60</f>
        <v>2</v>
      </c>
      <c r="BS38" s="314" t="str">
        <f>Split!W60</f>
        <v>Max</v>
      </c>
      <c r="BT38" s="12"/>
      <c r="BU38" s="12"/>
      <c r="BV38" s="314" t="str">
        <f t="shared" si="202"/>
        <v/>
      </c>
      <c r="BW38" s="314" t="str">
        <f t="shared" si="203"/>
        <v/>
      </c>
      <c r="BX38" s="12"/>
      <c r="BY38" s="314" t="str">
        <f t="shared" si="204"/>
        <v/>
      </c>
      <c r="BZ38" s="12"/>
      <c r="CA38" s="314"/>
      <c r="CB38" s="314" t="str">
        <f t="shared" si="205"/>
        <v/>
      </c>
      <c r="CC38" s="12"/>
      <c r="CD38" s="12"/>
      <c r="CE38" s="12"/>
      <c r="CF38" s="314"/>
      <c r="CG38" s="316"/>
      <c r="CH38" s="293"/>
      <c r="CI38" s="307">
        <f t="shared" si="233"/>
        <v>7</v>
      </c>
      <c r="CJ38" s="314" t="str">
        <f t="shared" ref="CJ38:CL38" si="265">BO38</f>
        <v>Reverse Crunch</v>
      </c>
      <c r="CK38" s="296" t="str">
        <f t="shared" si="265"/>
        <v>https://youtube.com/shorts/esYVzdEfs04?si=ccEdKGEQJypgC_f4</v>
      </c>
      <c r="CL38" s="314" t="str">
        <f t="shared" si="265"/>
        <v>Immagina di unire i due punti pube e sterno</v>
      </c>
      <c r="CM38" s="314">
        <f>Split!X60</f>
        <v>2</v>
      </c>
      <c r="CN38" s="314" t="str">
        <f>Split!Y60</f>
        <v>Max</v>
      </c>
      <c r="CO38" s="12"/>
      <c r="CP38" s="12"/>
      <c r="CQ38" s="314" t="str">
        <f t="shared" si="207"/>
        <v/>
      </c>
      <c r="CR38" s="314" t="str">
        <f t="shared" si="208"/>
        <v/>
      </c>
      <c r="CS38" s="12"/>
      <c r="CT38" s="314" t="str">
        <f t="shared" si="209"/>
        <v/>
      </c>
      <c r="CU38" s="12"/>
      <c r="CV38" s="314"/>
      <c r="CW38" s="314" t="str">
        <f t="shared" si="210"/>
        <v/>
      </c>
      <c r="CX38" s="12"/>
      <c r="CY38" s="12"/>
      <c r="CZ38" s="12"/>
      <c r="DA38" s="314"/>
      <c r="DB38" s="316"/>
      <c r="DC38" s="293"/>
      <c r="DD38" s="307">
        <f t="shared" si="235"/>
        <v>7</v>
      </c>
      <c r="DE38" s="314" t="str">
        <f t="shared" ref="DE38:DG38" si="266">CJ38</f>
        <v>Reverse Crunch</v>
      </c>
      <c r="DF38" s="296" t="str">
        <f t="shared" si="266"/>
        <v>https://youtube.com/shorts/esYVzdEfs04?si=ccEdKGEQJypgC_f4</v>
      </c>
      <c r="DG38" s="314" t="str">
        <f t="shared" si="266"/>
        <v>Immagina di unire i due punti pube e sterno</v>
      </c>
      <c r="DH38" s="314">
        <f>Split!Z60</f>
        <v>2</v>
      </c>
      <c r="DI38" s="314" t="str">
        <f>Split!AA60</f>
        <v>Max</v>
      </c>
      <c r="DJ38" s="12"/>
      <c r="DK38" s="12"/>
      <c r="DL38" s="314" t="str">
        <f t="shared" si="212"/>
        <v/>
      </c>
      <c r="DM38" s="314" t="str">
        <f t="shared" si="213"/>
        <v/>
      </c>
      <c r="DN38" s="12"/>
      <c r="DO38" s="314" t="str">
        <f t="shared" si="214"/>
        <v/>
      </c>
      <c r="DP38" s="12"/>
      <c r="DQ38" s="314"/>
      <c r="DR38" s="314" t="str">
        <f t="shared" si="215"/>
        <v/>
      </c>
      <c r="DS38" s="12"/>
      <c r="DT38" s="12"/>
      <c r="DU38" s="12"/>
      <c r="DV38" s="314"/>
      <c r="DW38" s="316"/>
      <c r="DX38" s="293"/>
      <c r="DY38" s="307">
        <f t="shared" si="237"/>
        <v>7</v>
      </c>
      <c r="DZ38" s="314" t="str">
        <f t="shared" ref="DZ38:EB38" si="267">DE38</f>
        <v>Reverse Crunch</v>
      </c>
      <c r="EA38" s="315" t="str">
        <f t="shared" si="267"/>
        <v>https://youtube.com/shorts/esYVzdEfs04?si=ccEdKGEQJypgC_f4</v>
      </c>
      <c r="EB38" s="314" t="str">
        <f t="shared" si="267"/>
        <v>Immagina di unire i due punti pube e sterno</v>
      </c>
      <c r="EC38" s="314" t="str">
        <f>Split!AB60</f>
        <v/>
      </c>
      <c r="ED38" s="314" t="str">
        <f>Split!AC60</f>
        <v/>
      </c>
      <c r="EE38" s="12"/>
      <c r="EF38" s="12"/>
      <c r="EG38" s="314" t="str">
        <f t="shared" si="217"/>
        <v/>
      </c>
      <c r="EH38" s="314" t="str">
        <f t="shared" si="218"/>
        <v/>
      </c>
      <c r="EI38" s="12"/>
      <c r="EJ38" s="314" t="str">
        <f t="shared" si="219"/>
        <v/>
      </c>
      <c r="EK38" s="12"/>
      <c r="EL38" s="314"/>
      <c r="EM38" s="314" t="str">
        <f t="shared" si="220"/>
        <v/>
      </c>
      <c r="EN38" s="12"/>
      <c r="EO38" s="12"/>
      <c r="EP38" s="12"/>
      <c r="EQ38" s="314"/>
      <c r="ER38" s="316"/>
      <c r="ES38" s="293"/>
      <c r="ET38" s="307">
        <f t="shared" si="239"/>
        <v>7</v>
      </c>
      <c r="EU38" s="314" t="str">
        <f t="shared" ref="EU38:EW38" si="268">DZ38</f>
        <v>Reverse Crunch</v>
      </c>
      <c r="EV38" s="315" t="str">
        <f t="shared" si="268"/>
        <v>https://youtube.com/shorts/esYVzdEfs04?si=ccEdKGEQJypgC_f4</v>
      </c>
      <c r="EW38" s="314" t="str">
        <f t="shared" si="268"/>
        <v>Immagina di unire i due punti pube e sterno</v>
      </c>
      <c r="EX38" s="314" t="str">
        <f>Split!AD60</f>
        <v/>
      </c>
      <c r="EY38" s="314" t="str">
        <f>Split!AE60</f>
        <v/>
      </c>
      <c r="EZ38" s="12"/>
      <c r="FA38" s="12"/>
      <c r="FB38" s="314" t="str">
        <f t="shared" si="222"/>
        <v/>
      </c>
      <c r="FC38" s="314" t="str">
        <f t="shared" si="223"/>
        <v/>
      </c>
      <c r="FD38" s="12"/>
      <c r="FE38" s="314" t="str">
        <f t="shared" si="224"/>
        <v/>
      </c>
      <c r="FF38" s="12"/>
      <c r="FG38" s="314"/>
      <c r="FH38" s="314" t="str">
        <f t="shared" si="225"/>
        <v/>
      </c>
      <c r="FI38" s="12"/>
      <c r="FJ38" s="12"/>
      <c r="FK38" s="12"/>
      <c r="FL38" s="314"/>
      <c r="FM38" s="316"/>
      <c r="FN38" s="300"/>
    </row>
    <row r="39" ht="15.75" customHeight="1" outlineLevel="1">
      <c r="A39" s="292"/>
      <c r="B39" s="293"/>
      <c r="C39" s="302">
        <f t="shared" si="226"/>
        <v>8</v>
      </c>
      <c r="D39" s="303" t="str">
        <f>Split!F61</f>
        <v/>
      </c>
      <c r="E39" s="329" t="str">
        <f>IF(Split!G61="","",Split!G61)</f>
        <v/>
      </c>
      <c r="F39" s="303" t="str">
        <f>Split!N61</f>
        <v/>
      </c>
      <c r="G39" s="303" t="str">
        <f>Split!P61</f>
        <v/>
      </c>
      <c r="H39" s="303" t="str">
        <f>Split!Q61</f>
        <v/>
      </c>
      <c r="I39" s="12"/>
      <c r="J39" s="12"/>
      <c r="K39" s="303" t="str">
        <f>IF(D39="","",Split!O61)</f>
        <v/>
      </c>
      <c r="L39" s="303" t="str">
        <f>Split!H61</f>
        <v/>
      </c>
      <c r="M39" s="12"/>
      <c r="N39" s="303" t="str">
        <f>Split!$J61</f>
        <v/>
      </c>
      <c r="O39" s="12"/>
      <c r="P39" s="303"/>
      <c r="Q39" s="303" t="str">
        <f>Split!L61</f>
        <v/>
      </c>
      <c r="R39" s="12"/>
      <c r="S39" s="12"/>
      <c r="T39" s="12"/>
      <c r="U39" s="303"/>
      <c r="V39" s="305"/>
      <c r="W39" s="293"/>
      <c r="X39" s="302">
        <f t="shared" si="227"/>
        <v>8</v>
      </c>
      <c r="Y39" s="303" t="str">
        <f t="shared" ref="Y39:AA39" si="269">D39</f>
        <v/>
      </c>
      <c r="Z39" s="329" t="str">
        <f t="shared" si="269"/>
        <v/>
      </c>
      <c r="AA39" s="303" t="str">
        <f t="shared" si="269"/>
        <v/>
      </c>
      <c r="AB39" s="303" t="str">
        <f>Split!R61</f>
        <v/>
      </c>
      <c r="AC39" s="303" t="str">
        <f>Split!S61</f>
        <v/>
      </c>
      <c r="AD39" s="12"/>
      <c r="AE39" s="12"/>
      <c r="AF39" s="303" t="str">
        <f t="shared" si="192"/>
        <v/>
      </c>
      <c r="AG39" s="303" t="str">
        <f t="shared" si="193"/>
        <v/>
      </c>
      <c r="AH39" s="12"/>
      <c r="AI39" s="303" t="str">
        <f t="shared" si="194"/>
        <v/>
      </c>
      <c r="AJ39" s="12"/>
      <c r="AK39" s="303"/>
      <c r="AL39" s="303" t="str">
        <f t="shared" si="195"/>
        <v/>
      </c>
      <c r="AM39" s="12"/>
      <c r="AN39" s="12"/>
      <c r="AO39" s="12"/>
      <c r="AP39" s="303"/>
      <c r="AQ39" s="305"/>
      <c r="AR39" s="298"/>
      <c r="AS39" s="302">
        <f t="shared" si="229"/>
        <v>8</v>
      </c>
      <c r="AT39" s="303" t="str">
        <f t="shared" ref="AT39:AV39" si="270">Y39</f>
        <v/>
      </c>
      <c r="AU39" s="329" t="str">
        <f t="shared" si="270"/>
        <v/>
      </c>
      <c r="AV39" s="303" t="str">
        <f t="shared" si="270"/>
        <v/>
      </c>
      <c r="AW39" s="303" t="str">
        <f>Split!T61</f>
        <v/>
      </c>
      <c r="AX39" s="303" t="str">
        <f>Split!U61</f>
        <v/>
      </c>
      <c r="AY39" s="12"/>
      <c r="AZ39" s="12"/>
      <c r="BA39" s="303" t="str">
        <f t="shared" si="197"/>
        <v/>
      </c>
      <c r="BB39" s="303" t="str">
        <f t="shared" si="198"/>
        <v/>
      </c>
      <c r="BC39" s="12"/>
      <c r="BD39" s="303" t="str">
        <f t="shared" si="199"/>
        <v/>
      </c>
      <c r="BE39" s="12"/>
      <c r="BF39" s="303"/>
      <c r="BG39" s="303" t="str">
        <f t="shared" si="200"/>
        <v/>
      </c>
      <c r="BH39" s="12"/>
      <c r="BI39" s="12"/>
      <c r="BJ39" s="12"/>
      <c r="BK39" s="303"/>
      <c r="BL39" s="305"/>
      <c r="BM39" s="298"/>
      <c r="BN39" s="302">
        <f t="shared" si="231"/>
        <v>8</v>
      </c>
      <c r="BO39" s="303" t="str">
        <f t="shared" ref="BO39:BQ39" si="271">AT39</f>
        <v/>
      </c>
      <c r="BP39" s="329" t="str">
        <f t="shared" si="271"/>
        <v/>
      </c>
      <c r="BQ39" s="303" t="str">
        <f t="shared" si="271"/>
        <v/>
      </c>
      <c r="BR39" s="303" t="str">
        <f>Split!V61</f>
        <v/>
      </c>
      <c r="BS39" s="303" t="str">
        <f>Split!W61</f>
        <v/>
      </c>
      <c r="BT39" s="12"/>
      <c r="BU39" s="12"/>
      <c r="BV39" s="303" t="str">
        <f t="shared" si="202"/>
        <v/>
      </c>
      <c r="BW39" s="303" t="str">
        <f t="shared" si="203"/>
        <v/>
      </c>
      <c r="BX39" s="12"/>
      <c r="BY39" s="303" t="str">
        <f t="shared" si="204"/>
        <v/>
      </c>
      <c r="BZ39" s="12"/>
      <c r="CA39" s="303"/>
      <c r="CB39" s="303" t="str">
        <f t="shared" si="205"/>
        <v/>
      </c>
      <c r="CC39" s="12"/>
      <c r="CD39" s="12"/>
      <c r="CE39" s="12"/>
      <c r="CF39" s="303"/>
      <c r="CG39" s="305"/>
      <c r="CH39" s="293"/>
      <c r="CI39" s="302">
        <f t="shared" si="233"/>
        <v>8</v>
      </c>
      <c r="CJ39" s="303" t="str">
        <f t="shared" ref="CJ39:CL39" si="272">BO39</f>
        <v/>
      </c>
      <c r="CK39" s="329" t="str">
        <f t="shared" si="272"/>
        <v/>
      </c>
      <c r="CL39" s="303" t="str">
        <f t="shared" si="272"/>
        <v/>
      </c>
      <c r="CM39" s="303" t="str">
        <f>Split!X61</f>
        <v/>
      </c>
      <c r="CN39" s="303" t="str">
        <f>Split!Y61</f>
        <v/>
      </c>
      <c r="CO39" s="12"/>
      <c r="CP39" s="12"/>
      <c r="CQ39" s="303" t="str">
        <f t="shared" si="207"/>
        <v/>
      </c>
      <c r="CR39" s="303" t="str">
        <f t="shared" si="208"/>
        <v/>
      </c>
      <c r="CS39" s="12"/>
      <c r="CT39" s="303" t="str">
        <f t="shared" si="209"/>
        <v/>
      </c>
      <c r="CU39" s="12"/>
      <c r="CV39" s="303"/>
      <c r="CW39" s="303" t="str">
        <f t="shared" si="210"/>
        <v/>
      </c>
      <c r="CX39" s="12"/>
      <c r="CY39" s="12"/>
      <c r="CZ39" s="12"/>
      <c r="DA39" s="303"/>
      <c r="DB39" s="305"/>
      <c r="DC39" s="293"/>
      <c r="DD39" s="302">
        <f t="shared" si="235"/>
        <v>8</v>
      </c>
      <c r="DE39" s="303" t="str">
        <f t="shared" ref="DE39:DG39" si="273">CJ39</f>
        <v/>
      </c>
      <c r="DF39" s="329" t="str">
        <f t="shared" si="273"/>
        <v/>
      </c>
      <c r="DG39" s="303" t="str">
        <f t="shared" si="273"/>
        <v/>
      </c>
      <c r="DH39" s="303" t="str">
        <f>Split!Z61</f>
        <v/>
      </c>
      <c r="DI39" s="303" t="str">
        <f>Split!AA61</f>
        <v/>
      </c>
      <c r="DJ39" s="12"/>
      <c r="DK39" s="12"/>
      <c r="DL39" s="303" t="str">
        <f t="shared" si="212"/>
        <v/>
      </c>
      <c r="DM39" s="303" t="str">
        <f t="shared" si="213"/>
        <v/>
      </c>
      <c r="DN39" s="12"/>
      <c r="DO39" s="303" t="str">
        <f t="shared" si="214"/>
        <v/>
      </c>
      <c r="DP39" s="12"/>
      <c r="DQ39" s="303"/>
      <c r="DR39" s="303" t="str">
        <f t="shared" si="215"/>
        <v/>
      </c>
      <c r="DS39" s="12"/>
      <c r="DT39" s="12"/>
      <c r="DU39" s="12"/>
      <c r="DV39" s="303"/>
      <c r="DW39" s="305"/>
      <c r="DX39" s="293"/>
      <c r="DY39" s="302">
        <f t="shared" si="237"/>
        <v>8</v>
      </c>
      <c r="DZ39" s="303" t="str">
        <f t="shared" ref="DZ39:EB39" si="274">DE39</f>
        <v/>
      </c>
      <c r="EA39" s="330" t="str">
        <f t="shared" si="274"/>
        <v/>
      </c>
      <c r="EB39" s="303" t="str">
        <f t="shared" si="274"/>
        <v/>
      </c>
      <c r="EC39" s="303" t="str">
        <f>Split!AB61</f>
        <v/>
      </c>
      <c r="ED39" s="303" t="str">
        <f>Split!AC61</f>
        <v/>
      </c>
      <c r="EE39" s="12"/>
      <c r="EF39" s="12"/>
      <c r="EG39" s="303" t="str">
        <f t="shared" si="217"/>
        <v/>
      </c>
      <c r="EH39" s="303" t="str">
        <f t="shared" si="218"/>
        <v/>
      </c>
      <c r="EI39" s="12"/>
      <c r="EJ39" s="303" t="str">
        <f t="shared" si="219"/>
        <v/>
      </c>
      <c r="EK39" s="12"/>
      <c r="EL39" s="303"/>
      <c r="EM39" s="303" t="str">
        <f t="shared" si="220"/>
        <v/>
      </c>
      <c r="EN39" s="12"/>
      <c r="EO39" s="12"/>
      <c r="EP39" s="12"/>
      <c r="EQ39" s="303"/>
      <c r="ER39" s="305"/>
      <c r="ES39" s="293"/>
      <c r="ET39" s="302">
        <f t="shared" si="239"/>
        <v>8</v>
      </c>
      <c r="EU39" s="303" t="str">
        <f t="shared" ref="EU39:EW39" si="275">DZ39</f>
        <v/>
      </c>
      <c r="EV39" s="330" t="str">
        <f t="shared" si="275"/>
        <v/>
      </c>
      <c r="EW39" s="303" t="str">
        <f t="shared" si="275"/>
        <v/>
      </c>
      <c r="EX39" s="303" t="str">
        <f>Split!AD61</f>
        <v/>
      </c>
      <c r="EY39" s="303" t="str">
        <f>Split!AE61</f>
        <v/>
      </c>
      <c r="EZ39" s="12"/>
      <c r="FA39" s="12"/>
      <c r="FB39" s="303" t="str">
        <f t="shared" si="222"/>
        <v/>
      </c>
      <c r="FC39" s="303" t="str">
        <f t="shared" si="223"/>
        <v/>
      </c>
      <c r="FD39" s="12"/>
      <c r="FE39" s="303" t="str">
        <f t="shared" si="224"/>
        <v/>
      </c>
      <c r="FF39" s="12"/>
      <c r="FG39" s="303"/>
      <c r="FH39" s="303" t="str">
        <f t="shared" si="225"/>
        <v/>
      </c>
      <c r="FI39" s="12"/>
      <c r="FJ39" s="12"/>
      <c r="FK39" s="12"/>
      <c r="FL39" s="303"/>
      <c r="FM39" s="305"/>
      <c r="FN39" s="300"/>
    </row>
    <row r="40" ht="15.75" customHeight="1" outlineLevel="1">
      <c r="A40" s="292"/>
      <c r="B40" s="293"/>
      <c r="C40" s="307">
        <f t="shared" si="226"/>
        <v>9</v>
      </c>
      <c r="D40" s="314" t="str">
        <f>Split!F62</f>
        <v/>
      </c>
      <c r="E40" s="331" t="str">
        <f>IF(Split!G62="","",Split!G62)</f>
        <v/>
      </c>
      <c r="F40" s="314" t="str">
        <f>Split!N62</f>
        <v/>
      </c>
      <c r="G40" s="314" t="str">
        <f>Split!P62</f>
        <v/>
      </c>
      <c r="H40" s="314" t="str">
        <f>Split!Q62</f>
        <v/>
      </c>
      <c r="I40" s="12"/>
      <c r="J40" s="12"/>
      <c r="K40" s="314" t="str">
        <f>IF(D40="","",Split!O62)</f>
        <v/>
      </c>
      <c r="L40" s="314" t="str">
        <f>Split!H62</f>
        <v/>
      </c>
      <c r="M40" s="12"/>
      <c r="N40" s="314" t="str">
        <f>Split!$J62</f>
        <v/>
      </c>
      <c r="O40" s="12"/>
      <c r="P40" s="314"/>
      <c r="Q40" s="314" t="str">
        <f>Split!L62</f>
        <v/>
      </c>
      <c r="R40" s="12"/>
      <c r="S40" s="12"/>
      <c r="T40" s="12"/>
      <c r="U40" s="314"/>
      <c r="V40" s="316"/>
      <c r="W40" s="293"/>
      <c r="X40" s="307">
        <f t="shared" si="227"/>
        <v>9</v>
      </c>
      <c r="Y40" s="314" t="str">
        <f t="shared" ref="Y40:AA40" si="276">D40</f>
        <v/>
      </c>
      <c r="Z40" s="331" t="str">
        <f t="shared" si="276"/>
        <v/>
      </c>
      <c r="AA40" s="314" t="str">
        <f t="shared" si="276"/>
        <v/>
      </c>
      <c r="AB40" s="314" t="str">
        <f>Split!R62</f>
        <v/>
      </c>
      <c r="AC40" s="314" t="str">
        <f>Split!S62</f>
        <v/>
      </c>
      <c r="AD40" s="12"/>
      <c r="AE40" s="12"/>
      <c r="AF40" s="314" t="str">
        <f t="shared" si="192"/>
        <v/>
      </c>
      <c r="AG40" s="314" t="str">
        <f t="shared" si="193"/>
        <v/>
      </c>
      <c r="AH40" s="12"/>
      <c r="AI40" s="314" t="str">
        <f t="shared" si="194"/>
        <v/>
      </c>
      <c r="AJ40" s="12"/>
      <c r="AK40" s="314"/>
      <c r="AL40" s="314" t="str">
        <f t="shared" si="195"/>
        <v/>
      </c>
      <c r="AM40" s="12"/>
      <c r="AN40" s="12"/>
      <c r="AO40" s="12"/>
      <c r="AP40" s="314"/>
      <c r="AQ40" s="316"/>
      <c r="AR40" s="298"/>
      <c r="AS40" s="307">
        <f t="shared" si="229"/>
        <v>9</v>
      </c>
      <c r="AT40" s="314" t="str">
        <f t="shared" ref="AT40:AV40" si="277">Y40</f>
        <v/>
      </c>
      <c r="AU40" s="331" t="str">
        <f t="shared" si="277"/>
        <v/>
      </c>
      <c r="AV40" s="314" t="str">
        <f t="shared" si="277"/>
        <v/>
      </c>
      <c r="AW40" s="314" t="str">
        <f>Split!T62</f>
        <v/>
      </c>
      <c r="AX40" s="314" t="str">
        <f>Split!U62</f>
        <v/>
      </c>
      <c r="AY40" s="12"/>
      <c r="AZ40" s="12"/>
      <c r="BA40" s="314" t="str">
        <f t="shared" si="197"/>
        <v/>
      </c>
      <c r="BB40" s="314" t="str">
        <f t="shared" si="198"/>
        <v/>
      </c>
      <c r="BC40" s="12"/>
      <c r="BD40" s="314" t="str">
        <f t="shared" si="199"/>
        <v/>
      </c>
      <c r="BE40" s="12"/>
      <c r="BF40" s="314"/>
      <c r="BG40" s="314" t="str">
        <f t="shared" si="200"/>
        <v/>
      </c>
      <c r="BH40" s="12"/>
      <c r="BI40" s="12"/>
      <c r="BJ40" s="12"/>
      <c r="BK40" s="314"/>
      <c r="BL40" s="316"/>
      <c r="BM40" s="298"/>
      <c r="BN40" s="307">
        <f t="shared" si="231"/>
        <v>9</v>
      </c>
      <c r="BO40" s="314" t="str">
        <f t="shared" ref="BO40:BQ40" si="278">AT40</f>
        <v/>
      </c>
      <c r="BP40" s="331" t="str">
        <f t="shared" si="278"/>
        <v/>
      </c>
      <c r="BQ40" s="314" t="str">
        <f t="shared" si="278"/>
        <v/>
      </c>
      <c r="BR40" s="314" t="str">
        <f>Split!V62</f>
        <v/>
      </c>
      <c r="BS40" s="314" t="str">
        <f>Split!W62</f>
        <v/>
      </c>
      <c r="BT40" s="12"/>
      <c r="BU40" s="12"/>
      <c r="BV40" s="314" t="str">
        <f t="shared" si="202"/>
        <v/>
      </c>
      <c r="BW40" s="314" t="str">
        <f t="shared" si="203"/>
        <v/>
      </c>
      <c r="BX40" s="12"/>
      <c r="BY40" s="314" t="str">
        <f t="shared" si="204"/>
        <v/>
      </c>
      <c r="BZ40" s="12"/>
      <c r="CA40" s="314"/>
      <c r="CB40" s="314" t="str">
        <f t="shared" si="205"/>
        <v/>
      </c>
      <c r="CC40" s="12"/>
      <c r="CD40" s="12"/>
      <c r="CE40" s="12"/>
      <c r="CF40" s="314"/>
      <c r="CG40" s="316"/>
      <c r="CH40" s="293"/>
      <c r="CI40" s="307">
        <f t="shared" si="233"/>
        <v>9</v>
      </c>
      <c r="CJ40" s="314" t="str">
        <f t="shared" ref="CJ40:CL40" si="279">BO40</f>
        <v/>
      </c>
      <c r="CK40" s="331" t="str">
        <f t="shared" si="279"/>
        <v/>
      </c>
      <c r="CL40" s="314" t="str">
        <f t="shared" si="279"/>
        <v/>
      </c>
      <c r="CM40" s="314" t="str">
        <f>Split!X62</f>
        <v/>
      </c>
      <c r="CN40" s="314" t="str">
        <f>Split!Y62</f>
        <v/>
      </c>
      <c r="CO40" s="12"/>
      <c r="CP40" s="12"/>
      <c r="CQ40" s="314" t="str">
        <f t="shared" si="207"/>
        <v/>
      </c>
      <c r="CR40" s="314" t="str">
        <f t="shared" si="208"/>
        <v/>
      </c>
      <c r="CS40" s="12"/>
      <c r="CT40" s="314" t="str">
        <f t="shared" si="209"/>
        <v/>
      </c>
      <c r="CU40" s="12"/>
      <c r="CV40" s="314"/>
      <c r="CW40" s="314" t="str">
        <f t="shared" si="210"/>
        <v/>
      </c>
      <c r="CX40" s="12"/>
      <c r="CY40" s="12"/>
      <c r="CZ40" s="12"/>
      <c r="DA40" s="314"/>
      <c r="DB40" s="316"/>
      <c r="DC40" s="293"/>
      <c r="DD40" s="307">
        <f t="shared" si="235"/>
        <v>9</v>
      </c>
      <c r="DE40" s="314" t="str">
        <f t="shared" ref="DE40:DG40" si="280">CJ40</f>
        <v/>
      </c>
      <c r="DF40" s="331" t="str">
        <f t="shared" si="280"/>
        <v/>
      </c>
      <c r="DG40" s="314" t="str">
        <f t="shared" si="280"/>
        <v/>
      </c>
      <c r="DH40" s="314" t="str">
        <f>Split!Z62</f>
        <v/>
      </c>
      <c r="DI40" s="314" t="str">
        <f>Split!AA62</f>
        <v/>
      </c>
      <c r="DJ40" s="12"/>
      <c r="DK40" s="12"/>
      <c r="DL40" s="314" t="str">
        <f t="shared" si="212"/>
        <v/>
      </c>
      <c r="DM40" s="314" t="str">
        <f t="shared" si="213"/>
        <v/>
      </c>
      <c r="DN40" s="12"/>
      <c r="DO40" s="314" t="str">
        <f t="shared" si="214"/>
        <v/>
      </c>
      <c r="DP40" s="12"/>
      <c r="DQ40" s="314"/>
      <c r="DR40" s="314" t="str">
        <f t="shared" si="215"/>
        <v/>
      </c>
      <c r="DS40" s="12"/>
      <c r="DT40" s="12"/>
      <c r="DU40" s="12"/>
      <c r="DV40" s="314"/>
      <c r="DW40" s="316"/>
      <c r="DX40" s="293"/>
      <c r="DY40" s="307">
        <f t="shared" si="237"/>
        <v>9</v>
      </c>
      <c r="DZ40" s="314" t="str">
        <f t="shared" ref="DZ40:EB40" si="281">DE40</f>
        <v/>
      </c>
      <c r="EA40" s="332" t="str">
        <f t="shared" si="281"/>
        <v/>
      </c>
      <c r="EB40" s="314" t="str">
        <f t="shared" si="281"/>
        <v/>
      </c>
      <c r="EC40" s="314" t="str">
        <f>Split!AB62</f>
        <v/>
      </c>
      <c r="ED40" s="314" t="str">
        <f>Split!AC62</f>
        <v/>
      </c>
      <c r="EE40" s="12"/>
      <c r="EF40" s="12"/>
      <c r="EG40" s="314" t="str">
        <f t="shared" si="217"/>
        <v/>
      </c>
      <c r="EH40" s="314" t="str">
        <f t="shared" si="218"/>
        <v/>
      </c>
      <c r="EI40" s="12"/>
      <c r="EJ40" s="314" t="str">
        <f t="shared" si="219"/>
        <v/>
      </c>
      <c r="EK40" s="12"/>
      <c r="EL40" s="314"/>
      <c r="EM40" s="314" t="str">
        <f t="shared" si="220"/>
        <v/>
      </c>
      <c r="EN40" s="12"/>
      <c r="EO40" s="12"/>
      <c r="EP40" s="12"/>
      <c r="EQ40" s="314"/>
      <c r="ER40" s="316"/>
      <c r="ES40" s="293"/>
      <c r="ET40" s="307">
        <f t="shared" si="239"/>
        <v>9</v>
      </c>
      <c r="EU40" s="314" t="str">
        <f t="shared" ref="EU40:EW40" si="282">DZ40</f>
        <v/>
      </c>
      <c r="EV40" s="332" t="str">
        <f t="shared" si="282"/>
        <v/>
      </c>
      <c r="EW40" s="314" t="str">
        <f t="shared" si="282"/>
        <v/>
      </c>
      <c r="EX40" s="314" t="str">
        <f>Split!AD62</f>
        <v/>
      </c>
      <c r="EY40" s="314" t="str">
        <f>Split!AE62</f>
        <v/>
      </c>
      <c r="EZ40" s="12"/>
      <c r="FA40" s="12"/>
      <c r="FB40" s="314" t="str">
        <f t="shared" si="222"/>
        <v/>
      </c>
      <c r="FC40" s="314" t="str">
        <f t="shared" si="223"/>
        <v/>
      </c>
      <c r="FD40" s="12"/>
      <c r="FE40" s="314" t="str">
        <f t="shared" si="224"/>
        <v/>
      </c>
      <c r="FF40" s="12"/>
      <c r="FG40" s="314"/>
      <c r="FH40" s="314" t="str">
        <f t="shared" si="225"/>
        <v/>
      </c>
      <c r="FI40" s="12"/>
      <c r="FJ40" s="12"/>
      <c r="FK40" s="12"/>
      <c r="FL40" s="314"/>
      <c r="FM40" s="316"/>
      <c r="FN40" s="300"/>
    </row>
    <row r="41" ht="15.75" customHeight="1" outlineLevel="1">
      <c r="A41" s="292"/>
      <c r="B41" s="293"/>
      <c r="C41" s="302">
        <f t="shared" si="226"/>
        <v>10</v>
      </c>
      <c r="D41" s="303" t="str">
        <f>Split!F63</f>
        <v/>
      </c>
      <c r="E41" s="329" t="str">
        <f>IF(Split!G63="","",Split!G63)</f>
        <v/>
      </c>
      <c r="F41" s="303" t="str">
        <f>Split!N63</f>
        <v/>
      </c>
      <c r="G41" s="303" t="str">
        <f>Split!P63</f>
        <v/>
      </c>
      <c r="H41" s="303" t="str">
        <f>Split!Q63</f>
        <v/>
      </c>
      <c r="I41" s="12"/>
      <c r="J41" s="12"/>
      <c r="K41" s="303" t="str">
        <f>IF(D41="","",Split!O63)</f>
        <v/>
      </c>
      <c r="L41" s="303" t="str">
        <f>Split!H63</f>
        <v/>
      </c>
      <c r="M41" s="12"/>
      <c r="N41" s="303" t="str">
        <f>Split!$J63</f>
        <v/>
      </c>
      <c r="O41" s="12"/>
      <c r="P41" s="303"/>
      <c r="Q41" s="303" t="str">
        <f>Split!L63</f>
        <v/>
      </c>
      <c r="R41" s="12"/>
      <c r="S41" s="12"/>
      <c r="T41" s="12"/>
      <c r="U41" s="303"/>
      <c r="V41" s="305"/>
      <c r="W41" s="293"/>
      <c r="X41" s="302">
        <f t="shared" si="227"/>
        <v>10</v>
      </c>
      <c r="Y41" s="303" t="str">
        <f t="shared" ref="Y41:AA41" si="283">D41</f>
        <v/>
      </c>
      <c r="Z41" s="329" t="str">
        <f t="shared" si="283"/>
        <v/>
      </c>
      <c r="AA41" s="303" t="str">
        <f t="shared" si="283"/>
        <v/>
      </c>
      <c r="AB41" s="303" t="str">
        <f>Split!R63</f>
        <v/>
      </c>
      <c r="AC41" s="303" t="str">
        <f>Split!S63</f>
        <v/>
      </c>
      <c r="AD41" s="12"/>
      <c r="AE41" s="12"/>
      <c r="AF41" s="303" t="str">
        <f t="shared" si="192"/>
        <v/>
      </c>
      <c r="AG41" s="303" t="str">
        <f t="shared" si="193"/>
        <v/>
      </c>
      <c r="AH41" s="12"/>
      <c r="AI41" s="303" t="str">
        <f t="shared" si="194"/>
        <v/>
      </c>
      <c r="AJ41" s="12"/>
      <c r="AK41" s="303"/>
      <c r="AL41" s="303" t="str">
        <f t="shared" si="195"/>
        <v/>
      </c>
      <c r="AM41" s="12"/>
      <c r="AN41" s="12"/>
      <c r="AO41" s="12"/>
      <c r="AP41" s="303"/>
      <c r="AQ41" s="305"/>
      <c r="AR41" s="298"/>
      <c r="AS41" s="302">
        <f t="shared" si="229"/>
        <v>10</v>
      </c>
      <c r="AT41" s="303" t="str">
        <f t="shared" ref="AT41:AV41" si="284">Y41</f>
        <v/>
      </c>
      <c r="AU41" s="329" t="str">
        <f t="shared" si="284"/>
        <v/>
      </c>
      <c r="AV41" s="303" t="str">
        <f t="shared" si="284"/>
        <v/>
      </c>
      <c r="AW41" s="303" t="str">
        <f>Split!T63</f>
        <v/>
      </c>
      <c r="AX41" s="303" t="str">
        <f>Split!U63</f>
        <v/>
      </c>
      <c r="AY41" s="12"/>
      <c r="AZ41" s="12"/>
      <c r="BA41" s="303" t="str">
        <f t="shared" si="197"/>
        <v/>
      </c>
      <c r="BB41" s="303" t="str">
        <f t="shared" si="198"/>
        <v/>
      </c>
      <c r="BC41" s="12"/>
      <c r="BD41" s="303" t="str">
        <f t="shared" si="199"/>
        <v/>
      </c>
      <c r="BE41" s="12"/>
      <c r="BF41" s="303"/>
      <c r="BG41" s="303" t="str">
        <f t="shared" si="200"/>
        <v/>
      </c>
      <c r="BH41" s="12"/>
      <c r="BI41" s="12"/>
      <c r="BJ41" s="12"/>
      <c r="BK41" s="303"/>
      <c r="BL41" s="305"/>
      <c r="BM41" s="298"/>
      <c r="BN41" s="302">
        <f t="shared" si="231"/>
        <v>10</v>
      </c>
      <c r="BO41" s="303" t="str">
        <f t="shared" ref="BO41:BQ41" si="285">AT41</f>
        <v/>
      </c>
      <c r="BP41" s="329" t="str">
        <f t="shared" si="285"/>
        <v/>
      </c>
      <c r="BQ41" s="303" t="str">
        <f t="shared" si="285"/>
        <v/>
      </c>
      <c r="BR41" s="303" t="str">
        <f>Split!V63</f>
        <v/>
      </c>
      <c r="BS41" s="303" t="str">
        <f>Split!W63</f>
        <v/>
      </c>
      <c r="BT41" s="12"/>
      <c r="BU41" s="12"/>
      <c r="BV41" s="303" t="str">
        <f t="shared" si="202"/>
        <v/>
      </c>
      <c r="BW41" s="303" t="str">
        <f t="shared" si="203"/>
        <v/>
      </c>
      <c r="BX41" s="12"/>
      <c r="BY41" s="303" t="str">
        <f t="shared" si="204"/>
        <v/>
      </c>
      <c r="BZ41" s="12"/>
      <c r="CA41" s="303"/>
      <c r="CB41" s="303" t="str">
        <f t="shared" si="205"/>
        <v/>
      </c>
      <c r="CC41" s="12"/>
      <c r="CD41" s="12"/>
      <c r="CE41" s="12"/>
      <c r="CF41" s="303"/>
      <c r="CG41" s="305"/>
      <c r="CH41" s="293"/>
      <c r="CI41" s="302">
        <f t="shared" si="233"/>
        <v>10</v>
      </c>
      <c r="CJ41" s="303" t="str">
        <f t="shared" ref="CJ41:CL41" si="286">BO41</f>
        <v/>
      </c>
      <c r="CK41" s="329" t="str">
        <f t="shared" si="286"/>
        <v/>
      </c>
      <c r="CL41" s="303" t="str">
        <f t="shared" si="286"/>
        <v/>
      </c>
      <c r="CM41" s="303" t="str">
        <f>Split!X63</f>
        <v/>
      </c>
      <c r="CN41" s="303" t="str">
        <f>Split!Y63</f>
        <v/>
      </c>
      <c r="CO41" s="12"/>
      <c r="CP41" s="12"/>
      <c r="CQ41" s="303" t="str">
        <f t="shared" si="207"/>
        <v/>
      </c>
      <c r="CR41" s="303" t="str">
        <f t="shared" si="208"/>
        <v/>
      </c>
      <c r="CS41" s="12"/>
      <c r="CT41" s="303" t="str">
        <f t="shared" si="209"/>
        <v/>
      </c>
      <c r="CU41" s="12"/>
      <c r="CV41" s="303"/>
      <c r="CW41" s="303" t="str">
        <f t="shared" si="210"/>
        <v/>
      </c>
      <c r="CX41" s="12"/>
      <c r="CY41" s="12"/>
      <c r="CZ41" s="12"/>
      <c r="DA41" s="303"/>
      <c r="DB41" s="305"/>
      <c r="DC41" s="293"/>
      <c r="DD41" s="302">
        <f t="shared" si="235"/>
        <v>10</v>
      </c>
      <c r="DE41" s="303" t="str">
        <f t="shared" ref="DE41:DG41" si="287">CJ41</f>
        <v/>
      </c>
      <c r="DF41" s="329" t="str">
        <f t="shared" si="287"/>
        <v/>
      </c>
      <c r="DG41" s="303" t="str">
        <f t="shared" si="287"/>
        <v/>
      </c>
      <c r="DH41" s="303" t="str">
        <f>Split!Z63</f>
        <v/>
      </c>
      <c r="DI41" s="303" t="str">
        <f>Split!AA63</f>
        <v/>
      </c>
      <c r="DJ41" s="12"/>
      <c r="DK41" s="12"/>
      <c r="DL41" s="303" t="str">
        <f t="shared" si="212"/>
        <v/>
      </c>
      <c r="DM41" s="303" t="str">
        <f t="shared" si="213"/>
        <v/>
      </c>
      <c r="DN41" s="12"/>
      <c r="DO41" s="303" t="str">
        <f t="shared" si="214"/>
        <v/>
      </c>
      <c r="DP41" s="12"/>
      <c r="DQ41" s="303"/>
      <c r="DR41" s="303" t="str">
        <f t="shared" si="215"/>
        <v/>
      </c>
      <c r="DS41" s="12"/>
      <c r="DT41" s="12"/>
      <c r="DU41" s="12"/>
      <c r="DV41" s="303"/>
      <c r="DW41" s="305"/>
      <c r="DX41" s="293"/>
      <c r="DY41" s="302">
        <f t="shared" si="237"/>
        <v>10</v>
      </c>
      <c r="DZ41" s="303" t="str">
        <f t="shared" ref="DZ41:EB41" si="288">DE41</f>
        <v/>
      </c>
      <c r="EA41" s="330" t="str">
        <f t="shared" si="288"/>
        <v/>
      </c>
      <c r="EB41" s="303" t="str">
        <f t="shared" si="288"/>
        <v/>
      </c>
      <c r="EC41" s="303" t="str">
        <f>Split!AB63</f>
        <v/>
      </c>
      <c r="ED41" s="303" t="str">
        <f>Split!AC63</f>
        <v/>
      </c>
      <c r="EE41" s="12"/>
      <c r="EF41" s="12"/>
      <c r="EG41" s="303" t="str">
        <f t="shared" si="217"/>
        <v/>
      </c>
      <c r="EH41" s="303" t="str">
        <f t="shared" si="218"/>
        <v/>
      </c>
      <c r="EI41" s="12"/>
      <c r="EJ41" s="303" t="str">
        <f t="shared" si="219"/>
        <v/>
      </c>
      <c r="EK41" s="12"/>
      <c r="EL41" s="303"/>
      <c r="EM41" s="303" t="str">
        <f t="shared" si="220"/>
        <v/>
      </c>
      <c r="EN41" s="12"/>
      <c r="EO41" s="12"/>
      <c r="EP41" s="12"/>
      <c r="EQ41" s="303"/>
      <c r="ER41" s="305"/>
      <c r="ES41" s="293"/>
      <c r="ET41" s="302">
        <f t="shared" si="239"/>
        <v>10</v>
      </c>
      <c r="EU41" s="303" t="str">
        <f t="shared" ref="EU41:EW41" si="289">DZ41</f>
        <v/>
      </c>
      <c r="EV41" s="330" t="str">
        <f t="shared" si="289"/>
        <v/>
      </c>
      <c r="EW41" s="303" t="str">
        <f t="shared" si="289"/>
        <v/>
      </c>
      <c r="EX41" s="303" t="str">
        <f>Split!AD63</f>
        <v/>
      </c>
      <c r="EY41" s="303" t="str">
        <f>Split!AE63</f>
        <v/>
      </c>
      <c r="EZ41" s="12"/>
      <c r="FA41" s="12"/>
      <c r="FB41" s="303" t="str">
        <f t="shared" si="222"/>
        <v/>
      </c>
      <c r="FC41" s="303" t="str">
        <f t="shared" si="223"/>
        <v/>
      </c>
      <c r="FD41" s="12"/>
      <c r="FE41" s="303" t="str">
        <f t="shared" si="224"/>
        <v/>
      </c>
      <c r="FF41" s="12"/>
      <c r="FG41" s="303"/>
      <c r="FH41" s="303" t="str">
        <f t="shared" si="225"/>
        <v/>
      </c>
      <c r="FI41" s="12"/>
      <c r="FJ41" s="12"/>
      <c r="FK41" s="12"/>
      <c r="FL41" s="303"/>
      <c r="FM41" s="305"/>
      <c r="FN41" s="300"/>
    </row>
    <row r="42" ht="15.75" customHeight="1" outlineLevel="1">
      <c r="A42" s="292"/>
      <c r="B42" s="293"/>
      <c r="C42" s="307">
        <f t="shared" si="226"/>
        <v>11</v>
      </c>
      <c r="D42" s="314" t="str">
        <f>Split!F64</f>
        <v/>
      </c>
      <c r="E42" s="331" t="str">
        <f>IF(Split!G64="","",Split!G64)</f>
        <v/>
      </c>
      <c r="F42" s="314" t="str">
        <f>Split!N64</f>
        <v/>
      </c>
      <c r="G42" s="314" t="str">
        <f>Split!P64</f>
        <v/>
      </c>
      <c r="H42" s="314" t="str">
        <f>Split!Q64</f>
        <v/>
      </c>
      <c r="I42" s="12"/>
      <c r="J42" s="12"/>
      <c r="K42" s="314" t="str">
        <f>IF(D42="","",Split!O64)</f>
        <v/>
      </c>
      <c r="L42" s="314" t="str">
        <f>Split!H64</f>
        <v/>
      </c>
      <c r="M42" s="12"/>
      <c r="N42" s="314" t="str">
        <f>Split!$J64</f>
        <v/>
      </c>
      <c r="O42" s="12"/>
      <c r="P42" s="314"/>
      <c r="Q42" s="314" t="str">
        <f>Split!L64</f>
        <v/>
      </c>
      <c r="R42" s="12"/>
      <c r="S42" s="12"/>
      <c r="T42" s="12"/>
      <c r="U42" s="314"/>
      <c r="V42" s="316"/>
      <c r="W42" s="293"/>
      <c r="X42" s="307">
        <f t="shared" si="227"/>
        <v>11</v>
      </c>
      <c r="Y42" s="314" t="str">
        <f t="shared" ref="Y42:AA42" si="290">D42</f>
        <v/>
      </c>
      <c r="Z42" s="331" t="str">
        <f t="shared" si="290"/>
        <v/>
      </c>
      <c r="AA42" s="314" t="str">
        <f t="shared" si="290"/>
        <v/>
      </c>
      <c r="AB42" s="314" t="str">
        <f>Split!R64</f>
        <v/>
      </c>
      <c r="AC42" s="314" t="str">
        <f>Split!S64</f>
        <v/>
      </c>
      <c r="AD42" s="12"/>
      <c r="AE42" s="12"/>
      <c r="AF42" s="314" t="str">
        <f t="shared" si="192"/>
        <v/>
      </c>
      <c r="AG42" s="314" t="str">
        <f t="shared" si="193"/>
        <v/>
      </c>
      <c r="AH42" s="12"/>
      <c r="AI42" s="314" t="str">
        <f t="shared" si="194"/>
        <v/>
      </c>
      <c r="AJ42" s="12"/>
      <c r="AK42" s="314"/>
      <c r="AL42" s="314" t="str">
        <f t="shared" si="195"/>
        <v/>
      </c>
      <c r="AM42" s="12"/>
      <c r="AN42" s="12"/>
      <c r="AO42" s="12"/>
      <c r="AP42" s="314"/>
      <c r="AQ42" s="316"/>
      <c r="AR42" s="298"/>
      <c r="AS42" s="307">
        <f t="shared" si="229"/>
        <v>11</v>
      </c>
      <c r="AT42" s="314" t="str">
        <f t="shared" ref="AT42:AV42" si="291">Y42</f>
        <v/>
      </c>
      <c r="AU42" s="331" t="str">
        <f t="shared" si="291"/>
        <v/>
      </c>
      <c r="AV42" s="314" t="str">
        <f t="shared" si="291"/>
        <v/>
      </c>
      <c r="AW42" s="314" t="str">
        <f>Split!T64</f>
        <v/>
      </c>
      <c r="AX42" s="314" t="str">
        <f>Split!U64</f>
        <v/>
      </c>
      <c r="AY42" s="12"/>
      <c r="AZ42" s="12"/>
      <c r="BA42" s="314" t="str">
        <f t="shared" si="197"/>
        <v/>
      </c>
      <c r="BB42" s="314" t="str">
        <f t="shared" si="198"/>
        <v/>
      </c>
      <c r="BC42" s="12"/>
      <c r="BD42" s="314" t="str">
        <f t="shared" si="199"/>
        <v/>
      </c>
      <c r="BE42" s="12"/>
      <c r="BF42" s="314"/>
      <c r="BG42" s="314" t="str">
        <f t="shared" si="200"/>
        <v/>
      </c>
      <c r="BH42" s="12"/>
      <c r="BI42" s="12"/>
      <c r="BJ42" s="12"/>
      <c r="BK42" s="314"/>
      <c r="BL42" s="316"/>
      <c r="BM42" s="298"/>
      <c r="BN42" s="307">
        <f t="shared" si="231"/>
        <v>11</v>
      </c>
      <c r="BO42" s="314" t="str">
        <f t="shared" ref="BO42:BQ42" si="292">AT42</f>
        <v/>
      </c>
      <c r="BP42" s="331" t="str">
        <f t="shared" si="292"/>
        <v/>
      </c>
      <c r="BQ42" s="314" t="str">
        <f t="shared" si="292"/>
        <v/>
      </c>
      <c r="BR42" s="314" t="str">
        <f>Split!V64</f>
        <v/>
      </c>
      <c r="BS42" s="314" t="str">
        <f>Split!W64</f>
        <v/>
      </c>
      <c r="BT42" s="12"/>
      <c r="BU42" s="12"/>
      <c r="BV42" s="314" t="str">
        <f t="shared" si="202"/>
        <v/>
      </c>
      <c r="BW42" s="314" t="str">
        <f t="shared" si="203"/>
        <v/>
      </c>
      <c r="BX42" s="12"/>
      <c r="BY42" s="314" t="str">
        <f t="shared" si="204"/>
        <v/>
      </c>
      <c r="BZ42" s="12"/>
      <c r="CA42" s="314"/>
      <c r="CB42" s="314" t="str">
        <f t="shared" si="205"/>
        <v/>
      </c>
      <c r="CC42" s="12"/>
      <c r="CD42" s="12"/>
      <c r="CE42" s="12"/>
      <c r="CF42" s="314"/>
      <c r="CG42" s="316"/>
      <c r="CH42" s="293"/>
      <c r="CI42" s="307">
        <f t="shared" si="233"/>
        <v>11</v>
      </c>
      <c r="CJ42" s="314" t="str">
        <f t="shared" ref="CJ42:CL42" si="293">BO42</f>
        <v/>
      </c>
      <c r="CK42" s="331" t="str">
        <f t="shared" si="293"/>
        <v/>
      </c>
      <c r="CL42" s="314" t="str">
        <f t="shared" si="293"/>
        <v/>
      </c>
      <c r="CM42" s="314" t="str">
        <f>Split!X64</f>
        <v/>
      </c>
      <c r="CN42" s="314" t="str">
        <f>Split!Y64</f>
        <v/>
      </c>
      <c r="CO42" s="12"/>
      <c r="CP42" s="12"/>
      <c r="CQ42" s="314" t="str">
        <f t="shared" si="207"/>
        <v/>
      </c>
      <c r="CR42" s="314" t="str">
        <f t="shared" si="208"/>
        <v/>
      </c>
      <c r="CS42" s="12"/>
      <c r="CT42" s="314" t="str">
        <f t="shared" si="209"/>
        <v/>
      </c>
      <c r="CU42" s="12"/>
      <c r="CV42" s="314"/>
      <c r="CW42" s="314" t="str">
        <f t="shared" si="210"/>
        <v/>
      </c>
      <c r="CX42" s="12"/>
      <c r="CY42" s="12"/>
      <c r="CZ42" s="12"/>
      <c r="DA42" s="314"/>
      <c r="DB42" s="316"/>
      <c r="DC42" s="293"/>
      <c r="DD42" s="307">
        <f t="shared" si="235"/>
        <v>11</v>
      </c>
      <c r="DE42" s="314" t="str">
        <f t="shared" ref="DE42:DG42" si="294">CJ42</f>
        <v/>
      </c>
      <c r="DF42" s="331" t="str">
        <f t="shared" si="294"/>
        <v/>
      </c>
      <c r="DG42" s="314" t="str">
        <f t="shared" si="294"/>
        <v/>
      </c>
      <c r="DH42" s="314" t="str">
        <f>Split!Z64</f>
        <v/>
      </c>
      <c r="DI42" s="314" t="str">
        <f>Split!AA64</f>
        <v/>
      </c>
      <c r="DJ42" s="12"/>
      <c r="DK42" s="12"/>
      <c r="DL42" s="314" t="str">
        <f t="shared" si="212"/>
        <v/>
      </c>
      <c r="DM42" s="314" t="str">
        <f t="shared" si="213"/>
        <v/>
      </c>
      <c r="DN42" s="12"/>
      <c r="DO42" s="314" t="str">
        <f t="shared" si="214"/>
        <v/>
      </c>
      <c r="DP42" s="12"/>
      <c r="DQ42" s="314"/>
      <c r="DR42" s="314" t="str">
        <f t="shared" si="215"/>
        <v/>
      </c>
      <c r="DS42" s="12"/>
      <c r="DT42" s="12"/>
      <c r="DU42" s="12"/>
      <c r="DV42" s="314"/>
      <c r="DW42" s="316"/>
      <c r="DX42" s="293"/>
      <c r="DY42" s="307">
        <f t="shared" si="237"/>
        <v>11</v>
      </c>
      <c r="DZ42" s="314" t="str">
        <f t="shared" ref="DZ42:EB42" si="295">DE42</f>
        <v/>
      </c>
      <c r="EA42" s="332" t="str">
        <f t="shared" si="295"/>
        <v/>
      </c>
      <c r="EB42" s="314" t="str">
        <f t="shared" si="295"/>
        <v/>
      </c>
      <c r="EC42" s="314" t="str">
        <f>Split!AB64</f>
        <v/>
      </c>
      <c r="ED42" s="314" t="str">
        <f>Split!AC64</f>
        <v/>
      </c>
      <c r="EE42" s="12"/>
      <c r="EF42" s="12"/>
      <c r="EG42" s="314" t="str">
        <f t="shared" si="217"/>
        <v/>
      </c>
      <c r="EH42" s="314" t="str">
        <f t="shared" si="218"/>
        <v/>
      </c>
      <c r="EI42" s="12"/>
      <c r="EJ42" s="314" t="str">
        <f t="shared" si="219"/>
        <v/>
      </c>
      <c r="EK42" s="12"/>
      <c r="EL42" s="314"/>
      <c r="EM42" s="314" t="str">
        <f t="shared" si="220"/>
        <v/>
      </c>
      <c r="EN42" s="12"/>
      <c r="EO42" s="12"/>
      <c r="EP42" s="12"/>
      <c r="EQ42" s="314"/>
      <c r="ER42" s="316"/>
      <c r="ES42" s="293"/>
      <c r="ET42" s="307">
        <f t="shared" si="239"/>
        <v>11</v>
      </c>
      <c r="EU42" s="314" t="str">
        <f t="shared" ref="EU42:EW42" si="296">DZ42</f>
        <v/>
      </c>
      <c r="EV42" s="332" t="str">
        <f t="shared" si="296"/>
        <v/>
      </c>
      <c r="EW42" s="314" t="str">
        <f t="shared" si="296"/>
        <v/>
      </c>
      <c r="EX42" s="314" t="str">
        <f>Split!AD64</f>
        <v/>
      </c>
      <c r="EY42" s="314" t="str">
        <f>Split!AE64</f>
        <v/>
      </c>
      <c r="EZ42" s="12"/>
      <c r="FA42" s="12"/>
      <c r="FB42" s="314" t="str">
        <f t="shared" si="222"/>
        <v/>
      </c>
      <c r="FC42" s="314" t="str">
        <f t="shared" si="223"/>
        <v/>
      </c>
      <c r="FD42" s="12"/>
      <c r="FE42" s="314" t="str">
        <f t="shared" si="224"/>
        <v/>
      </c>
      <c r="FF42" s="12"/>
      <c r="FG42" s="314"/>
      <c r="FH42" s="314" t="str">
        <f t="shared" si="225"/>
        <v/>
      </c>
      <c r="FI42" s="12"/>
      <c r="FJ42" s="12"/>
      <c r="FK42" s="12"/>
      <c r="FL42" s="314"/>
      <c r="FM42" s="316"/>
      <c r="FN42" s="300"/>
    </row>
    <row r="43" ht="15.75" customHeight="1" outlineLevel="1">
      <c r="A43" s="292"/>
      <c r="B43" s="293"/>
      <c r="C43" s="302">
        <f t="shared" si="226"/>
        <v>12</v>
      </c>
      <c r="D43" s="303" t="str">
        <f>Split!F65</f>
        <v/>
      </c>
      <c r="E43" s="329" t="str">
        <f>IF(Split!G65="","",Split!G65)</f>
        <v/>
      </c>
      <c r="F43" s="303" t="str">
        <f>Split!N65</f>
        <v/>
      </c>
      <c r="G43" s="303" t="str">
        <f>Split!P65</f>
        <v/>
      </c>
      <c r="H43" s="303" t="str">
        <f>Split!Q65</f>
        <v/>
      </c>
      <c r="I43" s="12"/>
      <c r="J43" s="12"/>
      <c r="K43" s="303" t="str">
        <f>IF(D43="","",Split!O65)</f>
        <v/>
      </c>
      <c r="L43" s="303" t="str">
        <f>Split!H65</f>
        <v/>
      </c>
      <c r="M43" s="12"/>
      <c r="N43" s="303" t="str">
        <f>Split!$J65</f>
        <v/>
      </c>
      <c r="O43" s="12"/>
      <c r="P43" s="303"/>
      <c r="Q43" s="303" t="str">
        <f>Split!L65</f>
        <v/>
      </c>
      <c r="R43" s="12"/>
      <c r="S43" s="12"/>
      <c r="T43" s="12"/>
      <c r="U43" s="303"/>
      <c r="V43" s="305"/>
      <c r="W43" s="293"/>
      <c r="X43" s="302">
        <f t="shared" si="227"/>
        <v>12</v>
      </c>
      <c r="Y43" s="303" t="str">
        <f t="shared" ref="Y43:AA43" si="297">D43</f>
        <v/>
      </c>
      <c r="Z43" s="329" t="str">
        <f t="shared" si="297"/>
        <v/>
      </c>
      <c r="AA43" s="303" t="str">
        <f t="shared" si="297"/>
        <v/>
      </c>
      <c r="AB43" s="303" t="str">
        <f>Split!R65</f>
        <v/>
      </c>
      <c r="AC43" s="303" t="str">
        <f>Split!S65</f>
        <v/>
      </c>
      <c r="AD43" s="12"/>
      <c r="AE43" s="12"/>
      <c r="AF43" s="303" t="str">
        <f t="shared" si="192"/>
        <v/>
      </c>
      <c r="AG43" s="303" t="str">
        <f t="shared" si="193"/>
        <v/>
      </c>
      <c r="AH43" s="12"/>
      <c r="AI43" s="303" t="str">
        <f t="shared" si="194"/>
        <v/>
      </c>
      <c r="AJ43" s="12"/>
      <c r="AK43" s="303"/>
      <c r="AL43" s="303" t="str">
        <f t="shared" si="195"/>
        <v/>
      </c>
      <c r="AM43" s="12"/>
      <c r="AN43" s="12"/>
      <c r="AO43" s="12"/>
      <c r="AP43" s="303"/>
      <c r="AQ43" s="305"/>
      <c r="AR43" s="298"/>
      <c r="AS43" s="302">
        <f t="shared" si="229"/>
        <v>12</v>
      </c>
      <c r="AT43" s="303" t="str">
        <f t="shared" ref="AT43:AV43" si="298">Y43</f>
        <v/>
      </c>
      <c r="AU43" s="329" t="str">
        <f t="shared" si="298"/>
        <v/>
      </c>
      <c r="AV43" s="303" t="str">
        <f t="shared" si="298"/>
        <v/>
      </c>
      <c r="AW43" s="303" t="str">
        <f>Split!T65</f>
        <v/>
      </c>
      <c r="AX43" s="303" t="str">
        <f>Split!U65</f>
        <v/>
      </c>
      <c r="AY43" s="12"/>
      <c r="AZ43" s="12"/>
      <c r="BA43" s="303" t="str">
        <f t="shared" si="197"/>
        <v/>
      </c>
      <c r="BB43" s="303" t="str">
        <f t="shared" si="198"/>
        <v/>
      </c>
      <c r="BC43" s="12"/>
      <c r="BD43" s="303" t="str">
        <f t="shared" si="199"/>
        <v/>
      </c>
      <c r="BE43" s="12"/>
      <c r="BF43" s="303"/>
      <c r="BG43" s="303" t="str">
        <f t="shared" si="200"/>
        <v/>
      </c>
      <c r="BH43" s="12"/>
      <c r="BI43" s="12"/>
      <c r="BJ43" s="12"/>
      <c r="BK43" s="303"/>
      <c r="BL43" s="305"/>
      <c r="BM43" s="298"/>
      <c r="BN43" s="302">
        <f t="shared" si="231"/>
        <v>12</v>
      </c>
      <c r="BO43" s="303" t="str">
        <f t="shared" ref="BO43:BQ43" si="299">AT43</f>
        <v/>
      </c>
      <c r="BP43" s="329" t="str">
        <f t="shared" si="299"/>
        <v/>
      </c>
      <c r="BQ43" s="303" t="str">
        <f t="shared" si="299"/>
        <v/>
      </c>
      <c r="BR43" s="303" t="str">
        <f>Split!V65</f>
        <v/>
      </c>
      <c r="BS43" s="303" t="str">
        <f>Split!W65</f>
        <v/>
      </c>
      <c r="BT43" s="12"/>
      <c r="BU43" s="12"/>
      <c r="BV43" s="303" t="str">
        <f t="shared" si="202"/>
        <v/>
      </c>
      <c r="BW43" s="303" t="str">
        <f t="shared" si="203"/>
        <v/>
      </c>
      <c r="BX43" s="12"/>
      <c r="BY43" s="303" t="str">
        <f t="shared" si="204"/>
        <v/>
      </c>
      <c r="BZ43" s="12"/>
      <c r="CA43" s="303"/>
      <c r="CB43" s="303" t="str">
        <f t="shared" si="205"/>
        <v/>
      </c>
      <c r="CC43" s="12"/>
      <c r="CD43" s="12"/>
      <c r="CE43" s="12"/>
      <c r="CF43" s="303"/>
      <c r="CG43" s="305"/>
      <c r="CH43" s="293"/>
      <c r="CI43" s="302">
        <f t="shared" si="233"/>
        <v>12</v>
      </c>
      <c r="CJ43" s="303" t="str">
        <f t="shared" ref="CJ43:CL43" si="300">BO43</f>
        <v/>
      </c>
      <c r="CK43" s="329" t="str">
        <f t="shared" si="300"/>
        <v/>
      </c>
      <c r="CL43" s="303" t="str">
        <f t="shared" si="300"/>
        <v/>
      </c>
      <c r="CM43" s="303" t="str">
        <f>Split!X65</f>
        <v/>
      </c>
      <c r="CN43" s="303" t="str">
        <f>Split!Y65</f>
        <v/>
      </c>
      <c r="CO43" s="12"/>
      <c r="CP43" s="12"/>
      <c r="CQ43" s="303" t="str">
        <f t="shared" si="207"/>
        <v/>
      </c>
      <c r="CR43" s="303" t="str">
        <f t="shared" si="208"/>
        <v/>
      </c>
      <c r="CS43" s="12"/>
      <c r="CT43" s="303" t="str">
        <f t="shared" si="209"/>
        <v/>
      </c>
      <c r="CU43" s="12"/>
      <c r="CV43" s="303"/>
      <c r="CW43" s="303" t="str">
        <f t="shared" si="210"/>
        <v/>
      </c>
      <c r="CX43" s="12"/>
      <c r="CY43" s="12"/>
      <c r="CZ43" s="12"/>
      <c r="DA43" s="303"/>
      <c r="DB43" s="305"/>
      <c r="DC43" s="293"/>
      <c r="DD43" s="302">
        <f t="shared" si="235"/>
        <v>12</v>
      </c>
      <c r="DE43" s="303" t="str">
        <f t="shared" ref="DE43:DG43" si="301">CJ43</f>
        <v/>
      </c>
      <c r="DF43" s="329" t="str">
        <f t="shared" si="301"/>
        <v/>
      </c>
      <c r="DG43" s="303" t="str">
        <f t="shared" si="301"/>
        <v/>
      </c>
      <c r="DH43" s="303" t="str">
        <f>Split!Z65</f>
        <v/>
      </c>
      <c r="DI43" s="303" t="str">
        <f>Split!AA65</f>
        <v/>
      </c>
      <c r="DJ43" s="12"/>
      <c r="DK43" s="12"/>
      <c r="DL43" s="303" t="str">
        <f t="shared" si="212"/>
        <v/>
      </c>
      <c r="DM43" s="303" t="str">
        <f t="shared" si="213"/>
        <v/>
      </c>
      <c r="DN43" s="12"/>
      <c r="DO43" s="303" t="str">
        <f t="shared" si="214"/>
        <v/>
      </c>
      <c r="DP43" s="12"/>
      <c r="DQ43" s="303"/>
      <c r="DR43" s="303" t="str">
        <f t="shared" si="215"/>
        <v/>
      </c>
      <c r="DS43" s="12"/>
      <c r="DT43" s="12"/>
      <c r="DU43" s="12"/>
      <c r="DV43" s="303"/>
      <c r="DW43" s="305"/>
      <c r="DX43" s="293"/>
      <c r="DY43" s="302">
        <f t="shared" si="237"/>
        <v>12</v>
      </c>
      <c r="DZ43" s="303" t="str">
        <f t="shared" ref="DZ43:EB43" si="302">DE43</f>
        <v/>
      </c>
      <c r="EA43" s="330" t="str">
        <f t="shared" si="302"/>
        <v/>
      </c>
      <c r="EB43" s="303" t="str">
        <f t="shared" si="302"/>
        <v/>
      </c>
      <c r="EC43" s="303" t="str">
        <f>Split!AB65</f>
        <v/>
      </c>
      <c r="ED43" s="303" t="str">
        <f>Split!AC65</f>
        <v/>
      </c>
      <c r="EE43" s="12"/>
      <c r="EF43" s="12"/>
      <c r="EG43" s="303" t="str">
        <f t="shared" si="217"/>
        <v/>
      </c>
      <c r="EH43" s="303" t="str">
        <f t="shared" si="218"/>
        <v/>
      </c>
      <c r="EI43" s="12"/>
      <c r="EJ43" s="303" t="str">
        <f t="shared" si="219"/>
        <v/>
      </c>
      <c r="EK43" s="12"/>
      <c r="EL43" s="303"/>
      <c r="EM43" s="303" t="str">
        <f t="shared" si="220"/>
        <v/>
      </c>
      <c r="EN43" s="12"/>
      <c r="EO43" s="12"/>
      <c r="EP43" s="12"/>
      <c r="EQ43" s="303"/>
      <c r="ER43" s="305"/>
      <c r="ES43" s="293"/>
      <c r="ET43" s="302">
        <f t="shared" si="239"/>
        <v>12</v>
      </c>
      <c r="EU43" s="303" t="str">
        <f t="shared" ref="EU43:EW43" si="303">DZ43</f>
        <v/>
      </c>
      <c r="EV43" s="330" t="str">
        <f t="shared" si="303"/>
        <v/>
      </c>
      <c r="EW43" s="303" t="str">
        <f t="shared" si="303"/>
        <v/>
      </c>
      <c r="EX43" s="303" t="str">
        <f>Split!AD65</f>
        <v/>
      </c>
      <c r="EY43" s="303" t="str">
        <f>Split!AE65</f>
        <v/>
      </c>
      <c r="EZ43" s="12"/>
      <c r="FA43" s="12"/>
      <c r="FB43" s="303" t="str">
        <f t="shared" si="222"/>
        <v/>
      </c>
      <c r="FC43" s="303" t="str">
        <f t="shared" si="223"/>
        <v/>
      </c>
      <c r="FD43" s="12"/>
      <c r="FE43" s="303" t="str">
        <f t="shared" si="224"/>
        <v/>
      </c>
      <c r="FF43" s="12"/>
      <c r="FG43" s="303"/>
      <c r="FH43" s="303" t="str">
        <f t="shared" si="225"/>
        <v/>
      </c>
      <c r="FI43" s="12"/>
      <c r="FJ43" s="12"/>
      <c r="FK43" s="12"/>
      <c r="FL43" s="303"/>
      <c r="FM43" s="305"/>
      <c r="FN43" s="300"/>
    </row>
    <row r="44" ht="15.75" customHeight="1" outlineLevel="1">
      <c r="A44" s="292"/>
      <c r="B44" s="339"/>
      <c r="C44" s="340"/>
      <c r="D44" s="341"/>
      <c r="E44" s="9"/>
      <c r="F44" s="342"/>
      <c r="G44" s="342"/>
      <c r="H44" s="342"/>
      <c r="I44" s="342"/>
      <c r="J44" s="342"/>
      <c r="K44" s="342"/>
      <c r="L44" s="343"/>
      <c r="M44" s="343"/>
      <c r="N44" s="343"/>
      <c r="O44" s="343"/>
      <c r="P44" s="343"/>
      <c r="Q44" s="343"/>
      <c r="R44" s="343"/>
      <c r="S44" s="343"/>
      <c r="T44" s="343"/>
      <c r="U44" s="343"/>
      <c r="V44" s="343"/>
      <c r="W44" s="339"/>
      <c r="X44" s="340"/>
      <c r="Y44" s="341"/>
      <c r="Z44" s="9"/>
      <c r="AA44" s="342"/>
      <c r="AB44" s="342"/>
      <c r="AC44" s="342"/>
      <c r="AD44" s="342"/>
      <c r="AE44" s="342"/>
      <c r="AF44" s="342"/>
      <c r="AG44" s="343"/>
      <c r="AH44" s="343"/>
      <c r="AI44" s="343"/>
      <c r="AJ44" s="343"/>
      <c r="AK44" s="343"/>
      <c r="AL44" s="343"/>
      <c r="AM44" s="343"/>
      <c r="AN44" s="343"/>
      <c r="AO44" s="343"/>
      <c r="AP44" s="343"/>
      <c r="AQ44" s="343"/>
      <c r="AR44" s="298"/>
      <c r="AS44" s="340"/>
      <c r="AT44" s="341"/>
      <c r="AU44" s="9"/>
      <c r="AV44" s="342"/>
      <c r="AW44" s="342"/>
      <c r="AX44" s="342"/>
      <c r="AY44" s="342"/>
      <c r="AZ44" s="342"/>
      <c r="BA44" s="342"/>
      <c r="BB44" s="343"/>
      <c r="BC44" s="343"/>
      <c r="BD44" s="343"/>
      <c r="BE44" s="343"/>
      <c r="BF44" s="343"/>
      <c r="BG44" s="343"/>
      <c r="BH44" s="343"/>
      <c r="BI44" s="343"/>
      <c r="BJ44" s="343"/>
      <c r="BK44" s="343"/>
      <c r="BL44" s="343"/>
      <c r="BM44" s="298"/>
      <c r="BN44" s="340"/>
      <c r="BO44" s="341"/>
      <c r="BP44" s="9"/>
      <c r="BQ44" s="342"/>
      <c r="BR44" s="342"/>
      <c r="BS44" s="342"/>
      <c r="BT44" s="342"/>
      <c r="BU44" s="342"/>
      <c r="BV44" s="342"/>
      <c r="BW44" s="343"/>
      <c r="BX44" s="343"/>
      <c r="BY44" s="343"/>
      <c r="BZ44" s="343"/>
      <c r="CA44" s="343"/>
      <c r="CB44" s="343"/>
      <c r="CC44" s="343"/>
      <c r="CD44" s="343"/>
      <c r="CE44" s="343"/>
      <c r="CF44" s="343"/>
      <c r="CG44" s="343"/>
      <c r="CH44" s="339"/>
      <c r="CI44" s="340"/>
      <c r="CJ44" s="341"/>
      <c r="CK44" s="9"/>
      <c r="CL44" s="342"/>
      <c r="CM44" s="342"/>
      <c r="CN44" s="342"/>
      <c r="CO44" s="342"/>
      <c r="CP44" s="342"/>
      <c r="CQ44" s="342"/>
      <c r="CR44" s="343"/>
      <c r="CS44" s="343"/>
      <c r="CT44" s="343"/>
      <c r="CU44" s="343"/>
      <c r="CV44" s="343"/>
      <c r="CW44" s="343"/>
      <c r="CX44" s="343"/>
      <c r="CY44" s="343"/>
      <c r="CZ44" s="343"/>
      <c r="DA44" s="343"/>
      <c r="DB44" s="343"/>
      <c r="DC44" s="339"/>
      <c r="DD44" s="340"/>
      <c r="DE44" s="341"/>
      <c r="DF44" s="9"/>
      <c r="DG44" s="342"/>
      <c r="DH44" s="342"/>
      <c r="DI44" s="342"/>
      <c r="DJ44" s="342"/>
      <c r="DK44" s="342"/>
      <c r="DL44" s="342"/>
      <c r="DM44" s="343"/>
      <c r="DN44" s="343"/>
      <c r="DO44" s="343"/>
      <c r="DP44" s="343"/>
      <c r="DQ44" s="343"/>
      <c r="DR44" s="343"/>
      <c r="DS44" s="343"/>
      <c r="DT44" s="343"/>
      <c r="DU44" s="343"/>
      <c r="DV44" s="343"/>
      <c r="DW44" s="343"/>
      <c r="DX44" s="339"/>
      <c r="DY44" s="340"/>
      <c r="DZ44" s="341"/>
      <c r="EA44" s="9"/>
      <c r="EB44" s="342"/>
      <c r="EC44" s="342"/>
      <c r="ED44" s="342"/>
      <c r="EE44" s="342"/>
      <c r="EF44" s="342"/>
      <c r="EG44" s="342"/>
      <c r="EH44" s="343"/>
      <c r="EI44" s="343"/>
      <c r="EJ44" s="343"/>
      <c r="EK44" s="343"/>
      <c r="EL44" s="343"/>
      <c r="EM44" s="343"/>
      <c r="EN44" s="343"/>
      <c r="EO44" s="343"/>
      <c r="EP44" s="343"/>
      <c r="EQ44" s="343"/>
      <c r="ER44" s="343"/>
      <c r="ES44" s="339"/>
      <c r="ET44" s="340"/>
      <c r="EU44" s="341"/>
      <c r="EV44" s="9"/>
      <c r="EW44" s="342"/>
      <c r="EX44" s="342"/>
      <c r="EY44" s="342"/>
      <c r="EZ44" s="342"/>
      <c r="FA44" s="342"/>
      <c r="FB44" s="342"/>
      <c r="FC44" s="343"/>
      <c r="FD44" s="343"/>
      <c r="FE44" s="343"/>
      <c r="FF44" s="343"/>
      <c r="FG44" s="343"/>
      <c r="FH44" s="343"/>
      <c r="FI44" s="343"/>
      <c r="FJ44" s="343"/>
      <c r="FK44" s="343"/>
      <c r="FL44" s="343"/>
      <c r="FM44" s="343"/>
      <c r="FN44" s="344"/>
    </row>
    <row r="45" ht="15.75" customHeight="1" outlineLevel="1">
      <c r="A45" s="333"/>
      <c r="B45" s="278"/>
      <c r="C45" s="279"/>
      <c r="D45" s="280">
        <f>D30+1</f>
        <v>3</v>
      </c>
      <c r="E45" s="281"/>
      <c r="F45" s="281"/>
      <c r="G45" s="281"/>
      <c r="H45" s="281"/>
      <c r="I45" s="281"/>
      <c r="J45" s="282"/>
      <c r="K45" s="283"/>
      <c r="L45" s="282"/>
      <c r="M45" s="282"/>
      <c r="N45" s="282"/>
      <c r="O45" s="282"/>
      <c r="P45" s="282"/>
      <c r="Q45" s="282"/>
      <c r="R45" s="282"/>
      <c r="S45" s="284"/>
      <c r="T45" s="284"/>
      <c r="U45" s="284"/>
      <c r="V45" s="284"/>
      <c r="W45" s="278"/>
      <c r="X45" s="279"/>
      <c r="Y45" s="280">
        <f>Y30+1</f>
        <v>3</v>
      </c>
      <c r="Z45" s="281"/>
      <c r="AA45" s="281"/>
      <c r="AB45" s="281"/>
      <c r="AC45" s="281"/>
      <c r="AD45" s="281"/>
      <c r="AE45" s="282"/>
      <c r="AF45" s="283"/>
      <c r="AG45" s="282"/>
      <c r="AH45" s="282"/>
      <c r="AI45" s="282"/>
      <c r="AJ45" s="282"/>
      <c r="AK45" s="282"/>
      <c r="AL45" s="282"/>
      <c r="AM45" s="282"/>
      <c r="AN45" s="284"/>
      <c r="AO45" s="284"/>
      <c r="AP45" s="284"/>
      <c r="AQ45" s="284"/>
      <c r="AR45" s="285"/>
      <c r="AS45" s="279"/>
      <c r="AT45" s="280">
        <f>AT30+1</f>
        <v>3</v>
      </c>
      <c r="AU45" s="281"/>
      <c r="AV45" s="281"/>
      <c r="AW45" s="281"/>
      <c r="AX45" s="281"/>
      <c r="AY45" s="281"/>
      <c r="AZ45" s="282"/>
      <c r="BA45" s="283"/>
      <c r="BB45" s="282"/>
      <c r="BC45" s="282"/>
      <c r="BD45" s="282"/>
      <c r="BE45" s="282"/>
      <c r="BF45" s="282"/>
      <c r="BG45" s="282"/>
      <c r="BH45" s="282"/>
      <c r="BI45" s="284"/>
      <c r="BJ45" s="284"/>
      <c r="BK45" s="284"/>
      <c r="BL45" s="284"/>
      <c r="BM45" s="285"/>
      <c r="BN45" s="279"/>
      <c r="BO45" s="280">
        <f>BO30+1</f>
        <v>3</v>
      </c>
      <c r="BP45" s="281"/>
      <c r="BQ45" s="281"/>
      <c r="BR45" s="281"/>
      <c r="BS45" s="281"/>
      <c r="BT45" s="281"/>
      <c r="BU45" s="282"/>
      <c r="BV45" s="283"/>
      <c r="BW45" s="282"/>
      <c r="BX45" s="282"/>
      <c r="BY45" s="282"/>
      <c r="BZ45" s="282"/>
      <c r="CA45" s="282"/>
      <c r="CB45" s="282"/>
      <c r="CC45" s="282"/>
      <c r="CD45" s="284"/>
      <c r="CE45" s="284"/>
      <c r="CF45" s="284"/>
      <c r="CG45" s="284"/>
      <c r="CH45" s="278"/>
      <c r="CI45" s="279"/>
      <c r="CJ45" s="280">
        <f>CJ30+1</f>
        <v>3</v>
      </c>
      <c r="CK45" s="281"/>
      <c r="CL45" s="281"/>
      <c r="CM45" s="281"/>
      <c r="CN45" s="281"/>
      <c r="CO45" s="281"/>
      <c r="CP45" s="282"/>
      <c r="CQ45" s="283"/>
      <c r="CR45" s="282"/>
      <c r="CS45" s="282"/>
      <c r="CT45" s="282"/>
      <c r="CU45" s="282"/>
      <c r="CV45" s="282"/>
      <c r="CW45" s="282"/>
      <c r="CX45" s="282"/>
      <c r="CY45" s="284"/>
      <c r="CZ45" s="284"/>
      <c r="DA45" s="284"/>
      <c r="DB45" s="284"/>
      <c r="DC45" s="278"/>
      <c r="DD45" s="279"/>
      <c r="DE45" s="280">
        <f>DE30+1</f>
        <v>3</v>
      </c>
      <c r="DF45" s="281"/>
      <c r="DG45" s="281"/>
      <c r="DH45" s="281"/>
      <c r="DI45" s="281"/>
      <c r="DJ45" s="281"/>
      <c r="DK45" s="282"/>
      <c r="DL45" s="283"/>
      <c r="DM45" s="282"/>
      <c r="DN45" s="282"/>
      <c r="DO45" s="282"/>
      <c r="DP45" s="282"/>
      <c r="DQ45" s="282"/>
      <c r="DR45" s="282"/>
      <c r="DS45" s="282"/>
      <c r="DT45" s="284"/>
      <c r="DU45" s="284"/>
      <c r="DV45" s="284"/>
      <c r="DW45" s="284"/>
      <c r="DX45" s="278"/>
      <c r="DY45" s="279"/>
      <c r="DZ45" s="280">
        <f>DZ30+1</f>
        <v>3</v>
      </c>
      <c r="EA45" s="281"/>
      <c r="EB45" s="281"/>
      <c r="EC45" s="281"/>
      <c r="ED45" s="281"/>
      <c r="EE45" s="281"/>
      <c r="EF45" s="282"/>
      <c r="EG45" s="283"/>
      <c r="EH45" s="282"/>
      <c r="EI45" s="282"/>
      <c r="EJ45" s="282"/>
      <c r="EK45" s="282"/>
      <c r="EL45" s="282"/>
      <c r="EM45" s="282"/>
      <c r="EN45" s="282"/>
      <c r="EO45" s="284"/>
      <c r="EP45" s="284"/>
      <c r="EQ45" s="284"/>
      <c r="ER45" s="284"/>
      <c r="ES45" s="278"/>
      <c r="ET45" s="279"/>
      <c r="EU45" s="280">
        <f>EU30+1</f>
        <v>3</v>
      </c>
      <c r="EV45" s="281"/>
      <c r="EW45" s="281"/>
      <c r="EX45" s="281"/>
      <c r="EY45" s="281"/>
      <c r="EZ45" s="281"/>
      <c r="FA45" s="282"/>
      <c r="FB45" s="283"/>
      <c r="FC45" s="282"/>
      <c r="FD45" s="282"/>
      <c r="FE45" s="282"/>
      <c r="FF45" s="282"/>
      <c r="FG45" s="282"/>
      <c r="FH45" s="282"/>
      <c r="FI45" s="282"/>
      <c r="FJ45" s="284"/>
      <c r="FK45" s="284"/>
      <c r="FL45" s="284"/>
      <c r="FM45" s="284"/>
      <c r="FN45" s="286"/>
    </row>
    <row r="46" ht="15.0" customHeight="1" outlineLevel="1">
      <c r="A46" s="277"/>
      <c r="B46" s="278"/>
      <c r="C46" s="287" t="s">
        <v>314</v>
      </c>
      <c r="D46" s="288" t="s">
        <v>315</v>
      </c>
      <c r="E46" s="288" t="s">
        <v>303</v>
      </c>
      <c r="F46" s="289" t="s">
        <v>307</v>
      </c>
      <c r="G46" s="289" t="s">
        <v>304</v>
      </c>
      <c r="H46" s="289" t="s">
        <v>305</v>
      </c>
      <c r="I46" s="290"/>
      <c r="J46" s="290"/>
      <c r="K46" s="289" t="s">
        <v>316</v>
      </c>
      <c r="L46" s="289" t="s">
        <v>306</v>
      </c>
      <c r="M46" s="290"/>
      <c r="N46" s="289" t="s">
        <v>317</v>
      </c>
      <c r="O46" s="290"/>
      <c r="P46" s="289"/>
      <c r="Q46" s="289" t="s">
        <v>318</v>
      </c>
      <c r="R46" s="290"/>
      <c r="S46" s="290"/>
      <c r="T46" s="290"/>
      <c r="U46" s="289"/>
      <c r="V46" s="291" t="s">
        <v>309</v>
      </c>
      <c r="W46" s="278"/>
      <c r="X46" s="287" t="s">
        <v>314</v>
      </c>
      <c r="Y46" s="288" t="s">
        <v>315</v>
      </c>
      <c r="Z46" s="288" t="s">
        <v>303</v>
      </c>
      <c r="AA46" s="289" t="s">
        <v>307</v>
      </c>
      <c r="AB46" s="289" t="s">
        <v>304</v>
      </c>
      <c r="AC46" s="289" t="s">
        <v>305</v>
      </c>
      <c r="AD46" s="290"/>
      <c r="AE46" s="290"/>
      <c r="AF46" s="289" t="s">
        <v>316</v>
      </c>
      <c r="AG46" s="289" t="s">
        <v>306</v>
      </c>
      <c r="AH46" s="290"/>
      <c r="AI46" s="289" t="s">
        <v>317</v>
      </c>
      <c r="AJ46" s="290"/>
      <c r="AK46" s="289"/>
      <c r="AL46" s="289" t="s">
        <v>318</v>
      </c>
      <c r="AM46" s="290"/>
      <c r="AN46" s="290"/>
      <c r="AO46" s="290"/>
      <c r="AP46" s="289"/>
      <c r="AQ46" s="291" t="s">
        <v>309</v>
      </c>
      <c r="AR46" s="285"/>
      <c r="AS46" s="287" t="s">
        <v>314</v>
      </c>
      <c r="AT46" s="288" t="s">
        <v>315</v>
      </c>
      <c r="AU46" s="288" t="s">
        <v>303</v>
      </c>
      <c r="AV46" s="289" t="s">
        <v>307</v>
      </c>
      <c r="AW46" s="289" t="s">
        <v>304</v>
      </c>
      <c r="AX46" s="289" t="s">
        <v>305</v>
      </c>
      <c r="AY46" s="290"/>
      <c r="AZ46" s="290"/>
      <c r="BA46" s="289" t="s">
        <v>316</v>
      </c>
      <c r="BB46" s="289" t="s">
        <v>306</v>
      </c>
      <c r="BC46" s="290"/>
      <c r="BD46" s="289" t="s">
        <v>317</v>
      </c>
      <c r="BE46" s="290"/>
      <c r="BF46" s="289"/>
      <c r="BG46" s="289" t="s">
        <v>318</v>
      </c>
      <c r="BH46" s="290"/>
      <c r="BI46" s="290"/>
      <c r="BJ46" s="290"/>
      <c r="BK46" s="289"/>
      <c r="BL46" s="291" t="s">
        <v>309</v>
      </c>
      <c r="BM46" s="285"/>
      <c r="BN46" s="287" t="s">
        <v>314</v>
      </c>
      <c r="BO46" s="288" t="s">
        <v>315</v>
      </c>
      <c r="BP46" s="288" t="s">
        <v>303</v>
      </c>
      <c r="BQ46" s="289" t="s">
        <v>307</v>
      </c>
      <c r="BR46" s="289" t="s">
        <v>304</v>
      </c>
      <c r="BS46" s="289" t="s">
        <v>305</v>
      </c>
      <c r="BT46" s="290"/>
      <c r="BU46" s="290"/>
      <c r="BV46" s="289" t="s">
        <v>316</v>
      </c>
      <c r="BW46" s="289" t="s">
        <v>306</v>
      </c>
      <c r="BX46" s="290"/>
      <c r="BY46" s="289" t="s">
        <v>317</v>
      </c>
      <c r="BZ46" s="290"/>
      <c r="CA46" s="289"/>
      <c r="CB46" s="289" t="s">
        <v>318</v>
      </c>
      <c r="CC46" s="290"/>
      <c r="CD46" s="290"/>
      <c r="CE46" s="290"/>
      <c r="CF46" s="289"/>
      <c r="CG46" s="291" t="s">
        <v>309</v>
      </c>
      <c r="CH46" s="278"/>
      <c r="CI46" s="287" t="s">
        <v>314</v>
      </c>
      <c r="CJ46" s="288" t="s">
        <v>315</v>
      </c>
      <c r="CK46" s="288" t="s">
        <v>303</v>
      </c>
      <c r="CL46" s="289" t="s">
        <v>307</v>
      </c>
      <c r="CM46" s="289" t="s">
        <v>304</v>
      </c>
      <c r="CN46" s="289" t="s">
        <v>305</v>
      </c>
      <c r="CO46" s="290"/>
      <c r="CP46" s="290"/>
      <c r="CQ46" s="289" t="s">
        <v>316</v>
      </c>
      <c r="CR46" s="289" t="s">
        <v>306</v>
      </c>
      <c r="CS46" s="290"/>
      <c r="CT46" s="289" t="s">
        <v>317</v>
      </c>
      <c r="CU46" s="290"/>
      <c r="CV46" s="289"/>
      <c r="CW46" s="289" t="s">
        <v>318</v>
      </c>
      <c r="CX46" s="290"/>
      <c r="CY46" s="290"/>
      <c r="CZ46" s="290"/>
      <c r="DA46" s="289"/>
      <c r="DB46" s="291" t="s">
        <v>309</v>
      </c>
      <c r="DC46" s="278"/>
      <c r="DD46" s="287" t="s">
        <v>314</v>
      </c>
      <c r="DE46" s="288" t="s">
        <v>315</v>
      </c>
      <c r="DF46" s="288" t="s">
        <v>303</v>
      </c>
      <c r="DG46" s="289" t="s">
        <v>307</v>
      </c>
      <c r="DH46" s="289" t="s">
        <v>304</v>
      </c>
      <c r="DI46" s="289" t="s">
        <v>305</v>
      </c>
      <c r="DJ46" s="290"/>
      <c r="DK46" s="290"/>
      <c r="DL46" s="289" t="s">
        <v>316</v>
      </c>
      <c r="DM46" s="289" t="s">
        <v>306</v>
      </c>
      <c r="DN46" s="290"/>
      <c r="DO46" s="289" t="s">
        <v>317</v>
      </c>
      <c r="DP46" s="290"/>
      <c r="DQ46" s="289"/>
      <c r="DR46" s="289" t="s">
        <v>318</v>
      </c>
      <c r="DS46" s="290"/>
      <c r="DT46" s="290"/>
      <c r="DU46" s="290"/>
      <c r="DV46" s="289"/>
      <c r="DW46" s="291" t="s">
        <v>309</v>
      </c>
      <c r="DX46" s="278"/>
      <c r="DY46" s="287" t="s">
        <v>314</v>
      </c>
      <c r="DZ46" s="288" t="s">
        <v>315</v>
      </c>
      <c r="EA46" s="288" t="s">
        <v>303</v>
      </c>
      <c r="EB46" s="289" t="s">
        <v>307</v>
      </c>
      <c r="EC46" s="289" t="s">
        <v>304</v>
      </c>
      <c r="ED46" s="289" t="s">
        <v>305</v>
      </c>
      <c r="EE46" s="290"/>
      <c r="EF46" s="290"/>
      <c r="EG46" s="289" t="s">
        <v>316</v>
      </c>
      <c r="EH46" s="289" t="s">
        <v>306</v>
      </c>
      <c r="EI46" s="290"/>
      <c r="EJ46" s="289" t="s">
        <v>317</v>
      </c>
      <c r="EK46" s="290"/>
      <c r="EL46" s="289"/>
      <c r="EM46" s="289" t="s">
        <v>318</v>
      </c>
      <c r="EN46" s="290"/>
      <c r="EO46" s="290"/>
      <c r="EP46" s="290"/>
      <c r="EQ46" s="289"/>
      <c r="ER46" s="291" t="s">
        <v>309</v>
      </c>
      <c r="ES46" s="278"/>
      <c r="ET46" s="287" t="s">
        <v>314</v>
      </c>
      <c r="EU46" s="288" t="s">
        <v>315</v>
      </c>
      <c r="EV46" s="288" t="s">
        <v>303</v>
      </c>
      <c r="EW46" s="289" t="s">
        <v>307</v>
      </c>
      <c r="EX46" s="289" t="s">
        <v>304</v>
      </c>
      <c r="EY46" s="289" t="s">
        <v>305</v>
      </c>
      <c r="EZ46" s="290"/>
      <c r="FA46" s="290"/>
      <c r="FB46" s="289" t="s">
        <v>316</v>
      </c>
      <c r="FC46" s="289" t="s">
        <v>306</v>
      </c>
      <c r="FD46" s="290"/>
      <c r="FE46" s="289" t="s">
        <v>317</v>
      </c>
      <c r="FF46" s="290"/>
      <c r="FG46" s="289"/>
      <c r="FH46" s="289" t="s">
        <v>318</v>
      </c>
      <c r="FI46" s="290"/>
      <c r="FJ46" s="290"/>
      <c r="FK46" s="290"/>
      <c r="FL46" s="289"/>
      <c r="FM46" s="291" t="s">
        <v>309</v>
      </c>
      <c r="FN46" s="286"/>
    </row>
    <row r="47" ht="15.75" customHeight="1" outlineLevel="1">
      <c r="A47" s="292"/>
      <c r="B47" s="293"/>
      <c r="C47" s="294" t="s">
        <v>319</v>
      </c>
      <c r="D47" s="295" t="str">
        <f>Split!F69</f>
        <v>shoulder press</v>
      </c>
      <c r="E47" s="296" t="str">
        <f>IF(Split!G69="","",Split!G69)</f>
        <v>https://youtu.be/iaIGgpHj-xs?t=33</v>
      </c>
      <c r="F47" s="295" t="str">
        <f>Split!N69</f>
        <v>spalle basse, petto in fuori.</v>
      </c>
      <c r="G47" s="295">
        <f>Split!P69</f>
        <v>4</v>
      </c>
      <c r="H47" s="295">
        <f>Split!Q69</f>
        <v>5</v>
      </c>
      <c r="I47" s="27"/>
      <c r="J47" s="27"/>
      <c r="K47" s="295" t="str">
        <f>IF(D47="","",Split!O69)</f>
        <v/>
      </c>
      <c r="L47" s="295">
        <f>Split!H69</f>
        <v>90</v>
      </c>
      <c r="M47" s="27"/>
      <c r="N47" s="295" t="str">
        <f>Split!$J69</f>
        <v/>
      </c>
      <c r="O47" s="27"/>
      <c r="P47" s="295"/>
      <c r="Q47" s="295" t="str">
        <f>Split!L69</f>
        <v>trova un carico pesante ma gestibile per 4x5, la settimana a seguire con lo stesso carico arriva a chiudere 3z6, poi la settimana dopo aumenta il carico e ripeti il ragionamento</v>
      </c>
      <c r="R47" s="27"/>
      <c r="S47" s="27"/>
      <c r="T47" s="27"/>
      <c r="U47" s="295"/>
      <c r="V47" s="297"/>
      <c r="W47" s="293"/>
      <c r="X47" s="294" t="s">
        <v>319</v>
      </c>
      <c r="Y47" s="295" t="str">
        <f t="shared" ref="Y47:AA47" si="304">D47</f>
        <v>shoulder press</v>
      </c>
      <c r="Z47" s="296" t="str">
        <f t="shared" si="304"/>
        <v>https://youtu.be/iaIGgpHj-xs?t=33</v>
      </c>
      <c r="AA47" s="295" t="str">
        <f t="shared" si="304"/>
        <v>spalle basse, petto in fuori.</v>
      </c>
      <c r="AB47" s="295">
        <f>Split!R69</f>
        <v>3</v>
      </c>
      <c r="AC47" s="295" t="str">
        <f>Split!S69</f>
        <v>6 stesso carico settitmana 1</v>
      </c>
      <c r="AD47" s="27"/>
      <c r="AE47" s="27"/>
      <c r="AF47" s="295" t="str">
        <f t="shared" ref="AF47:AF58" si="312">$K47</f>
        <v/>
      </c>
      <c r="AG47" s="295">
        <f t="shared" ref="AG47:AG58" si="313">L47</f>
        <v>90</v>
      </c>
      <c r="AH47" s="27"/>
      <c r="AI47" s="295" t="str">
        <f t="shared" ref="AI47:AI58" si="314">N47</f>
        <v/>
      </c>
      <c r="AJ47" s="27"/>
      <c r="AK47" s="295"/>
      <c r="AL47" s="295" t="str">
        <f t="shared" ref="AL47:AL58" si="315">Q47</f>
        <v>trova un carico pesante ma gestibile per 4x5, la settimana a seguire con lo stesso carico arriva a chiudere 3z6, poi la settimana dopo aumenta il carico e ripeti il ragionamento</v>
      </c>
      <c r="AM47" s="27"/>
      <c r="AN47" s="27"/>
      <c r="AO47" s="27"/>
      <c r="AP47" s="295"/>
      <c r="AQ47" s="297"/>
      <c r="AR47" s="298"/>
      <c r="AS47" s="294" t="s">
        <v>319</v>
      </c>
      <c r="AT47" s="295" t="str">
        <f t="shared" ref="AT47:AV47" si="305">Y47</f>
        <v>shoulder press</v>
      </c>
      <c r="AU47" s="296" t="str">
        <f t="shared" si="305"/>
        <v>https://youtu.be/iaIGgpHj-xs?t=33</v>
      </c>
      <c r="AV47" s="295" t="str">
        <f t="shared" si="305"/>
        <v>spalle basse, petto in fuori.</v>
      </c>
      <c r="AW47" s="295">
        <f>Split!T69</f>
        <v>4</v>
      </c>
      <c r="AX47" s="295" t="str">
        <f>Split!U69</f>
        <v>5 aumenta il carico</v>
      </c>
      <c r="AY47" s="27"/>
      <c r="AZ47" s="27"/>
      <c r="BA47" s="295" t="str">
        <f t="shared" ref="BA47:BA58" si="317">$K47</f>
        <v/>
      </c>
      <c r="BB47" s="295">
        <f t="shared" ref="BB47:BB58" si="318">AG47</f>
        <v>90</v>
      </c>
      <c r="BC47" s="27"/>
      <c r="BD47" s="295" t="str">
        <f t="shared" ref="BD47:BD58" si="319">AI47</f>
        <v/>
      </c>
      <c r="BE47" s="27"/>
      <c r="BF47" s="295"/>
      <c r="BG47" s="295" t="str">
        <f t="shared" ref="BG47:BG58" si="320">AL47</f>
        <v>trova un carico pesante ma gestibile per 4x5, la settimana a seguire con lo stesso carico arriva a chiudere 3z6, poi la settimana dopo aumenta il carico e ripeti il ragionamento</v>
      </c>
      <c r="BH47" s="27"/>
      <c r="BI47" s="27"/>
      <c r="BJ47" s="27"/>
      <c r="BK47" s="295"/>
      <c r="BL47" s="297"/>
      <c r="BM47" s="298"/>
      <c r="BN47" s="294" t="s">
        <v>319</v>
      </c>
      <c r="BO47" s="295" t="str">
        <f t="shared" ref="BO47:BQ47" si="306">AT47</f>
        <v>shoulder press</v>
      </c>
      <c r="BP47" s="296" t="str">
        <f t="shared" si="306"/>
        <v>https://youtu.be/iaIGgpHj-xs?t=33</v>
      </c>
      <c r="BQ47" s="295" t="str">
        <f t="shared" si="306"/>
        <v>spalle basse, petto in fuori.</v>
      </c>
      <c r="BR47" s="295">
        <f>Split!V69</f>
        <v>3</v>
      </c>
      <c r="BS47" s="295" t="str">
        <f>Split!W69</f>
        <v>6 stesso carico settitmana 3</v>
      </c>
      <c r="BT47" s="27"/>
      <c r="BU47" s="27"/>
      <c r="BV47" s="295" t="str">
        <f t="shared" ref="BV47:BV58" si="322">$K47</f>
        <v/>
      </c>
      <c r="BW47" s="295">
        <f t="shared" ref="BW47:BW58" si="323">BB47</f>
        <v>90</v>
      </c>
      <c r="BX47" s="27"/>
      <c r="BY47" s="295" t="str">
        <f t="shared" ref="BY47:BY58" si="324">BD47</f>
        <v/>
      </c>
      <c r="BZ47" s="27"/>
      <c r="CA47" s="295"/>
      <c r="CB47" s="295" t="str">
        <f t="shared" ref="CB47:CB58" si="325">BG47</f>
        <v>trova un carico pesante ma gestibile per 4x5, la settimana a seguire con lo stesso carico arriva a chiudere 3z6, poi la settimana dopo aumenta il carico e ripeti il ragionamento</v>
      </c>
      <c r="CC47" s="27"/>
      <c r="CD47" s="27"/>
      <c r="CE47" s="27"/>
      <c r="CF47" s="295"/>
      <c r="CG47" s="297"/>
      <c r="CH47" s="293"/>
      <c r="CI47" s="294" t="s">
        <v>319</v>
      </c>
      <c r="CJ47" s="295" t="str">
        <f t="shared" ref="CJ47:CL47" si="307">BO47</f>
        <v>shoulder press</v>
      </c>
      <c r="CK47" s="296" t="str">
        <f t="shared" si="307"/>
        <v>https://youtu.be/iaIGgpHj-xs?t=33</v>
      </c>
      <c r="CL47" s="295" t="str">
        <f t="shared" si="307"/>
        <v>spalle basse, petto in fuori.</v>
      </c>
      <c r="CM47" s="295">
        <f>Split!X69</f>
        <v>4</v>
      </c>
      <c r="CN47" s="295" t="str">
        <f>Split!Y69</f>
        <v>5 aumenta il carico</v>
      </c>
      <c r="CO47" s="27"/>
      <c r="CP47" s="27"/>
      <c r="CQ47" s="295" t="str">
        <f t="shared" ref="CQ47:CQ58" si="327">$K47</f>
        <v/>
      </c>
      <c r="CR47" s="295">
        <f t="shared" ref="CR47:CR58" si="328">BW47</f>
        <v>90</v>
      </c>
      <c r="CS47" s="27"/>
      <c r="CT47" s="295" t="str">
        <f t="shared" ref="CT47:CT58" si="329">BY47</f>
        <v/>
      </c>
      <c r="CU47" s="27"/>
      <c r="CV47" s="295"/>
      <c r="CW47" s="295" t="str">
        <f t="shared" ref="CW47:CW58" si="330">CB47</f>
        <v>trova un carico pesante ma gestibile per 4x5, la settimana a seguire con lo stesso carico arriva a chiudere 3z6, poi la settimana dopo aumenta il carico e ripeti il ragionamento</v>
      </c>
      <c r="CX47" s="27"/>
      <c r="CY47" s="27"/>
      <c r="CZ47" s="27"/>
      <c r="DA47" s="295"/>
      <c r="DB47" s="297"/>
      <c r="DC47" s="293"/>
      <c r="DD47" s="294" t="s">
        <v>319</v>
      </c>
      <c r="DE47" s="295" t="str">
        <f t="shared" ref="DE47:DG47" si="308">CJ47</f>
        <v>shoulder press</v>
      </c>
      <c r="DF47" s="296" t="str">
        <f t="shared" si="308"/>
        <v>https://youtu.be/iaIGgpHj-xs?t=33</v>
      </c>
      <c r="DG47" s="295" t="str">
        <f t="shared" si="308"/>
        <v>spalle basse, petto in fuori.</v>
      </c>
      <c r="DH47" s="295">
        <f>Split!Z69</f>
        <v>3</v>
      </c>
      <c r="DI47" s="295" t="str">
        <f>Split!AA69</f>
        <v>6 stesso carico settitmana 5</v>
      </c>
      <c r="DJ47" s="27"/>
      <c r="DK47" s="27"/>
      <c r="DL47" s="295" t="str">
        <f t="shared" ref="DL47:DL58" si="332">$K47</f>
        <v/>
      </c>
      <c r="DM47" s="295">
        <f t="shared" ref="DM47:DM58" si="333">CR47</f>
        <v>90</v>
      </c>
      <c r="DN47" s="27"/>
      <c r="DO47" s="295" t="str">
        <f t="shared" ref="DO47:DO58" si="334">CT47</f>
        <v/>
      </c>
      <c r="DP47" s="27"/>
      <c r="DQ47" s="295"/>
      <c r="DR47" s="295" t="str">
        <f t="shared" ref="DR47:DR58" si="335">CW47</f>
        <v>trova un carico pesante ma gestibile per 4x5, la settimana a seguire con lo stesso carico arriva a chiudere 3z6, poi la settimana dopo aumenta il carico e ripeti il ragionamento</v>
      </c>
      <c r="DS47" s="27"/>
      <c r="DT47" s="27"/>
      <c r="DU47" s="27"/>
      <c r="DV47" s="295"/>
      <c r="DW47" s="297"/>
      <c r="DX47" s="293"/>
      <c r="DY47" s="294" t="s">
        <v>319</v>
      </c>
      <c r="DZ47" s="295" t="str">
        <f t="shared" ref="DZ47:EB47" si="309">DE47</f>
        <v>shoulder press</v>
      </c>
      <c r="EA47" s="299" t="str">
        <f t="shared" si="309"/>
        <v>https://youtu.be/iaIGgpHj-xs?t=33</v>
      </c>
      <c r="EB47" s="295" t="str">
        <f t="shared" si="309"/>
        <v>spalle basse, petto in fuori.</v>
      </c>
      <c r="EC47" s="295" t="str">
        <f>Split!AB69</f>
        <v/>
      </c>
      <c r="ED47" s="295" t="str">
        <f>Split!AC69</f>
        <v/>
      </c>
      <c r="EE47" s="27"/>
      <c r="EF47" s="27"/>
      <c r="EG47" s="295" t="str">
        <f t="shared" ref="EG47:EG58" si="337">$K47</f>
        <v/>
      </c>
      <c r="EH47" s="295">
        <f t="shared" ref="EH47:EH58" si="338">DM47</f>
        <v>90</v>
      </c>
      <c r="EI47" s="27"/>
      <c r="EJ47" s="295" t="str">
        <f t="shared" ref="EJ47:EJ58" si="339">DO47</f>
        <v/>
      </c>
      <c r="EK47" s="27"/>
      <c r="EL47" s="295"/>
      <c r="EM47" s="295" t="str">
        <f t="shared" ref="EM47:EM58" si="340">DR47</f>
        <v>trova un carico pesante ma gestibile per 4x5, la settimana a seguire con lo stesso carico arriva a chiudere 3z6, poi la settimana dopo aumenta il carico e ripeti il ragionamento</v>
      </c>
      <c r="EN47" s="27"/>
      <c r="EO47" s="27"/>
      <c r="EP47" s="27"/>
      <c r="EQ47" s="295"/>
      <c r="ER47" s="297"/>
      <c r="ES47" s="293"/>
      <c r="ET47" s="294" t="s">
        <v>319</v>
      </c>
      <c r="EU47" s="295" t="str">
        <f t="shared" ref="EU47:EW47" si="310">DZ47</f>
        <v>shoulder press</v>
      </c>
      <c r="EV47" s="299" t="str">
        <f t="shared" si="310"/>
        <v>https://youtu.be/iaIGgpHj-xs?t=33</v>
      </c>
      <c r="EW47" s="295" t="str">
        <f t="shared" si="310"/>
        <v>spalle basse, petto in fuori.</v>
      </c>
      <c r="EX47" s="295" t="str">
        <f>Split!AD69</f>
        <v/>
      </c>
      <c r="EY47" s="295" t="str">
        <f>Split!AE69</f>
        <v/>
      </c>
      <c r="EZ47" s="27"/>
      <c r="FA47" s="27"/>
      <c r="FB47" s="295" t="str">
        <f t="shared" ref="FB47:FB58" si="342">$K47</f>
        <v/>
      </c>
      <c r="FC47" s="295">
        <f t="shared" ref="FC47:FC58" si="343">EH47</f>
        <v>90</v>
      </c>
      <c r="FD47" s="27"/>
      <c r="FE47" s="295" t="str">
        <f t="shared" ref="FE47:FE58" si="344">EJ47</f>
        <v/>
      </c>
      <c r="FF47" s="27"/>
      <c r="FG47" s="295"/>
      <c r="FH47" s="295" t="str">
        <f t="shared" ref="FH47:FH58" si="345">EM47</f>
        <v>trova un carico pesante ma gestibile per 4x5, la settimana a seguire con lo stesso carico arriva a chiudere 3z6, poi la settimana dopo aumenta il carico e ripeti il ragionamento</v>
      </c>
      <c r="FI47" s="27"/>
      <c r="FJ47" s="27"/>
      <c r="FK47" s="27"/>
      <c r="FL47" s="295"/>
      <c r="FM47" s="297"/>
      <c r="FN47" s="300"/>
    </row>
    <row r="48" ht="15.75" customHeight="1" outlineLevel="1">
      <c r="A48" s="301"/>
      <c r="B48" s="293"/>
      <c r="C48" s="302">
        <f t="shared" ref="C48:C58" si="346">C47+1</f>
        <v>2</v>
      </c>
      <c r="D48" s="303" t="str">
        <f>Split!F70</f>
        <v>Alzate laterali singolo cavo basso</v>
      </c>
      <c r="E48" s="304" t="str">
        <f>IF(Split!G70="","",Split!G70)</f>
        <v>https://youtu.be/E7wdeE4s9PI?si=APAcOqzjJQq9fcjG</v>
      </c>
      <c r="F48" s="303" t="str">
        <f>Split!N70</f>
        <v>il trapezio superiore non si deve contrarre nei primi gradi, pensa ad allungare il braccio e non a farlo salire</v>
      </c>
      <c r="G48" s="303">
        <f>Split!P70</f>
        <v>3</v>
      </c>
      <c r="H48" s="303">
        <f>Split!Q70</f>
        <v>10</v>
      </c>
      <c r="I48" s="12"/>
      <c r="J48" s="12"/>
      <c r="K48" s="303" t="str">
        <f>IF(D48="","",Split!O70)</f>
        <v/>
      </c>
      <c r="L48" s="303">
        <f>Split!H70</f>
        <v>60</v>
      </c>
      <c r="M48" s="12"/>
      <c r="N48" s="303" t="str">
        <f>Split!$J70</f>
        <v/>
      </c>
      <c r="O48" s="12"/>
      <c r="P48" s="303"/>
      <c r="Q48" s="303" t="str">
        <f>Split!L70</f>
        <v>fai 3 serie da 10 per l'intero programma</v>
      </c>
      <c r="R48" s="12"/>
      <c r="S48" s="12"/>
      <c r="T48" s="12"/>
      <c r="U48" s="303"/>
      <c r="V48" s="305"/>
      <c r="W48" s="293"/>
      <c r="X48" s="302">
        <f t="shared" ref="X48:X58" si="347">X47+1</f>
        <v>2</v>
      </c>
      <c r="Y48" s="303" t="str">
        <f t="shared" ref="Y48:AA48" si="311">D48</f>
        <v>Alzate laterali singolo cavo basso</v>
      </c>
      <c r="Z48" s="304" t="str">
        <f t="shared" si="311"/>
        <v>https://youtu.be/E7wdeE4s9PI?si=APAcOqzjJQq9fcjG</v>
      </c>
      <c r="AA48" s="303" t="str">
        <f t="shared" si="311"/>
        <v>il trapezio superiore non si deve contrarre nei primi gradi, pensa ad allungare il braccio e non a farlo salire</v>
      </c>
      <c r="AB48" s="303">
        <f>Split!R70</f>
        <v>3</v>
      </c>
      <c r="AC48" s="303">
        <f>Split!S70</f>
        <v>10</v>
      </c>
      <c r="AD48" s="12"/>
      <c r="AE48" s="12"/>
      <c r="AF48" s="303" t="str">
        <f t="shared" si="312"/>
        <v/>
      </c>
      <c r="AG48" s="303">
        <f t="shared" si="313"/>
        <v>60</v>
      </c>
      <c r="AH48" s="12"/>
      <c r="AI48" s="303" t="str">
        <f t="shared" si="314"/>
        <v/>
      </c>
      <c r="AJ48" s="12"/>
      <c r="AK48" s="303"/>
      <c r="AL48" s="303" t="str">
        <f t="shared" si="315"/>
        <v>fai 3 serie da 10 per l'intero programma</v>
      </c>
      <c r="AM48" s="12"/>
      <c r="AN48" s="12"/>
      <c r="AO48" s="12"/>
      <c r="AP48" s="303"/>
      <c r="AQ48" s="305"/>
      <c r="AR48" s="298"/>
      <c r="AS48" s="302">
        <f t="shared" ref="AS48:AS58" si="349">AS47+1</f>
        <v>2</v>
      </c>
      <c r="AT48" s="303" t="str">
        <f t="shared" ref="AT48:AV48" si="316">Y48</f>
        <v>Alzate laterali singolo cavo basso</v>
      </c>
      <c r="AU48" s="304" t="str">
        <f t="shared" si="316"/>
        <v>https://youtu.be/E7wdeE4s9PI?si=APAcOqzjJQq9fcjG</v>
      </c>
      <c r="AV48" s="303" t="str">
        <f t="shared" si="316"/>
        <v>il trapezio superiore non si deve contrarre nei primi gradi, pensa ad allungare il braccio e non a farlo salire</v>
      </c>
      <c r="AW48" s="303">
        <f>Split!T70</f>
        <v>3</v>
      </c>
      <c r="AX48" s="303">
        <f>Split!U70</f>
        <v>10</v>
      </c>
      <c r="AY48" s="12"/>
      <c r="AZ48" s="12"/>
      <c r="BA48" s="303" t="str">
        <f t="shared" si="317"/>
        <v/>
      </c>
      <c r="BB48" s="303">
        <f t="shared" si="318"/>
        <v>60</v>
      </c>
      <c r="BC48" s="12"/>
      <c r="BD48" s="303" t="str">
        <f t="shared" si="319"/>
        <v/>
      </c>
      <c r="BE48" s="12"/>
      <c r="BF48" s="303"/>
      <c r="BG48" s="303" t="str">
        <f t="shared" si="320"/>
        <v>fai 3 serie da 10 per l'intero programma</v>
      </c>
      <c r="BH48" s="12"/>
      <c r="BI48" s="12"/>
      <c r="BJ48" s="12"/>
      <c r="BK48" s="303"/>
      <c r="BL48" s="305"/>
      <c r="BM48" s="298"/>
      <c r="BN48" s="302">
        <f t="shared" ref="BN48:BN58" si="351">BN47+1</f>
        <v>2</v>
      </c>
      <c r="BO48" s="303" t="str">
        <f t="shared" ref="BO48:BQ48" si="321">AT48</f>
        <v>Alzate laterali singolo cavo basso</v>
      </c>
      <c r="BP48" s="304" t="str">
        <f t="shared" si="321"/>
        <v>https://youtu.be/E7wdeE4s9PI?si=APAcOqzjJQq9fcjG</v>
      </c>
      <c r="BQ48" s="303" t="str">
        <f t="shared" si="321"/>
        <v>il trapezio superiore non si deve contrarre nei primi gradi, pensa ad allungare il braccio e non a farlo salire</v>
      </c>
      <c r="BR48" s="303">
        <f>Split!V70</f>
        <v>3</v>
      </c>
      <c r="BS48" s="303">
        <f>Split!W70</f>
        <v>10</v>
      </c>
      <c r="BT48" s="12"/>
      <c r="BU48" s="12"/>
      <c r="BV48" s="303" t="str">
        <f t="shared" si="322"/>
        <v/>
      </c>
      <c r="BW48" s="303">
        <f t="shared" si="323"/>
        <v>60</v>
      </c>
      <c r="BX48" s="12"/>
      <c r="BY48" s="303" t="str">
        <f t="shared" si="324"/>
        <v/>
      </c>
      <c r="BZ48" s="12"/>
      <c r="CA48" s="303"/>
      <c r="CB48" s="303" t="str">
        <f t="shared" si="325"/>
        <v>fai 3 serie da 10 per l'intero programma</v>
      </c>
      <c r="CC48" s="12"/>
      <c r="CD48" s="12"/>
      <c r="CE48" s="12"/>
      <c r="CF48" s="303"/>
      <c r="CG48" s="305"/>
      <c r="CH48" s="293"/>
      <c r="CI48" s="302">
        <f t="shared" ref="CI48:CI58" si="353">CI47+1</f>
        <v>2</v>
      </c>
      <c r="CJ48" s="303" t="str">
        <f t="shared" ref="CJ48:CL48" si="326">BO48</f>
        <v>Alzate laterali singolo cavo basso</v>
      </c>
      <c r="CK48" s="304" t="str">
        <f t="shared" si="326"/>
        <v>https://youtu.be/E7wdeE4s9PI?si=APAcOqzjJQq9fcjG</v>
      </c>
      <c r="CL48" s="303" t="str">
        <f t="shared" si="326"/>
        <v>il trapezio superiore non si deve contrarre nei primi gradi, pensa ad allungare il braccio e non a farlo salire</v>
      </c>
      <c r="CM48" s="303">
        <f>Split!X70</f>
        <v>3</v>
      </c>
      <c r="CN48" s="303">
        <f>Split!Y70</f>
        <v>10</v>
      </c>
      <c r="CO48" s="12"/>
      <c r="CP48" s="12"/>
      <c r="CQ48" s="303" t="str">
        <f t="shared" si="327"/>
        <v/>
      </c>
      <c r="CR48" s="303">
        <f t="shared" si="328"/>
        <v>60</v>
      </c>
      <c r="CS48" s="12"/>
      <c r="CT48" s="303" t="str">
        <f t="shared" si="329"/>
        <v/>
      </c>
      <c r="CU48" s="12"/>
      <c r="CV48" s="303"/>
      <c r="CW48" s="303" t="str">
        <f t="shared" si="330"/>
        <v>fai 3 serie da 10 per l'intero programma</v>
      </c>
      <c r="CX48" s="12"/>
      <c r="CY48" s="12"/>
      <c r="CZ48" s="12"/>
      <c r="DA48" s="303"/>
      <c r="DB48" s="305"/>
      <c r="DC48" s="293"/>
      <c r="DD48" s="302">
        <f t="shared" ref="DD48:DD58" si="355">DD47+1</f>
        <v>2</v>
      </c>
      <c r="DE48" s="303" t="str">
        <f t="shared" ref="DE48:DG48" si="331">CJ48</f>
        <v>Alzate laterali singolo cavo basso</v>
      </c>
      <c r="DF48" s="304" t="str">
        <f t="shared" si="331"/>
        <v>https://youtu.be/E7wdeE4s9PI?si=APAcOqzjJQq9fcjG</v>
      </c>
      <c r="DG48" s="303" t="str">
        <f t="shared" si="331"/>
        <v>il trapezio superiore non si deve contrarre nei primi gradi, pensa ad allungare il braccio e non a farlo salire</v>
      </c>
      <c r="DH48" s="303">
        <f>Split!Z70</f>
        <v>3</v>
      </c>
      <c r="DI48" s="303">
        <f>Split!AA70</f>
        <v>10</v>
      </c>
      <c r="DJ48" s="12"/>
      <c r="DK48" s="12"/>
      <c r="DL48" s="303" t="str">
        <f t="shared" si="332"/>
        <v/>
      </c>
      <c r="DM48" s="303">
        <f t="shared" si="333"/>
        <v>60</v>
      </c>
      <c r="DN48" s="12"/>
      <c r="DO48" s="303" t="str">
        <f t="shared" si="334"/>
        <v/>
      </c>
      <c r="DP48" s="12"/>
      <c r="DQ48" s="303"/>
      <c r="DR48" s="303" t="str">
        <f t="shared" si="335"/>
        <v>fai 3 serie da 10 per l'intero programma</v>
      </c>
      <c r="DS48" s="12"/>
      <c r="DT48" s="12"/>
      <c r="DU48" s="12"/>
      <c r="DV48" s="303"/>
      <c r="DW48" s="305"/>
      <c r="DX48" s="293"/>
      <c r="DY48" s="302">
        <f t="shared" ref="DY48:DY58" si="357">DY47+1</f>
        <v>2</v>
      </c>
      <c r="DZ48" s="303" t="str">
        <f t="shared" ref="DZ48:EB48" si="336">DE48</f>
        <v>Alzate laterali singolo cavo basso</v>
      </c>
      <c r="EA48" s="306" t="str">
        <f t="shared" si="336"/>
        <v>https://youtu.be/E7wdeE4s9PI?si=APAcOqzjJQq9fcjG</v>
      </c>
      <c r="EB48" s="303" t="str">
        <f t="shared" si="336"/>
        <v>il trapezio superiore non si deve contrarre nei primi gradi, pensa ad allungare il braccio e non a farlo salire</v>
      </c>
      <c r="EC48" s="303" t="str">
        <f>Split!AB70</f>
        <v/>
      </c>
      <c r="ED48" s="303" t="str">
        <f>Split!AC70</f>
        <v/>
      </c>
      <c r="EE48" s="12"/>
      <c r="EF48" s="12"/>
      <c r="EG48" s="303" t="str">
        <f t="shared" si="337"/>
        <v/>
      </c>
      <c r="EH48" s="303">
        <f t="shared" si="338"/>
        <v>60</v>
      </c>
      <c r="EI48" s="12"/>
      <c r="EJ48" s="303" t="str">
        <f t="shared" si="339"/>
        <v/>
      </c>
      <c r="EK48" s="12"/>
      <c r="EL48" s="303"/>
      <c r="EM48" s="303" t="str">
        <f t="shared" si="340"/>
        <v>fai 3 serie da 10 per l'intero programma</v>
      </c>
      <c r="EN48" s="12"/>
      <c r="EO48" s="12"/>
      <c r="EP48" s="12"/>
      <c r="EQ48" s="303"/>
      <c r="ER48" s="305"/>
      <c r="ES48" s="293"/>
      <c r="ET48" s="302">
        <f t="shared" ref="ET48:ET58" si="359">ET47+1</f>
        <v>2</v>
      </c>
      <c r="EU48" s="303" t="str">
        <f t="shared" ref="EU48:EW48" si="341">DZ48</f>
        <v>Alzate laterali singolo cavo basso</v>
      </c>
      <c r="EV48" s="306" t="str">
        <f t="shared" si="341"/>
        <v>https://youtu.be/E7wdeE4s9PI?si=APAcOqzjJQq9fcjG</v>
      </c>
      <c r="EW48" s="303" t="str">
        <f t="shared" si="341"/>
        <v>il trapezio superiore non si deve contrarre nei primi gradi, pensa ad allungare il braccio e non a farlo salire</v>
      </c>
      <c r="EX48" s="303" t="str">
        <f>Split!AD70</f>
        <v/>
      </c>
      <c r="EY48" s="303" t="str">
        <f>Split!AE70</f>
        <v/>
      </c>
      <c r="EZ48" s="12"/>
      <c r="FA48" s="12"/>
      <c r="FB48" s="303" t="str">
        <f t="shared" si="342"/>
        <v/>
      </c>
      <c r="FC48" s="303">
        <f t="shared" si="343"/>
        <v>60</v>
      </c>
      <c r="FD48" s="12"/>
      <c r="FE48" s="303" t="str">
        <f t="shared" si="344"/>
        <v/>
      </c>
      <c r="FF48" s="12"/>
      <c r="FG48" s="303"/>
      <c r="FH48" s="303" t="str">
        <f t="shared" si="345"/>
        <v>fai 3 serie da 10 per l'intero programma</v>
      </c>
      <c r="FI48" s="12"/>
      <c r="FJ48" s="12"/>
      <c r="FK48" s="12"/>
      <c r="FL48" s="303"/>
      <c r="FM48" s="305"/>
      <c r="FN48" s="300"/>
    </row>
    <row r="49" ht="15.75" customHeight="1" outlineLevel="1">
      <c r="A49" s="292"/>
      <c r="B49" s="293"/>
      <c r="C49" s="307">
        <f t="shared" si="346"/>
        <v>3</v>
      </c>
      <c r="D49" s="314" t="str">
        <f>Split!F71</f>
        <v>Trazioni assistite</v>
      </c>
      <c r="E49" s="296" t="str">
        <f>IF(Split!G71="","",Split!G71)</f>
        <v>https://youtu.be/J2xdTIB-KRY?t=120</v>
      </c>
      <c r="F49" s="314" t="str">
        <f>Split!N71</f>
        <v>Pensa ai gomiti che devono andare in basso verso i fianchi, non ruotare la spalla in avanti, vai incontro con il petto</v>
      </c>
      <c r="G49" s="314">
        <f>Split!P71</f>
        <v>4</v>
      </c>
      <c r="H49" s="314" t="str">
        <f>Split!Q71</f>
        <v>3x8+max</v>
      </c>
      <c r="I49" s="12"/>
      <c r="J49" s="12"/>
      <c r="K49" s="314" t="str">
        <f>IF(D49="","",Split!O71)</f>
        <v/>
      </c>
      <c r="L49" s="314">
        <f>Split!H71</f>
        <v>60</v>
      </c>
      <c r="M49" s="12"/>
      <c r="N49" s="314" t="str">
        <f>Split!$J71</f>
        <v/>
      </c>
      <c r="O49" s="12"/>
      <c r="P49" s="314"/>
      <c r="Q49" s="314" t="str">
        <f>Split!L71</f>
        <v>Se nell' ultima serie fai piu' di 10 reps la volta successiva aumenta il carico </v>
      </c>
      <c r="R49" s="12"/>
      <c r="S49" s="12"/>
      <c r="T49" s="12"/>
      <c r="U49" s="314"/>
      <c r="V49" s="316"/>
      <c r="W49" s="293"/>
      <c r="X49" s="307">
        <f t="shared" si="347"/>
        <v>3</v>
      </c>
      <c r="Y49" s="314" t="str">
        <f t="shared" ref="Y49:AA49" si="348">D49</f>
        <v>Trazioni assistite</v>
      </c>
      <c r="Z49" s="296" t="str">
        <f t="shared" si="348"/>
        <v>https://youtu.be/J2xdTIB-KRY?t=120</v>
      </c>
      <c r="AA49" s="314" t="str">
        <f t="shared" si="348"/>
        <v>Pensa ai gomiti che devono andare in basso verso i fianchi, non ruotare la spalla in avanti, vai incontro con il petto</v>
      </c>
      <c r="AB49" s="314">
        <f>Split!R71</f>
        <v>4</v>
      </c>
      <c r="AC49" s="314" t="str">
        <f>Split!S71</f>
        <v>3x8+max</v>
      </c>
      <c r="AD49" s="12"/>
      <c r="AE49" s="12"/>
      <c r="AF49" s="314" t="str">
        <f t="shared" si="312"/>
        <v/>
      </c>
      <c r="AG49" s="314">
        <f t="shared" si="313"/>
        <v>60</v>
      </c>
      <c r="AH49" s="12"/>
      <c r="AI49" s="314" t="str">
        <f t="shared" si="314"/>
        <v/>
      </c>
      <c r="AJ49" s="12"/>
      <c r="AK49" s="314"/>
      <c r="AL49" s="314" t="str">
        <f t="shared" si="315"/>
        <v>Se nell' ultima serie fai piu' di 10 reps la volta successiva aumenta il carico </v>
      </c>
      <c r="AM49" s="12"/>
      <c r="AN49" s="12"/>
      <c r="AO49" s="12"/>
      <c r="AP49" s="314"/>
      <c r="AQ49" s="316"/>
      <c r="AR49" s="298"/>
      <c r="AS49" s="307">
        <f t="shared" si="349"/>
        <v>3</v>
      </c>
      <c r="AT49" s="314" t="str">
        <f t="shared" ref="AT49:AV49" si="350">Y49</f>
        <v>Trazioni assistite</v>
      </c>
      <c r="AU49" s="296" t="str">
        <f t="shared" si="350"/>
        <v>https://youtu.be/J2xdTIB-KRY?t=120</v>
      </c>
      <c r="AV49" s="314" t="str">
        <f t="shared" si="350"/>
        <v>Pensa ai gomiti che devono andare in basso verso i fianchi, non ruotare la spalla in avanti, vai incontro con il petto</v>
      </c>
      <c r="AW49" s="314">
        <f>Split!T71</f>
        <v>4</v>
      </c>
      <c r="AX49" s="314" t="str">
        <f>Split!U71</f>
        <v>3x8+max</v>
      </c>
      <c r="AY49" s="12"/>
      <c r="AZ49" s="12"/>
      <c r="BA49" s="314" t="str">
        <f t="shared" si="317"/>
        <v/>
      </c>
      <c r="BB49" s="314">
        <f t="shared" si="318"/>
        <v>60</v>
      </c>
      <c r="BC49" s="12"/>
      <c r="BD49" s="314" t="str">
        <f t="shared" si="319"/>
        <v/>
      </c>
      <c r="BE49" s="12"/>
      <c r="BF49" s="314"/>
      <c r="BG49" s="314" t="str">
        <f t="shared" si="320"/>
        <v>Se nell' ultima serie fai piu' di 10 reps la volta successiva aumenta il carico </v>
      </c>
      <c r="BH49" s="12"/>
      <c r="BI49" s="12"/>
      <c r="BJ49" s="12"/>
      <c r="BK49" s="314"/>
      <c r="BL49" s="316"/>
      <c r="BM49" s="298"/>
      <c r="BN49" s="307">
        <f t="shared" si="351"/>
        <v>3</v>
      </c>
      <c r="BO49" s="314" t="str">
        <f t="shared" ref="BO49:BQ49" si="352">AT49</f>
        <v>Trazioni assistite</v>
      </c>
      <c r="BP49" s="296" t="str">
        <f t="shared" si="352"/>
        <v>https://youtu.be/J2xdTIB-KRY?t=120</v>
      </c>
      <c r="BQ49" s="314" t="str">
        <f t="shared" si="352"/>
        <v>Pensa ai gomiti che devono andare in basso verso i fianchi, non ruotare la spalla in avanti, vai incontro con il petto</v>
      </c>
      <c r="BR49" s="314">
        <f>Split!V71</f>
        <v>4</v>
      </c>
      <c r="BS49" s="314" t="str">
        <f>Split!W71</f>
        <v>3x8+max</v>
      </c>
      <c r="BT49" s="12"/>
      <c r="BU49" s="12"/>
      <c r="BV49" s="314" t="str">
        <f t="shared" si="322"/>
        <v/>
      </c>
      <c r="BW49" s="314">
        <f t="shared" si="323"/>
        <v>60</v>
      </c>
      <c r="BX49" s="12"/>
      <c r="BY49" s="314" t="str">
        <f t="shared" si="324"/>
        <v/>
      </c>
      <c r="BZ49" s="12"/>
      <c r="CA49" s="314"/>
      <c r="CB49" s="314" t="str">
        <f t="shared" si="325"/>
        <v>Se nell' ultima serie fai piu' di 10 reps la volta successiva aumenta il carico </v>
      </c>
      <c r="CC49" s="12"/>
      <c r="CD49" s="12"/>
      <c r="CE49" s="12"/>
      <c r="CF49" s="314"/>
      <c r="CG49" s="316"/>
      <c r="CH49" s="293"/>
      <c r="CI49" s="307">
        <f t="shared" si="353"/>
        <v>3</v>
      </c>
      <c r="CJ49" s="314" t="str">
        <f t="shared" ref="CJ49:CL49" si="354">BO49</f>
        <v>Trazioni assistite</v>
      </c>
      <c r="CK49" s="296" t="str">
        <f t="shared" si="354"/>
        <v>https://youtu.be/J2xdTIB-KRY?t=120</v>
      </c>
      <c r="CL49" s="314" t="str">
        <f t="shared" si="354"/>
        <v>Pensa ai gomiti che devono andare in basso verso i fianchi, non ruotare la spalla in avanti, vai incontro con il petto</v>
      </c>
      <c r="CM49" s="314">
        <f>Split!X71</f>
        <v>4</v>
      </c>
      <c r="CN49" s="314" t="str">
        <f>Split!Y71</f>
        <v>3x8+max</v>
      </c>
      <c r="CO49" s="12"/>
      <c r="CP49" s="12"/>
      <c r="CQ49" s="314" t="str">
        <f t="shared" si="327"/>
        <v/>
      </c>
      <c r="CR49" s="314">
        <f t="shared" si="328"/>
        <v>60</v>
      </c>
      <c r="CS49" s="12"/>
      <c r="CT49" s="314" t="str">
        <f t="shared" si="329"/>
        <v/>
      </c>
      <c r="CU49" s="12"/>
      <c r="CV49" s="314"/>
      <c r="CW49" s="314" t="str">
        <f t="shared" si="330"/>
        <v>Se nell' ultima serie fai piu' di 10 reps la volta successiva aumenta il carico </v>
      </c>
      <c r="CX49" s="12"/>
      <c r="CY49" s="12"/>
      <c r="CZ49" s="12"/>
      <c r="DA49" s="314"/>
      <c r="DB49" s="316"/>
      <c r="DC49" s="293"/>
      <c r="DD49" s="307">
        <f t="shared" si="355"/>
        <v>3</v>
      </c>
      <c r="DE49" s="314" t="str">
        <f t="shared" ref="DE49:DG49" si="356">CJ49</f>
        <v>Trazioni assistite</v>
      </c>
      <c r="DF49" s="296" t="str">
        <f t="shared" si="356"/>
        <v>https://youtu.be/J2xdTIB-KRY?t=120</v>
      </c>
      <c r="DG49" s="314" t="str">
        <f t="shared" si="356"/>
        <v>Pensa ai gomiti che devono andare in basso verso i fianchi, non ruotare la spalla in avanti, vai incontro con il petto</v>
      </c>
      <c r="DH49" s="314">
        <f>Split!Z71</f>
        <v>4</v>
      </c>
      <c r="DI49" s="314" t="str">
        <f>Split!AA71</f>
        <v>3x8+max</v>
      </c>
      <c r="DJ49" s="12"/>
      <c r="DK49" s="12"/>
      <c r="DL49" s="314" t="str">
        <f t="shared" si="332"/>
        <v/>
      </c>
      <c r="DM49" s="314">
        <f t="shared" si="333"/>
        <v>60</v>
      </c>
      <c r="DN49" s="12"/>
      <c r="DO49" s="314" t="str">
        <f t="shared" si="334"/>
        <v/>
      </c>
      <c r="DP49" s="12"/>
      <c r="DQ49" s="314"/>
      <c r="DR49" s="314" t="str">
        <f t="shared" si="335"/>
        <v>Se nell' ultima serie fai piu' di 10 reps la volta successiva aumenta il carico </v>
      </c>
      <c r="DS49" s="12"/>
      <c r="DT49" s="12"/>
      <c r="DU49" s="12"/>
      <c r="DV49" s="314"/>
      <c r="DW49" s="316"/>
      <c r="DX49" s="293"/>
      <c r="DY49" s="307">
        <f t="shared" si="357"/>
        <v>3</v>
      </c>
      <c r="DZ49" s="314" t="str">
        <f t="shared" ref="DZ49:EB49" si="358">DE49</f>
        <v>Trazioni assistite</v>
      </c>
      <c r="EA49" s="315" t="str">
        <f t="shared" si="358"/>
        <v>https://youtu.be/J2xdTIB-KRY?t=120</v>
      </c>
      <c r="EB49" s="314" t="str">
        <f t="shared" si="358"/>
        <v>Pensa ai gomiti che devono andare in basso verso i fianchi, non ruotare la spalla in avanti, vai incontro con il petto</v>
      </c>
      <c r="EC49" s="314" t="str">
        <f>Split!AB71</f>
        <v/>
      </c>
      <c r="ED49" s="314" t="str">
        <f>Split!AC71</f>
        <v/>
      </c>
      <c r="EE49" s="12"/>
      <c r="EF49" s="12"/>
      <c r="EG49" s="314" t="str">
        <f t="shared" si="337"/>
        <v/>
      </c>
      <c r="EH49" s="314">
        <f t="shared" si="338"/>
        <v>60</v>
      </c>
      <c r="EI49" s="12"/>
      <c r="EJ49" s="314" t="str">
        <f t="shared" si="339"/>
        <v/>
      </c>
      <c r="EK49" s="12"/>
      <c r="EL49" s="314"/>
      <c r="EM49" s="314" t="str">
        <f t="shared" si="340"/>
        <v>Se nell' ultima serie fai piu' di 10 reps la volta successiva aumenta il carico </v>
      </c>
      <c r="EN49" s="12"/>
      <c r="EO49" s="12"/>
      <c r="EP49" s="12"/>
      <c r="EQ49" s="314"/>
      <c r="ER49" s="316"/>
      <c r="ES49" s="293"/>
      <c r="ET49" s="307">
        <f t="shared" si="359"/>
        <v>3</v>
      </c>
      <c r="EU49" s="314" t="str">
        <f t="shared" ref="EU49:EW49" si="360">DZ49</f>
        <v>Trazioni assistite</v>
      </c>
      <c r="EV49" s="315" t="str">
        <f t="shared" si="360"/>
        <v>https://youtu.be/J2xdTIB-KRY?t=120</v>
      </c>
      <c r="EW49" s="314" t="str">
        <f t="shared" si="360"/>
        <v>Pensa ai gomiti che devono andare in basso verso i fianchi, non ruotare la spalla in avanti, vai incontro con il petto</v>
      </c>
      <c r="EX49" s="314" t="str">
        <f>Split!AD71</f>
        <v/>
      </c>
      <c r="EY49" s="314" t="str">
        <f>Split!AE71</f>
        <v/>
      </c>
      <c r="EZ49" s="12"/>
      <c r="FA49" s="12"/>
      <c r="FB49" s="314" t="str">
        <f t="shared" si="342"/>
        <v/>
      </c>
      <c r="FC49" s="314">
        <f t="shared" si="343"/>
        <v>60</v>
      </c>
      <c r="FD49" s="12"/>
      <c r="FE49" s="314" t="str">
        <f t="shared" si="344"/>
        <v/>
      </c>
      <c r="FF49" s="12"/>
      <c r="FG49" s="314"/>
      <c r="FH49" s="314" t="str">
        <f t="shared" si="345"/>
        <v>Se nell' ultima serie fai piu' di 10 reps la volta successiva aumenta il carico </v>
      </c>
      <c r="FI49" s="12"/>
      <c r="FJ49" s="12"/>
      <c r="FK49" s="12"/>
      <c r="FL49" s="314"/>
      <c r="FM49" s="316"/>
      <c r="FN49" s="300"/>
    </row>
    <row r="50" ht="15.75" customHeight="1" outlineLevel="1">
      <c r="A50" s="292"/>
      <c r="B50" s="293"/>
      <c r="C50" s="302">
        <f t="shared" si="346"/>
        <v>4</v>
      </c>
      <c r="D50" s="303" t="str">
        <f>Split!F72</f>
        <v>Leg_curls</v>
      </c>
      <c r="E50" s="304" t="str">
        <f>IF(Split!G72="","",Split!G72)</f>
        <v>https://youtu.be/1zevKZn_n1E?t=60</v>
      </c>
      <c r="F50" s="303" t="str">
        <f>Split!N72</f>
        <v>Pensa a 2 punti (pube e sterno) unisci questi due punti più che puoi con un filo. Mentre fai il movimento e pieghi il ginocchio questi 2 punti non devono mai allontanarsi</v>
      </c>
      <c r="G50" s="303">
        <f>Split!P72</f>
        <v>3</v>
      </c>
      <c r="H50" s="303" t="str">
        <f>Split!Q72</f>
        <v>6+6+6</v>
      </c>
      <c r="I50" s="12"/>
      <c r="J50" s="12"/>
      <c r="K50" s="303" t="str">
        <f>IF(D50="","",Split!O72)</f>
        <v/>
      </c>
      <c r="L50" s="303">
        <f>Split!H72</f>
        <v>75</v>
      </c>
      <c r="M50" s="12"/>
      <c r="N50" s="303" t="str">
        <f>Split!$J72</f>
        <v/>
      </c>
      <c r="O50" s="12"/>
      <c r="P50" s="303"/>
      <c r="Q50" s="303" t="str">
        <f>Split!L72</f>
        <v>Quando si giunge all'esaurimento muscolare con un carico di 6-8 rm si scarica il peso e senza riposo provi a fare altre 6ripetizioni, scarica nuovamente il peso e prova a chiudere altre 6reps.</v>
      </c>
      <c r="R50" s="12"/>
      <c r="S50" s="12"/>
      <c r="T50" s="12"/>
      <c r="U50" s="303"/>
      <c r="V50" s="305"/>
      <c r="W50" s="293"/>
      <c r="X50" s="302">
        <f t="shared" si="347"/>
        <v>4</v>
      </c>
      <c r="Y50" s="303" t="str">
        <f t="shared" ref="Y50:AA50" si="361">D50</f>
        <v>Leg_curls</v>
      </c>
      <c r="Z50" s="304" t="str">
        <f t="shared" si="361"/>
        <v>https://youtu.be/1zevKZn_n1E?t=60</v>
      </c>
      <c r="AA50" s="303" t="str">
        <f t="shared" si="361"/>
        <v>Pensa a 2 punti (pube e sterno) unisci questi due punti più che puoi con un filo. Mentre fai il movimento e pieghi il ginocchio questi 2 punti non devono mai allontanarsi</v>
      </c>
      <c r="AB50" s="303">
        <f>Split!R72</f>
        <v>3</v>
      </c>
      <c r="AC50" s="303" t="str">
        <f>Split!S72</f>
        <v>6+6+6</v>
      </c>
      <c r="AD50" s="12"/>
      <c r="AE50" s="12"/>
      <c r="AF50" s="303" t="str">
        <f t="shared" si="312"/>
        <v/>
      </c>
      <c r="AG50" s="303">
        <f t="shared" si="313"/>
        <v>75</v>
      </c>
      <c r="AH50" s="12"/>
      <c r="AI50" s="303" t="str">
        <f t="shared" si="314"/>
        <v/>
      </c>
      <c r="AJ50" s="12"/>
      <c r="AK50" s="303"/>
      <c r="AL50" s="303" t="str">
        <f t="shared" si="315"/>
        <v>Quando si giunge all'esaurimento muscolare con un carico di 6-8 rm si scarica il peso e senza riposo provi a fare altre 6ripetizioni, scarica nuovamente il peso e prova a chiudere altre 6reps.</v>
      </c>
      <c r="AM50" s="12"/>
      <c r="AN50" s="12"/>
      <c r="AO50" s="12"/>
      <c r="AP50" s="303"/>
      <c r="AQ50" s="305"/>
      <c r="AR50" s="298"/>
      <c r="AS50" s="302">
        <f t="shared" si="349"/>
        <v>4</v>
      </c>
      <c r="AT50" s="303" t="str">
        <f t="shared" ref="AT50:AV50" si="362">Y50</f>
        <v>Leg_curls</v>
      </c>
      <c r="AU50" s="304" t="str">
        <f t="shared" si="362"/>
        <v>https://youtu.be/1zevKZn_n1E?t=60</v>
      </c>
      <c r="AV50" s="303" t="str">
        <f t="shared" si="362"/>
        <v>Pensa a 2 punti (pube e sterno) unisci questi due punti più che puoi con un filo. Mentre fai il movimento e pieghi il ginocchio questi 2 punti non devono mai allontanarsi</v>
      </c>
      <c r="AW50" s="303">
        <f>Split!T72</f>
        <v>3</v>
      </c>
      <c r="AX50" s="303" t="str">
        <f>Split!U72</f>
        <v>6+6+6</v>
      </c>
      <c r="AY50" s="12"/>
      <c r="AZ50" s="12"/>
      <c r="BA50" s="303" t="str">
        <f t="shared" si="317"/>
        <v/>
      </c>
      <c r="BB50" s="303">
        <f t="shared" si="318"/>
        <v>75</v>
      </c>
      <c r="BC50" s="12"/>
      <c r="BD50" s="303" t="str">
        <f t="shared" si="319"/>
        <v/>
      </c>
      <c r="BE50" s="12"/>
      <c r="BF50" s="303"/>
      <c r="BG50" s="303" t="str">
        <f t="shared" si="320"/>
        <v>Quando si giunge all'esaurimento muscolare con un carico di 6-8 rm si scarica il peso e senza riposo provi a fare altre 6ripetizioni, scarica nuovamente il peso e prova a chiudere altre 6reps.</v>
      </c>
      <c r="BH50" s="12"/>
      <c r="BI50" s="12"/>
      <c r="BJ50" s="12"/>
      <c r="BK50" s="303"/>
      <c r="BL50" s="305"/>
      <c r="BM50" s="298"/>
      <c r="BN50" s="302">
        <f t="shared" si="351"/>
        <v>4</v>
      </c>
      <c r="BO50" s="303" t="str">
        <f t="shared" ref="BO50:BQ50" si="363">AT50</f>
        <v>Leg_curls</v>
      </c>
      <c r="BP50" s="304" t="str">
        <f t="shared" si="363"/>
        <v>https://youtu.be/1zevKZn_n1E?t=60</v>
      </c>
      <c r="BQ50" s="303" t="str">
        <f t="shared" si="363"/>
        <v>Pensa a 2 punti (pube e sterno) unisci questi due punti più che puoi con un filo. Mentre fai il movimento e pieghi il ginocchio questi 2 punti non devono mai allontanarsi</v>
      </c>
      <c r="BR50" s="303">
        <f>Split!V72</f>
        <v>3</v>
      </c>
      <c r="BS50" s="303" t="str">
        <f>Split!W72</f>
        <v>6+6+6</v>
      </c>
      <c r="BT50" s="12"/>
      <c r="BU50" s="12"/>
      <c r="BV50" s="303" t="str">
        <f t="shared" si="322"/>
        <v/>
      </c>
      <c r="BW50" s="303">
        <f t="shared" si="323"/>
        <v>75</v>
      </c>
      <c r="BX50" s="12"/>
      <c r="BY50" s="303" t="str">
        <f t="shared" si="324"/>
        <v/>
      </c>
      <c r="BZ50" s="12"/>
      <c r="CA50" s="303"/>
      <c r="CB50" s="303" t="str">
        <f t="shared" si="325"/>
        <v>Quando si giunge all'esaurimento muscolare con un carico di 6-8 rm si scarica il peso e senza riposo provi a fare altre 6ripetizioni, scarica nuovamente il peso e prova a chiudere altre 6reps.</v>
      </c>
      <c r="CC50" s="12"/>
      <c r="CD50" s="12"/>
      <c r="CE50" s="12"/>
      <c r="CF50" s="303"/>
      <c r="CG50" s="305"/>
      <c r="CH50" s="293"/>
      <c r="CI50" s="302">
        <f t="shared" si="353"/>
        <v>4</v>
      </c>
      <c r="CJ50" s="303" t="str">
        <f t="shared" ref="CJ50:CL50" si="364">BO50</f>
        <v>Leg_curls</v>
      </c>
      <c r="CK50" s="304" t="str">
        <f t="shared" si="364"/>
        <v>https://youtu.be/1zevKZn_n1E?t=60</v>
      </c>
      <c r="CL50" s="303" t="str">
        <f t="shared" si="364"/>
        <v>Pensa a 2 punti (pube e sterno) unisci questi due punti più che puoi con un filo. Mentre fai il movimento e pieghi il ginocchio questi 2 punti non devono mai allontanarsi</v>
      </c>
      <c r="CM50" s="303">
        <f>Split!X72</f>
        <v>3</v>
      </c>
      <c r="CN50" s="303" t="str">
        <f>Split!Y72</f>
        <v>6+6+6</v>
      </c>
      <c r="CO50" s="12"/>
      <c r="CP50" s="12"/>
      <c r="CQ50" s="303" t="str">
        <f t="shared" si="327"/>
        <v/>
      </c>
      <c r="CR50" s="303">
        <f t="shared" si="328"/>
        <v>75</v>
      </c>
      <c r="CS50" s="12"/>
      <c r="CT50" s="303" t="str">
        <f t="shared" si="329"/>
        <v/>
      </c>
      <c r="CU50" s="12"/>
      <c r="CV50" s="303"/>
      <c r="CW50" s="303" t="str">
        <f t="shared" si="330"/>
        <v>Quando si giunge all'esaurimento muscolare con un carico di 6-8 rm si scarica il peso e senza riposo provi a fare altre 6ripetizioni, scarica nuovamente il peso e prova a chiudere altre 6reps.</v>
      </c>
      <c r="CX50" s="12"/>
      <c r="CY50" s="12"/>
      <c r="CZ50" s="12"/>
      <c r="DA50" s="303"/>
      <c r="DB50" s="305"/>
      <c r="DC50" s="293"/>
      <c r="DD50" s="302">
        <f t="shared" si="355"/>
        <v>4</v>
      </c>
      <c r="DE50" s="303" t="str">
        <f t="shared" ref="DE50:DG50" si="365">CJ50</f>
        <v>Leg_curls</v>
      </c>
      <c r="DF50" s="304" t="str">
        <f t="shared" si="365"/>
        <v>https://youtu.be/1zevKZn_n1E?t=60</v>
      </c>
      <c r="DG50" s="303" t="str">
        <f t="shared" si="365"/>
        <v>Pensa a 2 punti (pube e sterno) unisci questi due punti più che puoi con un filo. Mentre fai il movimento e pieghi il ginocchio questi 2 punti non devono mai allontanarsi</v>
      </c>
      <c r="DH50" s="303">
        <f>Split!Z72</f>
        <v>3</v>
      </c>
      <c r="DI50" s="303" t="str">
        <f>Split!AA72</f>
        <v>6+6+6</v>
      </c>
      <c r="DJ50" s="12"/>
      <c r="DK50" s="12"/>
      <c r="DL50" s="303" t="str">
        <f t="shared" si="332"/>
        <v/>
      </c>
      <c r="DM50" s="303">
        <f t="shared" si="333"/>
        <v>75</v>
      </c>
      <c r="DN50" s="12"/>
      <c r="DO50" s="303" t="str">
        <f t="shared" si="334"/>
        <v/>
      </c>
      <c r="DP50" s="12"/>
      <c r="DQ50" s="303"/>
      <c r="DR50" s="303" t="str">
        <f t="shared" si="335"/>
        <v>Quando si giunge all'esaurimento muscolare con un carico di 6-8 rm si scarica il peso e senza riposo provi a fare altre 6ripetizioni, scarica nuovamente il peso e prova a chiudere altre 6reps.</v>
      </c>
      <c r="DS50" s="12"/>
      <c r="DT50" s="12"/>
      <c r="DU50" s="12"/>
      <c r="DV50" s="303"/>
      <c r="DW50" s="305"/>
      <c r="DX50" s="293"/>
      <c r="DY50" s="302">
        <f t="shared" si="357"/>
        <v>4</v>
      </c>
      <c r="DZ50" s="303" t="str">
        <f t="shared" ref="DZ50:EB50" si="366">DE50</f>
        <v>Leg_curls</v>
      </c>
      <c r="EA50" s="306" t="str">
        <f t="shared" si="366"/>
        <v>https://youtu.be/1zevKZn_n1E?t=60</v>
      </c>
      <c r="EB50" s="303" t="str">
        <f t="shared" si="366"/>
        <v>Pensa a 2 punti (pube e sterno) unisci questi due punti più che puoi con un filo. Mentre fai il movimento e pieghi il ginocchio questi 2 punti non devono mai allontanarsi</v>
      </c>
      <c r="EC50" s="303" t="str">
        <f>Split!AB72</f>
        <v/>
      </c>
      <c r="ED50" s="303" t="str">
        <f>Split!AC72</f>
        <v/>
      </c>
      <c r="EE50" s="12"/>
      <c r="EF50" s="12"/>
      <c r="EG50" s="303" t="str">
        <f t="shared" si="337"/>
        <v/>
      </c>
      <c r="EH50" s="303">
        <f t="shared" si="338"/>
        <v>75</v>
      </c>
      <c r="EI50" s="12"/>
      <c r="EJ50" s="303" t="str">
        <f t="shared" si="339"/>
        <v/>
      </c>
      <c r="EK50" s="12"/>
      <c r="EL50" s="303"/>
      <c r="EM50" s="303" t="str">
        <f t="shared" si="340"/>
        <v>Quando si giunge all'esaurimento muscolare con un carico di 6-8 rm si scarica il peso e senza riposo provi a fare altre 6ripetizioni, scarica nuovamente il peso e prova a chiudere altre 6reps.</v>
      </c>
      <c r="EN50" s="12"/>
      <c r="EO50" s="12"/>
      <c r="EP50" s="12"/>
      <c r="EQ50" s="303"/>
      <c r="ER50" s="305"/>
      <c r="ES50" s="293"/>
      <c r="ET50" s="302">
        <f t="shared" si="359"/>
        <v>4</v>
      </c>
      <c r="EU50" s="303" t="str">
        <f t="shared" ref="EU50:EW50" si="367">DZ50</f>
        <v>Leg_curls</v>
      </c>
      <c r="EV50" s="306" t="str">
        <f t="shared" si="367"/>
        <v>https://youtu.be/1zevKZn_n1E?t=60</v>
      </c>
      <c r="EW50" s="303" t="str">
        <f t="shared" si="367"/>
        <v>Pensa a 2 punti (pube e sterno) unisci questi due punti più che puoi con un filo. Mentre fai il movimento e pieghi il ginocchio questi 2 punti non devono mai allontanarsi</v>
      </c>
      <c r="EX50" s="303" t="str">
        <f>Split!AD72</f>
        <v/>
      </c>
      <c r="EY50" s="303" t="str">
        <f>Split!AE72</f>
        <v/>
      </c>
      <c r="EZ50" s="12"/>
      <c r="FA50" s="12"/>
      <c r="FB50" s="303" t="str">
        <f t="shared" si="342"/>
        <v/>
      </c>
      <c r="FC50" s="303">
        <f t="shared" si="343"/>
        <v>75</v>
      </c>
      <c r="FD50" s="12"/>
      <c r="FE50" s="303" t="str">
        <f t="shared" si="344"/>
        <v/>
      </c>
      <c r="FF50" s="12"/>
      <c r="FG50" s="303"/>
      <c r="FH50" s="303" t="str">
        <f t="shared" si="345"/>
        <v>Quando si giunge all'esaurimento muscolare con un carico di 6-8 rm si scarica il peso e senza riposo provi a fare altre 6ripetizioni, scarica nuovamente il peso e prova a chiudere altre 6reps.</v>
      </c>
      <c r="FI50" s="12"/>
      <c r="FJ50" s="12"/>
      <c r="FK50" s="12"/>
      <c r="FL50" s="303"/>
      <c r="FM50" s="305"/>
      <c r="FN50" s="300"/>
    </row>
    <row r="51" ht="15.75" customHeight="1" outlineLevel="1">
      <c r="A51" s="292"/>
      <c r="B51" s="293"/>
      <c r="C51" s="307">
        <f t="shared" si="346"/>
        <v>5</v>
      </c>
      <c r="D51" s="314" t="str">
        <f>Split!F73</f>
        <v>Curls_Bilaciere_Z</v>
      </c>
      <c r="E51" s="296" t="str">
        <f>IF(Split!G73="","",Split!G73)</f>
        <v>https://youtube.com/shorts/rkR9IsOsvKw?si=aOJRkDJ3Y3XLrkFz</v>
      </c>
      <c r="F51" s="314" t="str">
        <f>Split!N73</f>
        <v>tieni il polso leggermente aperto e non arrivare in massima chiusura</v>
      </c>
      <c r="G51" s="314">
        <f>Split!P73</f>
        <v>4</v>
      </c>
      <c r="H51" s="314">
        <f>Split!Q73</f>
        <v>10</v>
      </c>
      <c r="I51" s="12"/>
      <c r="J51" s="12"/>
      <c r="K51" s="314" t="str">
        <f>IF(D51="","",Split!O73)</f>
        <v/>
      </c>
      <c r="L51" s="314">
        <f>Split!H73</f>
        <v>60</v>
      </c>
      <c r="M51" s="12"/>
      <c r="N51" s="314" t="str">
        <f>Split!$J73</f>
        <v/>
      </c>
      <c r="O51" s="12"/>
      <c r="P51" s="314"/>
      <c r="Q51" s="314" t="str">
        <f>Split!L73</f>
        <v>Fai 4serie da 10 per l'intero programma</v>
      </c>
      <c r="R51" s="12"/>
      <c r="S51" s="12"/>
      <c r="T51" s="12"/>
      <c r="U51" s="314"/>
      <c r="V51" s="316"/>
      <c r="W51" s="293"/>
      <c r="X51" s="307">
        <f t="shared" si="347"/>
        <v>5</v>
      </c>
      <c r="Y51" s="314" t="str">
        <f t="shared" ref="Y51:AA51" si="368">D51</f>
        <v>Curls_Bilaciere_Z</v>
      </c>
      <c r="Z51" s="296" t="str">
        <f t="shared" si="368"/>
        <v>https://youtube.com/shorts/rkR9IsOsvKw?si=aOJRkDJ3Y3XLrkFz</v>
      </c>
      <c r="AA51" s="314" t="str">
        <f t="shared" si="368"/>
        <v>tieni il polso leggermente aperto e non arrivare in massima chiusura</v>
      </c>
      <c r="AB51" s="314">
        <f>Split!R73</f>
        <v>4</v>
      </c>
      <c r="AC51" s="314">
        <f>Split!S73</f>
        <v>10</v>
      </c>
      <c r="AD51" s="12"/>
      <c r="AE51" s="12"/>
      <c r="AF51" s="314" t="str">
        <f t="shared" si="312"/>
        <v/>
      </c>
      <c r="AG51" s="314">
        <f t="shared" si="313"/>
        <v>60</v>
      </c>
      <c r="AH51" s="12"/>
      <c r="AI51" s="314" t="str">
        <f t="shared" si="314"/>
        <v/>
      </c>
      <c r="AJ51" s="12"/>
      <c r="AK51" s="314"/>
      <c r="AL51" s="314" t="str">
        <f t="shared" si="315"/>
        <v>Fai 4serie da 10 per l'intero programma</v>
      </c>
      <c r="AM51" s="12"/>
      <c r="AN51" s="12"/>
      <c r="AO51" s="12"/>
      <c r="AP51" s="314"/>
      <c r="AQ51" s="316"/>
      <c r="AR51" s="298"/>
      <c r="AS51" s="307">
        <f t="shared" si="349"/>
        <v>5</v>
      </c>
      <c r="AT51" s="314" t="str">
        <f t="shared" ref="AT51:AV51" si="369">Y51</f>
        <v>Curls_Bilaciere_Z</v>
      </c>
      <c r="AU51" s="296" t="str">
        <f t="shared" si="369"/>
        <v>https://youtube.com/shorts/rkR9IsOsvKw?si=aOJRkDJ3Y3XLrkFz</v>
      </c>
      <c r="AV51" s="314" t="str">
        <f t="shared" si="369"/>
        <v>tieni il polso leggermente aperto e non arrivare in massima chiusura</v>
      </c>
      <c r="AW51" s="314">
        <f>Split!T73</f>
        <v>4</v>
      </c>
      <c r="AX51" s="314">
        <f>Split!U73</f>
        <v>10</v>
      </c>
      <c r="AY51" s="12"/>
      <c r="AZ51" s="12"/>
      <c r="BA51" s="314" t="str">
        <f t="shared" si="317"/>
        <v/>
      </c>
      <c r="BB51" s="314">
        <f t="shared" si="318"/>
        <v>60</v>
      </c>
      <c r="BC51" s="12"/>
      <c r="BD51" s="314" t="str">
        <f t="shared" si="319"/>
        <v/>
      </c>
      <c r="BE51" s="12"/>
      <c r="BF51" s="314"/>
      <c r="BG51" s="314" t="str">
        <f t="shared" si="320"/>
        <v>Fai 4serie da 10 per l'intero programma</v>
      </c>
      <c r="BH51" s="12"/>
      <c r="BI51" s="12"/>
      <c r="BJ51" s="12"/>
      <c r="BK51" s="314"/>
      <c r="BL51" s="316"/>
      <c r="BM51" s="298"/>
      <c r="BN51" s="307">
        <f t="shared" si="351"/>
        <v>5</v>
      </c>
      <c r="BO51" s="314" t="str">
        <f t="shared" ref="BO51:BQ51" si="370">AT51</f>
        <v>Curls_Bilaciere_Z</v>
      </c>
      <c r="BP51" s="296" t="str">
        <f t="shared" si="370"/>
        <v>https://youtube.com/shorts/rkR9IsOsvKw?si=aOJRkDJ3Y3XLrkFz</v>
      </c>
      <c r="BQ51" s="314" t="str">
        <f t="shared" si="370"/>
        <v>tieni il polso leggermente aperto e non arrivare in massima chiusura</v>
      </c>
      <c r="BR51" s="314">
        <f>Split!V73</f>
        <v>4</v>
      </c>
      <c r="BS51" s="314">
        <f>Split!W73</f>
        <v>10</v>
      </c>
      <c r="BT51" s="12"/>
      <c r="BU51" s="12"/>
      <c r="BV51" s="314" t="str">
        <f t="shared" si="322"/>
        <v/>
      </c>
      <c r="BW51" s="314">
        <f t="shared" si="323"/>
        <v>60</v>
      </c>
      <c r="BX51" s="12"/>
      <c r="BY51" s="314" t="str">
        <f t="shared" si="324"/>
        <v/>
      </c>
      <c r="BZ51" s="12"/>
      <c r="CA51" s="314"/>
      <c r="CB51" s="314" t="str">
        <f t="shared" si="325"/>
        <v>Fai 4serie da 10 per l'intero programma</v>
      </c>
      <c r="CC51" s="12"/>
      <c r="CD51" s="12"/>
      <c r="CE51" s="12"/>
      <c r="CF51" s="314"/>
      <c r="CG51" s="316"/>
      <c r="CH51" s="293"/>
      <c r="CI51" s="307">
        <f t="shared" si="353"/>
        <v>5</v>
      </c>
      <c r="CJ51" s="314" t="str">
        <f t="shared" ref="CJ51:CL51" si="371">BO51</f>
        <v>Curls_Bilaciere_Z</v>
      </c>
      <c r="CK51" s="296" t="str">
        <f t="shared" si="371"/>
        <v>https://youtube.com/shorts/rkR9IsOsvKw?si=aOJRkDJ3Y3XLrkFz</v>
      </c>
      <c r="CL51" s="314" t="str">
        <f t="shared" si="371"/>
        <v>tieni il polso leggermente aperto e non arrivare in massima chiusura</v>
      </c>
      <c r="CM51" s="314">
        <f>Split!X73</f>
        <v>4</v>
      </c>
      <c r="CN51" s="314">
        <f>Split!Y73</f>
        <v>10</v>
      </c>
      <c r="CO51" s="12"/>
      <c r="CP51" s="12"/>
      <c r="CQ51" s="314" t="str">
        <f t="shared" si="327"/>
        <v/>
      </c>
      <c r="CR51" s="314">
        <f t="shared" si="328"/>
        <v>60</v>
      </c>
      <c r="CS51" s="12"/>
      <c r="CT51" s="314" t="str">
        <f t="shared" si="329"/>
        <v/>
      </c>
      <c r="CU51" s="12"/>
      <c r="CV51" s="314"/>
      <c r="CW51" s="314" t="str">
        <f t="shared" si="330"/>
        <v>Fai 4serie da 10 per l'intero programma</v>
      </c>
      <c r="CX51" s="12"/>
      <c r="CY51" s="12"/>
      <c r="CZ51" s="12"/>
      <c r="DA51" s="314"/>
      <c r="DB51" s="316"/>
      <c r="DC51" s="293"/>
      <c r="DD51" s="307">
        <f t="shared" si="355"/>
        <v>5</v>
      </c>
      <c r="DE51" s="314" t="str">
        <f t="shared" ref="DE51:DG51" si="372">CJ51</f>
        <v>Curls_Bilaciere_Z</v>
      </c>
      <c r="DF51" s="296" t="str">
        <f t="shared" si="372"/>
        <v>https://youtube.com/shorts/rkR9IsOsvKw?si=aOJRkDJ3Y3XLrkFz</v>
      </c>
      <c r="DG51" s="314" t="str">
        <f t="shared" si="372"/>
        <v>tieni il polso leggermente aperto e non arrivare in massima chiusura</v>
      </c>
      <c r="DH51" s="314">
        <f>Split!Z73</f>
        <v>4</v>
      </c>
      <c r="DI51" s="314">
        <f>Split!AA73</f>
        <v>10</v>
      </c>
      <c r="DJ51" s="12"/>
      <c r="DK51" s="12"/>
      <c r="DL51" s="314" t="str">
        <f t="shared" si="332"/>
        <v/>
      </c>
      <c r="DM51" s="314">
        <f t="shared" si="333"/>
        <v>60</v>
      </c>
      <c r="DN51" s="12"/>
      <c r="DO51" s="314" t="str">
        <f t="shared" si="334"/>
        <v/>
      </c>
      <c r="DP51" s="12"/>
      <c r="DQ51" s="314"/>
      <c r="DR51" s="314" t="str">
        <f t="shared" si="335"/>
        <v>Fai 4serie da 10 per l'intero programma</v>
      </c>
      <c r="DS51" s="12"/>
      <c r="DT51" s="12"/>
      <c r="DU51" s="12"/>
      <c r="DV51" s="314"/>
      <c r="DW51" s="316"/>
      <c r="DX51" s="293"/>
      <c r="DY51" s="307">
        <f t="shared" si="357"/>
        <v>5</v>
      </c>
      <c r="DZ51" s="314" t="str">
        <f t="shared" ref="DZ51:EB51" si="373">DE51</f>
        <v>Curls_Bilaciere_Z</v>
      </c>
      <c r="EA51" s="315" t="str">
        <f t="shared" si="373"/>
        <v>https://youtube.com/shorts/rkR9IsOsvKw?si=aOJRkDJ3Y3XLrkFz</v>
      </c>
      <c r="EB51" s="314" t="str">
        <f t="shared" si="373"/>
        <v>tieni il polso leggermente aperto e non arrivare in massima chiusura</v>
      </c>
      <c r="EC51" s="314" t="str">
        <f>Split!AB73</f>
        <v/>
      </c>
      <c r="ED51" s="314" t="str">
        <f>Split!AC73</f>
        <v/>
      </c>
      <c r="EE51" s="12"/>
      <c r="EF51" s="12"/>
      <c r="EG51" s="314" t="str">
        <f t="shared" si="337"/>
        <v/>
      </c>
      <c r="EH51" s="314">
        <f t="shared" si="338"/>
        <v>60</v>
      </c>
      <c r="EI51" s="12"/>
      <c r="EJ51" s="314" t="str">
        <f t="shared" si="339"/>
        <v/>
      </c>
      <c r="EK51" s="12"/>
      <c r="EL51" s="314"/>
      <c r="EM51" s="314" t="str">
        <f t="shared" si="340"/>
        <v>Fai 4serie da 10 per l'intero programma</v>
      </c>
      <c r="EN51" s="12"/>
      <c r="EO51" s="12"/>
      <c r="EP51" s="12"/>
      <c r="EQ51" s="314"/>
      <c r="ER51" s="316"/>
      <c r="ES51" s="293"/>
      <c r="ET51" s="307">
        <f t="shared" si="359"/>
        <v>5</v>
      </c>
      <c r="EU51" s="314" t="str">
        <f t="shared" ref="EU51:EW51" si="374">DZ51</f>
        <v>Curls_Bilaciere_Z</v>
      </c>
      <c r="EV51" s="315" t="str">
        <f t="shared" si="374"/>
        <v>https://youtube.com/shorts/rkR9IsOsvKw?si=aOJRkDJ3Y3XLrkFz</v>
      </c>
      <c r="EW51" s="314" t="str">
        <f t="shared" si="374"/>
        <v>tieni il polso leggermente aperto e non arrivare in massima chiusura</v>
      </c>
      <c r="EX51" s="314" t="str">
        <f>Split!AD73</f>
        <v/>
      </c>
      <c r="EY51" s="314" t="str">
        <f>Split!AE73</f>
        <v/>
      </c>
      <c r="EZ51" s="12"/>
      <c r="FA51" s="12"/>
      <c r="FB51" s="314" t="str">
        <f t="shared" si="342"/>
        <v/>
      </c>
      <c r="FC51" s="314">
        <f t="shared" si="343"/>
        <v>60</v>
      </c>
      <c r="FD51" s="12"/>
      <c r="FE51" s="314" t="str">
        <f t="shared" si="344"/>
        <v/>
      </c>
      <c r="FF51" s="12"/>
      <c r="FG51" s="314"/>
      <c r="FH51" s="314" t="str">
        <f t="shared" si="345"/>
        <v>Fai 4serie da 10 per l'intero programma</v>
      </c>
      <c r="FI51" s="12"/>
      <c r="FJ51" s="12"/>
      <c r="FK51" s="12"/>
      <c r="FL51" s="314"/>
      <c r="FM51" s="316"/>
      <c r="FN51" s="300"/>
    </row>
    <row r="52" ht="15.75" customHeight="1" outlineLevel="1">
      <c r="A52" s="292"/>
      <c r="B52" s="293"/>
      <c r="C52" s="302">
        <f t="shared" si="346"/>
        <v>6</v>
      </c>
      <c r="D52" s="303" t="str">
        <f>Split!F74</f>
        <v>Push down corda</v>
      </c>
      <c r="E52" s="304" t="str">
        <f>IF(Split!G74="","",Split!G74)</f>
        <v>https://youtu.be/VdzuANfjZSo?t=9</v>
      </c>
      <c r="F52" s="303" t="str">
        <f>Split!N74</f>
        <v>Pensa a ruotare l'omero verso l'esterno e e a raddrizzare completamente il braccio, il petto rimane sempre aperto</v>
      </c>
      <c r="G52" s="303">
        <f>Split!P74</f>
        <v>3</v>
      </c>
      <c r="H52" s="303" t="str">
        <f>Split!Q74</f>
        <v>6+6+6</v>
      </c>
      <c r="I52" s="12"/>
      <c r="J52" s="12"/>
      <c r="K52" s="303" t="str">
        <f>IF(D52="","",Split!O74)</f>
        <v/>
      </c>
      <c r="L52" s="303">
        <f>Split!H74</f>
        <v>60</v>
      </c>
      <c r="M52" s="12"/>
      <c r="N52" s="303" t="str">
        <f>Split!$J74</f>
        <v/>
      </c>
      <c r="O52" s="12"/>
      <c r="P52" s="303"/>
      <c r="Q52" s="303" t="str">
        <f>Split!L74</f>
        <v>Quando si giunge all'esaurimento muscolare con un carico di 6-8 rm si scarica il peso e senza riposo provi a fare altre 6ripetizioni, scarica nuovamente il peso e prova a chiudere altre 6reps.</v>
      </c>
      <c r="R52" s="12"/>
      <c r="S52" s="12"/>
      <c r="T52" s="12"/>
      <c r="U52" s="303"/>
      <c r="V52" s="305"/>
      <c r="W52" s="293"/>
      <c r="X52" s="302">
        <f t="shared" si="347"/>
        <v>6</v>
      </c>
      <c r="Y52" s="303" t="str">
        <f t="shared" ref="Y52:AA52" si="375">D52</f>
        <v>Push down corda</v>
      </c>
      <c r="Z52" s="304" t="str">
        <f t="shared" si="375"/>
        <v>https://youtu.be/VdzuANfjZSo?t=9</v>
      </c>
      <c r="AA52" s="303" t="str">
        <f t="shared" si="375"/>
        <v>Pensa a ruotare l'omero verso l'esterno e e a raddrizzare completamente il braccio, il petto rimane sempre aperto</v>
      </c>
      <c r="AB52" s="303">
        <f>Split!R74</f>
        <v>3</v>
      </c>
      <c r="AC52" s="303" t="str">
        <f>Split!S74</f>
        <v>6+6+6</v>
      </c>
      <c r="AD52" s="12"/>
      <c r="AE52" s="12"/>
      <c r="AF52" s="303" t="str">
        <f t="shared" si="312"/>
        <v/>
      </c>
      <c r="AG52" s="303">
        <f t="shared" si="313"/>
        <v>60</v>
      </c>
      <c r="AH52" s="12"/>
      <c r="AI52" s="303" t="str">
        <f t="shared" si="314"/>
        <v/>
      </c>
      <c r="AJ52" s="12"/>
      <c r="AK52" s="303"/>
      <c r="AL52" s="303" t="str">
        <f t="shared" si="315"/>
        <v>Quando si giunge all'esaurimento muscolare con un carico di 6-8 rm si scarica il peso e senza riposo provi a fare altre 6ripetizioni, scarica nuovamente il peso e prova a chiudere altre 6reps.</v>
      </c>
      <c r="AM52" s="12"/>
      <c r="AN52" s="12"/>
      <c r="AO52" s="12"/>
      <c r="AP52" s="303"/>
      <c r="AQ52" s="305"/>
      <c r="AR52" s="298"/>
      <c r="AS52" s="302">
        <f t="shared" si="349"/>
        <v>6</v>
      </c>
      <c r="AT52" s="303" t="str">
        <f t="shared" ref="AT52:AV52" si="376">Y52</f>
        <v>Push down corda</v>
      </c>
      <c r="AU52" s="304" t="str">
        <f t="shared" si="376"/>
        <v>https://youtu.be/VdzuANfjZSo?t=9</v>
      </c>
      <c r="AV52" s="303" t="str">
        <f t="shared" si="376"/>
        <v>Pensa a ruotare l'omero verso l'esterno e e a raddrizzare completamente il braccio, il petto rimane sempre aperto</v>
      </c>
      <c r="AW52" s="303">
        <f>Split!T74</f>
        <v>3</v>
      </c>
      <c r="AX52" s="303" t="str">
        <f>Split!U74</f>
        <v>6+6+6</v>
      </c>
      <c r="AY52" s="12"/>
      <c r="AZ52" s="12"/>
      <c r="BA52" s="303" t="str">
        <f t="shared" si="317"/>
        <v/>
      </c>
      <c r="BB52" s="303">
        <f t="shared" si="318"/>
        <v>60</v>
      </c>
      <c r="BC52" s="12"/>
      <c r="BD52" s="303" t="str">
        <f t="shared" si="319"/>
        <v/>
      </c>
      <c r="BE52" s="12"/>
      <c r="BF52" s="303"/>
      <c r="BG52" s="303" t="str">
        <f t="shared" si="320"/>
        <v>Quando si giunge all'esaurimento muscolare con un carico di 6-8 rm si scarica il peso e senza riposo provi a fare altre 6ripetizioni, scarica nuovamente il peso e prova a chiudere altre 6reps.</v>
      </c>
      <c r="BH52" s="12"/>
      <c r="BI52" s="12"/>
      <c r="BJ52" s="12"/>
      <c r="BK52" s="303"/>
      <c r="BL52" s="305"/>
      <c r="BM52" s="298"/>
      <c r="BN52" s="302">
        <f t="shared" si="351"/>
        <v>6</v>
      </c>
      <c r="BO52" s="303" t="str">
        <f t="shared" ref="BO52:BQ52" si="377">AT52</f>
        <v>Push down corda</v>
      </c>
      <c r="BP52" s="304" t="str">
        <f t="shared" si="377"/>
        <v>https://youtu.be/VdzuANfjZSo?t=9</v>
      </c>
      <c r="BQ52" s="303" t="str">
        <f t="shared" si="377"/>
        <v>Pensa a ruotare l'omero verso l'esterno e e a raddrizzare completamente il braccio, il petto rimane sempre aperto</v>
      </c>
      <c r="BR52" s="303">
        <f>Split!V74</f>
        <v>3</v>
      </c>
      <c r="BS52" s="303" t="str">
        <f>Split!W74</f>
        <v>6+6+6</v>
      </c>
      <c r="BT52" s="12"/>
      <c r="BU52" s="12"/>
      <c r="BV52" s="303" t="str">
        <f t="shared" si="322"/>
        <v/>
      </c>
      <c r="BW52" s="303">
        <f t="shared" si="323"/>
        <v>60</v>
      </c>
      <c r="BX52" s="12"/>
      <c r="BY52" s="303" t="str">
        <f t="shared" si="324"/>
        <v/>
      </c>
      <c r="BZ52" s="12"/>
      <c r="CA52" s="303"/>
      <c r="CB52" s="303" t="str">
        <f t="shared" si="325"/>
        <v>Quando si giunge all'esaurimento muscolare con un carico di 6-8 rm si scarica il peso e senza riposo provi a fare altre 6ripetizioni, scarica nuovamente il peso e prova a chiudere altre 6reps.</v>
      </c>
      <c r="CC52" s="12"/>
      <c r="CD52" s="12"/>
      <c r="CE52" s="12"/>
      <c r="CF52" s="303"/>
      <c r="CG52" s="305"/>
      <c r="CH52" s="293"/>
      <c r="CI52" s="302">
        <f t="shared" si="353"/>
        <v>6</v>
      </c>
      <c r="CJ52" s="303" t="str">
        <f t="shared" ref="CJ52:CL52" si="378">BO52</f>
        <v>Push down corda</v>
      </c>
      <c r="CK52" s="304" t="str">
        <f t="shared" si="378"/>
        <v>https://youtu.be/VdzuANfjZSo?t=9</v>
      </c>
      <c r="CL52" s="303" t="str">
        <f t="shared" si="378"/>
        <v>Pensa a ruotare l'omero verso l'esterno e e a raddrizzare completamente il braccio, il petto rimane sempre aperto</v>
      </c>
      <c r="CM52" s="303">
        <f>Split!X74</f>
        <v>3</v>
      </c>
      <c r="CN52" s="303" t="str">
        <f>Split!Y74</f>
        <v>6+6+6</v>
      </c>
      <c r="CO52" s="12"/>
      <c r="CP52" s="12"/>
      <c r="CQ52" s="303" t="str">
        <f t="shared" si="327"/>
        <v/>
      </c>
      <c r="CR52" s="303">
        <f t="shared" si="328"/>
        <v>60</v>
      </c>
      <c r="CS52" s="12"/>
      <c r="CT52" s="303" t="str">
        <f t="shared" si="329"/>
        <v/>
      </c>
      <c r="CU52" s="12"/>
      <c r="CV52" s="303"/>
      <c r="CW52" s="303" t="str">
        <f t="shared" si="330"/>
        <v>Quando si giunge all'esaurimento muscolare con un carico di 6-8 rm si scarica il peso e senza riposo provi a fare altre 6ripetizioni, scarica nuovamente il peso e prova a chiudere altre 6reps.</v>
      </c>
      <c r="CX52" s="12"/>
      <c r="CY52" s="12"/>
      <c r="CZ52" s="12"/>
      <c r="DA52" s="303"/>
      <c r="DB52" s="305"/>
      <c r="DC52" s="293"/>
      <c r="DD52" s="302">
        <f t="shared" si="355"/>
        <v>6</v>
      </c>
      <c r="DE52" s="303" t="str">
        <f t="shared" ref="DE52:DG52" si="379">CJ52</f>
        <v>Push down corda</v>
      </c>
      <c r="DF52" s="304" t="str">
        <f t="shared" si="379"/>
        <v>https://youtu.be/VdzuANfjZSo?t=9</v>
      </c>
      <c r="DG52" s="303" t="str">
        <f t="shared" si="379"/>
        <v>Pensa a ruotare l'omero verso l'esterno e e a raddrizzare completamente il braccio, il petto rimane sempre aperto</v>
      </c>
      <c r="DH52" s="303">
        <f>Split!Z74</f>
        <v>3</v>
      </c>
      <c r="DI52" s="303" t="str">
        <f>Split!AA74</f>
        <v>6+6+6</v>
      </c>
      <c r="DJ52" s="12"/>
      <c r="DK52" s="12"/>
      <c r="DL52" s="303" t="str">
        <f t="shared" si="332"/>
        <v/>
      </c>
      <c r="DM52" s="303">
        <f t="shared" si="333"/>
        <v>60</v>
      </c>
      <c r="DN52" s="12"/>
      <c r="DO52" s="303" t="str">
        <f t="shared" si="334"/>
        <v/>
      </c>
      <c r="DP52" s="12"/>
      <c r="DQ52" s="303"/>
      <c r="DR52" s="303" t="str">
        <f t="shared" si="335"/>
        <v>Quando si giunge all'esaurimento muscolare con un carico di 6-8 rm si scarica il peso e senza riposo provi a fare altre 6ripetizioni, scarica nuovamente il peso e prova a chiudere altre 6reps.</v>
      </c>
      <c r="DS52" s="12"/>
      <c r="DT52" s="12"/>
      <c r="DU52" s="12"/>
      <c r="DV52" s="303"/>
      <c r="DW52" s="305"/>
      <c r="DX52" s="293"/>
      <c r="DY52" s="302">
        <f t="shared" si="357"/>
        <v>6</v>
      </c>
      <c r="DZ52" s="303" t="str">
        <f t="shared" ref="DZ52:EB52" si="380">DE52</f>
        <v>Push down corda</v>
      </c>
      <c r="EA52" s="306" t="str">
        <f t="shared" si="380"/>
        <v>https://youtu.be/VdzuANfjZSo?t=9</v>
      </c>
      <c r="EB52" s="303" t="str">
        <f t="shared" si="380"/>
        <v>Pensa a ruotare l'omero verso l'esterno e e a raddrizzare completamente il braccio, il petto rimane sempre aperto</v>
      </c>
      <c r="EC52" s="303" t="str">
        <f>Split!AB74</f>
        <v/>
      </c>
      <c r="ED52" s="303" t="str">
        <f>Split!AC74</f>
        <v/>
      </c>
      <c r="EE52" s="12"/>
      <c r="EF52" s="12"/>
      <c r="EG52" s="303" t="str">
        <f t="shared" si="337"/>
        <v/>
      </c>
      <c r="EH52" s="303">
        <f t="shared" si="338"/>
        <v>60</v>
      </c>
      <c r="EI52" s="12"/>
      <c r="EJ52" s="303" t="str">
        <f t="shared" si="339"/>
        <v/>
      </c>
      <c r="EK52" s="12"/>
      <c r="EL52" s="303"/>
      <c r="EM52" s="303" t="str">
        <f t="shared" si="340"/>
        <v>Quando si giunge all'esaurimento muscolare con un carico di 6-8 rm si scarica il peso e senza riposo provi a fare altre 6ripetizioni, scarica nuovamente il peso e prova a chiudere altre 6reps.</v>
      </c>
      <c r="EN52" s="12"/>
      <c r="EO52" s="12"/>
      <c r="EP52" s="12"/>
      <c r="EQ52" s="303"/>
      <c r="ER52" s="305"/>
      <c r="ES52" s="293"/>
      <c r="ET52" s="302">
        <f t="shared" si="359"/>
        <v>6</v>
      </c>
      <c r="EU52" s="303" t="str">
        <f t="shared" ref="EU52:EW52" si="381">DZ52</f>
        <v>Push down corda</v>
      </c>
      <c r="EV52" s="306" t="str">
        <f t="shared" si="381"/>
        <v>https://youtu.be/VdzuANfjZSo?t=9</v>
      </c>
      <c r="EW52" s="303" t="str">
        <f t="shared" si="381"/>
        <v>Pensa a ruotare l'omero verso l'esterno e e a raddrizzare completamente il braccio, il petto rimane sempre aperto</v>
      </c>
      <c r="EX52" s="303" t="str">
        <f>Split!AD74</f>
        <v/>
      </c>
      <c r="EY52" s="303" t="str">
        <f>Split!AE74</f>
        <v/>
      </c>
      <c r="EZ52" s="12"/>
      <c r="FA52" s="12"/>
      <c r="FB52" s="303" t="str">
        <f t="shared" si="342"/>
        <v/>
      </c>
      <c r="FC52" s="303">
        <f t="shared" si="343"/>
        <v>60</v>
      </c>
      <c r="FD52" s="12"/>
      <c r="FE52" s="303" t="str">
        <f t="shared" si="344"/>
        <v/>
      </c>
      <c r="FF52" s="12"/>
      <c r="FG52" s="303"/>
      <c r="FH52" s="303" t="str">
        <f t="shared" si="345"/>
        <v>Quando si giunge all'esaurimento muscolare con un carico di 6-8 rm si scarica il peso e senza riposo provi a fare altre 6ripetizioni, scarica nuovamente il peso e prova a chiudere altre 6reps.</v>
      </c>
      <c r="FI52" s="12"/>
      <c r="FJ52" s="12"/>
      <c r="FK52" s="12"/>
      <c r="FL52" s="303"/>
      <c r="FM52" s="305"/>
      <c r="FN52" s="300"/>
    </row>
    <row r="53" ht="15.75" customHeight="1" outlineLevel="1">
      <c r="A53" s="292"/>
      <c r="B53" s="293"/>
      <c r="C53" s="307">
        <f t="shared" si="346"/>
        <v>7</v>
      </c>
      <c r="D53" s="314" t="str">
        <f>Split!F75</f>
        <v>Plank</v>
      </c>
      <c r="E53" s="296" t="str">
        <f>IF(Split!G75="","",Split!G75)</f>
        <v>https://youtu.be/EPiXN2bkLoQ?si=JSt1Gs2PWN3dLczc</v>
      </c>
      <c r="F53" s="314" t="str">
        <f>Split!N75</f>
        <v>Immagina di unire i due punti pube e sterno</v>
      </c>
      <c r="G53" s="314">
        <f>Split!P75</f>
        <v>3</v>
      </c>
      <c r="H53" s="314" t="str">
        <f>Split!Q75</f>
        <v>30/40"</v>
      </c>
      <c r="I53" s="12"/>
      <c r="J53" s="12"/>
      <c r="K53" s="314" t="str">
        <f>IF(D53="","",Split!O75)</f>
        <v/>
      </c>
      <c r="L53" s="314">
        <f>Split!H75</f>
        <v>45</v>
      </c>
      <c r="M53" s="12"/>
      <c r="N53" s="314" t="str">
        <f>Split!$J75</f>
        <v/>
      </c>
      <c r="O53" s="12"/>
      <c r="P53" s="314"/>
      <c r="Q53" s="314" t="str">
        <f>Split!L75</f>
        <v>LAVORO A TEMPO, trova un carico che ti permetta di esprimere un buon effort in tutte le serie rimanendo nel range di tempo richiesto</v>
      </c>
      <c r="R53" s="12"/>
      <c r="S53" s="12"/>
      <c r="T53" s="12"/>
      <c r="U53" s="314"/>
      <c r="V53" s="316"/>
      <c r="W53" s="293"/>
      <c r="X53" s="307">
        <f t="shared" si="347"/>
        <v>7</v>
      </c>
      <c r="Y53" s="314" t="str">
        <f t="shared" ref="Y53:AA53" si="382">D53</f>
        <v>Plank</v>
      </c>
      <c r="Z53" s="296" t="str">
        <f t="shared" si="382"/>
        <v>https://youtu.be/EPiXN2bkLoQ?si=JSt1Gs2PWN3dLczc</v>
      </c>
      <c r="AA53" s="314" t="str">
        <f t="shared" si="382"/>
        <v>Immagina di unire i due punti pube e sterno</v>
      </c>
      <c r="AB53" s="314">
        <f>Split!R75</f>
        <v>3</v>
      </c>
      <c r="AC53" s="314" t="str">
        <f>Split!S75</f>
        <v>30/40"</v>
      </c>
      <c r="AD53" s="12"/>
      <c r="AE53" s="12"/>
      <c r="AF53" s="314" t="str">
        <f t="shared" si="312"/>
        <v/>
      </c>
      <c r="AG53" s="314">
        <f t="shared" si="313"/>
        <v>45</v>
      </c>
      <c r="AH53" s="12"/>
      <c r="AI53" s="314" t="str">
        <f t="shared" si="314"/>
        <v/>
      </c>
      <c r="AJ53" s="12"/>
      <c r="AK53" s="314"/>
      <c r="AL53" s="314" t="str">
        <f t="shared" si="315"/>
        <v>LAVORO A TEMPO, trova un carico che ti permetta di esprimere un buon effort in tutte le serie rimanendo nel range di tempo richiesto</v>
      </c>
      <c r="AM53" s="12"/>
      <c r="AN53" s="12"/>
      <c r="AO53" s="12"/>
      <c r="AP53" s="314"/>
      <c r="AQ53" s="316"/>
      <c r="AR53" s="298"/>
      <c r="AS53" s="307">
        <f t="shared" si="349"/>
        <v>7</v>
      </c>
      <c r="AT53" s="314" t="str">
        <f t="shared" ref="AT53:AV53" si="383">Y53</f>
        <v>Plank</v>
      </c>
      <c r="AU53" s="296" t="str">
        <f t="shared" si="383"/>
        <v>https://youtu.be/EPiXN2bkLoQ?si=JSt1Gs2PWN3dLczc</v>
      </c>
      <c r="AV53" s="314" t="str">
        <f t="shared" si="383"/>
        <v>Immagina di unire i due punti pube e sterno</v>
      </c>
      <c r="AW53" s="314">
        <f>Split!T75</f>
        <v>4</v>
      </c>
      <c r="AX53" s="314" t="str">
        <f>Split!U75</f>
        <v>30/40"</v>
      </c>
      <c r="AY53" s="12"/>
      <c r="AZ53" s="12"/>
      <c r="BA53" s="314" t="str">
        <f t="shared" si="317"/>
        <v/>
      </c>
      <c r="BB53" s="314">
        <f t="shared" si="318"/>
        <v>45</v>
      </c>
      <c r="BC53" s="12"/>
      <c r="BD53" s="314" t="str">
        <f t="shared" si="319"/>
        <v/>
      </c>
      <c r="BE53" s="12"/>
      <c r="BF53" s="314"/>
      <c r="BG53" s="314" t="str">
        <f t="shared" si="320"/>
        <v>LAVORO A TEMPO, trova un carico che ti permetta di esprimere un buon effort in tutte le serie rimanendo nel range di tempo richiesto</v>
      </c>
      <c r="BH53" s="12"/>
      <c r="BI53" s="12"/>
      <c r="BJ53" s="12"/>
      <c r="BK53" s="314"/>
      <c r="BL53" s="316"/>
      <c r="BM53" s="298"/>
      <c r="BN53" s="307">
        <f t="shared" si="351"/>
        <v>7</v>
      </c>
      <c r="BO53" s="314" t="str">
        <f t="shared" ref="BO53:BQ53" si="384">AT53</f>
        <v>Plank</v>
      </c>
      <c r="BP53" s="296" t="str">
        <f t="shared" si="384"/>
        <v>https://youtu.be/EPiXN2bkLoQ?si=JSt1Gs2PWN3dLczc</v>
      </c>
      <c r="BQ53" s="314" t="str">
        <f t="shared" si="384"/>
        <v>Immagina di unire i due punti pube e sterno</v>
      </c>
      <c r="BR53" s="314">
        <f>Split!V75</f>
        <v>4</v>
      </c>
      <c r="BS53" s="314" t="str">
        <f>Split!W75</f>
        <v>30/40"</v>
      </c>
      <c r="BT53" s="12"/>
      <c r="BU53" s="12"/>
      <c r="BV53" s="314" t="str">
        <f t="shared" si="322"/>
        <v/>
      </c>
      <c r="BW53" s="314">
        <f t="shared" si="323"/>
        <v>45</v>
      </c>
      <c r="BX53" s="12"/>
      <c r="BY53" s="314" t="str">
        <f t="shared" si="324"/>
        <v/>
      </c>
      <c r="BZ53" s="12"/>
      <c r="CA53" s="314"/>
      <c r="CB53" s="314" t="str">
        <f t="shared" si="325"/>
        <v>LAVORO A TEMPO, trova un carico che ti permetta di esprimere un buon effort in tutte le serie rimanendo nel range di tempo richiesto</v>
      </c>
      <c r="CC53" s="12"/>
      <c r="CD53" s="12"/>
      <c r="CE53" s="12"/>
      <c r="CF53" s="314"/>
      <c r="CG53" s="316"/>
      <c r="CH53" s="293"/>
      <c r="CI53" s="307">
        <f t="shared" si="353"/>
        <v>7</v>
      </c>
      <c r="CJ53" s="314" t="str">
        <f t="shared" ref="CJ53:CL53" si="385">BO53</f>
        <v>Plank</v>
      </c>
      <c r="CK53" s="296" t="str">
        <f t="shared" si="385"/>
        <v>https://youtu.be/EPiXN2bkLoQ?si=JSt1Gs2PWN3dLczc</v>
      </c>
      <c r="CL53" s="314" t="str">
        <f t="shared" si="385"/>
        <v>Immagina di unire i due punti pube e sterno</v>
      </c>
      <c r="CM53" s="314">
        <f>Split!X75</f>
        <v>3</v>
      </c>
      <c r="CN53" s="314" t="str">
        <f>Split!Y75</f>
        <v>30/40"</v>
      </c>
      <c r="CO53" s="12"/>
      <c r="CP53" s="12"/>
      <c r="CQ53" s="314" t="str">
        <f t="shared" si="327"/>
        <v/>
      </c>
      <c r="CR53" s="314">
        <f t="shared" si="328"/>
        <v>45</v>
      </c>
      <c r="CS53" s="12"/>
      <c r="CT53" s="314" t="str">
        <f t="shared" si="329"/>
        <v/>
      </c>
      <c r="CU53" s="12"/>
      <c r="CV53" s="314"/>
      <c r="CW53" s="314" t="str">
        <f t="shared" si="330"/>
        <v>LAVORO A TEMPO, trova un carico che ti permetta di esprimere un buon effort in tutte le serie rimanendo nel range di tempo richiesto</v>
      </c>
      <c r="CX53" s="12"/>
      <c r="CY53" s="12"/>
      <c r="CZ53" s="12"/>
      <c r="DA53" s="314"/>
      <c r="DB53" s="316"/>
      <c r="DC53" s="293"/>
      <c r="DD53" s="307">
        <f t="shared" si="355"/>
        <v>7</v>
      </c>
      <c r="DE53" s="314" t="str">
        <f t="shared" ref="DE53:DG53" si="386">CJ53</f>
        <v>Plank</v>
      </c>
      <c r="DF53" s="296" t="str">
        <f t="shared" si="386"/>
        <v>https://youtu.be/EPiXN2bkLoQ?si=JSt1Gs2PWN3dLczc</v>
      </c>
      <c r="DG53" s="314" t="str">
        <f t="shared" si="386"/>
        <v>Immagina di unire i due punti pube e sterno</v>
      </c>
      <c r="DH53" s="314">
        <f>Split!Z75</f>
        <v>2</v>
      </c>
      <c r="DI53" s="314" t="str">
        <f>Split!AA75</f>
        <v>50"</v>
      </c>
      <c r="DJ53" s="12"/>
      <c r="DK53" s="12"/>
      <c r="DL53" s="314" t="str">
        <f t="shared" si="332"/>
        <v/>
      </c>
      <c r="DM53" s="314">
        <f t="shared" si="333"/>
        <v>45</v>
      </c>
      <c r="DN53" s="12"/>
      <c r="DO53" s="314" t="str">
        <f t="shared" si="334"/>
        <v/>
      </c>
      <c r="DP53" s="12"/>
      <c r="DQ53" s="314"/>
      <c r="DR53" s="314" t="str">
        <f t="shared" si="335"/>
        <v>LAVORO A TEMPO, trova un carico che ti permetta di esprimere un buon effort in tutte le serie rimanendo nel range di tempo richiesto</v>
      </c>
      <c r="DS53" s="12"/>
      <c r="DT53" s="12"/>
      <c r="DU53" s="12"/>
      <c r="DV53" s="314"/>
      <c r="DW53" s="316"/>
      <c r="DX53" s="293"/>
      <c r="DY53" s="307">
        <f t="shared" si="357"/>
        <v>7</v>
      </c>
      <c r="DZ53" s="314" t="str">
        <f t="shared" ref="DZ53:EB53" si="387">DE53</f>
        <v>Plank</v>
      </c>
      <c r="EA53" s="315" t="str">
        <f t="shared" si="387"/>
        <v>https://youtu.be/EPiXN2bkLoQ?si=JSt1Gs2PWN3dLczc</v>
      </c>
      <c r="EB53" s="314" t="str">
        <f t="shared" si="387"/>
        <v>Immagina di unire i due punti pube e sterno</v>
      </c>
      <c r="EC53" s="314" t="str">
        <f>Split!AB75</f>
        <v/>
      </c>
      <c r="ED53" s="314" t="str">
        <f>Split!AC75</f>
        <v/>
      </c>
      <c r="EE53" s="12"/>
      <c r="EF53" s="12"/>
      <c r="EG53" s="314" t="str">
        <f t="shared" si="337"/>
        <v/>
      </c>
      <c r="EH53" s="314">
        <f t="shared" si="338"/>
        <v>45</v>
      </c>
      <c r="EI53" s="12"/>
      <c r="EJ53" s="314" t="str">
        <f t="shared" si="339"/>
        <v/>
      </c>
      <c r="EK53" s="12"/>
      <c r="EL53" s="314"/>
      <c r="EM53" s="314" t="str">
        <f t="shared" si="340"/>
        <v>LAVORO A TEMPO, trova un carico che ti permetta di esprimere un buon effort in tutte le serie rimanendo nel range di tempo richiesto</v>
      </c>
      <c r="EN53" s="12"/>
      <c r="EO53" s="12"/>
      <c r="EP53" s="12"/>
      <c r="EQ53" s="314"/>
      <c r="ER53" s="316"/>
      <c r="ES53" s="293"/>
      <c r="ET53" s="307">
        <f t="shared" si="359"/>
        <v>7</v>
      </c>
      <c r="EU53" s="314" t="str">
        <f t="shared" ref="EU53:EW53" si="388">DZ53</f>
        <v>Plank</v>
      </c>
      <c r="EV53" s="315" t="str">
        <f t="shared" si="388"/>
        <v>https://youtu.be/EPiXN2bkLoQ?si=JSt1Gs2PWN3dLczc</v>
      </c>
      <c r="EW53" s="314" t="str">
        <f t="shared" si="388"/>
        <v>Immagina di unire i due punti pube e sterno</v>
      </c>
      <c r="EX53" s="314" t="str">
        <f>Split!AD75</f>
        <v/>
      </c>
      <c r="EY53" s="314" t="str">
        <f>Split!AE75</f>
        <v/>
      </c>
      <c r="EZ53" s="12"/>
      <c r="FA53" s="12"/>
      <c r="FB53" s="314" t="str">
        <f t="shared" si="342"/>
        <v/>
      </c>
      <c r="FC53" s="314">
        <f t="shared" si="343"/>
        <v>45</v>
      </c>
      <c r="FD53" s="12"/>
      <c r="FE53" s="314" t="str">
        <f t="shared" si="344"/>
        <v/>
      </c>
      <c r="FF53" s="12"/>
      <c r="FG53" s="314"/>
      <c r="FH53" s="314" t="str">
        <f t="shared" si="345"/>
        <v>LAVORO A TEMPO, trova un carico che ti permetta di esprimere un buon effort in tutte le serie rimanendo nel range di tempo richiesto</v>
      </c>
      <c r="FI53" s="12"/>
      <c r="FJ53" s="12"/>
      <c r="FK53" s="12"/>
      <c r="FL53" s="314"/>
      <c r="FM53" s="316"/>
      <c r="FN53" s="300"/>
    </row>
    <row r="54" ht="15.75" customHeight="1" outlineLevel="1">
      <c r="A54" s="292"/>
      <c r="B54" s="293"/>
      <c r="C54" s="302">
        <f t="shared" si="346"/>
        <v>8</v>
      </c>
      <c r="D54" s="303" t="str">
        <f>Split!F76</f>
        <v/>
      </c>
      <c r="E54" s="329" t="str">
        <f>IF(Split!G76="","",Split!G76)</f>
        <v/>
      </c>
      <c r="F54" s="303" t="str">
        <f>Split!N76</f>
        <v/>
      </c>
      <c r="G54" s="303" t="str">
        <f>Split!P76</f>
        <v/>
      </c>
      <c r="H54" s="303" t="str">
        <f>Split!Q76</f>
        <v/>
      </c>
      <c r="I54" s="12"/>
      <c r="J54" s="12"/>
      <c r="K54" s="303" t="str">
        <f>IF(D54="","",Split!O76)</f>
        <v/>
      </c>
      <c r="L54" s="303" t="str">
        <f>Split!H76</f>
        <v/>
      </c>
      <c r="M54" s="12"/>
      <c r="N54" s="303" t="str">
        <f>Split!$J76</f>
        <v/>
      </c>
      <c r="O54" s="12"/>
      <c r="P54" s="303"/>
      <c r="Q54" s="303" t="str">
        <f>Split!L76</f>
        <v/>
      </c>
      <c r="R54" s="12"/>
      <c r="S54" s="12"/>
      <c r="T54" s="12"/>
      <c r="U54" s="303"/>
      <c r="V54" s="305"/>
      <c r="W54" s="293"/>
      <c r="X54" s="302">
        <f t="shared" si="347"/>
        <v>8</v>
      </c>
      <c r="Y54" s="303" t="str">
        <f t="shared" ref="Y54:AA54" si="389">D54</f>
        <v/>
      </c>
      <c r="Z54" s="329" t="str">
        <f t="shared" si="389"/>
        <v/>
      </c>
      <c r="AA54" s="303" t="str">
        <f t="shared" si="389"/>
        <v/>
      </c>
      <c r="AB54" s="303" t="str">
        <f>Split!R76</f>
        <v/>
      </c>
      <c r="AC54" s="303" t="str">
        <f>Split!S76</f>
        <v/>
      </c>
      <c r="AD54" s="12"/>
      <c r="AE54" s="12"/>
      <c r="AF54" s="303" t="str">
        <f t="shared" si="312"/>
        <v/>
      </c>
      <c r="AG54" s="303" t="str">
        <f t="shared" si="313"/>
        <v/>
      </c>
      <c r="AH54" s="12"/>
      <c r="AI54" s="303" t="str">
        <f t="shared" si="314"/>
        <v/>
      </c>
      <c r="AJ54" s="12"/>
      <c r="AK54" s="303"/>
      <c r="AL54" s="303" t="str">
        <f t="shared" si="315"/>
        <v/>
      </c>
      <c r="AM54" s="12"/>
      <c r="AN54" s="12"/>
      <c r="AO54" s="12"/>
      <c r="AP54" s="303"/>
      <c r="AQ54" s="305"/>
      <c r="AR54" s="298"/>
      <c r="AS54" s="302">
        <f t="shared" si="349"/>
        <v>8</v>
      </c>
      <c r="AT54" s="303" t="str">
        <f t="shared" ref="AT54:AV54" si="390">Y54</f>
        <v/>
      </c>
      <c r="AU54" s="329" t="str">
        <f t="shared" si="390"/>
        <v/>
      </c>
      <c r="AV54" s="303" t="str">
        <f t="shared" si="390"/>
        <v/>
      </c>
      <c r="AW54" s="303" t="str">
        <f>Split!T76</f>
        <v/>
      </c>
      <c r="AX54" s="303" t="str">
        <f>Split!U76</f>
        <v/>
      </c>
      <c r="AY54" s="12"/>
      <c r="AZ54" s="12"/>
      <c r="BA54" s="303" t="str">
        <f t="shared" si="317"/>
        <v/>
      </c>
      <c r="BB54" s="303" t="str">
        <f t="shared" si="318"/>
        <v/>
      </c>
      <c r="BC54" s="12"/>
      <c r="BD54" s="303" t="str">
        <f t="shared" si="319"/>
        <v/>
      </c>
      <c r="BE54" s="12"/>
      <c r="BF54" s="303"/>
      <c r="BG54" s="303" t="str">
        <f t="shared" si="320"/>
        <v/>
      </c>
      <c r="BH54" s="12"/>
      <c r="BI54" s="12"/>
      <c r="BJ54" s="12"/>
      <c r="BK54" s="303"/>
      <c r="BL54" s="305"/>
      <c r="BM54" s="298"/>
      <c r="BN54" s="302">
        <f t="shared" si="351"/>
        <v>8</v>
      </c>
      <c r="BO54" s="303" t="str">
        <f t="shared" ref="BO54:BQ54" si="391">AT54</f>
        <v/>
      </c>
      <c r="BP54" s="329" t="str">
        <f t="shared" si="391"/>
        <v/>
      </c>
      <c r="BQ54" s="303" t="str">
        <f t="shared" si="391"/>
        <v/>
      </c>
      <c r="BR54" s="303" t="str">
        <f>Split!V76</f>
        <v/>
      </c>
      <c r="BS54" s="303" t="str">
        <f>Split!W76</f>
        <v/>
      </c>
      <c r="BT54" s="12"/>
      <c r="BU54" s="12"/>
      <c r="BV54" s="303" t="str">
        <f t="shared" si="322"/>
        <v/>
      </c>
      <c r="BW54" s="303" t="str">
        <f t="shared" si="323"/>
        <v/>
      </c>
      <c r="BX54" s="12"/>
      <c r="BY54" s="303" t="str">
        <f t="shared" si="324"/>
        <v/>
      </c>
      <c r="BZ54" s="12"/>
      <c r="CA54" s="303"/>
      <c r="CB54" s="303" t="str">
        <f t="shared" si="325"/>
        <v/>
      </c>
      <c r="CC54" s="12"/>
      <c r="CD54" s="12"/>
      <c r="CE54" s="12"/>
      <c r="CF54" s="303"/>
      <c r="CG54" s="305"/>
      <c r="CH54" s="293"/>
      <c r="CI54" s="302">
        <f t="shared" si="353"/>
        <v>8</v>
      </c>
      <c r="CJ54" s="303" t="str">
        <f t="shared" ref="CJ54:CL54" si="392">BO54</f>
        <v/>
      </c>
      <c r="CK54" s="329" t="str">
        <f t="shared" si="392"/>
        <v/>
      </c>
      <c r="CL54" s="303" t="str">
        <f t="shared" si="392"/>
        <v/>
      </c>
      <c r="CM54" s="303" t="str">
        <f>Split!X76</f>
        <v/>
      </c>
      <c r="CN54" s="303" t="str">
        <f>Split!Y76</f>
        <v/>
      </c>
      <c r="CO54" s="12"/>
      <c r="CP54" s="12"/>
      <c r="CQ54" s="303" t="str">
        <f t="shared" si="327"/>
        <v/>
      </c>
      <c r="CR54" s="303" t="str">
        <f t="shared" si="328"/>
        <v/>
      </c>
      <c r="CS54" s="12"/>
      <c r="CT54" s="303" t="str">
        <f t="shared" si="329"/>
        <v/>
      </c>
      <c r="CU54" s="12"/>
      <c r="CV54" s="303"/>
      <c r="CW54" s="303" t="str">
        <f t="shared" si="330"/>
        <v/>
      </c>
      <c r="CX54" s="12"/>
      <c r="CY54" s="12"/>
      <c r="CZ54" s="12"/>
      <c r="DA54" s="303"/>
      <c r="DB54" s="305"/>
      <c r="DC54" s="293"/>
      <c r="DD54" s="302">
        <f t="shared" si="355"/>
        <v>8</v>
      </c>
      <c r="DE54" s="303" t="str">
        <f t="shared" ref="DE54:DG54" si="393">CJ54</f>
        <v/>
      </c>
      <c r="DF54" s="329" t="str">
        <f t="shared" si="393"/>
        <v/>
      </c>
      <c r="DG54" s="303" t="str">
        <f t="shared" si="393"/>
        <v/>
      </c>
      <c r="DH54" s="303" t="str">
        <f>Split!Z76</f>
        <v/>
      </c>
      <c r="DI54" s="303" t="str">
        <f>Split!AA76</f>
        <v/>
      </c>
      <c r="DJ54" s="12"/>
      <c r="DK54" s="12"/>
      <c r="DL54" s="303" t="str">
        <f t="shared" si="332"/>
        <v/>
      </c>
      <c r="DM54" s="303" t="str">
        <f t="shared" si="333"/>
        <v/>
      </c>
      <c r="DN54" s="12"/>
      <c r="DO54" s="303" t="str">
        <f t="shared" si="334"/>
        <v/>
      </c>
      <c r="DP54" s="12"/>
      <c r="DQ54" s="303"/>
      <c r="DR54" s="303" t="str">
        <f t="shared" si="335"/>
        <v/>
      </c>
      <c r="DS54" s="12"/>
      <c r="DT54" s="12"/>
      <c r="DU54" s="12"/>
      <c r="DV54" s="303"/>
      <c r="DW54" s="305"/>
      <c r="DX54" s="293"/>
      <c r="DY54" s="302">
        <f t="shared" si="357"/>
        <v>8</v>
      </c>
      <c r="DZ54" s="303" t="str">
        <f t="shared" ref="DZ54:EB54" si="394">DE54</f>
        <v/>
      </c>
      <c r="EA54" s="330" t="str">
        <f t="shared" si="394"/>
        <v/>
      </c>
      <c r="EB54" s="303" t="str">
        <f t="shared" si="394"/>
        <v/>
      </c>
      <c r="EC54" s="303" t="str">
        <f>Split!AB76</f>
        <v/>
      </c>
      <c r="ED54" s="303" t="str">
        <f>Split!AC76</f>
        <v/>
      </c>
      <c r="EE54" s="12"/>
      <c r="EF54" s="12"/>
      <c r="EG54" s="303" t="str">
        <f t="shared" si="337"/>
        <v/>
      </c>
      <c r="EH54" s="303" t="str">
        <f t="shared" si="338"/>
        <v/>
      </c>
      <c r="EI54" s="12"/>
      <c r="EJ54" s="303" t="str">
        <f t="shared" si="339"/>
        <v/>
      </c>
      <c r="EK54" s="12"/>
      <c r="EL54" s="303"/>
      <c r="EM54" s="303" t="str">
        <f t="shared" si="340"/>
        <v/>
      </c>
      <c r="EN54" s="12"/>
      <c r="EO54" s="12"/>
      <c r="EP54" s="12"/>
      <c r="EQ54" s="303"/>
      <c r="ER54" s="305"/>
      <c r="ES54" s="293"/>
      <c r="ET54" s="302">
        <f t="shared" si="359"/>
        <v>8</v>
      </c>
      <c r="EU54" s="303" t="str">
        <f t="shared" ref="EU54:EW54" si="395">DZ54</f>
        <v/>
      </c>
      <c r="EV54" s="330" t="str">
        <f t="shared" si="395"/>
        <v/>
      </c>
      <c r="EW54" s="303" t="str">
        <f t="shared" si="395"/>
        <v/>
      </c>
      <c r="EX54" s="303" t="str">
        <f>Split!AD76</f>
        <v/>
      </c>
      <c r="EY54" s="303" t="str">
        <f>Split!AE76</f>
        <v/>
      </c>
      <c r="EZ54" s="12"/>
      <c r="FA54" s="12"/>
      <c r="FB54" s="303" t="str">
        <f t="shared" si="342"/>
        <v/>
      </c>
      <c r="FC54" s="303" t="str">
        <f t="shared" si="343"/>
        <v/>
      </c>
      <c r="FD54" s="12"/>
      <c r="FE54" s="303" t="str">
        <f t="shared" si="344"/>
        <v/>
      </c>
      <c r="FF54" s="12"/>
      <c r="FG54" s="303"/>
      <c r="FH54" s="303" t="str">
        <f t="shared" si="345"/>
        <v/>
      </c>
      <c r="FI54" s="12"/>
      <c r="FJ54" s="12"/>
      <c r="FK54" s="12"/>
      <c r="FL54" s="303"/>
      <c r="FM54" s="305"/>
      <c r="FN54" s="300"/>
    </row>
    <row r="55" ht="15.75" customHeight="1" outlineLevel="1">
      <c r="A55" s="292"/>
      <c r="B55" s="293"/>
      <c r="C55" s="307">
        <f t="shared" si="346"/>
        <v>9</v>
      </c>
      <c r="D55" s="314" t="str">
        <f>Split!F77</f>
        <v/>
      </c>
      <c r="E55" s="331" t="str">
        <f>IF(Split!G77="","",Split!G77)</f>
        <v/>
      </c>
      <c r="F55" s="314" t="str">
        <f>Split!N77</f>
        <v/>
      </c>
      <c r="G55" s="314" t="str">
        <f>Split!P77</f>
        <v/>
      </c>
      <c r="H55" s="314" t="str">
        <f>Split!Q77</f>
        <v/>
      </c>
      <c r="I55" s="12"/>
      <c r="J55" s="12"/>
      <c r="K55" s="314" t="str">
        <f>IF(D55="","",Split!O77)</f>
        <v/>
      </c>
      <c r="L55" s="314" t="str">
        <f>Split!H77</f>
        <v/>
      </c>
      <c r="M55" s="12"/>
      <c r="N55" s="314" t="str">
        <f>Split!$J77</f>
        <v/>
      </c>
      <c r="O55" s="12"/>
      <c r="P55" s="314"/>
      <c r="Q55" s="314" t="str">
        <f>Split!L77</f>
        <v/>
      </c>
      <c r="R55" s="12"/>
      <c r="S55" s="12"/>
      <c r="T55" s="12"/>
      <c r="U55" s="314"/>
      <c r="V55" s="316"/>
      <c r="W55" s="293"/>
      <c r="X55" s="307">
        <f t="shared" si="347"/>
        <v>9</v>
      </c>
      <c r="Y55" s="314" t="str">
        <f t="shared" ref="Y55:AA55" si="396">D55</f>
        <v/>
      </c>
      <c r="Z55" s="331" t="str">
        <f t="shared" si="396"/>
        <v/>
      </c>
      <c r="AA55" s="314" t="str">
        <f t="shared" si="396"/>
        <v/>
      </c>
      <c r="AB55" s="314" t="str">
        <f>Split!R77</f>
        <v/>
      </c>
      <c r="AC55" s="314" t="str">
        <f>Split!S77</f>
        <v/>
      </c>
      <c r="AD55" s="12"/>
      <c r="AE55" s="12"/>
      <c r="AF55" s="314" t="str">
        <f t="shared" si="312"/>
        <v/>
      </c>
      <c r="AG55" s="314" t="str">
        <f t="shared" si="313"/>
        <v/>
      </c>
      <c r="AH55" s="12"/>
      <c r="AI55" s="314" t="str">
        <f t="shared" si="314"/>
        <v/>
      </c>
      <c r="AJ55" s="12"/>
      <c r="AK55" s="314"/>
      <c r="AL55" s="314" t="str">
        <f t="shared" si="315"/>
        <v/>
      </c>
      <c r="AM55" s="12"/>
      <c r="AN55" s="12"/>
      <c r="AO55" s="12"/>
      <c r="AP55" s="314"/>
      <c r="AQ55" s="316"/>
      <c r="AR55" s="298"/>
      <c r="AS55" s="307">
        <f t="shared" si="349"/>
        <v>9</v>
      </c>
      <c r="AT55" s="314" t="str">
        <f t="shared" ref="AT55:AV55" si="397">Y55</f>
        <v/>
      </c>
      <c r="AU55" s="331" t="str">
        <f t="shared" si="397"/>
        <v/>
      </c>
      <c r="AV55" s="314" t="str">
        <f t="shared" si="397"/>
        <v/>
      </c>
      <c r="AW55" s="314" t="str">
        <f>Split!T77</f>
        <v/>
      </c>
      <c r="AX55" s="314" t="str">
        <f>Split!U77</f>
        <v/>
      </c>
      <c r="AY55" s="12"/>
      <c r="AZ55" s="12"/>
      <c r="BA55" s="314" t="str">
        <f t="shared" si="317"/>
        <v/>
      </c>
      <c r="BB55" s="314" t="str">
        <f t="shared" si="318"/>
        <v/>
      </c>
      <c r="BC55" s="12"/>
      <c r="BD55" s="314" t="str">
        <f t="shared" si="319"/>
        <v/>
      </c>
      <c r="BE55" s="12"/>
      <c r="BF55" s="314"/>
      <c r="BG55" s="314" t="str">
        <f t="shared" si="320"/>
        <v/>
      </c>
      <c r="BH55" s="12"/>
      <c r="BI55" s="12"/>
      <c r="BJ55" s="12"/>
      <c r="BK55" s="314"/>
      <c r="BL55" s="316"/>
      <c r="BM55" s="298"/>
      <c r="BN55" s="307">
        <f t="shared" si="351"/>
        <v>9</v>
      </c>
      <c r="BO55" s="314" t="str">
        <f t="shared" ref="BO55:BQ55" si="398">AT55</f>
        <v/>
      </c>
      <c r="BP55" s="331" t="str">
        <f t="shared" si="398"/>
        <v/>
      </c>
      <c r="BQ55" s="314" t="str">
        <f t="shared" si="398"/>
        <v/>
      </c>
      <c r="BR55" s="314" t="str">
        <f>Split!V77</f>
        <v/>
      </c>
      <c r="BS55" s="314" t="str">
        <f>Split!W77</f>
        <v/>
      </c>
      <c r="BT55" s="12"/>
      <c r="BU55" s="12"/>
      <c r="BV55" s="314" t="str">
        <f t="shared" si="322"/>
        <v/>
      </c>
      <c r="BW55" s="314" t="str">
        <f t="shared" si="323"/>
        <v/>
      </c>
      <c r="BX55" s="12"/>
      <c r="BY55" s="314" t="str">
        <f t="shared" si="324"/>
        <v/>
      </c>
      <c r="BZ55" s="12"/>
      <c r="CA55" s="314"/>
      <c r="CB55" s="314" t="str">
        <f t="shared" si="325"/>
        <v/>
      </c>
      <c r="CC55" s="12"/>
      <c r="CD55" s="12"/>
      <c r="CE55" s="12"/>
      <c r="CF55" s="314"/>
      <c r="CG55" s="316"/>
      <c r="CH55" s="293"/>
      <c r="CI55" s="307">
        <f t="shared" si="353"/>
        <v>9</v>
      </c>
      <c r="CJ55" s="314" t="str">
        <f t="shared" ref="CJ55:CL55" si="399">BO55</f>
        <v/>
      </c>
      <c r="CK55" s="331" t="str">
        <f t="shared" si="399"/>
        <v/>
      </c>
      <c r="CL55" s="314" t="str">
        <f t="shared" si="399"/>
        <v/>
      </c>
      <c r="CM55" s="314" t="str">
        <f>Split!X77</f>
        <v/>
      </c>
      <c r="CN55" s="314" t="str">
        <f>Split!Y77</f>
        <v/>
      </c>
      <c r="CO55" s="12"/>
      <c r="CP55" s="12"/>
      <c r="CQ55" s="314" t="str">
        <f t="shared" si="327"/>
        <v/>
      </c>
      <c r="CR55" s="314" t="str">
        <f t="shared" si="328"/>
        <v/>
      </c>
      <c r="CS55" s="12"/>
      <c r="CT55" s="314" t="str">
        <f t="shared" si="329"/>
        <v/>
      </c>
      <c r="CU55" s="12"/>
      <c r="CV55" s="314"/>
      <c r="CW55" s="314" t="str">
        <f t="shared" si="330"/>
        <v/>
      </c>
      <c r="CX55" s="12"/>
      <c r="CY55" s="12"/>
      <c r="CZ55" s="12"/>
      <c r="DA55" s="314"/>
      <c r="DB55" s="316"/>
      <c r="DC55" s="293"/>
      <c r="DD55" s="307">
        <f t="shared" si="355"/>
        <v>9</v>
      </c>
      <c r="DE55" s="314" t="str">
        <f t="shared" ref="DE55:DG55" si="400">CJ55</f>
        <v/>
      </c>
      <c r="DF55" s="331" t="str">
        <f t="shared" si="400"/>
        <v/>
      </c>
      <c r="DG55" s="314" t="str">
        <f t="shared" si="400"/>
        <v/>
      </c>
      <c r="DH55" s="314" t="str">
        <f>Split!Z77</f>
        <v/>
      </c>
      <c r="DI55" s="314" t="str">
        <f>Split!AA77</f>
        <v/>
      </c>
      <c r="DJ55" s="12"/>
      <c r="DK55" s="12"/>
      <c r="DL55" s="314" t="str">
        <f t="shared" si="332"/>
        <v/>
      </c>
      <c r="DM55" s="314" t="str">
        <f t="shared" si="333"/>
        <v/>
      </c>
      <c r="DN55" s="12"/>
      <c r="DO55" s="314" t="str">
        <f t="shared" si="334"/>
        <v/>
      </c>
      <c r="DP55" s="12"/>
      <c r="DQ55" s="314"/>
      <c r="DR55" s="314" t="str">
        <f t="shared" si="335"/>
        <v/>
      </c>
      <c r="DS55" s="12"/>
      <c r="DT55" s="12"/>
      <c r="DU55" s="12"/>
      <c r="DV55" s="314"/>
      <c r="DW55" s="316"/>
      <c r="DX55" s="293"/>
      <c r="DY55" s="307">
        <f t="shared" si="357"/>
        <v>9</v>
      </c>
      <c r="DZ55" s="314" t="str">
        <f t="shared" ref="DZ55:EB55" si="401">DE55</f>
        <v/>
      </c>
      <c r="EA55" s="332" t="str">
        <f t="shared" si="401"/>
        <v/>
      </c>
      <c r="EB55" s="314" t="str">
        <f t="shared" si="401"/>
        <v/>
      </c>
      <c r="EC55" s="314" t="str">
        <f>Split!AB77</f>
        <v/>
      </c>
      <c r="ED55" s="314" t="str">
        <f>Split!AC77</f>
        <v/>
      </c>
      <c r="EE55" s="12"/>
      <c r="EF55" s="12"/>
      <c r="EG55" s="314" t="str">
        <f t="shared" si="337"/>
        <v/>
      </c>
      <c r="EH55" s="314" t="str">
        <f t="shared" si="338"/>
        <v/>
      </c>
      <c r="EI55" s="12"/>
      <c r="EJ55" s="314" t="str">
        <f t="shared" si="339"/>
        <v/>
      </c>
      <c r="EK55" s="12"/>
      <c r="EL55" s="314"/>
      <c r="EM55" s="314" t="str">
        <f t="shared" si="340"/>
        <v/>
      </c>
      <c r="EN55" s="12"/>
      <c r="EO55" s="12"/>
      <c r="EP55" s="12"/>
      <c r="EQ55" s="314"/>
      <c r="ER55" s="316"/>
      <c r="ES55" s="293"/>
      <c r="ET55" s="307">
        <f t="shared" si="359"/>
        <v>9</v>
      </c>
      <c r="EU55" s="314" t="str">
        <f t="shared" ref="EU55:EW55" si="402">DZ55</f>
        <v/>
      </c>
      <c r="EV55" s="332" t="str">
        <f t="shared" si="402"/>
        <v/>
      </c>
      <c r="EW55" s="314" t="str">
        <f t="shared" si="402"/>
        <v/>
      </c>
      <c r="EX55" s="314" t="str">
        <f>Split!AD77</f>
        <v/>
      </c>
      <c r="EY55" s="314" t="str">
        <f>Split!AE77</f>
        <v/>
      </c>
      <c r="EZ55" s="12"/>
      <c r="FA55" s="12"/>
      <c r="FB55" s="314" t="str">
        <f t="shared" si="342"/>
        <v/>
      </c>
      <c r="FC55" s="314" t="str">
        <f t="shared" si="343"/>
        <v/>
      </c>
      <c r="FD55" s="12"/>
      <c r="FE55" s="314" t="str">
        <f t="shared" si="344"/>
        <v/>
      </c>
      <c r="FF55" s="12"/>
      <c r="FG55" s="314"/>
      <c r="FH55" s="314" t="str">
        <f t="shared" si="345"/>
        <v/>
      </c>
      <c r="FI55" s="12"/>
      <c r="FJ55" s="12"/>
      <c r="FK55" s="12"/>
      <c r="FL55" s="314"/>
      <c r="FM55" s="316"/>
      <c r="FN55" s="300"/>
    </row>
    <row r="56" ht="15.75" customHeight="1" outlineLevel="1">
      <c r="A56" s="292"/>
      <c r="B56" s="293"/>
      <c r="C56" s="302">
        <f t="shared" si="346"/>
        <v>10</v>
      </c>
      <c r="D56" s="303" t="str">
        <f>Split!F78</f>
        <v/>
      </c>
      <c r="E56" s="329" t="str">
        <f>IF(Split!G78="","",Split!G78)</f>
        <v/>
      </c>
      <c r="F56" s="303" t="str">
        <f>Split!N78</f>
        <v/>
      </c>
      <c r="G56" s="303" t="str">
        <f>Split!P78</f>
        <v/>
      </c>
      <c r="H56" s="303" t="str">
        <f>Split!Q78</f>
        <v/>
      </c>
      <c r="I56" s="12"/>
      <c r="J56" s="12"/>
      <c r="K56" s="303" t="str">
        <f>IF(D56="","",Split!O78)</f>
        <v/>
      </c>
      <c r="L56" s="303" t="str">
        <f>Split!H78</f>
        <v/>
      </c>
      <c r="M56" s="12"/>
      <c r="N56" s="303" t="str">
        <f>Split!$J78</f>
        <v/>
      </c>
      <c r="O56" s="12"/>
      <c r="P56" s="303"/>
      <c r="Q56" s="303" t="str">
        <f>Split!L78</f>
        <v/>
      </c>
      <c r="R56" s="12"/>
      <c r="S56" s="12"/>
      <c r="T56" s="12"/>
      <c r="U56" s="303"/>
      <c r="V56" s="305"/>
      <c r="W56" s="293"/>
      <c r="X56" s="302">
        <f t="shared" si="347"/>
        <v>10</v>
      </c>
      <c r="Y56" s="303" t="str">
        <f t="shared" ref="Y56:AA56" si="403">D56</f>
        <v/>
      </c>
      <c r="Z56" s="329" t="str">
        <f t="shared" si="403"/>
        <v/>
      </c>
      <c r="AA56" s="303" t="str">
        <f t="shared" si="403"/>
        <v/>
      </c>
      <c r="AB56" s="303" t="str">
        <f>Split!R78</f>
        <v/>
      </c>
      <c r="AC56" s="303" t="str">
        <f>Split!S78</f>
        <v/>
      </c>
      <c r="AD56" s="12"/>
      <c r="AE56" s="12"/>
      <c r="AF56" s="303" t="str">
        <f t="shared" si="312"/>
        <v/>
      </c>
      <c r="AG56" s="303" t="str">
        <f t="shared" si="313"/>
        <v/>
      </c>
      <c r="AH56" s="12"/>
      <c r="AI56" s="303" t="str">
        <f t="shared" si="314"/>
        <v/>
      </c>
      <c r="AJ56" s="12"/>
      <c r="AK56" s="303"/>
      <c r="AL56" s="303" t="str">
        <f t="shared" si="315"/>
        <v/>
      </c>
      <c r="AM56" s="12"/>
      <c r="AN56" s="12"/>
      <c r="AO56" s="12"/>
      <c r="AP56" s="303"/>
      <c r="AQ56" s="305"/>
      <c r="AR56" s="298"/>
      <c r="AS56" s="302">
        <f t="shared" si="349"/>
        <v>10</v>
      </c>
      <c r="AT56" s="303" t="str">
        <f t="shared" ref="AT56:AV56" si="404">Y56</f>
        <v/>
      </c>
      <c r="AU56" s="329" t="str">
        <f t="shared" si="404"/>
        <v/>
      </c>
      <c r="AV56" s="303" t="str">
        <f t="shared" si="404"/>
        <v/>
      </c>
      <c r="AW56" s="303" t="str">
        <f>Split!T78</f>
        <v/>
      </c>
      <c r="AX56" s="303" t="str">
        <f>Split!U78</f>
        <v/>
      </c>
      <c r="AY56" s="12"/>
      <c r="AZ56" s="12"/>
      <c r="BA56" s="303" t="str">
        <f t="shared" si="317"/>
        <v/>
      </c>
      <c r="BB56" s="303" t="str">
        <f t="shared" si="318"/>
        <v/>
      </c>
      <c r="BC56" s="12"/>
      <c r="BD56" s="303" t="str">
        <f t="shared" si="319"/>
        <v/>
      </c>
      <c r="BE56" s="12"/>
      <c r="BF56" s="303"/>
      <c r="BG56" s="303" t="str">
        <f t="shared" si="320"/>
        <v/>
      </c>
      <c r="BH56" s="12"/>
      <c r="BI56" s="12"/>
      <c r="BJ56" s="12"/>
      <c r="BK56" s="303"/>
      <c r="BL56" s="305"/>
      <c r="BM56" s="298"/>
      <c r="BN56" s="302">
        <f t="shared" si="351"/>
        <v>10</v>
      </c>
      <c r="BO56" s="303" t="str">
        <f t="shared" ref="BO56:BQ56" si="405">AT56</f>
        <v/>
      </c>
      <c r="BP56" s="329" t="str">
        <f t="shared" si="405"/>
        <v/>
      </c>
      <c r="BQ56" s="303" t="str">
        <f t="shared" si="405"/>
        <v/>
      </c>
      <c r="BR56" s="303" t="str">
        <f>Split!V78</f>
        <v/>
      </c>
      <c r="BS56" s="303" t="str">
        <f>Split!W78</f>
        <v/>
      </c>
      <c r="BT56" s="12"/>
      <c r="BU56" s="12"/>
      <c r="BV56" s="303" t="str">
        <f t="shared" si="322"/>
        <v/>
      </c>
      <c r="BW56" s="303" t="str">
        <f t="shared" si="323"/>
        <v/>
      </c>
      <c r="BX56" s="12"/>
      <c r="BY56" s="303" t="str">
        <f t="shared" si="324"/>
        <v/>
      </c>
      <c r="BZ56" s="12"/>
      <c r="CA56" s="303"/>
      <c r="CB56" s="303" t="str">
        <f t="shared" si="325"/>
        <v/>
      </c>
      <c r="CC56" s="12"/>
      <c r="CD56" s="12"/>
      <c r="CE56" s="12"/>
      <c r="CF56" s="303"/>
      <c r="CG56" s="305"/>
      <c r="CH56" s="293"/>
      <c r="CI56" s="302">
        <f t="shared" si="353"/>
        <v>10</v>
      </c>
      <c r="CJ56" s="303" t="str">
        <f t="shared" ref="CJ56:CL56" si="406">BO56</f>
        <v/>
      </c>
      <c r="CK56" s="329" t="str">
        <f t="shared" si="406"/>
        <v/>
      </c>
      <c r="CL56" s="303" t="str">
        <f t="shared" si="406"/>
        <v/>
      </c>
      <c r="CM56" s="303" t="str">
        <f>Split!X78</f>
        <v/>
      </c>
      <c r="CN56" s="303" t="str">
        <f>Split!Y78</f>
        <v/>
      </c>
      <c r="CO56" s="12"/>
      <c r="CP56" s="12"/>
      <c r="CQ56" s="303" t="str">
        <f t="shared" si="327"/>
        <v/>
      </c>
      <c r="CR56" s="303" t="str">
        <f t="shared" si="328"/>
        <v/>
      </c>
      <c r="CS56" s="12"/>
      <c r="CT56" s="303" t="str">
        <f t="shared" si="329"/>
        <v/>
      </c>
      <c r="CU56" s="12"/>
      <c r="CV56" s="303"/>
      <c r="CW56" s="303" t="str">
        <f t="shared" si="330"/>
        <v/>
      </c>
      <c r="CX56" s="12"/>
      <c r="CY56" s="12"/>
      <c r="CZ56" s="12"/>
      <c r="DA56" s="303"/>
      <c r="DB56" s="305"/>
      <c r="DC56" s="293"/>
      <c r="DD56" s="302">
        <f t="shared" si="355"/>
        <v>10</v>
      </c>
      <c r="DE56" s="303" t="str">
        <f t="shared" ref="DE56:DG56" si="407">CJ56</f>
        <v/>
      </c>
      <c r="DF56" s="329" t="str">
        <f t="shared" si="407"/>
        <v/>
      </c>
      <c r="DG56" s="303" t="str">
        <f t="shared" si="407"/>
        <v/>
      </c>
      <c r="DH56" s="303" t="str">
        <f>Split!Z78</f>
        <v/>
      </c>
      <c r="DI56" s="303" t="str">
        <f>Split!AA78</f>
        <v/>
      </c>
      <c r="DJ56" s="12"/>
      <c r="DK56" s="12"/>
      <c r="DL56" s="303" t="str">
        <f t="shared" si="332"/>
        <v/>
      </c>
      <c r="DM56" s="303" t="str">
        <f t="shared" si="333"/>
        <v/>
      </c>
      <c r="DN56" s="12"/>
      <c r="DO56" s="303" t="str">
        <f t="shared" si="334"/>
        <v/>
      </c>
      <c r="DP56" s="12"/>
      <c r="DQ56" s="303"/>
      <c r="DR56" s="303" t="str">
        <f t="shared" si="335"/>
        <v/>
      </c>
      <c r="DS56" s="12"/>
      <c r="DT56" s="12"/>
      <c r="DU56" s="12"/>
      <c r="DV56" s="303"/>
      <c r="DW56" s="305"/>
      <c r="DX56" s="293"/>
      <c r="DY56" s="302">
        <f t="shared" si="357"/>
        <v>10</v>
      </c>
      <c r="DZ56" s="303" t="str">
        <f t="shared" ref="DZ56:EB56" si="408">DE56</f>
        <v/>
      </c>
      <c r="EA56" s="330" t="str">
        <f t="shared" si="408"/>
        <v/>
      </c>
      <c r="EB56" s="303" t="str">
        <f t="shared" si="408"/>
        <v/>
      </c>
      <c r="EC56" s="303" t="str">
        <f>Split!AB78</f>
        <v/>
      </c>
      <c r="ED56" s="303" t="str">
        <f>Split!AC78</f>
        <v/>
      </c>
      <c r="EE56" s="12"/>
      <c r="EF56" s="12"/>
      <c r="EG56" s="303" t="str">
        <f t="shared" si="337"/>
        <v/>
      </c>
      <c r="EH56" s="303" t="str">
        <f t="shared" si="338"/>
        <v/>
      </c>
      <c r="EI56" s="12"/>
      <c r="EJ56" s="303" t="str">
        <f t="shared" si="339"/>
        <v/>
      </c>
      <c r="EK56" s="12"/>
      <c r="EL56" s="303"/>
      <c r="EM56" s="303" t="str">
        <f t="shared" si="340"/>
        <v/>
      </c>
      <c r="EN56" s="12"/>
      <c r="EO56" s="12"/>
      <c r="EP56" s="12"/>
      <c r="EQ56" s="303"/>
      <c r="ER56" s="305"/>
      <c r="ES56" s="293"/>
      <c r="ET56" s="302">
        <f t="shared" si="359"/>
        <v>10</v>
      </c>
      <c r="EU56" s="303" t="str">
        <f t="shared" ref="EU56:EW56" si="409">DZ56</f>
        <v/>
      </c>
      <c r="EV56" s="330" t="str">
        <f t="shared" si="409"/>
        <v/>
      </c>
      <c r="EW56" s="303" t="str">
        <f t="shared" si="409"/>
        <v/>
      </c>
      <c r="EX56" s="303" t="str">
        <f>Split!AD78</f>
        <v/>
      </c>
      <c r="EY56" s="303" t="str">
        <f>Split!AE78</f>
        <v/>
      </c>
      <c r="EZ56" s="12"/>
      <c r="FA56" s="12"/>
      <c r="FB56" s="303" t="str">
        <f t="shared" si="342"/>
        <v/>
      </c>
      <c r="FC56" s="303" t="str">
        <f t="shared" si="343"/>
        <v/>
      </c>
      <c r="FD56" s="12"/>
      <c r="FE56" s="303" t="str">
        <f t="shared" si="344"/>
        <v/>
      </c>
      <c r="FF56" s="12"/>
      <c r="FG56" s="303"/>
      <c r="FH56" s="303" t="str">
        <f t="shared" si="345"/>
        <v/>
      </c>
      <c r="FI56" s="12"/>
      <c r="FJ56" s="12"/>
      <c r="FK56" s="12"/>
      <c r="FL56" s="303"/>
      <c r="FM56" s="305"/>
      <c r="FN56" s="300"/>
    </row>
    <row r="57" ht="15.75" customHeight="1" outlineLevel="1">
      <c r="A57" s="292"/>
      <c r="B57" s="293"/>
      <c r="C57" s="307">
        <f t="shared" si="346"/>
        <v>11</v>
      </c>
      <c r="D57" s="314" t="str">
        <f>Split!F79</f>
        <v/>
      </c>
      <c r="E57" s="331" t="str">
        <f>IF(Split!G79="","",Split!G79)</f>
        <v/>
      </c>
      <c r="F57" s="314" t="str">
        <f>Split!N79</f>
        <v/>
      </c>
      <c r="G57" s="314" t="str">
        <f>Split!P79</f>
        <v/>
      </c>
      <c r="H57" s="314" t="str">
        <f>Split!Q79</f>
        <v/>
      </c>
      <c r="I57" s="12"/>
      <c r="J57" s="12"/>
      <c r="K57" s="314" t="str">
        <f>IF(D57="","",Split!O79)</f>
        <v/>
      </c>
      <c r="L57" s="314" t="str">
        <f>Split!H79</f>
        <v/>
      </c>
      <c r="M57" s="12"/>
      <c r="N57" s="314" t="str">
        <f>Split!$J79</f>
        <v/>
      </c>
      <c r="O57" s="12"/>
      <c r="P57" s="314"/>
      <c r="Q57" s="314" t="str">
        <f>Split!L79</f>
        <v/>
      </c>
      <c r="R57" s="12"/>
      <c r="S57" s="12"/>
      <c r="T57" s="12"/>
      <c r="U57" s="314"/>
      <c r="V57" s="316"/>
      <c r="W57" s="293"/>
      <c r="X57" s="307">
        <f t="shared" si="347"/>
        <v>11</v>
      </c>
      <c r="Y57" s="314" t="str">
        <f t="shared" ref="Y57:AA57" si="410">D57</f>
        <v/>
      </c>
      <c r="Z57" s="331" t="str">
        <f t="shared" si="410"/>
        <v/>
      </c>
      <c r="AA57" s="314" t="str">
        <f t="shared" si="410"/>
        <v/>
      </c>
      <c r="AB57" s="314" t="str">
        <f>Split!R79</f>
        <v/>
      </c>
      <c r="AC57" s="314" t="str">
        <f>Split!S79</f>
        <v/>
      </c>
      <c r="AD57" s="12"/>
      <c r="AE57" s="12"/>
      <c r="AF57" s="314" t="str">
        <f t="shared" si="312"/>
        <v/>
      </c>
      <c r="AG57" s="314" t="str">
        <f t="shared" si="313"/>
        <v/>
      </c>
      <c r="AH57" s="12"/>
      <c r="AI57" s="314" t="str">
        <f t="shared" si="314"/>
        <v/>
      </c>
      <c r="AJ57" s="12"/>
      <c r="AK57" s="314"/>
      <c r="AL57" s="314" t="str">
        <f t="shared" si="315"/>
        <v/>
      </c>
      <c r="AM57" s="12"/>
      <c r="AN57" s="12"/>
      <c r="AO57" s="12"/>
      <c r="AP57" s="314"/>
      <c r="AQ57" s="316"/>
      <c r="AR57" s="298"/>
      <c r="AS57" s="307">
        <f t="shared" si="349"/>
        <v>11</v>
      </c>
      <c r="AT57" s="314" t="str">
        <f t="shared" ref="AT57:AV57" si="411">Y57</f>
        <v/>
      </c>
      <c r="AU57" s="331" t="str">
        <f t="shared" si="411"/>
        <v/>
      </c>
      <c r="AV57" s="314" t="str">
        <f t="shared" si="411"/>
        <v/>
      </c>
      <c r="AW57" s="314" t="str">
        <f>Split!T79</f>
        <v/>
      </c>
      <c r="AX57" s="314" t="str">
        <f>Split!U79</f>
        <v/>
      </c>
      <c r="AY57" s="12"/>
      <c r="AZ57" s="12"/>
      <c r="BA57" s="314" t="str">
        <f t="shared" si="317"/>
        <v/>
      </c>
      <c r="BB57" s="314" t="str">
        <f t="shared" si="318"/>
        <v/>
      </c>
      <c r="BC57" s="12"/>
      <c r="BD57" s="314" t="str">
        <f t="shared" si="319"/>
        <v/>
      </c>
      <c r="BE57" s="12"/>
      <c r="BF57" s="314"/>
      <c r="BG57" s="314" t="str">
        <f t="shared" si="320"/>
        <v/>
      </c>
      <c r="BH57" s="12"/>
      <c r="BI57" s="12"/>
      <c r="BJ57" s="12"/>
      <c r="BK57" s="314"/>
      <c r="BL57" s="316"/>
      <c r="BM57" s="298"/>
      <c r="BN57" s="307">
        <f t="shared" si="351"/>
        <v>11</v>
      </c>
      <c r="BO57" s="314" t="str">
        <f t="shared" ref="BO57:BQ57" si="412">AT57</f>
        <v/>
      </c>
      <c r="BP57" s="331" t="str">
        <f t="shared" si="412"/>
        <v/>
      </c>
      <c r="BQ57" s="314" t="str">
        <f t="shared" si="412"/>
        <v/>
      </c>
      <c r="BR57" s="314" t="str">
        <f>Split!V79</f>
        <v/>
      </c>
      <c r="BS57" s="314" t="str">
        <f>Split!W79</f>
        <v/>
      </c>
      <c r="BT57" s="12"/>
      <c r="BU57" s="12"/>
      <c r="BV57" s="314" t="str">
        <f t="shared" si="322"/>
        <v/>
      </c>
      <c r="BW57" s="314" t="str">
        <f t="shared" si="323"/>
        <v/>
      </c>
      <c r="BX57" s="12"/>
      <c r="BY57" s="314" t="str">
        <f t="shared" si="324"/>
        <v/>
      </c>
      <c r="BZ57" s="12"/>
      <c r="CA57" s="314"/>
      <c r="CB57" s="314" t="str">
        <f t="shared" si="325"/>
        <v/>
      </c>
      <c r="CC57" s="12"/>
      <c r="CD57" s="12"/>
      <c r="CE57" s="12"/>
      <c r="CF57" s="314"/>
      <c r="CG57" s="316"/>
      <c r="CH57" s="293"/>
      <c r="CI57" s="307">
        <f t="shared" si="353"/>
        <v>11</v>
      </c>
      <c r="CJ57" s="314" t="str">
        <f t="shared" ref="CJ57:CL57" si="413">BO57</f>
        <v/>
      </c>
      <c r="CK57" s="331" t="str">
        <f t="shared" si="413"/>
        <v/>
      </c>
      <c r="CL57" s="314" t="str">
        <f t="shared" si="413"/>
        <v/>
      </c>
      <c r="CM57" s="314" t="str">
        <f>Split!X79</f>
        <v/>
      </c>
      <c r="CN57" s="314" t="str">
        <f>Split!Y79</f>
        <v/>
      </c>
      <c r="CO57" s="12"/>
      <c r="CP57" s="12"/>
      <c r="CQ57" s="314" t="str">
        <f t="shared" si="327"/>
        <v/>
      </c>
      <c r="CR57" s="314" t="str">
        <f t="shared" si="328"/>
        <v/>
      </c>
      <c r="CS57" s="12"/>
      <c r="CT57" s="314" t="str">
        <f t="shared" si="329"/>
        <v/>
      </c>
      <c r="CU57" s="12"/>
      <c r="CV57" s="314"/>
      <c r="CW57" s="314" t="str">
        <f t="shared" si="330"/>
        <v/>
      </c>
      <c r="CX57" s="12"/>
      <c r="CY57" s="12"/>
      <c r="CZ57" s="12"/>
      <c r="DA57" s="314"/>
      <c r="DB57" s="316"/>
      <c r="DC57" s="293"/>
      <c r="DD57" s="307">
        <f t="shared" si="355"/>
        <v>11</v>
      </c>
      <c r="DE57" s="314" t="str">
        <f t="shared" ref="DE57:DG57" si="414">CJ57</f>
        <v/>
      </c>
      <c r="DF57" s="331" t="str">
        <f t="shared" si="414"/>
        <v/>
      </c>
      <c r="DG57" s="314" t="str">
        <f t="shared" si="414"/>
        <v/>
      </c>
      <c r="DH57" s="314" t="str">
        <f>Split!Z79</f>
        <v/>
      </c>
      <c r="DI57" s="314" t="str">
        <f>Split!AA79</f>
        <v/>
      </c>
      <c r="DJ57" s="12"/>
      <c r="DK57" s="12"/>
      <c r="DL57" s="314" t="str">
        <f t="shared" si="332"/>
        <v/>
      </c>
      <c r="DM57" s="314" t="str">
        <f t="shared" si="333"/>
        <v/>
      </c>
      <c r="DN57" s="12"/>
      <c r="DO57" s="314" t="str">
        <f t="shared" si="334"/>
        <v/>
      </c>
      <c r="DP57" s="12"/>
      <c r="DQ57" s="314"/>
      <c r="DR57" s="314" t="str">
        <f t="shared" si="335"/>
        <v/>
      </c>
      <c r="DS57" s="12"/>
      <c r="DT57" s="12"/>
      <c r="DU57" s="12"/>
      <c r="DV57" s="314"/>
      <c r="DW57" s="316"/>
      <c r="DX57" s="293"/>
      <c r="DY57" s="307">
        <f t="shared" si="357"/>
        <v>11</v>
      </c>
      <c r="DZ57" s="314" t="str">
        <f t="shared" ref="DZ57:EB57" si="415">DE57</f>
        <v/>
      </c>
      <c r="EA57" s="332" t="str">
        <f t="shared" si="415"/>
        <v/>
      </c>
      <c r="EB57" s="314" t="str">
        <f t="shared" si="415"/>
        <v/>
      </c>
      <c r="EC57" s="314" t="str">
        <f>Split!AB79</f>
        <v/>
      </c>
      <c r="ED57" s="314" t="str">
        <f>Split!AC79</f>
        <v/>
      </c>
      <c r="EE57" s="12"/>
      <c r="EF57" s="12"/>
      <c r="EG57" s="314" t="str">
        <f t="shared" si="337"/>
        <v/>
      </c>
      <c r="EH57" s="314" t="str">
        <f t="shared" si="338"/>
        <v/>
      </c>
      <c r="EI57" s="12"/>
      <c r="EJ57" s="314" t="str">
        <f t="shared" si="339"/>
        <v/>
      </c>
      <c r="EK57" s="12"/>
      <c r="EL57" s="314"/>
      <c r="EM57" s="314" t="str">
        <f t="shared" si="340"/>
        <v/>
      </c>
      <c r="EN57" s="12"/>
      <c r="EO57" s="12"/>
      <c r="EP57" s="12"/>
      <c r="EQ57" s="314"/>
      <c r="ER57" s="316"/>
      <c r="ES57" s="293"/>
      <c r="ET57" s="307">
        <f t="shared" si="359"/>
        <v>11</v>
      </c>
      <c r="EU57" s="314" t="str">
        <f t="shared" ref="EU57:EW57" si="416">DZ57</f>
        <v/>
      </c>
      <c r="EV57" s="332" t="str">
        <f t="shared" si="416"/>
        <v/>
      </c>
      <c r="EW57" s="314" t="str">
        <f t="shared" si="416"/>
        <v/>
      </c>
      <c r="EX57" s="314" t="str">
        <f>Split!AD79</f>
        <v/>
      </c>
      <c r="EY57" s="314" t="str">
        <f>Split!AE79</f>
        <v/>
      </c>
      <c r="EZ57" s="12"/>
      <c r="FA57" s="12"/>
      <c r="FB57" s="314" t="str">
        <f t="shared" si="342"/>
        <v/>
      </c>
      <c r="FC57" s="314" t="str">
        <f t="shared" si="343"/>
        <v/>
      </c>
      <c r="FD57" s="12"/>
      <c r="FE57" s="314" t="str">
        <f t="shared" si="344"/>
        <v/>
      </c>
      <c r="FF57" s="12"/>
      <c r="FG57" s="314"/>
      <c r="FH57" s="314" t="str">
        <f t="shared" si="345"/>
        <v/>
      </c>
      <c r="FI57" s="12"/>
      <c r="FJ57" s="12"/>
      <c r="FK57" s="12"/>
      <c r="FL57" s="314"/>
      <c r="FM57" s="316"/>
      <c r="FN57" s="300"/>
    </row>
    <row r="58" ht="15.75" customHeight="1" outlineLevel="1">
      <c r="A58" s="292"/>
      <c r="B58" s="293"/>
      <c r="C58" s="302">
        <f t="shared" si="346"/>
        <v>12</v>
      </c>
      <c r="D58" s="303" t="str">
        <f>Split!F80</f>
        <v/>
      </c>
      <c r="E58" s="329" t="str">
        <f>IF(Split!G80="","",Split!G80)</f>
        <v/>
      </c>
      <c r="F58" s="303" t="str">
        <f>Split!N80</f>
        <v/>
      </c>
      <c r="G58" s="303" t="str">
        <f>Split!P80</f>
        <v/>
      </c>
      <c r="H58" s="303" t="str">
        <f>Split!Q80</f>
        <v/>
      </c>
      <c r="I58" s="12"/>
      <c r="J58" s="12"/>
      <c r="K58" s="303" t="str">
        <f>IF(D58="","",Split!O80)</f>
        <v/>
      </c>
      <c r="L58" s="303" t="str">
        <f>Split!H80</f>
        <v/>
      </c>
      <c r="M58" s="12"/>
      <c r="N58" s="303" t="str">
        <f>Split!$J80</f>
        <v/>
      </c>
      <c r="O58" s="12"/>
      <c r="P58" s="303"/>
      <c r="Q58" s="303" t="str">
        <f>Split!L80</f>
        <v/>
      </c>
      <c r="R58" s="12"/>
      <c r="S58" s="12"/>
      <c r="T58" s="12"/>
      <c r="U58" s="303"/>
      <c r="V58" s="305"/>
      <c r="W58" s="293"/>
      <c r="X58" s="302">
        <f t="shared" si="347"/>
        <v>12</v>
      </c>
      <c r="Y58" s="303" t="str">
        <f t="shared" ref="Y58:AA58" si="417">D58</f>
        <v/>
      </c>
      <c r="Z58" s="329" t="str">
        <f t="shared" si="417"/>
        <v/>
      </c>
      <c r="AA58" s="303" t="str">
        <f t="shared" si="417"/>
        <v/>
      </c>
      <c r="AB58" s="303" t="str">
        <f>Split!R80</f>
        <v/>
      </c>
      <c r="AC58" s="303" t="str">
        <f>Split!S80</f>
        <v/>
      </c>
      <c r="AD58" s="12"/>
      <c r="AE58" s="12"/>
      <c r="AF58" s="303" t="str">
        <f t="shared" si="312"/>
        <v/>
      </c>
      <c r="AG58" s="303" t="str">
        <f t="shared" si="313"/>
        <v/>
      </c>
      <c r="AH58" s="12"/>
      <c r="AI58" s="303" t="str">
        <f t="shared" si="314"/>
        <v/>
      </c>
      <c r="AJ58" s="12"/>
      <c r="AK58" s="303"/>
      <c r="AL58" s="303" t="str">
        <f t="shared" si="315"/>
        <v/>
      </c>
      <c r="AM58" s="12"/>
      <c r="AN58" s="12"/>
      <c r="AO58" s="12"/>
      <c r="AP58" s="303"/>
      <c r="AQ58" s="305"/>
      <c r="AR58" s="298"/>
      <c r="AS58" s="302">
        <f t="shared" si="349"/>
        <v>12</v>
      </c>
      <c r="AT58" s="303" t="str">
        <f t="shared" ref="AT58:AV58" si="418">Y58</f>
        <v/>
      </c>
      <c r="AU58" s="329" t="str">
        <f t="shared" si="418"/>
        <v/>
      </c>
      <c r="AV58" s="303" t="str">
        <f t="shared" si="418"/>
        <v/>
      </c>
      <c r="AW58" s="303" t="str">
        <f>Split!T80</f>
        <v/>
      </c>
      <c r="AX58" s="303" t="str">
        <f>Split!U80</f>
        <v/>
      </c>
      <c r="AY58" s="12"/>
      <c r="AZ58" s="12"/>
      <c r="BA58" s="303" t="str">
        <f t="shared" si="317"/>
        <v/>
      </c>
      <c r="BB58" s="303" t="str">
        <f t="shared" si="318"/>
        <v/>
      </c>
      <c r="BC58" s="12"/>
      <c r="BD58" s="303" t="str">
        <f t="shared" si="319"/>
        <v/>
      </c>
      <c r="BE58" s="12"/>
      <c r="BF58" s="303"/>
      <c r="BG58" s="303" t="str">
        <f t="shared" si="320"/>
        <v/>
      </c>
      <c r="BH58" s="12"/>
      <c r="BI58" s="12"/>
      <c r="BJ58" s="12"/>
      <c r="BK58" s="303"/>
      <c r="BL58" s="305"/>
      <c r="BM58" s="298"/>
      <c r="BN58" s="302">
        <f t="shared" si="351"/>
        <v>12</v>
      </c>
      <c r="BO58" s="303" t="str">
        <f t="shared" ref="BO58:BQ58" si="419">AT58</f>
        <v/>
      </c>
      <c r="BP58" s="329" t="str">
        <f t="shared" si="419"/>
        <v/>
      </c>
      <c r="BQ58" s="303" t="str">
        <f t="shared" si="419"/>
        <v/>
      </c>
      <c r="BR58" s="303" t="str">
        <f>Split!V80</f>
        <v/>
      </c>
      <c r="BS58" s="303" t="str">
        <f>Split!W80</f>
        <v/>
      </c>
      <c r="BT58" s="12"/>
      <c r="BU58" s="12"/>
      <c r="BV58" s="303" t="str">
        <f t="shared" si="322"/>
        <v/>
      </c>
      <c r="BW58" s="303" t="str">
        <f t="shared" si="323"/>
        <v/>
      </c>
      <c r="BX58" s="12"/>
      <c r="BY58" s="303" t="str">
        <f t="shared" si="324"/>
        <v/>
      </c>
      <c r="BZ58" s="12"/>
      <c r="CA58" s="303"/>
      <c r="CB58" s="303" t="str">
        <f t="shared" si="325"/>
        <v/>
      </c>
      <c r="CC58" s="12"/>
      <c r="CD58" s="12"/>
      <c r="CE58" s="12"/>
      <c r="CF58" s="303"/>
      <c r="CG58" s="305"/>
      <c r="CH58" s="293"/>
      <c r="CI58" s="302">
        <f t="shared" si="353"/>
        <v>12</v>
      </c>
      <c r="CJ58" s="303" t="str">
        <f t="shared" ref="CJ58:CL58" si="420">BO58</f>
        <v/>
      </c>
      <c r="CK58" s="329" t="str">
        <f t="shared" si="420"/>
        <v/>
      </c>
      <c r="CL58" s="303" t="str">
        <f t="shared" si="420"/>
        <v/>
      </c>
      <c r="CM58" s="303" t="str">
        <f>Split!X80</f>
        <v/>
      </c>
      <c r="CN58" s="303" t="str">
        <f>Split!Y80</f>
        <v/>
      </c>
      <c r="CO58" s="12"/>
      <c r="CP58" s="12"/>
      <c r="CQ58" s="303" t="str">
        <f t="shared" si="327"/>
        <v/>
      </c>
      <c r="CR58" s="303" t="str">
        <f t="shared" si="328"/>
        <v/>
      </c>
      <c r="CS58" s="12"/>
      <c r="CT58" s="303" t="str">
        <f t="shared" si="329"/>
        <v/>
      </c>
      <c r="CU58" s="12"/>
      <c r="CV58" s="303"/>
      <c r="CW58" s="303" t="str">
        <f t="shared" si="330"/>
        <v/>
      </c>
      <c r="CX58" s="12"/>
      <c r="CY58" s="12"/>
      <c r="CZ58" s="12"/>
      <c r="DA58" s="303"/>
      <c r="DB58" s="305"/>
      <c r="DC58" s="293"/>
      <c r="DD58" s="302">
        <f t="shared" si="355"/>
        <v>12</v>
      </c>
      <c r="DE58" s="303" t="str">
        <f t="shared" ref="DE58:DG58" si="421">CJ58</f>
        <v/>
      </c>
      <c r="DF58" s="329" t="str">
        <f t="shared" si="421"/>
        <v/>
      </c>
      <c r="DG58" s="303" t="str">
        <f t="shared" si="421"/>
        <v/>
      </c>
      <c r="DH58" s="303" t="str">
        <f>Split!Z80</f>
        <v/>
      </c>
      <c r="DI58" s="303" t="str">
        <f>Split!AA80</f>
        <v/>
      </c>
      <c r="DJ58" s="12"/>
      <c r="DK58" s="12"/>
      <c r="DL58" s="303" t="str">
        <f t="shared" si="332"/>
        <v/>
      </c>
      <c r="DM58" s="303" t="str">
        <f t="shared" si="333"/>
        <v/>
      </c>
      <c r="DN58" s="12"/>
      <c r="DO58" s="303" t="str">
        <f t="shared" si="334"/>
        <v/>
      </c>
      <c r="DP58" s="12"/>
      <c r="DQ58" s="303"/>
      <c r="DR58" s="303" t="str">
        <f t="shared" si="335"/>
        <v/>
      </c>
      <c r="DS58" s="12"/>
      <c r="DT58" s="12"/>
      <c r="DU58" s="12"/>
      <c r="DV58" s="303"/>
      <c r="DW58" s="305"/>
      <c r="DX58" s="293"/>
      <c r="DY58" s="302">
        <f t="shared" si="357"/>
        <v>12</v>
      </c>
      <c r="DZ58" s="303" t="str">
        <f t="shared" ref="DZ58:EB58" si="422">DE58</f>
        <v/>
      </c>
      <c r="EA58" s="330" t="str">
        <f t="shared" si="422"/>
        <v/>
      </c>
      <c r="EB58" s="303" t="str">
        <f t="shared" si="422"/>
        <v/>
      </c>
      <c r="EC58" s="303" t="str">
        <f>Split!AB80</f>
        <v/>
      </c>
      <c r="ED58" s="303" t="str">
        <f>Split!AC80</f>
        <v/>
      </c>
      <c r="EE58" s="12"/>
      <c r="EF58" s="12"/>
      <c r="EG58" s="303" t="str">
        <f t="shared" si="337"/>
        <v/>
      </c>
      <c r="EH58" s="303" t="str">
        <f t="shared" si="338"/>
        <v/>
      </c>
      <c r="EI58" s="12"/>
      <c r="EJ58" s="303" t="str">
        <f t="shared" si="339"/>
        <v/>
      </c>
      <c r="EK58" s="12"/>
      <c r="EL58" s="303"/>
      <c r="EM58" s="303" t="str">
        <f t="shared" si="340"/>
        <v/>
      </c>
      <c r="EN58" s="12"/>
      <c r="EO58" s="12"/>
      <c r="EP58" s="12"/>
      <c r="EQ58" s="303"/>
      <c r="ER58" s="305"/>
      <c r="ES58" s="293"/>
      <c r="ET58" s="302">
        <f t="shared" si="359"/>
        <v>12</v>
      </c>
      <c r="EU58" s="303" t="str">
        <f t="shared" ref="EU58:EW58" si="423">DZ58</f>
        <v/>
      </c>
      <c r="EV58" s="330" t="str">
        <f t="shared" si="423"/>
        <v/>
      </c>
      <c r="EW58" s="303" t="str">
        <f t="shared" si="423"/>
        <v/>
      </c>
      <c r="EX58" s="303" t="str">
        <f>Split!AD80</f>
        <v/>
      </c>
      <c r="EY58" s="303" t="str">
        <f>Split!AE80</f>
        <v/>
      </c>
      <c r="EZ58" s="12"/>
      <c r="FA58" s="12"/>
      <c r="FB58" s="303" t="str">
        <f t="shared" si="342"/>
        <v/>
      </c>
      <c r="FC58" s="303" t="str">
        <f t="shared" si="343"/>
        <v/>
      </c>
      <c r="FD58" s="12"/>
      <c r="FE58" s="303" t="str">
        <f t="shared" si="344"/>
        <v/>
      </c>
      <c r="FF58" s="12"/>
      <c r="FG58" s="303"/>
      <c r="FH58" s="303" t="str">
        <f t="shared" si="345"/>
        <v/>
      </c>
      <c r="FI58" s="12"/>
      <c r="FJ58" s="12"/>
      <c r="FK58" s="12"/>
      <c r="FL58" s="303"/>
      <c r="FM58" s="305"/>
      <c r="FN58" s="300"/>
    </row>
    <row r="59" ht="15.75" customHeight="1" outlineLevel="1">
      <c r="A59" s="333"/>
      <c r="B59" s="278"/>
      <c r="C59" s="340"/>
      <c r="D59" s="341"/>
      <c r="E59" s="9"/>
      <c r="F59" s="342"/>
      <c r="G59" s="342"/>
      <c r="H59" s="342"/>
      <c r="I59" s="342"/>
      <c r="J59" s="342"/>
      <c r="K59" s="342"/>
      <c r="L59" s="343"/>
      <c r="M59" s="343"/>
      <c r="N59" s="343"/>
      <c r="O59" s="343"/>
      <c r="P59" s="343"/>
      <c r="Q59" s="343"/>
      <c r="R59" s="343"/>
      <c r="S59" s="343"/>
      <c r="T59" s="343"/>
      <c r="U59" s="343"/>
      <c r="V59" s="343"/>
      <c r="W59" s="278"/>
      <c r="X59" s="340"/>
      <c r="Y59" s="341"/>
      <c r="Z59" s="9"/>
      <c r="AA59" s="342"/>
      <c r="AB59" s="342"/>
      <c r="AC59" s="342"/>
      <c r="AD59" s="342"/>
      <c r="AE59" s="342"/>
      <c r="AF59" s="342"/>
      <c r="AG59" s="343"/>
      <c r="AH59" s="343"/>
      <c r="AI59" s="343"/>
      <c r="AJ59" s="343"/>
      <c r="AK59" s="343"/>
      <c r="AL59" s="343"/>
      <c r="AM59" s="343"/>
      <c r="AN59" s="343"/>
      <c r="AO59" s="343"/>
      <c r="AP59" s="343"/>
      <c r="AQ59" s="343"/>
      <c r="AR59" s="285"/>
      <c r="AS59" s="340"/>
      <c r="AT59" s="341"/>
      <c r="AU59" s="9"/>
      <c r="AV59" s="342"/>
      <c r="AW59" s="342"/>
      <c r="AX59" s="342"/>
      <c r="AY59" s="342"/>
      <c r="AZ59" s="342"/>
      <c r="BA59" s="342"/>
      <c r="BB59" s="343"/>
      <c r="BC59" s="343"/>
      <c r="BD59" s="343"/>
      <c r="BE59" s="343"/>
      <c r="BF59" s="343"/>
      <c r="BG59" s="343"/>
      <c r="BH59" s="343"/>
      <c r="BI59" s="343"/>
      <c r="BJ59" s="343"/>
      <c r="BK59" s="343"/>
      <c r="BL59" s="343"/>
      <c r="BM59" s="285"/>
      <c r="BN59" s="340"/>
      <c r="BO59" s="341"/>
      <c r="BP59" s="9"/>
      <c r="BQ59" s="342"/>
      <c r="BR59" s="342"/>
      <c r="BS59" s="342"/>
      <c r="BT59" s="342"/>
      <c r="BU59" s="342"/>
      <c r="BV59" s="342"/>
      <c r="BW59" s="343"/>
      <c r="BX59" s="343"/>
      <c r="BY59" s="343"/>
      <c r="BZ59" s="343"/>
      <c r="CA59" s="343"/>
      <c r="CB59" s="343"/>
      <c r="CC59" s="343"/>
      <c r="CD59" s="343"/>
      <c r="CE59" s="343"/>
      <c r="CF59" s="343"/>
      <c r="CG59" s="343"/>
      <c r="CH59" s="278"/>
      <c r="CI59" s="340"/>
      <c r="CJ59" s="341"/>
      <c r="CK59" s="9"/>
      <c r="CL59" s="342"/>
      <c r="CM59" s="342"/>
      <c r="CN59" s="342"/>
      <c r="CO59" s="342"/>
      <c r="CP59" s="342"/>
      <c r="CQ59" s="342"/>
      <c r="CR59" s="343"/>
      <c r="CS59" s="343"/>
      <c r="CT59" s="343"/>
      <c r="CU59" s="343"/>
      <c r="CV59" s="343"/>
      <c r="CW59" s="343"/>
      <c r="CX59" s="343"/>
      <c r="CY59" s="343"/>
      <c r="CZ59" s="343"/>
      <c r="DA59" s="343"/>
      <c r="DB59" s="343"/>
      <c r="DC59" s="278"/>
      <c r="DD59" s="340"/>
      <c r="DE59" s="341"/>
      <c r="DF59" s="9"/>
      <c r="DG59" s="342"/>
      <c r="DH59" s="342"/>
      <c r="DI59" s="342"/>
      <c r="DJ59" s="342"/>
      <c r="DK59" s="342"/>
      <c r="DL59" s="342"/>
      <c r="DM59" s="343"/>
      <c r="DN59" s="343"/>
      <c r="DO59" s="343"/>
      <c r="DP59" s="343"/>
      <c r="DQ59" s="343"/>
      <c r="DR59" s="343"/>
      <c r="DS59" s="343"/>
      <c r="DT59" s="343"/>
      <c r="DU59" s="343"/>
      <c r="DV59" s="343"/>
      <c r="DW59" s="343"/>
      <c r="DX59" s="278"/>
      <c r="DY59" s="340"/>
      <c r="DZ59" s="341"/>
      <c r="EA59" s="9"/>
      <c r="EB59" s="342"/>
      <c r="EC59" s="342"/>
      <c r="ED59" s="342"/>
      <c r="EE59" s="342"/>
      <c r="EF59" s="342"/>
      <c r="EG59" s="342"/>
      <c r="EH59" s="343"/>
      <c r="EI59" s="343"/>
      <c r="EJ59" s="343"/>
      <c r="EK59" s="343"/>
      <c r="EL59" s="343"/>
      <c r="EM59" s="343"/>
      <c r="EN59" s="343"/>
      <c r="EO59" s="343"/>
      <c r="EP59" s="343"/>
      <c r="EQ59" s="343"/>
      <c r="ER59" s="343"/>
      <c r="ES59" s="278"/>
      <c r="ET59" s="340"/>
      <c r="EU59" s="341"/>
      <c r="EV59" s="9"/>
      <c r="EW59" s="342"/>
      <c r="EX59" s="342"/>
      <c r="EY59" s="342"/>
      <c r="EZ59" s="342"/>
      <c r="FA59" s="342"/>
      <c r="FB59" s="342"/>
      <c r="FC59" s="343"/>
      <c r="FD59" s="343"/>
      <c r="FE59" s="343"/>
      <c r="FF59" s="343"/>
      <c r="FG59" s="343"/>
      <c r="FH59" s="343"/>
      <c r="FI59" s="343"/>
      <c r="FJ59" s="343"/>
      <c r="FK59" s="343"/>
      <c r="FL59" s="343"/>
      <c r="FM59" s="343"/>
      <c r="FN59" s="286"/>
    </row>
    <row r="60" ht="15.75" customHeight="1" outlineLevel="1">
      <c r="A60" s="333"/>
      <c r="B60" s="278"/>
      <c r="C60" s="279"/>
      <c r="D60" s="280">
        <f>D45+1</f>
        <v>4</v>
      </c>
      <c r="E60" s="281"/>
      <c r="F60" s="281"/>
      <c r="G60" s="281"/>
      <c r="H60" s="281"/>
      <c r="I60" s="281"/>
      <c r="J60" s="282"/>
      <c r="K60" s="283"/>
      <c r="L60" s="282"/>
      <c r="M60" s="282"/>
      <c r="N60" s="282"/>
      <c r="O60" s="282"/>
      <c r="P60" s="282"/>
      <c r="Q60" s="282"/>
      <c r="R60" s="282"/>
      <c r="S60" s="284"/>
      <c r="T60" s="284"/>
      <c r="U60" s="284"/>
      <c r="V60" s="284"/>
      <c r="W60" s="278"/>
      <c r="X60" s="279"/>
      <c r="Y60" s="280">
        <f>Y45+1</f>
        <v>4</v>
      </c>
      <c r="Z60" s="281"/>
      <c r="AA60" s="281"/>
      <c r="AB60" s="281"/>
      <c r="AC60" s="281"/>
      <c r="AD60" s="281"/>
      <c r="AE60" s="282"/>
      <c r="AF60" s="283"/>
      <c r="AG60" s="282"/>
      <c r="AH60" s="282"/>
      <c r="AI60" s="282"/>
      <c r="AJ60" s="282"/>
      <c r="AK60" s="282"/>
      <c r="AL60" s="282"/>
      <c r="AM60" s="282"/>
      <c r="AN60" s="284"/>
      <c r="AO60" s="284"/>
      <c r="AP60" s="284"/>
      <c r="AQ60" s="284"/>
      <c r="AR60" s="285"/>
      <c r="AS60" s="279"/>
      <c r="AT60" s="280">
        <f>AT45+1</f>
        <v>4</v>
      </c>
      <c r="AU60" s="281"/>
      <c r="AV60" s="281"/>
      <c r="AW60" s="281"/>
      <c r="AX60" s="281"/>
      <c r="AY60" s="281"/>
      <c r="AZ60" s="282"/>
      <c r="BA60" s="283"/>
      <c r="BB60" s="282"/>
      <c r="BC60" s="282"/>
      <c r="BD60" s="282"/>
      <c r="BE60" s="282"/>
      <c r="BF60" s="282"/>
      <c r="BG60" s="282"/>
      <c r="BH60" s="282"/>
      <c r="BI60" s="284"/>
      <c r="BJ60" s="284"/>
      <c r="BK60" s="284"/>
      <c r="BL60" s="284"/>
      <c r="BM60" s="285"/>
      <c r="BN60" s="279"/>
      <c r="BO60" s="280">
        <f>BO45+1</f>
        <v>4</v>
      </c>
      <c r="BP60" s="281"/>
      <c r="BQ60" s="281"/>
      <c r="BR60" s="281"/>
      <c r="BS60" s="281"/>
      <c r="BT60" s="281"/>
      <c r="BU60" s="282"/>
      <c r="BV60" s="283"/>
      <c r="BW60" s="282"/>
      <c r="BX60" s="282"/>
      <c r="BY60" s="282"/>
      <c r="BZ60" s="282"/>
      <c r="CA60" s="282"/>
      <c r="CB60" s="282"/>
      <c r="CC60" s="282"/>
      <c r="CD60" s="284"/>
      <c r="CE60" s="284"/>
      <c r="CF60" s="284"/>
      <c r="CG60" s="284"/>
      <c r="CH60" s="278"/>
      <c r="CI60" s="279"/>
      <c r="CJ60" s="280">
        <f>CJ45+1</f>
        <v>4</v>
      </c>
      <c r="CK60" s="281"/>
      <c r="CL60" s="281"/>
      <c r="CM60" s="281"/>
      <c r="CN60" s="281"/>
      <c r="CO60" s="281"/>
      <c r="CP60" s="282"/>
      <c r="CQ60" s="283"/>
      <c r="CR60" s="282"/>
      <c r="CS60" s="282"/>
      <c r="CT60" s="282"/>
      <c r="CU60" s="282"/>
      <c r="CV60" s="282"/>
      <c r="CW60" s="282"/>
      <c r="CX60" s="282"/>
      <c r="CY60" s="284"/>
      <c r="CZ60" s="284"/>
      <c r="DA60" s="284"/>
      <c r="DB60" s="284"/>
      <c r="DC60" s="278"/>
      <c r="DD60" s="279"/>
      <c r="DE60" s="280">
        <f>DE45+1</f>
        <v>4</v>
      </c>
      <c r="DF60" s="281"/>
      <c r="DG60" s="281"/>
      <c r="DH60" s="281"/>
      <c r="DI60" s="281"/>
      <c r="DJ60" s="281"/>
      <c r="DK60" s="282"/>
      <c r="DL60" s="283"/>
      <c r="DM60" s="282"/>
      <c r="DN60" s="282"/>
      <c r="DO60" s="282"/>
      <c r="DP60" s="282"/>
      <c r="DQ60" s="282"/>
      <c r="DR60" s="282"/>
      <c r="DS60" s="282"/>
      <c r="DT60" s="284"/>
      <c r="DU60" s="284"/>
      <c r="DV60" s="284"/>
      <c r="DW60" s="284"/>
      <c r="DX60" s="278"/>
      <c r="DY60" s="279"/>
      <c r="DZ60" s="280">
        <f>DZ45+1</f>
        <v>4</v>
      </c>
      <c r="EA60" s="281"/>
      <c r="EB60" s="281"/>
      <c r="EC60" s="281"/>
      <c r="ED60" s="281"/>
      <c r="EE60" s="281"/>
      <c r="EF60" s="282"/>
      <c r="EG60" s="283"/>
      <c r="EH60" s="282"/>
      <c r="EI60" s="282"/>
      <c r="EJ60" s="282"/>
      <c r="EK60" s="282"/>
      <c r="EL60" s="282"/>
      <c r="EM60" s="282"/>
      <c r="EN60" s="282"/>
      <c r="EO60" s="284"/>
      <c r="EP60" s="284"/>
      <c r="EQ60" s="284"/>
      <c r="ER60" s="284"/>
      <c r="ES60" s="278"/>
      <c r="ET60" s="279"/>
      <c r="EU60" s="280">
        <f>EU45+1</f>
        <v>4</v>
      </c>
      <c r="EV60" s="281"/>
      <c r="EW60" s="281"/>
      <c r="EX60" s="281"/>
      <c r="EY60" s="281"/>
      <c r="EZ60" s="281"/>
      <c r="FA60" s="282"/>
      <c r="FB60" s="283"/>
      <c r="FC60" s="282"/>
      <c r="FD60" s="282"/>
      <c r="FE60" s="282"/>
      <c r="FF60" s="282"/>
      <c r="FG60" s="282"/>
      <c r="FH60" s="282"/>
      <c r="FI60" s="282"/>
      <c r="FJ60" s="284"/>
      <c r="FK60" s="284"/>
      <c r="FL60" s="284"/>
      <c r="FM60" s="284"/>
      <c r="FN60" s="286"/>
    </row>
    <row r="61" ht="15.0" customHeight="1" outlineLevel="1">
      <c r="A61" s="277"/>
      <c r="B61" s="278"/>
      <c r="C61" s="287" t="s">
        <v>314</v>
      </c>
      <c r="D61" s="288" t="s">
        <v>315</v>
      </c>
      <c r="E61" s="288" t="s">
        <v>303</v>
      </c>
      <c r="F61" s="289" t="s">
        <v>307</v>
      </c>
      <c r="G61" s="289" t="s">
        <v>304</v>
      </c>
      <c r="H61" s="289" t="s">
        <v>305</v>
      </c>
      <c r="I61" s="290"/>
      <c r="J61" s="290"/>
      <c r="K61" s="289" t="s">
        <v>316</v>
      </c>
      <c r="L61" s="289" t="s">
        <v>306</v>
      </c>
      <c r="M61" s="290"/>
      <c r="N61" s="289" t="s">
        <v>317</v>
      </c>
      <c r="O61" s="290"/>
      <c r="P61" s="289"/>
      <c r="Q61" s="289" t="s">
        <v>318</v>
      </c>
      <c r="R61" s="290"/>
      <c r="S61" s="290"/>
      <c r="T61" s="290"/>
      <c r="U61" s="289"/>
      <c r="V61" s="291" t="s">
        <v>309</v>
      </c>
      <c r="W61" s="278"/>
      <c r="X61" s="287" t="s">
        <v>314</v>
      </c>
      <c r="Y61" s="288" t="s">
        <v>315</v>
      </c>
      <c r="Z61" s="288" t="s">
        <v>303</v>
      </c>
      <c r="AA61" s="289" t="s">
        <v>307</v>
      </c>
      <c r="AB61" s="289" t="s">
        <v>304</v>
      </c>
      <c r="AC61" s="289" t="s">
        <v>305</v>
      </c>
      <c r="AD61" s="290"/>
      <c r="AE61" s="290"/>
      <c r="AF61" s="289" t="s">
        <v>316</v>
      </c>
      <c r="AG61" s="289" t="s">
        <v>306</v>
      </c>
      <c r="AH61" s="290"/>
      <c r="AI61" s="289" t="s">
        <v>317</v>
      </c>
      <c r="AJ61" s="290"/>
      <c r="AK61" s="289"/>
      <c r="AL61" s="289" t="s">
        <v>318</v>
      </c>
      <c r="AM61" s="290"/>
      <c r="AN61" s="290"/>
      <c r="AO61" s="290"/>
      <c r="AP61" s="289"/>
      <c r="AQ61" s="291" t="s">
        <v>309</v>
      </c>
      <c r="AR61" s="285"/>
      <c r="AS61" s="287" t="s">
        <v>314</v>
      </c>
      <c r="AT61" s="288" t="s">
        <v>315</v>
      </c>
      <c r="AU61" s="288" t="s">
        <v>303</v>
      </c>
      <c r="AV61" s="289" t="s">
        <v>307</v>
      </c>
      <c r="AW61" s="289" t="s">
        <v>304</v>
      </c>
      <c r="AX61" s="289" t="s">
        <v>305</v>
      </c>
      <c r="AY61" s="290"/>
      <c r="AZ61" s="290"/>
      <c r="BA61" s="289" t="s">
        <v>316</v>
      </c>
      <c r="BB61" s="289" t="s">
        <v>306</v>
      </c>
      <c r="BC61" s="290"/>
      <c r="BD61" s="289" t="s">
        <v>317</v>
      </c>
      <c r="BE61" s="290"/>
      <c r="BF61" s="289"/>
      <c r="BG61" s="289" t="s">
        <v>318</v>
      </c>
      <c r="BH61" s="290"/>
      <c r="BI61" s="290"/>
      <c r="BJ61" s="290"/>
      <c r="BK61" s="289"/>
      <c r="BL61" s="291" t="s">
        <v>309</v>
      </c>
      <c r="BM61" s="285"/>
      <c r="BN61" s="287" t="s">
        <v>314</v>
      </c>
      <c r="BO61" s="288" t="s">
        <v>315</v>
      </c>
      <c r="BP61" s="288" t="s">
        <v>303</v>
      </c>
      <c r="BQ61" s="289" t="s">
        <v>307</v>
      </c>
      <c r="BR61" s="289" t="s">
        <v>304</v>
      </c>
      <c r="BS61" s="289" t="s">
        <v>305</v>
      </c>
      <c r="BT61" s="290"/>
      <c r="BU61" s="290"/>
      <c r="BV61" s="289" t="s">
        <v>316</v>
      </c>
      <c r="BW61" s="289" t="s">
        <v>306</v>
      </c>
      <c r="BX61" s="290"/>
      <c r="BY61" s="289" t="s">
        <v>317</v>
      </c>
      <c r="BZ61" s="290"/>
      <c r="CA61" s="289"/>
      <c r="CB61" s="289" t="s">
        <v>318</v>
      </c>
      <c r="CC61" s="290"/>
      <c r="CD61" s="290"/>
      <c r="CE61" s="290"/>
      <c r="CF61" s="289"/>
      <c r="CG61" s="291" t="s">
        <v>309</v>
      </c>
      <c r="CH61" s="278"/>
      <c r="CI61" s="287" t="s">
        <v>314</v>
      </c>
      <c r="CJ61" s="288" t="s">
        <v>315</v>
      </c>
      <c r="CK61" s="288" t="s">
        <v>303</v>
      </c>
      <c r="CL61" s="289" t="s">
        <v>307</v>
      </c>
      <c r="CM61" s="289" t="s">
        <v>304</v>
      </c>
      <c r="CN61" s="289" t="s">
        <v>305</v>
      </c>
      <c r="CO61" s="290"/>
      <c r="CP61" s="290"/>
      <c r="CQ61" s="289" t="s">
        <v>316</v>
      </c>
      <c r="CR61" s="289" t="s">
        <v>306</v>
      </c>
      <c r="CS61" s="290"/>
      <c r="CT61" s="289" t="s">
        <v>317</v>
      </c>
      <c r="CU61" s="290"/>
      <c r="CV61" s="289"/>
      <c r="CW61" s="289" t="s">
        <v>318</v>
      </c>
      <c r="CX61" s="290"/>
      <c r="CY61" s="290"/>
      <c r="CZ61" s="290"/>
      <c r="DA61" s="289"/>
      <c r="DB61" s="291" t="s">
        <v>309</v>
      </c>
      <c r="DC61" s="278"/>
      <c r="DD61" s="287" t="s">
        <v>314</v>
      </c>
      <c r="DE61" s="288" t="s">
        <v>315</v>
      </c>
      <c r="DF61" s="288" t="s">
        <v>303</v>
      </c>
      <c r="DG61" s="289" t="s">
        <v>307</v>
      </c>
      <c r="DH61" s="289" t="s">
        <v>304</v>
      </c>
      <c r="DI61" s="289" t="s">
        <v>305</v>
      </c>
      <c r="DJ61" s="290"/>
      <c r="DK61" s="290"/>
      <c r="DL61" s="289" t="s">
        <v>316</v>
      </c>
      <c r="DM61" s="289" t="s">
        <v>306</v>
      </c>
      <c r="DN61" s="290"/>
      <c r="DO61" s="289" t="s">
        <v>317</v>
      </c>
      <c r="DP61" s="290"/>
      <c r="DQ61" s="289"/>
      <c r="DR61" s="289" t="s">
        <v>318</v>
      </c>
      <c r="DS61" s="290"/>
      <c r="DT61" s="290"/>
      <c r="DU61" s="290"/>
      <c r="DV61" s="289"/>
      <c r="DW61" s="291" t="s">
        <v>309</v>
      </c>
      <c r="DX61" s="278"/>
      <c r="DY61" s="287" t="s">
        <v>314</v>
      </c>
      <c r="DZ61" s="288" t="s">
        <v>315</v>
      </c>
      <c r="EA61" s="288" t="s">
        <v>303</v>
      </c>
      <c r="EB61" s="289" t="s">
        <v>307</v>
      </c>
      <c r="EC61" s="289" t="s">
        <v>304</v>
      </c>
      <c r="ED61" s="289" t="s">
        <v>305</v>
      </c>
      <c r="EE61" s="290"/>
      <c r="EF61" s="290"/>
      <c r="EG61" s="289" t="s">
        <v>316</v>
      </c>
      <c r="EH61" s="289" t="s">
        <v>306</v>
      </c>
      <c r="EI61" s="290"/>
      <c r="EJ61" s="289" t="s">
        <v>317</v>
      </c>
      <c r="EK61" s="290"/>
      <c r="EL61" s="289"/>
      <c r="EM61" s="289" t="s">
        <v>318</v>
      </c>
      <c r="EN61" s="290"/>
      <c r="EO61" s="290"/>
      <c r="EP61" s="290"/>
      <c r="EQ61" s="289"/>
      <c r="ER61" s="291" t="s">
        <v>309</v>
      </c>
      <c r="ES61" s="278"/>
      <c r="ET61" s="287" t="s">
        <v>314</v>
      </c>
      <c r="EU61" s="288" t="s">
        <v>315</v>
      </c>
      <c r="EV61" s="288" t="s">
        <v>303</v>
      </c>
      <c r="EW61" s="289" t="s">
        <v>307</v>
      </c>
      <c r="EX61" s="289" t="s">
        <v>304</v>
      </c>
      <c r="EY61" s="289" t="s">
        <v>305</v>
      </c>
      <c r="EZ61" s="290"/>
      <c r="FA61" s="290"/>
      <c r="FB61" s="289" t="s">
        <v>316</v>
      </c>
      <c r="FC61" s="289" t="s">
        <v>306</v>
      </c>
      <c r="FD61" s="290"/>
      <c r="FE61" s="289" t="s">
        <v>317</v>
      </c>
      <c r="FF61" s="290"/>
      <c r="FG61" s="289"/>
      <c r="FH61" s="289" t="s">
        <v>318</v>
      </c>
      <c r="FI61" s="290"/>
      <c r="FJ61" s="290"/>
      <c r="FK61" s="290"/>
      <c r="FL61" s="289"/>
      <c r="FM61" s="291" t="s">
        <v>309</v>
      </c>
      <c r="FN61" s="286"/>
    </row>
    <row r="62" ht="15.75" customHeight="1" outlineLevel="1">
      <c r="A62" s="292"/>
      <c r="B62" s="293"/>
      <c r="C62" s="294" t="s">
        <v>319</v>
      </c>
      <c r="D62" s="295" t="str">
        <f>Split!F84</f>
        <v/>
      </c>
      <c r="E62" s="331" t="str">
        <f>IF(Split!G84="","",Split!G84)</f>
        <v/>
      </c>
      <c r="F62" s="295" t="str">
        <f>Split!N84</f>
        <v/>
      </c>
      <c r="G62" s="295" t="str">
        <f>Split!P84</f>
        <v/>
      </c>
      <c r="H62" s="295" t="str">
        <f>Split!Q84</f>
        <v/>
      </c>
      <c r="I62" s="27"/>
      <c r="J62" s="27"/>
      <c r="K62" s="295" t="str">
        <f>IF(D62="","",Split!O84)</f>
        <v/>
      </c>
      <c r="L62" s="295" t="str">
        <f>Split!H84</f>
        <v/>
      </c>
      <c r="M62" s="27"/>
      <c r="N62" s="295" t="str">
        <f>Split!$J84</f>
        <v/>
      </c>
      <c r="O62" s="27"/>
      <c r="P62" s="295"/>
      <c r="Q62" s="295" t="str">
        <f>Split!L84</f>
        <v/>
      </c>
      <c r="R62" s="27"/>
      <c r="S62" s="27"/>
      <c r="T62" s="27"/>
      <c r="U62" s="295"/>
      <c r="V62" s="297"/>
      <c r="W62" s="293"/>
      <c r="X62" s="294" t="s">
        <v>319</v>
      </c>
      <c r="Y62" s="295" t="str">
        <f t="shared" ref="Y62:AA62" si="424">D62</f>
        <v/>
      </c>
      <c r="Z62" s="331" t="str">
        <f t="shared" si="424"/>
        <v/>
      </c>
      <c r="AA62" s="295" t="str">
        <f t="shared" si="424"/>
        <v/>
      </c>
      <c r="AB62" s="295" t="str">
        <f>Split!R84</f>
        <v/>
      </c>
      <c r="AC62" s="295" t="str">
        <f>Split!S84</f>
        <v/>
      </c>
      <c r="AD62" s="27"/>
      <c r="AE62" s="27"/>
      <c r="AF62" s="295" t="str">
        <f t="shared" ref="AF62:AF73" si="432">$K62</f>
        <v/>
      </c>
      <c r="AG62" s="295" t="str">
        <f t="shared" ref="AG62:AG73" si="433">L62</f>
        <v/>
      </c>
      <c r="AH62" s="27"/>
      <c r="AI62" s="295" t="str">
        <f t="shared" ref="AI62:AI73" si="434">N62</f>
        <v/>
      </c>
      <c r="AJ62" s="27"/>
      <c r="AK62" s="295"/>
      <c r="AL62" s="295" t="str">
        <f t="shared" ref="AL62:AL73" si="435">Q62</f>
        <v/>
      </c>
      <c r="AM62" s="27"/>
      <c r="AN62" s="27"/>
      <c r="AO62" s="27"/>
      <c r="AP62" s="295"/>
      <c r="AQ62" s="297"/>
      <c r="AR62" s="298"/>
      <c r="AS62" s="294" t="s">
        <v>319</v>
      </c>
      <c r="AT62" s="295" t="str">
        <f t="shared" ref="AT62:AV62" si="425">Y62</f>
        <v/>
      </c>
      <c r="AU62" s="331" t="str">
        <f t="shared" si="425"/>
        <v/>
      </c>
      <c r="AV62" s="295" t="str">
        <f t="shared" si="425"/>
        <v/>
      </c>
      <c r="AW62" s="295" t="str">
        <f>Split!T84</f>
        <v/>
      </c>
      <c r="AX62" s="295" t="str">
        <f>Split!U84</f>
        <v/>
      </c>
      <c r="AY62" s="27"/>
      <c r="AZ62" s="27"/>
      <c r="BA62" s="295" t="str">
        <f t="shared" ref="BA62:BA73" si="437">$K62</f>
        <v/>
      </c>
      <c r="BB62" s="295" t="str">
        <f t="shared" ref="BB62:BB73" si="438">AG62</f>
        <v/>
      </c>
      <c r="BC62" s="27"/>
      <c r="BD62" s="295" t="str">
        <f t="shared" ref="BD62:BD73" si="439">AI62</f>
        <v/>
      </c>
      <c r="BE62" s="27"/>
      <c r="BF62" s="295"/>
      <c r="BG62" s="295" t="str">
        <f t="shared" ref="BG62:BG73" si="440">AL62</f>
        <v/>
      </c>
      <c r="BH62" s="27"/>
      <c r="BI62" s="27"/>
      <c r="BJ62" s="27"/>
      <c r="BK62" s="295"/>
      <c r="BL62" s="297"/>
      <c r="BM62" s="298"/>
      <c r="BN62" s="294" t="s">
        <v>319</v>
      </c>
      <c r="BO62" s="295" t="str">
        <f t="shared" ref="BO62:BQ62" si="426">AT62</f>
        <v/>
      </c>
      <c r="BP62" s="331" t="str">
        <f t="shared" si="426"/>
        <v/>
      </c>
      <c r="BQ62" s="295" t="str">
        <f t="shared" si="426"/>
        <v/>
      </c>
      <c r="BR62" s="295" t="str">
        <f>Split!V84</f>
        <v/>
      </c>
      <c r="BS62" s="295" t="str">
        <f>Split!W84</f>
        <v/>
      </c>
      <c r="BT62" s="27"/>
      <c r="BU62" s="27"/>
      <c r="BV62" s="295" t="str">
        <f t="shared" ref="BV62:BV73" si="442">$K62</f>
        <v/>
      </c>
      <c r="BW62" s="295" t="str">
        <f t="shared" ref="BW62:BW73" si="443">BB62</f>
        <v/>
      </c>
      <c r="BX62" s="27"/>
      <c r="BY62" s="295" t="str">
        <f t="shared" ref="BY62:BY73" si="444">BD62</f>
        <v/>
      </c>
      <c r="BZ62" s="27"/>
      <c r="CA62" s="295"/>
      <c r="CB62" s="295" t="str">
        <f t="shared" ref="CB62:CB73" si="445">BG62</f>
        <v/>
      </c>
      <c r="CC62" s="27"/>
      <c r="CD62" s="27"/>
      <c r="CE62" s="27"/>
      <c r="CF62" s="295"/>
      <c r="CG62" s="297"/>
      <c r="CH62" s="293"/>
      <c r="CI62" s="294" t="s">
        <v>319</v>
      </c>
      <c r="CJ62" s="295" t="str">
        <f t="shared" ref="CJ62:CL62" si="427">BO62</f>
        <v/>
      </c>
      <c r="CK62" s="331" t="str">
        <f t="shared" si="427"/>
        <v/>
      </c>
      <c r="CL62" s="295" t="str">
        <f t="shared" si="427"/>
        <v/>
      </c>
      <c r="CM62" s="295" t="str">
        <f>Split!X84</f>
        <v/>
      </c>
      <c r="CN62" s="295" t="str">
        <f>Split!Y84</f>
        <v/>
      </c>
      <c r="CO62" s="27"/>
      <c r="CP62" s="27"/>
      <c r="CQ62" s="295" t="str">
        <f t="shared" ref="CQ62:CQ73" si="447">$K62</f>
        <v/>
      </c>
      <c r="CR62" s="295" t="str">
        <f t="shared" ref="CR62:CR73" si="448">BW62</f>
        <v/>
      </c>
      <c r="CS62" s="27"/>
      <c r="CT62" s="295" t="str">
        <f t="shared" ref="CT62:CT73" si="449">BY62</f>
        <v/>
      </c>
      <c r="CU62" s="27"/>
      <c r="CV62" s="295"/>
      <c r="CW62" s="295" t="str">
        <f t="shared" ref="CW62:CW73" si="450">CB62</f>
        <v/>
      </c>
      <c r="CX62" s="27"/>
      <c r="CY62" s="27"/>
      <c r="CZ62" s="27"/>
      <c r="DA62" s="295"/>
      <c r="DB62" s="297"/>
      <c r="DC62" s="293"/>
      <c r="DD62" s="294" t="s">
        <v>319</v>
      </c>
      <c r="DE62" s="295" t="str">
        <f t="shared" ref="DE62:DG62" si="428">CJ62</f>
        <v/>
      </c>
      <c r="DF62" s="331" t="str">
        <f t="shared" si="428"/>
        <v/>
      </c>
      <c r="DG62" s="295" t="str">
        <f t="shared" si="428"/>
        <v/>
      </c>
      <c r="DH62" s="295" t="str">
        <f>Split!Z84</f>
        <v/>
      </c>
      <c r="DI62" s="295" t="str">
        <f>Split!AA84</f>
        <v/>
      </c>
      <c r="DJ62" s="27"/>
      <c r="DK62" s="27"/>
      <c r="DL62" s="295" t="str">
        <f t="shared" ref="DL62:DL73" si="452">$K62</f>
        <v/>
      </c>
      <c r="DM62" s="295" t="str">
        <f t="shared" ref="DM62:DM73" si="453">CR62</f>
        <v/>
      </c>
      <c r="DN62" s="27"/>
      <c r="DO62" s="295" t="str">
        <f t="shared" ref="DO62:DO73" si="454">CT62</f>
        <v/>
      </c>
      <c r="DP62" s="27"/>
      <c r="DQ62" s="295"/>
      <c r="DR62" s="295" t="str">
        <f t="shared" ref="DR62:DR73" si="455">CW62</f>
        <v/>
      </c>
      <c r="DS62" s="27"/>
      <c r="DT62" s="27"/>
      <c r="DU62" s="27"/>
      <c r="DV62" s="295"/>
      <c r="DW62" s="297"/>
      <c r="DX62" s="293"/>
      <c r="DY62" s="294" t="s">
        <v>319</v>
      </c>
      <c r="DZ62" s="295" t="str">
        <f t="shared" ref="DZ62:EB62" si="429">DE62</f>
        <v/>
      </c>
      <c r="EA62" s="345" t="str">
        <f t="shared" si="429"/>
        <v/>
      </c>
      <c r="EB62" s="295" t="str">
        <f t="shared" si="429"/>
        <v/>
      </c>
      <c r="EC62" s="295" t="str">
        <f>Split!AB84</f>
        <v/>
      </c>
      <c r="ED62" s="295" t="str">
        <f>Split!AC84</f>
        <v/>
      </c>
      <c r="EE62" s="27"/>
      <c r="EF62" s="27"/>
      <c r="EG62" s="295" t="str">
        <f t="shared" ref="EG62:EG73" si="457">$K62</f>
        <v/>
      </c>
      <c r="EH62" s="295" t="str">
        <f t="shared" ref="EH62:EH73" si="458">DM62</f>
        <v/>
      </c>
      <c r="EI62" s="27"/>
      <c r="EJ62" s="295" t="str">
        <f t="shared" ref="EJ62:EJ73" si="459">DO62</f>
        <v/>
      </c>
      <c r="EK62" s="27"/>
      <c r="EL62" s="295"/>
      <c r="EM62" s="295" t="str">
        <f t="shared" ref="EM62:EM73" si="460">DR62</f>
        <v/>
      </c>
      <c r="EN62" s="27"/>
      <c r="EO62" s="27"/>
      <c r="EP62" s="27"/>
      <c r="EQ62" s="295"/>
      <c r="ER62" s="297"/>
      <c r="ES62" s="293"/>
      <c r="ET62" s="294" t="s">
        <v>319</v>
      </c>
      <c r="EU62" s="295" t="str">
        <f t="shared" ref="EU62:EW62" si="430">DZ62</f>
        <v/>
      </c>
      <c r="EV62" s="345" t="str">
        <f t="shared" si="430"/>
        <v/>
      </c>
      <c r="EW62" s="295" t="str">
        <f t="shared" si="430"/>
        <v/>
      </c>
      <c r="EX62" s="295" t="str">
        <f>Split!AD84</f>
        <v/>
      </c>
      <c r="EY62" s="295" t="str">
        <f>Split!AE84</f>
        <v/>
      </c>
      <c r="EZ62" s="27"/>
      <c r="FA62" s="27"/>
      <c r="FB62" s="295" t="str">
        <f t="shared" ref="FB62:FB73" si="462">$K62</f>
        <v/>
      </c>
      <c r="FC62" s="295" t="str">
        <f t="shared" ref="FC62:FC73" si="463">EH62</f>
        <v/>
      </c>
      <c r="FD62" s="27"/>
      <c r="FE62" s="295" t="str">
        <f t="shared" ref="FE62:FE73" si="464">EJ62</f>
        <v/>
      </c>
      <c r="FF62" s="27"/>
      <c r="FG62" s="295"/>
      <c r="FH62" s="295" t="str">
        <f t="shared" ref="FH62:FH73" si="465">EM62</f>
        <v/>
      </c>
      <c r="FI62" s="27"/>
      <c r="FJ62" s="27"/>
      <c r="FK62" s="27"/>
      <c r="FL62" s="295"/>
      <c r="FM62" s="297"/>
      <c r="FN62" s="300"/>
    </row>
    <row r="63" ht="15.75" customHeight="1" outlineLevel="1">
      <c r="A63" s="301"/>
      <c r="B63" s="293"/>
      <c r="C63" s="302">
        <f t="shared" ref="C63:C73" si="466">C62+1</f>
        <v>2</v>
      </c>
      <c r="D63" s="303" t="str">
        <f>Split!F85</f>
        <v/>
      </c>
      <c r="E63" s="329" t="str">
        <f>IF(Split!G85="","",Split!G85)</f>
        <v/>
      </c>
      <c r="F63" s="303" t="str">
        <f>Split!N85</f>
        <v/>
      </c>
      <c r="G63" s="303" t="str">
        <f>Split!P85</f>
        <v/>
      </c>
      <c r="H63" s="303" t="str">
        <f>Split!Q85</f>
        <v/>
      </c>
      <c r="I63" s="12"/>
      <c r="J63" s="12"/>
      <c r="K63" s="303" t="str">
        <f>IF(D63="","",Split!O85)</f>
        <v/>
      </c>
      <c r="L63" s="303" t="str">
        <f>Split!H85</f>
        <v/>
      </c>
      <c r="M63" s="12"/>
      <c r="N63" s="303" t="str">
        <f>Split!$J85</f>
        <v/>
      </c>
      <c r="O63" s="12"/>
      <c r="P63" s="303"/>
      <c r="Q63" s="303" t="str">
        <f>Split!L85</f>
        <v/>
      </c>
      <c r="R63" s="12"/>
      <c r="S63" s="12"/>
      <c r="T63" s="12"/>
      <c r="U63" s="303"/>
      <c r="V63" s="305"/>
      <c r="W63" s="293"/>
      <c r="X63" s="302">
        <f t="shared" ref="X63:X73" si="467">X62+1</f>
        <v>2</v>
      </c>
      <c r="Y63" s="303" t="str">
        <f t="shared" ref="Y63:AA63" si="431">D63</f>
        <v/>
      </c>
      <c r="Z63" s="329" t="str">
        <f t="shared" si="431"/>
        <v/>
      </c>
      <c r="AA63" s="303" t="str">
        <f t="shared" si="431"/>
        <v/>
      </c>
      <c r="AB63" s="303" t="str">
        <f>Split!R85</f>
        <v/>
      </c>
      <c r="AC63" s="303" t="str">
        <f>Split!S85</f>
        <v/>
      </c>
      <c r="AD63" s="12"/>
      <c r="AE63" s="12"/>
      <c r="AF63" s="303" t="str">
        <f t="shared" si="432"/>
        <v/>
      </c>
      <c r="AG63" s="303" t="str">
        <f t="shared" si="433"/>
        <v/>
      </c>
      <c r="AH63" s="12"/>
      <c r="AI63" s="303" t="str">
        <f t="shared" si="434"/>
        <v/>
      </c>
      <c r="AJ63" s="12"/>
      <c r="AK63" s="303"/>
      <c r="AL63" s="303" t="str">
        <f t="shared" si="435"/>
        <v/>
      </c>
      <c r="AM63" s="12"/>
      <c r="AN63" s="12"/>
      <c r="AO63" s="12"/>
      <c r="AP63" s="303"/>
      <c r="AQ63" s="305"/>
      <c r="AR63" s="298"/>
      <c r="AS63" s="302">
        <f t="shared" ref="AS63:AS73" si="469">AS62+1</f>
        <v>2</v>
      </c>
      <c r="AT63" s="303" t="str">
        <f t="shared" ref="AT63:AV63" si="436">Y63</f>
        <v/>
      </c>
      <c r="AU63" s="329" t="str">
        <f t="shared" si="436"/>
        <v/>
      </c>
      <c r="AV63" s="303" t="str">
        <f t="shared" si="436"/>
        <v/>
      </c>
      <c r="AW63" s="303" t="str">
        <f>Split!T85</f>
        <v/>
      </c>
      <c r="AX63" s="303" t="str">
        <f>Split!U85</f>
        <v/>
      </c>
      <c r="AY63" s="12"/>
      <c r="AZ63" s="12"/>
      <c r="BA63" s="303" t="str">
        <f t="shared" si="437"/>
        <v/>
      </c>
      <c r="BB63" s="303" t="str">
        <f t="shared" si="438"/>
        <v/>
      </c>
      <c r="BC63" s="12"/>
      <c r="BD63" s="303" t="str">
        <f t="shared" si="439"/>
        <v/>
      </c>
      <c r="BE63" s="12"/>
      <c r="BF63" s="303"/>
      <c r="BG63" s="303" t="str">
        <f t="shared" si="440"/>
        <v/>
      </c>
      <c r="BH63" s="12"/>
      <c r="BI63" s="12"/>
      <c r="BJ63" s="12"/>
      <c r="BK63" s="303"/>
      <c r="BL63" s="305"/>
      <c r="BM63" s="298"/>
      <c r="BN63" s="302">
        <f t="shared" ref="BN63:BN73" si="471">BN62+1</f>
        <v>2</v>
      </c>
      <c r="BO63" s="303" t="str">
        <f t="shared" ref="BO63:BQ63" si="441">AT63</f>
        <v/>
      </c>
      <c r="BP63" s="329" t="str">
        <f t="shared" si="441"/>
        <v/>
      </c>
      <c r="BQ63" s="303" t="str">
        <f t="shared" si="441"/>
        <v/>
      </c>
      <c r="BR63" s="303" t="str">
        <f>Split!V85</f>
        <v/>
      </c>
      <c r="BS63" s="303" t="str">
        <f>Split!W85</f>
        <v/>
      </c>
      <c r="BT63" s="12"/>
      <c r="BU63" s="12"/>
      <c r="BV63" s="303" t="str">
        <f t="shared" si="442"/>
        <v/>
      </c>
      <c r="BW63" s="303" t="str">
        <f t="shared" si="443"/>
        <v/>
      </c>
      <c r="BX63" s="12"/>
      <c r="BY63" s="303" t="str">
        <f t="shared" si="444"/>
        <v/>
      </c>
      <c r="BZ63" s="12"/>
      <c r="CA63" s="303"/>
      <c r="CB63" s="303" t="str">
        <f t="shared" si="445"/>
        <v/>
      </c>
      <c r="CC63" s="12"/>
      <c r="CD63" s="12"/>
      <c r="CE63" s="12"/>
      <c r="CF63" s="303"/>
      <c r="CG63" s="305"/>
      <c r="CH63" s="293"/>
      <c r="CI63" s="302">
        <f t="shared" ref="CI63:CI73" si="473">CI62+1</f>
        <v>2</v>
      </c>
      <c r="CJ63" s="303" t="str">
        <f t="shared" ref="CJ63:CL63" si="446">BO63</f>
        <v/>
      </c>
      <c r="CK63" s="329" t="str">
        <f t="shared" si="446"/>
        <v/>
      </c>
      <c r="CL63" s="303" t="str">
        <f t="shared" si="446"/>
        <v/>
      </c>
      <c r="CM63" s="303" t="str">
        <f>Split!X85</f>
        <v/>
      </c>
      <c r="CN63" s="303" t="str">
        <f>Split!Y85</f>
        <v/>
      </c>
      <c r="CO63" s="12"/>
      <c r="CP63" s="12"/>
      <c r="CQ63" s="303" t="str">
        <f t="shared" si="447"/>
        <v/>
      </c>
      <c r="CR63" s="303" t="str">
        <f t="shared" si="448"/>
        <v/>
      </c>
      <c r="CS63" s="12"/>
      <c r="CT63" s="303" t="str">
        <f t="shared" si="449"/>
        <v/>
      </c>
      <c r="CU63" s="12"/>
      <c r="CV63" s="303"/>
      <c r="CW63" s="303" t="str">
        <f t="shared" si="450"/>
        <v/>
      </c>
      <c r="CX63" s="12"/>
      <c r="CY63" s="12"/>
      <c r="CZ63" s="12"/>
      <c r="DA63" s="303"/>
      <c r="DB63" s="305"/>
      <c r="DC63" s="293"/>
      <c r="DD63" s="302">
        <f t="shared" ref="DD63:DD73" si="475">DD62+1</f>
        <v>2</v>
      </c>
      <c r="DE63" s="303" t="str">
        <f t="shared" ref="DE63:DG63" si="451">CJ63</f>
        <v/>
      </c>
      <c r="DF63" s="329" t="str">
        <f t="shared" si="451"/>
        <v/>
      </c>
      <c r="DG63" s="303" t="str">
        <f t="shared" si="451"/>
        <v/>
      </c>
      <c r="DH63" s="303" t="str">
        <f>Split!Z85</f>
        <v/>
      </c>
      <c r="DI63" s="303" t="str">
        <f>Split!AA85</f>
        <v/>
      </c>
      <c r="DJ63" s="12"/>
      <c r="DK63" s="12"/>
      <c r="DL63" s="303" t="str">
        <f t="shared" si="452"/>
        <v/>
      </c>
      <c r="DM63" s="303" t="str">
        <f t="shared" si="453"/>
        <v/>
      </c>
      <c r="DN63" s="12"/>
      <c r="DO63" s="303" t="str">
        <f t="shared" si="454"/>
        <v/>
      </c>
      <c r="DP63" s="12"/>
      <c r="DQ63" s="303"/>
      <c r="DR63" s="303" t="str">
        <f t="shared" si="455"/>
        <v/>
      </c>
      <c r="DS63" s="12"/>
      <c r="DT63" s="12"/>
      <c r="DU63" s="12"/>
      <c r="DV63" s="303"/>
      <c r="DW63" s="305"/>
      <c r="DX63" s="293"/>
      <c r="DY63" s="302">
        <f t="shared" ref="DY63:DY73" si="477">DY62+1</f>
        <v>2</v>
      </c>
      <c r="DZ63" s="303" t="str">
        <f t="shared" ref="DZ63:EB63" si="456">DE63</f>
        <v/>
      </c>
      <c r="EA63" s="330" t="str">
        <f t="shared" si="456"/>
        <v/>
      </c>
      <c r="EB63" s="303" t="str">
        <f t="shared" si="456"/>
        <v/>
      </c>
      <c r="EC63" s="303" t="str">
        <f>Split!AB85</f>
        <v/>
      </c>
      <c r="ED63" s="303" t="str">
        <f>Split!AC85</f>
        <v/>
      </c>
      <c r="EE63" s="12"/>
      <c r="EF63" s="12"/>
      <c r="EG63" s="303" t="str">
        <f t="shared" si="457"/>
        <v/>
      </c>
      <c r="EH63" s="303" t="str">
        <f t="shared" si="458"/>
        <v/>
      </c>
      <c r="EI63" s="12"/>
      <c r="EJ63" s="303" t="str">
        <f t="shared" si="459"/>
        <v/>
      </c>
      <c r="EK63" s="12"/>
      <c r="EL63" s="303"/>
      <c r="EM63" s="303" t="str">
        <f t="shared" si="460"/>
        <v/>
      </c>
      <c r="EN63" s="12"/>
      <c r="EO63" s="12"/>
      <c r="EP63" s="12"/>
      <c r="EQ63" s="303"/>
      <c r="ER63" s="305"/>
      <c r="ES63" s="293"/>
      <c r="ET63" s="302">
        <f t="shared" ref="ET63:ET73" si="479">ET62+1</f>
        <v>2</v>
      </c>
      <c r="EU63" s="303" t="str">
        <f t="shared" ref="EU63:EW63" si="461">DZ63</f>
        <v/>
      </c>
      <c r="EV63" s="330" t="str">
        <f t="shared" si="461"/>
        <v/>
      </c>
      <c r="EW63" s="303" t="str">
        <f t="shared" si="461"/>
        <v/>
      </c>
      <c r="EX63" s="303" t="str">
        <f>Split!AD85</f>
        <v/>
      </c>
      <c r="EY63" s="303" t="str">
        <f>Split!AE85</f>
        <v/>
      </c>
      <c r="EZ63" s="12"/>
      <c r="FA63" s="12"/>
      <c r="FB63" s="303" t="str">
        <f t="shared" si="462"/>
        <v/>
      </c>
      <c r="FC63" s="303" t="str">
        <f t="shared" si="463"/>
        <v/>
      </c>
      <c r="FD63" s="12"/>
      <c r="FE63" s="303" t="str">
        <f t="shared" si="464"/>
        <v/>
      </c>
      <c r="FF63" s="12"/>
      <c r="FG63" s="303"/>
      <c r="FH63" s="303" t="str">
        <f t="shared" si="465"/>
        <v/>
      </c>
      <c r="FI63" s="12"/>
      <c r="FJ63" s="12"/>
      <c r="FK63" s="12"/>
      <c r="FL63" s="303"/>
      <c r="FM63" s="305"/>
      <c r="FN63" s="300"/>
    </row>
    <row r="64" ht="15.75" customHeight="1" outlineLevel="1">
      <c r="A64" s="292"/>
      <c r="B64" s="293"/>
      <c r="C64" s="307">
        <f t="shared" si="466"/>
        <v>3</v>
      </c>
      <c r="D64" s="314" t="str">
        <f>Split!F86</f>
        <v/>
      </c>
      <c r="E64" s="331" t="str">
        <f>IF(Split!G86="","",Split!G86)</f>
        <v/>
      </c>
      <c r="F64" s="314" t="str">
        <f>Split!N86</f>
        <v/>
      </c>
      <c r="G64" s="314" t="str">
        <f>Split!P86</f>
        <v/>
      </c>
      <c r="H64" s="314" t="str">
        <f>Split!Q86</f>
        <v/>
      </c>
      <c r="I64" s="12"/>
      <c r="J64" s="12"/>
      <c r="K64" s="314" t="str">
        <f>IF(D64="","",Split!O86)</f>
        <v/>
      </c>
      <c r="L64" s="314" t="str">
        <f>Split!H86</f>
        <v/>
      </c>
      <c r="M64" s="12"/>
      <c r="N64" s="314" t="str">
        <f>Split!$J86</f>
        <v/>
      </c>
      <c r="O64" s="12"/>
      <c r="P64" s="314"/>
      <c r="Q64" s="314" t="str">
        <f>Split!L86</f>
        <v/>
      </c>
      <c r="R64" s="12"/>
      <c r="S64" s="12"/>
      <c r="T64" s="12"/>
      <c r="U64" s="314"/>
      <c r="V64" s="316"/>
      <c r="W64" s="293"/>
      <c r="X64" s="307">
        <f t="shared" si="467"/>
        <v>3</v>
      </c>
      <c r="Y64" s="314" t="str">
        <f t="shared" ref="Y64:AA64" si="468">D64</f>
        <v/>
      </c>
      <c r="Z64" s="331" t="str">
        <f t="shared" si="468"/>
        <v/>
      </c>
      <c r="AA64" s="314" t="str">
        <f t="shared" si="468"/>
        <v/>
      </c>
      <c r="AB64" s="314" t="str">
        <f>Split!R86</f>
        <v/>
      </c>
      <c r="AC64" s="314" t="str">
        <f>Split!S86</f>
        <v/>
      </c>
      <c r="AD64" s="12"/>
      <c r="AE64" s="12"/>
      <c r="AF64" s="314" t="str">
        <f t="shared" si="432"/>
        <v/>
      </c>
      <c r="AG64" s="314" t="str">
        <f t="shared" si="433"/>
        <v/>
      </c>
      <c r="AH64" s="12"/>
      <c r="AI64" s="314" t="str">
        <f t="shared" si="434"/>
        <v/>
      </c>
      <c r="AJ64" s="12"/>
      <c r="AK64" s="314"/>
      <c r="AL64" s="314" t="str">
        <f t="shared" si="435"/>
        <v/>
      </c>
      <c r="AM64" s="12"/>
      <c r="AN64" s="12"/>
      <c r="AO64" s="12"/>
      <c r="AP64" s="314"/>
      <c r="AQ64" s="316"/>
      <c r="AR64" s="298"/>
      <c r="AS64" s="307">
        <f t="shared" si="469"/>
        <v>3</v>
      </c>
      <c r="AT64" s="314" t="str">
        <f t="shared" ref="AT64:AV64" si="470">Y64</f>
        <v/>
      </c>
      <c r="AU64" s="331" t="str">
        <f t="shared" si="470"/>
        <v/>
      </c>
      <c r="AV64" s="314" t="str">
        <f t="shared" si="470"/>
        <v/>
      </c>
      <c r="AW64" s="314" t="str">
        <f>Split!T86</f>
        <v/>
      </c>
      <c r="AX64" s="314" t="str">
        <f>Split!U86</f>
        <v/>
      </c>
      <c r="AY64" s="12"/>
      <c r="AZ64" s="12"/>
      <c r="BA64" s="314" t="str">
        <f t="shared" si="437"/>
        <v/>
      </c>
      <c r="BB64" s="314" t="str">
        <f t="shared" si="438"/>
        <v/>
      </c>
      <c r="BC64" s="12"/>
      <c r="BD64" s="314" t="str">
        <f t="shared" si="439"/>
        <v/>
      </c>
      <c r="BE64" s="12"/>
      <c r="BF64" s="314"/>
      <c r="BG64" s="314" t="str">
        <f t="shared" si="440"/>
        <v/>
      </c>
      <c r="BH64" s="12"/>
      <c r="BI64" s="12"/>
      <c r="BJ64" s="12"/>
      <c r="BK64" s="314"/>
      <c r="BL64" s="316"/>
      <c r="BM64" s="298"/>
      <c r="BN64" s="307">
        <f t="shared" si="471"/>
        <v>3</v>
      </c>
      <c r="BO64" s="314" t="str">
        <f t="shared" ref="BO64:BQ64" si="472">AT64</f>
        <v/>
      </c>
      <c r="BP64" s="331" t="str">
        <f t="shared" si="472"/>
        <v/>
      </c>
      <c r="BQ64" s="314" t="str">
        <f t="shared" si="472"/>
        <v/>
      </c>
      <c r="BR64" s="314" t="str">
        <f>Split!V86</f>
        <v/>
      </c>
      <c r="BS64" s="314" t="str">
        <f>Split!W86</f>
        <v/>
      </c>
      <c r="BT64" s="12"/>
      <c r="BU64" s="12"/>
      <c r="BV64" s="314" t="str">
        <f t="shared" si="442"/>
        <v/>
      </c>
      <c r="BW64" s="314" t="str">
        <f t="shared" si="443"/>
        <v/>
      </c>
      <c r="BX64" s="12"/>
      <c r="BY64" s="314" t="str">
        <f t="shared" si="444"/>
        <v/>
      </c>
      <c r="BZ64" s="12"/>
      <c r="CA64" s="314"/>
      <c r="CB64" s="314" t="str">
        <f t="shared" si="445"/>
        <v/>
      </c>
      <c r="CC64" s="12"/>
      <c r="CD64" s="12"/>
      <c r="CE64" s="12"/>
      <c r="CF64" s="314"/>
      <c r="CG64" s="316"/>
      <c r="CH64" s="293"/>
      <c r="CI64" s="307">
        <f t="shared" si="473"/>
        <v>3</v>
      </c>
      <c r="CJ64" s="314" t="str">
        <f t="shared" ref="CJ64:CL64" si="474">BO64</f>
        <v/>
      </c>
      <c r="CK64" s="331" t="str">
        <f t="shared" si="474"/>
        <v/>
      </c>
      <c r="CL64" s="314" t="str">
        <f t="shared" si="474"/>
        <v/>
      </c>
      <c r="CM64" s="314" t="str">
        <f>Split!X86</f>
        <v/>
      </c>
      <c r="CN64" s="314" t="str">
        <f>Split!Y86</f>
        <v/>
      </c>
      <c r="CO64" s="12"/>
      <c r="CP64" s="12"/>
      <c r="CQ64" s="314" t="str">
        <f t="shared" si="447"/>
        <v/>
      </c>
      <c r="CR64" s="314" t="str">
        <f t="shared" si="448"/>
        <v/>
      </c>
      <c r="CS64" s="12"/>
      <c r="CT64" s="314" t="str">
        <f t="shared" si="449"/>
        <v/>
      </c>
      <c r="CU64" s="12"/>
      <c r="CV64" s="314"/>
      <c r="CW64" s="314" t="str">
        <f t="shared" si="450"/>
        <v/>
      </c>
      <c r="CX64" s="12"/>
      <c r="CY64" s="12"/>
      <c r="CZ64" s="12"/>
      <c r="DA64" s="314"/>
      <c r="DB64" s="316"/>
      <c r="DC64" s="293"/>
      <c r="DD64" s="307">
        <f t="shared" si="475"/>
        <v>3</v>
      </c>
      <c r="DE64" s="314" t="str">
        <f t="shared" ref="DE64:DG64" si="476">CJ64</f>
        <v/>
      </c>
      <c r="DF64" s="331" t="str">
        <f t="shared" si="476"/>
        <v/>
      </c>
      <c r="DG64" s="314" t="str">
        <f t="shared" si="476"/>
        <v/>
      </c>
      <c r="DH64" s="314" t="str">
        <f>Split!Z86</f>
        <v/>
      </c>
      <c r="DI64" s="314" t="str">
        <f>Split!AA86</f>
        <v/>
      </c>
      <c r="DJ64" s="12"/>
      <c r="DK64" s="12"/>
      <c r="DL64" s="314" t="str">
        <f t="shared" si="452"/>
        <v/>
      </c>
      <c r="DM64" s="314" t="str">
        <f t="shared" si="453"/>
        <v/>
      </c>
      <c r="DN64" s="12"/>
      <c r="DO64" s="314" t="str">
        <f t="shared" si="454"/>
        <v/>
      </c>
      <c r="DP64" s="12"/>
      <c r="DQ64" s="314"/>
      <c r="DR64" s="314" t="str">
        <f t="shared" si="455"/>
        <v/>
      </c>
      <c r="DS64" s="12"/>
      <c r="DT64" s="12"/>
      <c r="DU64" s="12"/>
      <c r="DV64" s="314"/>
      <c r="DW64" s="316"/>
      <c r="DX64" s="293"/>
      <c r="DY64" s="307">
        <f t="shared" si="477"/>
        <v>3</v>
      </c>
      <c r="DZ64" s="314" t="str">
        <f t="shared" ref="DZ64:EB64" si="478">DE64</f>
        <v/>
      </c>
      <c r="EA64" s="332" t="str">
        <f t="shared" si="478"/>
        <v/>
      </c>
      <c r="EB64" s="314" t="str">
        <f t="shared" si="478"/>
        <v/>
      </c>
      <c r="EC64" s="314" t="str">
        <f>Split!AB86</f>
        <v/>
      </c>
      <c r="ED64" s="314" t="str">
        <f>Split!AC86</f>
        <v/>
      </c>
      <c r="EE64" s="12"/>
      <c r="EF64" s="12"/>
      <c r="EG64" s="314" t="str">
        <f t="shared" si="457"/>
        <v/>
      </c>
      <c r="EH64" s="314" t="str">
        <f t="shared" si="458"/>
        <v/>
      </c>
      <c r="EI64" s="12"/>
      <c r="EJ64" s="314" t="str">
        <f t="shared" si="459"/>
        <v/>
      </c>
      <c r="EK64" s="12"/>
      <c r="EL64" s="314"/>
      <c r="EM64" s="314" t="str">
        <f t="shared" si="460"/>
        <v/>
      </c>
      <c r="EN64" s="12"/>
      <c r="EO64" s="12"/>
      <c r="EP64" s="12"/>
      <c r="EQ64" s="314"/>
      <c r="ER64" s="316"/>
      <c r="ES64" s="293"/>
      <c r="ET64" s="307">
        <f t="shared" si="479"/>
        <v>3</v>
      </c>
      <c r="EU64" s="314" t="str">
        <f t="shared" ref="EU64:EW64" si="480">DZ64</f>
        <v/>
      </c>
      <c r="EV64" s="332" t="str">
        <f t="shared" si="480"/>
        <v/>
      </c>
      <c r="EW64" s="314" t="str">
        <f t="shared" si="480"/>
        <v/>
      </c>
      <c r="EX64" s="314" t="str">
        <f>Split!AD86</f>
        <v/>
      </c>
      <c r="EY64" s="314" t="str">
        <f>Split!AE86</f>
        <v/>
      </c>
      <c r="EZ64" s="12"/>
      <c r="FA64" s="12"/>
      <c r="FB64" s="314" t="str">
        <f t="shared" si="462"/>
        <v/>
      </c>
      <c r="FC64" s="314" t="str">
        <f t="shared" si="463"/>
        <v/>
      </c>
      <c r="FD64" s="12"/>
      <c r="FE64" s="314" t="str">
        <f t="shared" si="464"/>
        <v/>
      </c>
      <c r="FF64" s="12"/>
      <c r="FG64" s="314"/>
      <c r="FH64" s="314" t="str">
        <f t="shared" si="465"/>
        <v/>
      </c>
      <c r="FI64" s="12"/>
      <c r="FJ64" s="12"/>
      <c r="FK64" s="12"/>
      <c r="FL64" s="314"/>
      <c r="FM64" s="316"/>
      <c r="FN64" s="300"/>
    </row>
    <row r="65" ht="15.75" customHeight="1" outlineLevel="1">
      <c r="A65" s="292"/>
      <c r="B65" s="293"/>
      <c r="C65" s="302">
        <f t="shared" si="466"/>
        <v>4</v>
      </c>
      <c r="D65" s="303" t="str">
        <f>Split!F87</f>
        <v/>
      </c>
      <c r="E65" s="329" t="str">
        <f>IF(Split!G87="","",Split!G87)</f>
        <v/>
      </c>
      <c r="F65" s="303" t="str">
        <f>Split!N87</f>
        <v/>
      </c>
      <c r="G65" s="303" t="str">
        <f>Split!P87</f>
        <v/>
      </c>
      <c r="H65" s="303" t="str">
        <f>Split!Q87</f>
        <v/>
      </c>
      <c r="I65" s="12"/>
      <c r="J65" s="12"/>
      <c r="K65" s="303" t="str">
        <f>IF(D65="","",Split!O87)</f>
        <v/>
      </c>
      <c r="L65" s="303" t="str">
        <f>Split!H87</f>
        <v/>
      </c>
      <c r="M65" s="12"/>
      <c r="N65" s="303" t="str">
        <f>Split!$J87</f>
        <v/>
      </c>
      <c r="O65" s="12"/>
      <c r="P65" s="303"/>
      <c r="Q65" s="303" t="str">
        <f>Split!L87</f>
        <v/>
      </c>
      <c r="R65" s="12"/>
      <c r="S65" s="12"/>
      <c r="T65" s="12"/>
      <c r="U65" s="303"/>
      <c r="V65" s="305"/>
      <c r="W65" s="293"/>
      <c r="X65" s="302">
        <f t="shared" si="467"/>
        <v>4</v>
      </c>
      <c r="Y65" s="303" t="str">
        <f t="shared" ref="Y65:AA65" si="481">D65</f>
        <v/>
      </c>
      <c r="Z65" s="329" t="str">
        <f t="shared" si="481"/>
        <v/>
      </c>
      <c r="AA65" s="303" t="str">
        <f t="shared" si="481"/>
        <v/>
      </c>
      <c r="AB65" s="303" t="str">
        <f>Split!R87</f>
        <v/>
      </c>
      <c r="AC65" s="303" t="str">
        <f>Split!S87</f>
        <v/>
      </c>
      <c r="AD65" s="12"/>
      <c r="AE65" s="12"/>
      <c r="AF65" s="303" t="str">
        <f t="shared" si="432"/>
        <v/>
      </c>
      <c r="AG65" s="303" t="str">
        <f t="shared" si="433"/>
        <v/>
      </c>
      <c r="AH65" s="12"/>
      <c r="AI65" s="303" t="str">
        <f t="shared" si="434"/>
        <v/>
      </c>
      <c r="AJ65" s="12"/>
      <c r="AK65" s="303"/>
      <c r="AL65" s="303" t="str">
        <f t="shared" si="435"/>
        <v/>
      </c>
      <c r="AM65" s="12"/>
      <c r="AN65" s="12"/>
      <c r="AO65" s="12"/>
      <c r="AP65" s="303"/>
      <c r="AQ65" s="305"/>
      <c r="AR65" s="298"/>
      <c r="AS65" s="302">
        <f t="shared" si="469"/>
        <v>4</v>
      </c>
      <c r="AT65" s="303" t="str">
        <f t="shared" ref="AT65:AV65" si="482">Y65</f>
        <v/>
      </c>
      <c r="AU65" s="329" t="str">
        <f t="shared" si="482"/>
        <v/>
      </c>
      <c r="AV65" s="303" t="str">
        <f t="shared" si="482"/>
        <v/>
      </c>
      <c r="AW65" s="303" t="str">
        <f>Split!T87</f>
        <v/>
      </c>
      <c r="AX65" s="303" t="str">
        <f>Split!U87</f>
        <v/>
      </c>
      <c r="AY65" s="12"/>
      <c r="AZ65" s="12"/>
      <c r="BA65" s="303" t="str">
        <f t="shared" si="437"/>
        <v/>
      </c>
      <c r="BB65" s="303" t="str">
        <f t="shared" si="438"/>
        <v/>
      </c>
      <c r="BC65" s="12"/>
      <c r="BD65" s="303" t="str">
        <f t="shared" si="439"/>
        <v/>
      </c>
      <c r="BE65" s="12"/>
      <c r="BF65" s="303"/>
      <c r="BG65" s="303" t="str">
        <f t="shared" si="440"/>
        <v/>
      </c>
      <c r="BH65" s="12"/>
      <c r="BI65" s="12"/>
      <c r="BJ65" s="12"/>
      <c r="BK65" s="303"/>
      <c r="BL65" s="305"/>
      <c r="BM65" s="298"/>
      <c r="BN65" s="302">
        <f t="shared" si="471"/>
        <v>4</v>
      </c>
      <c r="BO65" s="303" t="str">
        <f t="shared" ref="BO65:BQ65" si="483">AT65</f>
        <v/>
      </c>
      <c r="BP65" s="329" t="str">
        <f t="shared" si="483"/>
        <v/>
      </c>
      <c r="BQ65" s="303" t="str">
        <f t="shared" si="483"/>
        <v/>
      </c>
      <c r="BR65" s="303" t="str">
        <f>Split!V87</f>
        <v/>
      </c>
      <c r="BS65" s="303" t="str">
        <f>Split!W87</f>
        <v/>
      </c>
      <c r="BT65" s="12"/>
      <c r="BU65" s="12"/>
      <c r="BV65" s="303" t="str">
        <f t="shared" si="442"/>
        <v/>
      </c>
      <c r="BW65" s="303" t="str">
        <f t="shared" si="443"/>
        <v/>
      </c>
      <c r="BX65" s="12"/>
      <c r="BY65" s="303" t="str">
        <f t="shared" si="444"/>
        <v/>
      </c>
      <c r="BZ65" s="12"/>
      <c r="CA65" s="303"/>
      <c r="CB65" s="303" t="str">
        <f t="shared" si="445"/>
        <v/>
      </c>
      <c r="CC65" s="12"/>
      <c r="CD65" s="12"/>
      <c r="CE65" s="12"/>
      <c r="CF65" s="303"/>
      <c r="CG65" s="305"/>
      <c r="CH65" s="293"/>
      <c r="CI65" s="302">
        <f t="shared" si="473"/>
        <v>4</v>
      </c>
      <c r="CJ65" s="303" t="str">
        <f t="shared" ref="CJ65:CL65" si="484">BO65</f>
        <v/>
      </c>
      <c r="CK65" s="329" t="str">
        <f t="shared" si="484"/>
        <v/>
      </c>
      <c r="CL65" s="303" t="str">
        <f t="shared" si="484"/>
        <v/>
      </c>
      <c r="CM65" s="303" t="str">
        <f>Split!X87</f>
        <v/>
      </c>
      <c r="CN65" s="303" t="str">
        <f>Split!Y87</f>
        <v/>
      </c>
      <c r="CO65" s="12"/>
      <c r="CP65" s="12"/>
      <c r="CQ65" s="303" t="str">
        <f t="shared" si="447"/>
        <v/>
      </c>
      <c r="CR65" s="303" t="str">
        <f t="shared" si="448"/>
        <v/>
      </c>
      <c r="CS65" s="12"/>
      <c r="CT65" s="303" t="str">
        <f t="shared" si="449"/>
        <v/>
      </c>
      <c r="CU65" s="12"/>
      <c r="CV65" s="303"/>
      <c r="CW65" s="303" t="str">
        <f t="shared" si="450"/>
        <v/>
      </c>
      <c r="CX65" s="12"/>
      <c r="CY65" s="12"/>
      <c r="CZ65" s="12"/>
      <c r="DA65" s="303"/>
      <c r="DB65" s="305"/>
      <c r="DC65" s="293"/>
      <c r="DD65" s="302">
        <f t="shared" si="475"/>
        <v>4</v>
      </c>
      <c r="DE65" s="303" t="str">
        <f t="shared" ref="DE65:DG65" si="485">CJ65</f>
        <v/>
      </c>
      <c r="DF65" s="329" t="str">
        <f t="shared" si="485"/>
        <v/>
      </c>
      <c r="DG65" s="303" t="str">
        <f t="shared" si="485"/>
        <v/>
      </c>
      <c r="DH65" s="303" t="str">
        <f>Split!Z87</f>
        <v/>
      </c>
      <c r="DI65" s="303" t="str">
        <f>Split!AA87</f>
        <v/>
      </c>
      <c r="DJ65" s="12"/>
      <c r="DK65" s="12"/>
      <c r="DL65" s="303" t="str">
        <f t="shared" si="452"/>
        <v/>
      </c>
      <c r="DM65" s="303" t="str">
        <f t="shared" si="453"/>
        <v/>
      </c>
      <c r="DN65" s="12"/>
      <c r="DO65" s="303" t="str">
        <f t="shared" si="454"/>
        <v/>
      </c>
      <c r="DP65" s="12"/>
      <c r="DQ65" s="303"/>
      <c r="DR65" s="303" t="str">
        <f t="shared" si="455"/>
        <v/>
      </c>
      <c r="DS65" s="12"/>
      <c r="DT65" s="12"/>
      <c r="DU65" s="12"/>
      <c r="DV65" s="303"/>
      <c r="DW65" s="305"/>
      <c r="DX65" s="293"/>
      <c r="DY65" s="302">
        <f t="shared" si="477"/>
        <v>4</v>
      </c>
      <c r="DZ65" s="303" t="str">
        <f t="shared" ref="DZ65:EB65" si="486">DE65</f>
        <v/>
      </c>
      <c r="EA65" s="330" t="str">
        <f t="shared" si="486"/>
        <v/>
      </c>
      <c r="EB65" s="303" t="str">
        <f t="shared" si="486"/>
        <v/>
      </c>
      <c r="EC65" s="303" t="str">
        <f>Split!AB87</f>
        <v/>
      </c>
      <c r="ED65" s="303" t="str">
        <f>Split!AC87</f>
        <v/>
      </c>
      <c r="EE65" s="12"/>
      <c r="EF65" s="12"/>
      <c r="EG65" s="303" t="str">
        <f t="shared" si="457"/>
        <v/>
      </c>
      <c r="EH65" s="303" t="str">
        <f t="shared" si="458"/>
        <v/>
      </c>
      <c r="EI65" s="12"/>
      <c r="EJ65" s="303" t="str">
        <f t="shared" si="459"/>
        <v/>
      </c>
      <c r="EK65" s="12"/>
      <c r="EL65" s="303"/>
      <c r="EM65" s="303" t="str">
        <f t="shared" si="460"/>
        <v/>
      </c>
      <c r="EN65" s="12"/>
      <c r="EO65" s="12"/>
      <c r="EP65" s="12"/>
      <c r="EQ65" s="303"/>
      <c r="ER65" s="305"/>
      <c r="ES65" s="293"/>
      <c r="ET65" s="302">
        <f t="shared" si="479"/>
        <v>4</v>
      </c>
      <c r="EU65" s="303" t="str">
        <f t="shared" ref="EU65:EW65" si="487">DZ65</f>
        <v/>
      </c>
      <c r="EV65" s="330" t="str">
        <f t="shared" si="487"/>
        <v/>
      </c>
      <c r="EW65" s="303" t="str">
        <f t="shared" si="487"/>
        <v/>
      </c>
      <c r="EX65" s="303" t="str">
        <f>Split!AD87</f>
        <v/>
      </c>
      <c r="EY65" s="303" t="str">
        <f>Split!AE87</f>
        <v/>
      </c>
      <c r="EZ65" s="12"/>
      <c r="FA65" s="12"/>
      <c r="FB65" s="303" t="str">
        <f t="shared" si="462"/>
        <v/>
      </c>
      <c r="FC65" s="303" t="str">
        <f t="shared" si="463"/>
        <v/>
      </c>
      <c r="FD65" s="12"/>
      <c r="FE65" s="303" t="str">
        <f t="shared" si="464"/>
        <v/>
      </c>
      <c r="FF65" s="12"/>
      <c r="FG65" s="303"/>
      <c r="FH65" s="303" t="str">
        <f t="shared" si="465"/>
        <v/>
      </c>
      <c r="FI65" s="12"/>
      <c r="FJ65" s="12"/>
      <c r="FK65" s="12"/>
      <c r="FL65" s="303"/>
      <c r="FM65" s="305"/>
      <c r="FN65" s="300"/>
    </row>
    <row r="66" ht="15.75" customHeight="1" outlineLevel="1">
      <c r="A66" s="292"/>
      <c r="B66" s="293"/>
      <c r="C66" s="307">
        <f t="shared" si="466"/>
        <v>5</v>
      </c>
      <c r="D66" s="314" t="str">
        <f>Split!F88</f>
        <v/>
      </c>
      <c r="E66" s="331" t="str">
        <f>IF(Split!G88="","",Split!G88)</f>
        <v/>
      </c>
      <c r="F66" s="314" t="str">
        <f>Split!N88</f>
        <v/>
      </c>
      <c r="G66" s="314" t="str">
        <f>Split!P88</f>
        <v/>
      </c>
      <c r="H66" s="314" t="str">
        <f>Split!Q88</f>
        <v/>
      </c>
      <c r="I66" s="12"/>
      <c r="J66" s="12"/>
      <c r="K66" s="314" t="str">
        <f>IF(D66="","",Split!O88)</f>
        <v/>
      </c>
      <c r="L66" s="314" t="str">
        <f>Split!H88</f>
        <v/>
      </c>
      <c r="M66" s="12"/>
      <c r="N66" s="314" t="str">
        <f>Split!$J88</f>
        <v/>
      </c>
      <c r="O66" s="12"/>
      <c r="P66" s="314"/>
      <c r="Q66" s="314" t="str">
        <f>Split!L88</f>
        <v/>
      </c>
      <c r="R66" s="12"/>
      <c r="S66" s="12"/>
      <c r="T66" s="12"/>
      <c r="U66" s="314"/>
      <c r="V66" s="316"/>
      <c r="W66" s="293"/>
      <c r="X66" s="307">
        <f t="shared" si="467"/>
        <v>5</v>
      </c>
      <c r="Y66" s="314" t="str">
        <f t="shared" ref="Y66:AA66" si="488">D66</f>
        <v/>
      </c>
      <c r="Z66" s="331" t="str">
        <f t="shared" si="488"/>
        <v/>
      </c>
      <c r="AA66" s="314" t="str">
        <f t="shared" si="488"/>
        <v/>
      </c>
      <c r="AB66" s="314" t="str">
        <f>Split!R88</f>
        <v/>
      </c>
      <c r="AC66" s="314" t="str">
        <f>Split!S88</f>
        <v/>
      </c>
      <c r="AD66" s="12"/>
      <c r="AE66" s="12"/>
      <c r="AF66" s="314" t="str">
        <f t="shared" si="432"/>
        <v/>
      </c>
      <c r="AG66" s="314" t="str">
        <f t="shared" si="433"/>
        <v/>
      </c>
      <c r="AH66" s="12"/>
      <c r="AI66" s="314" t="str">
        <f t="shared" si="434"/>
        <v/>
      </c>
      <c r="AJ66" s="12"/>
      <c r="AK66" s="314"/>
      <c r="AL66" s="314" t="str">
        <f t="shared" si="435"/>
        <v/>
      </c>
      <c r="AM66" s="12"/>
      <c r="AN66" s="12"/>
      <c r="AO66" s="12"/>
      <c r="AP66" s="314"/>
      <c r="AQ66" s="316"/>
      <c r="AR66" s="298"/>
      <c r="AS66" s="307">
        <f t="shared" si="469"/>
        <v>5</v>
      </c>
      <c r="AT66" s="314" t="str">
        <f t="shared" ref="AT66:AV66" si="489">Y66</f>
        <v/>
      </c>
      <c r="AU66" s="331" t="str">
        <f t="shared" si="489"/>
        <v/>
      </c>
      <c r="AV66" s="314" t="str">
        <f t="shared" si="489"/>
        <v/>
      </c>
      <c r="AW66" s="314" t="str">
        <f>Split!T88</f>
        <v/>
      </c>
      <c r="AX66" s="314" t="str">
        <f>Split!U88</f>
        <v/>
      </c>
      <c r="AY66" s="12"/>
      <c r="AZ66" s="12"/>
      <c r="BA66" s="314" t="str">
        <f t="shared" si="437"/>
        <v/>
      </c>
      <c r="BB66" s="314" t="str">
        <f t="shared" si="438"/>
        <v/>
      </c>
      <c r="BC66" s="12"/>
      <c r="BD66" s="314" t="str">
        <f t="shared" si="439"/>
        <v/>
      </c>
      <c r="BE66" s="12"/>
      <c r="BF66" s="314"/>
      <c r="BG66" s="314" t="str">
        <f t="shared" si="440"/>
        <v/>
      </c>
      <c r="BH66" s="12"/>
      <c r="BI66" s="12"/>
      <c r="BJ66" s="12"/>
      <c r="BK66" s="314"/>
      <c r="BL66" s="316"/>
      <c r="BM66" s="298"/>
      <c r="BN66" s="307">
        <f t="shared" si="471"/>
        <v>5</v>
      </c>
      <c r="BO66" s="314" t="str">
        <f t="shared" ref="BO66:BQ66" si="490">AT66</f>
        <v/>
      </c>
      <c r="BP66" s="331" t="str">
        <f t="shared" si="490"/>
        <v/>
      </c>
      <c r="BQ66" s="314" t="str">
        <f t="shared" si="490"/>
        <v/>
      </c>
      <c r="BR66" s="314" t="str">
        <f>Split!V88</f>
        <v/>
      </c>
      <c r="BS66" s="314" t="str">
        <f>Split!W88</f>
        <v/>
      </c>
      <c r="BT66" s="12"/>
      <c r="BU66" s="12"/>
      <c r="BV66" s="314" t="str">
        <f t="shared" si="442"/>
        <v/>
      </c>
      <c r="BW66" s="314" t="str">
        <f t="shared" si="443"/>
        <v/>
      </c>
      <c r="BX66" s="12"/>
      <c r="BY66" s="314" t="str">
        <f t="shared" si="444"/>
        <v/>
      </c>
      <c r="BZ66" s="12"/>
      <c r="CA66" s="314"/>
      <c r="CB66" s="314" t="str">
        <f t="shared" si="445"/>
        <v/>
      </c>
      <c r="CC66" s="12"/>
      <c r="CD66" s="12"/>
      <c r="CE66" s="12"/>
      <c r="CF66" s="314"/>
      <c r="CG66" s="316"/>
      <c r="CH66" s="293"/>
      <c r="CI66" s="307">
        <f t="shared" si="473"/>
        <v>5</v>
      </c>
      <c r="CJ66" s="314" t="str">
        <f t="shared" ref="CJ66:CL66" si="491">BO66</f>
        <v/>
      </c>
      <c r="CK66" s="331" t="str">
        <f t="shared" si="491"/>
        <v/>
      </c>
      <c r="CL66" s="314" t="str">
        <f t="shared" si="491"/>
        <v/>
      </c>
      <c r="CM66" s="314" t="str">
        <f>Split!X88</f>
        <v/>
      </c>
      <c r="CN66" s="314" t="str">
        <f>Split!Y88</f>
        <v/>
      </c>
      <c r="CO66" s="12"/>
      <c r="CP66" s="12"/>
      <c r="CQ66" s="314" t="str">
        <f t="shared" si="447"/>
        <v/>
      </c>
      <c r="CR66" s="314" t="str">
        <f t="shared" si="448"/>
        <v/>
      </c>
      <c r="CS66" s="12"/>
      <c r="CT66" s="314" t="str">
        <f t="shared" si="449"/>
        <v/>
      </c>
      <c r="CU66" s="12"/>
      <c r="CV66" s="314"/>
      <c r="CW66" s="314" t="str">
        <f t="shared" si="450"/>
        <v/>
      </c>
      <c r="CX66" s="12"/>
      <c r="CY66" s="12"/>
      <c r="CZ66" s="12"/>
      <c r="DA66" s="314"/>
      <c r="DB66" s="316"/>
      <c r="DC66" s="293"/>
      <c r="DD66" s="307">
        <f t="shared" si="475"/>
        <v>5</v>
      </c>
      <c r="DE66" s="314" t="str">
        <f t="shared" ref="DE66:DG66" si="492">CJ66</f>
        <v/>
      </c>
      <c r="DF66" s="331" t="str">
        <f t="shared" si="492"/>
        <v/>
      </c>
      <c r="DG66" s="314" t="str">
        <f t="shared" si="492"/>
        <v/>
      </c>
      <c r="DH66" s="314" t="str">
        <f>Split!Z88</f>
        <v/>
      </c>
      <c r="DI66" s="314" t="str">
        <f>Split!AA88</f>
        <v/>
      </c>
      <c r="DJ66" s="12"/>
      <c r="DK66" s="12"/>
      <c r="DL66" s="314" t="str">
        <f t="shared" si="452"/>
        <v/>
      </c>
      <c r="DM66" s="314" t="str">
        <f t="shared" si="453"/>
        <v/>
      </c>
      <c r="DN66" s="12"/>
      <c r="DO66" s="314" t="str">
        <f t="shared" si="454"/>
        <v/>
      </c>
      <c r="DP66" s="12"/>
      <c r="DQ66" s="314"/>
      <c r="DR66" s="314" t="str">
        <f t="shared" si="455"/>
        <v/>
      </c>
      <c r="DS66" s="12"/>
      <c r="DT66" s="12"/>
      <c r="DU66" s="12"/>
      <c r="DV66" s="314"/>
      <c r="DW66" s="316"/>
      <c r="DX66" s="293"/>
      <c r="DY66" s="307">
        <f t="shared" si="477"/>
        <v>5</v>
      </c>
      <c r="DZ66" s="314" t="str">
        <f t="shared" ref="DZ66:EB66" si="493">DE66</f>
        <v/>
      </c>
      <c r="EA66" s="332" t="str">
        <f t="shared" si="493"/>
        <v/>
      </c>
      <c r="EB66" s="314" t="str">
        <f t="shared" si="493"/>
        <v/>
      </c>
      <c r="EC66" s="314" t="str">
        <f>Split!AB88</f>
        <v/>
      </c>
      <c r="ED66" s="314" t="str">
        <f>Split!AC88</f>
        <v/>
      </c>
      <c r="EE66" s="12"/>
      <c r="EF66" s="12"/>
      <c r="EG66" s="314" t="str">
        <f t="shared" si="457"/>
        <v/>
      </c>
      <c r="EH66" s="314" t="str">
        <f t="shared" si="458"/>
        <v/>
      </c>
      <c r="EI66" s="12"/>
      <c r="EJ66" s="314" t="str">
        <f t="shared" si="459"/>
        <v/>
      </c>
      <c r="EK66" s="12"/>
      <c r="EL66" s="314"/>
      <c r="EM66" s="314" t="str">
        <f t="shared" si="460"/>
        <v/>
      </c>
      <c r="EN66" s="12"/>
      <c r="EO66" s="12"/>
      <c r="EP66" s="12"/>
      <c r="EQ66" s="314"/>
      <c r="ER66" s="316"/>
      <c r="ES66" s="293"/>
      <c r="ET66" s="307">
        <f t="shared" si="479"/>
        <v>5</v>
      </c>
      <c r="EU66" s="314" t="str">
        <f t="shared" ref="EU66:EW66" si="494">DZ66</f>
        <v/>
      </c>
      <c r="EV66" s="332" t="str">
        <f t="shared" si="494"/>
        <v/>
      </c>
      <c r="EW66" s="314" t="str">
        <f t="shared" si="494"/>
        <v/>
      </c>
      <c r="EX66" s="314" t="str">
        <f>Split!AD88</f>
        <v/>
      </c>
      <c r="EY66" s="314" t="str">
        <f>Split!AE88</f>
        <v/>
      </c>
      <c r="EZ66" s="12"/>
      <c r="FA66" s="12"/>
      <c r="FB66" s="314" t="str">
        <f t="shared" si="462"/>
        <v/>
      </c>
      <c r="FC66" s="314" t="str">
        <f t="shared" si="463"/>
        <v/>
      </c>
      <c r="FD66" s="12"/>
      <c r="FE66" s="314" t="str">
        <f t="shared" si="464"/>
        <v/>
      </c>
      <c r="FF66" s="12"/>
      <c r="FG66" s="314"/>
      <c r="FH66" s="314" t="str">
        <f t="shared" si="465"/>
        <v/>
      </c>
      <c r="FI66" s="12"/>
      <c r="FJ66" s="12"/>
      <c r="FK66" s="12"/>
      <c r="FL66" s="314"/>
      <c r="FM66" s="316"/>
      <c r="FN66" s="300"/>
    </row>
    <row r="67" ht="15.75" customHeight="1" outlineLevel="1">
      <c r="A67" s="292"/>
      <c r="B67" s="293"/>
      <c r="C67" s="302">
        <f t="shared" si="466"/>
        <v>6</v>
      </c>
      <c r="D67" s="303" t="str">
        <f>Split!F89</f>
        <v/>
      </c>
      <c r="E67" s="329" t="str">
        <f>IF(Split!G89="","",Split!G89)</f>
        <v/>
      </c>
      <c r="F67" s="303" t="str">
        <f>Split!N89</f>
        <v/>
      </c>
      <c r="G67" s="303" t="str">
        <f>Split!P89</f>
        <v/>
      </c>
      <c r="H67" s="303" t="str">
        <f>Split!Q89</f>
        <v/>
      </c>
      <c r="I67" s="12"/>
      <c r="J67" s="12"/>
      <c r="K67" s="303" t="str">
        <f>IF(D67="","",Split!O89)</f>
        <v/>
      </c>
      <c r="L67" s="303" t="str">
        <f>Split!H89</f>
        <v/>
      </c>
      <c r="M67" s="12"/>
      <c r="N67" s="303" t="str">
        <f>Split!$J89</f>
        <v/>
      </c>
      <c r="O67" s="12"/>
      <c r="P67" s="303"/>
      <c r="Q67" s="303" t="str">
        <f>Split!L89</f>
        <v/>
      </c>
      <c r="R67" s="12"/>
      <c r="S67" s="12"/>
      <c r="T67" s="12"/>
      <c r="U67" s="303"/>
      <c r="V67" s="305"/>
      <c r="W67" s="293"/>
      <c r="X67" s="302">
        <f t="shared" si="467"/>
        <v>6</v>
      </c>
      <c r="Y67" s="303" t="str">
        <f t="shared" ref="Y67:AA67" si="495">D67</f>
        <v/>
      </c>
      <c r="Z67" s="329" t="str">
        <f t="shared" si="495"/>
        <v/>
      </c>
      <c r="AA67" s="303" t="str">
        <f t="shared" si="495"/>
        <v/>
      </c>
      <c r="AB67" s="303" t="str">
        <f>Split!R89</f>
        <v/>
      </c>
      <c r="AC67" s="303" t="str">
        <f>Split!S89</f>
        <v/>
      </c>
      <c r="AD67" s="12"/>
      <c r="AE67" s="12"/>
      <c r="AF67" s="303" t="str">
        <f t="shared" si="432"/>
        <v/>
      </c>
      <c r="AG67" s="303" t="str">
        <f t="shared" si="433"/>
        <v/>
      </c>
      <c r="AH67" s="12"/>
      <c r="AI67" s="303" t="str">
        <f t="shared" si="434"/>
        <v/>
      </c>
      <c r="AJ67" s="12"/>
      <c r="AK67" s="303"/>
      <c r="AL67" s="303" t="str">
        <f t="shared" si="435"/>
        <v/>
      </c>
      <c r="AM67" s="12"/>
      <c r="AN67" s="12"/>
      <c r="AO67" s="12"/>
      <c r="AP67" s="303"/>
      <c r="AQ67" s="305"/>
      <c r="AR67" s="298"/>
      <c r="AS67" s="302">
        <f t="shared" si="469"/>
        <v>6</v>
      </c>
      <c r="AT67" s="303" t="str">
        <f t="shared" ref="AT67:AV67" si="496">Y67</f>
        <v/>
      </c>
      <c r="AU67" s="329" t="str">
        <f t="shared" si="496"/>
        <v/>
      </c>
      <c r="AV67" s="303" t="str">
        <f t="shared" si="496"/>
        <v/>
      </c>
      <c r="AW67" s="303" t="str">
        <f>Split!T89</f>
        <v/>
      </c>
      <c r="AX67" s="303" t="str">
        <f>Split!U89</f>
        <v/>
      </c>
      <c r="AY67" s="12"/>
      <c r="AZ67" s="12"/>
      <c r="BA67" s="303" t="str">
        <f t="shared" si="437"/>
        <v/>
      </c>
      <c r="BB67" s="303" t="str">
        <f t="shared" si="438"/>
        <v/>
      </c>
      <c r="BC67" s="12"/>
      <c r="BD67" s="303" t="str">
        <f t="shared" si="439"/>
        <v/>
      </c>
      <c r="BE67" s="12"/>
      <c r="BF67" s="303"/>
      <c r="BG67" s="303" t="str">
        <f t="shared" si="440"/>
        <v/>
      </c>
      <c r="BH67" s="12"/>
      <c r="BI67" s="12"/>
      <c r="BJ67" s="12"/>
      <c r="BK67" s="303"/>
      <c r="BL67" s="305"/>
      <c r="BM67" s="298"/>
      <c r="BN67" s="302">
        <f t="shared" si="471"/>
        <v>6</v>
      </c>
      <c r="BO67" s="303" t="str">
        <f t="shared" ref="BO67:BQ67" si="497">AT67</f>
        <v/>
      </c>
      <c r="BP67" s="329" t="str">
        <f t="shared" si="497"/>
        <v/>
      </c>
      <c r="BQ67" s="303" t="str">
        <f t="shared" si="497"/>
        <v/>
      </c>
      <c r="BR67" s="303" t="str">
        <f>Split!V89</f>
        <v/>
      </c>
      <c r="BS67" s="303" t="str">
        <f>Split!W89</f>
        <v/>
      </c>
      <c r="BT67" s="12"/>
      <c r="BU67" s="12"/>
      <c r="BV67" s="303" t="str">
        <f t="shared" si="442"/>
        <v/>
      </c>
      <c r="BW67" s="303" t="str">
        <f t="shared" si="443"/>
        <v/>
      </c>
      <c r="BX67" s="12"/>
      <c r="BY67" s="303" t="str">
        <f t="shared" si="444"/>
        <v/>
      </c>
      <c r="BZ67" s="12"/>
      <c r="CA67" s="303"/>
      <c r="CB67" s="303" t="str">
        <f t="shared" si="445"/>
        <v/>
      </c>
      <c r="CC67" s="12"/>
      <c r="CD67" s="12"/>
      <c r="CE67" s="12"/>
      <c r="CF67" s="303"/>
      <c r="CG67" s="305"/>
      <c r="CH67" s="293"/>
      <c r="CI67" s="302">
        <f t="shared" si="473"/>
        <v>6</v>
      </c>
      <c r="CJ67" s="303" t="str">
        <f t="shared" ref="CJ67:CL67" si="498">BO67</f>
        <v/>
      </c>
      <c r="CK67" s="329" t="str">
        <f t="shared" si="498"/>
        <v/>
      </c>
      <c r="CL67" s="303" t="str">
        <f t="shared" si="498"/>
        <v/>
      </c>
      <c r="CM67" s="303" t="str">
        <f>Split!X89</f>
        <v/>
      </c>
      <c r="CN67" s="303" t="str">
        <f>Split!Y89</f>
        <v/>
      </c>
      <c r="CO67" s="12"/>
      <c r="CP67" s="12"/>
      <c r="CQ67" s="303" t="str">
        <f t="shared" si="447"/>
        <v/>
      </c>
      <c r="CR67" s="303" t="str">
        <f t="shared" si="448"/>
        <v/>
      </c>
      <c r="CS67" s="12"/>
      <c r="CT67" s="303" t="str">
        <f t="shared" si="449"/>
        <v/>
      </c>
      <c r="CU67" s="12"/>
      <c r="CV67" s="303"/>
      <c r="CW67" s="303" t="str">
        <f t="shared" si="450"/>
        <v/>
      </c>
      <c r="CX67" s="12"/>
      <c r="CY67" s="12"/>
      <c r="CZ67" s="12"/>
      <c r="DA67" s="303"/>
      <c r="DB67" s="305"/>
      <c r="DC67" s="293"/>
      <c r="DD67" s="302">
        <f t="shared" si="475"/>
        <v>6</v>
      </c>
      <c r="DE67" s="303" t="str">
        <f t="shared" ref="DE67:DG67" si="499">CJ67</f>
        <v/>
      </c>
      <c r="DF67" s="329" t="str">
        <f t="shared" si="499"/>
        <v/>
      </c>
      <c r="DG67" s="303" t="str">
        <f t="shared" si="499"/>
        <v/>
      </c>
      <c r="DH67" s="303" t="str">
        <f>Split!Z89</f>
        <v/>
      </c>
      <c r="DI67" s="303" t="str">
        <f>Split!AA89</f>
        <v/>
      </c>
      <c r="DJ67" s="12"/>
      <c r="DK67" s="12"/>
      <c r="DL67" s="303" t="str">
        <f t="shared" si="452"/>
        <v/>
      </c>
      <c r="DM67" s="303" t="str">
        <f t="shared" si="453"/>
        <v/>
      </c>
      <c r="DN67" s="12"/>
      <c r="DO67" s="303" t="str">
        <f t="shared" si="454"/>
        <v/>
      </c>
      <c r="DP67" s="12"/>
      <c r="DQ67" s="303"/>
      <c r="DR67" s="303" t="str">
        <f t="shared" si="455"/>
        <v/>
      </c>
      <c r="DS67" s="12"/>
      <c r="DT67" s="12"/>
      <c r="DU67" s="12"/>
      <c r="DV67" s="303"/>
      <c r="DW67" s="305"/>
      <c r="DX67" s="293"/>
      <c r="DY67" s="302">
        <f t="shared" si="477"/>
        <v>6</v>
      </c>
      <c r="DZ67" s="303" t="str">
        <f t="shared" ref="DZ67:EB67" si="500">DE67</f>
        <v/>
      </c>
      <c r="EA67" s="330" t="str">
        <f t="shared" si="500"/>
        <v/>
      </c>
      <c r="EB67" s="303" t="str">
        <f t="shared" si="500"/>
        <v/>
      </c>
      <c r="EC67" s="303" t="str">
        <f>Split!AB89</f>
        <v/>
      </c>
      <c r="ED67" s="303" t="str">
        <f>Split!AC89</f>
        <v/>
      </c>
      <c r="EE67" s="12"/>
      <c r="EF67" s="12"/>
      <c r="EG67" s="303" t="str">
        <f t="shared" si="457"/>
        <v/>
      </c>
      <c r="EH67" s="303" t="str">
        <f t="shared" si="458"/>
        <v/>
      </c>
      <c r="EI67" s="12"/>
      <c r="EJ67" s="303" t="str">
        <f t="shared" si="459"/>
        <v/>
      </c>
      <c r="EK67" s="12"/>
      <c r="EL67" s="303"/>
      <c r="EM67" s="303" t="str">
        <f t="shared" si="460"/>
        <v/>
      </c>
      <c r="EN67" s="12"/>
      <c r="EO67" s="12"/>
      <c r="EP67" s="12"/>
      <c r="EQ67" s="303"/>
      <c r="ER67" s="305"/>
      <c r="ES67" s="293"/>
      <c r="ET67" s="302">
        <f t="shared" si="479"/>
        <v>6</v>
      </c>
      <c r="EU67" s="303" t="str">
        <f t="shared" ref="EU67:EW67" si="501">DZ67</f>
        <v/>
      </c>
      <c r="EV67" s="330" t="str">
        <f t="shared" si="501"/>
        <v/>
      </c>
      <c r="EW67" s="303" t="str">
        <f t="shared" si="501"/>
        <v/>
      </c>
      <c r="EX67" s="303" t="str">
        <f>Split!AD89</f>
        <v/>
      </c>
      <c r="EY67" s="303" t="str">
        <f>Split!AE89</f>
        <v/>
      </c>
      <c r="EZ67" s="12"/>
      <c r="FA67" s="12"/>
      <c r="FB67" s="303" t="str">
        <f t="shared" si="462"/>
        <v/>
      </c>
      <c r="FC67" s="303" t="str">
        <f t="shared" si="463"/>
        <v/>
      </c>
      <c r="FD67" s="12"/>
      <c r="FE67" s="303" t="str">
        <f t="shared" si="464"/>
        <v/>
      </c>
      <c r="FF67" s="12"/>
      <c r="FG67" s="303"/>
      <c r="FH67" s="303" t="str">
        <f t="shared" si="465"/>
        <v/>
      </c>
      <c r="FI67" s="12"/>
      <c r="FJ67" s="12"/>
      <c r="FK67" s="12"/>
      <c r="FL67" s="303"/>
      <c r="FM67" s="305"/>
      <c r="FN67" s="300"/>
    </row>
    <row r="68" ht="15.75" customHeight="1" outlineLevel="1">
      <c r="A68" s="292"/>
      <c r="B68" s="293"/>
      <c r="C68" s="307">
        <f t="shared" si="466"/>
        <v>7</v>
      </c>
      <c r="D68" s="314" t="str">
        <f>Split!F90</f>
        <v/>
      </c>
      <c r="E68" s="331" t="str">
        <f>IF(Split!G90="","",Split!G90)</f>
        <v/>
      </c>
      <c r="F68" s="314" t="str">
        <f>Split!N90</f>
        <v/>
      </c>
      <c r="G68" s="314" t="str">
        <f>Split!P90</f>
        <v/>
      </c>
      <c r="H68" s="314" t="str">
        <f>Split!Q90</f>
        <v/>
      </c>
      <c r="I68" s="12"/>
      <c r="J68" s="12"/>
      <c r="K68" s="314" t="str">
        <f>IF(D68="","",Split!O90)</f>
        <v/>
      </c>
      <c r="L68" s="314" t="str">
        <f>Split!H90</f>
        <v/>
      </c>
      <c r="M68" s="12"/>
      <c r="N68" s="314" t="str">
        <f>Split!$J90</f>
        <v/>
      </c>
      <c r="O68" s="12"/>
      <c r="P68" s="314"/>
      <c r="Q68" s="314" t="str">
        <f>Split!L90</f>
        <v/>
      </c>
      <c r="R68" s="12"/>
      <c r="S68" s="12"/>
      <c r="T68" s="12"/>
      <c r="U68" s="314"/>
      <c r="V68" s="316"/>
      <c r="W68" s="293"/>
      <c r="X68" s="307">
        <f t="shared" si="467"/>
        <v>7</v>
      </c>
      <c r="Y68" s="314" t="str">
        <f t="shared" ref="Y68:AA68" si="502">D68</f>
        <v/>
      </c>
      <c r="Z68" s="331" t="str">
        <f t="shared" si="502"/>
        <v/>
      </c>
      <c r="AA68" s="314" t="str">
        <f t="shared" si="502"/>
        <v/>
      </c>
      <c r="AB68" s="314" t="str">
        <f>Split!R90</f>
        <v/>
      </c>
      <c r="AC68" s="314" t="str">
        <f>Split!S90</f>
        <v/>
      </c>
      <c r="AD68" s="12"/>
      <c r="AE68" s="12"/>
      <c r="AF68" s="314" t="str">
        <f t="shared" si="432"/>
        <v/>
      </c>
      <c r="AG68" s="314" t="str">
        <f t="shared" si="433"/>
        <v/>
      </c>
      <c r="AH68" s="12"/>
      <c r="AI68" s="314" t="str">
        <f t="shared" si="434"/>
        <v/>
      </c>
      <c r="AJ68" s="12"/>
      <c r="AK68" s="314"/>
      <c r="AL68" s="314" t="str">
        <f t="shared" si="435"/>
        <v/>
      </c>
      <c r="AM68" s="12"/>
      <c r="AN68" s="12"/>
      <c r="AO68" s="12"/>
      <c r="AP68" s="314"/>
      <c r="AQ68" s="316"/>
      <c r="AR68" s="298"/>
      <c r="AS68" s="307">
        <f t="shared" si="469"/>
        <v>7</v>
      </c>
      <c r="AT68" s="314" t="str">
        <f t="shared" ref="AT68:AV68" si="503">Y68</f>
        <v/>
      </c>
      <c r="AU68" s="331" t="str">
        <f t="shared" si="503"/>
        <v/>
      </c>
      <c r="AV68" s="314" t="str">
        <f t="shared" si="503"/>
        <v/>
      </c>
      <c r="AW68" s="314" t="str">
        <f>Split!T90</f>
        <v/>
      </c>
      <c r="AX68" s="314" t="str">
        <f>Split!U90</f>
        <v/>
      </c>
      <c r="AY68" s="12"/>
      <c r="AZ68" s="12"/>
      <c r="BA68" s="314" t="str">
        <f t="shared" si="437"/>
        <v/>
      </c>
      <c r="BB68" s="314" t="str">
        <f t="shared" si="438"/>
        <v/>
      </c>
      <c r="BC68" s="12"/>
      <c r="BD68" s="314" t="str">
        <f t="shared" si="439"/>
        <v/>
      </c>
      <c r="BE68" s="12"/>
      <c r="BF68" s="314"/>
      <c r="BG68" s="314" t="str">
        <f t="shared" si="440"/>
        <v/>
      </c>
      <c r="BH68" s="12"/>
      <c r="BI68" s="12"/>
      <c r="BJ68" s="12"/>
      <c r="BK68" s="314"/>
      <c r="BL68" s="316"/>
      <c r="BM68" s="298"/>
      <c r="BN68" s="307">
        <f t="shared" si="471"/>
        <v>7</v>
      </c>
      <c r="BO68" s="314" t="str">
        <f t="shared" ref="BO68:BQ68" si="504">AT68</f>
        <v/>
      </c>
      <c r="BP68" s="331" t="str">
        <f t="shared" si="504"/>
        <v/>
      </c>
      <c r="BQ68" s="314" t="str">
        <f t="shared" si="504"/>
        <v/>
      </c>
      <c r="BR68" s="314" t="str">
        <f>Split!V90</f>
        <v/>
      </c>
      <c r="BS68" s="314" t="str">
        <f>Split!W90</f>
        <v/>
      </c>
      <c r="BT68" s="12"/>
      <c r="BU68" s="12"/>
      <c r="BV68" s="314" t="str">
        <f t="shared" si="442"/>
        <v/>
      </c>
      <c r="BW68" s="314" t="str">
        <f t="shared" si="443"/>
        <v/>
      </c>
      <c r="BX68" s="12"/>
      <c r="BY68" s="314" t="str">
        <f t="shared" si="444"/>
        <v/>
      </c>
      <c r="BZ68" s="12"/>
      <c r="CA68" s="314"/>
      <c r="CB68" s="314" t="str">
        <f t="shared" si="445"/>
        <v/>
      </c>
      <c r="CC68" s="12"/>
      <c r="CD68" s="12"/>
      <c r="CE68" s="12"/>
      <c r="CF68" s="314"/>
      <c r="CG68" s="316"/>
      <c r="CH68" s="293"/>
      <c r="CI68" s="307">
        <f t="shared" si="473"/>
        <v>7</v>
      </c>
      <c r="CJ68" s="314" t="str">
        <f t="shared" ref="CJ68:CL68" si="505">BO68</f>
        <v/>
      </c>
      <c r="CK68" s="331" t="str">
        <f t="shared" si="505"/>
        <v/>
      </c>
      <c r="CL68" s="314" t="str">
        <f t="shared" si="505"/>
        <v/>
      </c>
      <c r="CM68" s="314" t="str">
        <f>Split!X90</f>
        <v/>
      </c>
      <c r="CN68" s="314" t="str">
        <f>Split!Y90</f>
        <v/>
      </c>
      <c r="CO68" s="12"/>
      <c r="CP68" s="12"/>
      <c r="CQ68" s="314" t="str">
        <f t="shared" si="447"/>
        <v/>
      </c>
      <c r="CR68" s="314" t="str">
        <f t="shared" si="448"/>
        <v/>
      </c>
      <c r="CS68" s="12"/>
      <c r="CT68" s="314" t="str">
        <f t="shared" si="449"/>
        <v/>
      </c>
      <c r="CU68" s="12"/>
      <c r="CV68" s="314"/>
      <c r="CW68" s="314" t="str">
        <f t="shared" si="450"/>
        <v/>
      </c>
      <c r="CX68" s="12"/>
      <c r="CY68" s="12"/>
      <c r="CZ68" s="12"/>
      <c r="DA68" s="314"/>
      <c r="DB68" s="316"/>
      <c r="DC68" s="293"/>
      <c r="DD68" s="307">
        <f t="shared" si="475"/>
        <v>7</v>
      </c>
      <c r="DE68" s="314" t="str">
        <f t="shared" ref="DE68:DG68" si="506">CJ68</f>
        <v/>
      </c>
      <c r="DF68" s="331" t="str">
        <f t="shared" si="506"/>
        <v/>
      </c>
      <c r="DG68" s="314" t="str">
        <f t="shared" si="506"/>
        <v/>
      </c>
      <c r="DH68" s="314" t="str">
        <f>Split!Z90</f>
        <v/>
      </c>
      <c r="DI68" s="314" t="str">
        <f>Split!AA90</f>
        <v/>
      </c>
      <c r="DJ68" s="12"/>
      <c r="DK68" s="12"/>
      <c r="DL68" s="314" t="str">
        <f t="shared" si="452"/>
        <v/>
      </c>
      <c r="DM68" s="314" t="str">
        <f t="shared" si="453"/>
        <v/>
      </c>
      <c r="DN68" s="12"/>
      <c r="DO68" s="314" t="str">
        <f t="shared" si="454"/>
        <v/>
      </c>
      <c r="DP68" s="12"/>
      <c r="DQ68" s="314"/>
      <c r="DR68" s="314" t="str">
        <f t="shared" si="455"/>
        <v/>
      </c>
      <c r="DS68" s="12"/>
      <c r="DT68" s="12"/>
      <c r="DU68" s="12"/>
      <c r="DV68" s="314"/>
      <c r="DW68" s="316"/>
      <c r="DX68" s="293"/>
      <c r="DY68" s="307">
        <f t="shared" si="477"/>
        <v>7</v>
      </c>
      <c r="DZ68" s="314" t="str">
        <f t="shared" ref="DZ68:EB68" si="507">DE68</f>
        <v/>
      </c>
      <c r="EA68" s="332" t="str">
        <f t="shared" si="507"/>
        <v/>
      </c>
      <c r="EB68" s="314" t="str">
        <f t="shared" si="507"/>
        <v/>
      </c>
      <c r="EC68" s="314" t="str">
        <f>Split!AB90</f>
        <v/>
      </c>
      <c r="ED68" s="314" t="str">
        <f>Split!AC90</f>
        <v/>
      </c>
      <c r="EE68" s="12"/>
      <c r="EF68" s="12"/>
      <c r="EG68" s="314" t="str">
        <f t="shared" si="457"/>
        <v/>
      </c>
      <c r="EH68" s="314" t="str">
        <f t="shared" si="458"/>
        <v/>
      </c>
      <c r="EI68" s="12"/>
      <c r="EJ68" s="314" t="str">
        <f t="shared" si="459"/>
        <v/>
      </c>
      <c r="EK68" s="12"/>
      <c r="EL68" s="314"/>
      <c r="EM68" s="314" t="str">
        <f t="shared" si="460"/>
        <v/>
      </c>
      <c r="EN68" s="12"/>
      <c r="EO68" s="12"/>
      <c r="EP68" s="12"/>
      <c r="EQ68" s="314"/>
      <c r="ER68" s="316"/>
      <c r="ES68" s="293"/>
      <c r="ET68" s="307">
        <f t="shared" si="479"/>
        <v>7</v>
      </c>
      <c r="EU68" s="314" t="str">
        <f t="shared" ref="EU68:EW68" si="508">DZ68</f>
        <v/>
      </c>
      <c r="EV68" s="332" t="str">
        <f t="shared" si="508"/>
        <v/>
      </c>
      <c r="EW68" s="314" t="str">
        <f t="shared" si="508"/>
        <v/>
      </c>
      <c r="EX68" s="314" t="str">
        <f>Split!AD90</f>
        <v/>
      </c>
      <c r="EY68" s="314" t="str">
        <f>Split!AE90</f>
        <v/>
      </c>
      <c r="EZ68" s="12"/>
      <c r="FA68" s="12"/>
      <c r="FB68" s="314" t="str">
        <f t="shared" si="462"/>
        <v/>
      </c>
      <c r="FC68" s="314" t="str">
        <f t="shared" si="463"/>
        <v/>
      </c>
      <c r="FD68" s="12"/>
      <c r="FE68" s="314" t="str">
        <f t="shared" si="464"/>
        <v/>
      </c>
      <c r="FF68" s="12"/>
      <c r="FG68" s="314"/>
      <c r="FH68" s="314" t="str">
        <f t="shared" si="465"/>
        <v/>
      </c>
      <c r="FI68" s="12"/>
      <c r="FJ68" s="12"/>
      <c r="FK68" s="12"/>
      <c r="FL68" s="314"/>
      <c r="FM68" s="316"/>
      <c r="FN68" s="300"/>
    </row>
    <row r="69" ht="15.75" customHeight="1" outlineLevel="1">
      <c r="A69" s="292"/>
      <c r="B69" s="293"/>
      <c r="C69" s="302">
        <f t="shared" si="466"/>
        <v>8</v>
      </c>
      <c r="D69" s="303" t="str">
        <f>Split!F91</f>
        <v/>
      </c>
      <c r="E69" s="329" t="str">
        <f>IF(Split!G91="","",Split!G91)</f>
        <v/>
      </c>
      <c r="F69" s="303" t="str">
        <f>Split!N91</f>
        <v/>
      </c>
      <c r="G69" s="303" t="str">
        <f>Split!P91</f>
        <v/>
      </c>
      <c r="H69" s="303" t="str">
        <f>Split!Q91</f>
        <v/>
      </c>
      <c r="I69" s="12"/>
      <c r="J69" s="12"/>
      <c r="K69" s="303" t="str">
        <f>IF(D69="","",Split!O91)</f>
        <v/>
      </c>
      <c r="L69" s="303" t="str">
        <f>Split!H91</f>
        <v/>
      </c>
      <c r="M69" s="12"/>
      <c r="N69" s="303" t="str">
        <f>Split!$J91</f>
        <v/>
      </c>
      <c r="O69" s="12"/>
      <c r="P69" s="303"/>
      <c r="Q69" s="303" t="str">
        <f>Split!L91</f>
        <v/>
      </c>
      <c r="R69" s="12"/>
      <c r="S69" s="12"/>
      <c r="T69" s="12"/>
      <c r="U69" s="303"/>
      <c r="V69" s="305"/>
      <c r="W69" s="293"/>
      <c r="X69" s="302">
        <f t="shared" si="467"/>
        <v>8</v>
      </c>
      <c r="Y69" s="303" t="str">
        <f t="shared" ref="Y69:AA69" si="509">D69</f>
        <v/>
      </c>
      <c r="Z69" s="329" t="str">
        <f t="shared" si="509"/>
        <v/>
      </c>
      <c r="AA69" s="303" t="str">
        <f t="shared" si="509"/>
        <v/>
      </c>
      <c r="AB69" s="303" t="str">
        <f>Split!R91</f>
        <v/>
      </c>
      <c r="AC69" s="303" t="str">
        <f>Split!S91</f>
        <v/>
      </c>
      <c r="AD69" s="12"/>
      <c r="AE69" s="12"/>
      <c r="AF69" s="303" t="str">
        <f t="shared" si="432"/>
        <v/>
      </c>
      <c r="AG69" s="303" t="str">
        <f t="shared" si="433"/>
        <v/>
      </c>
      <c r="AH69" s="12"/>
      <c r="AI69" s="303" t="str">
        <f t="shared" si="434"/>
        <v/>
      </c>
      <c r="AJ69" s="12"/>
      <c r="AK69" s="303"/>
      <c r="AL69" s="303" t="str">
        <f t="shared" si="435"/>
        <v/>
      </c>
      <c r="AM69" s="12"/>
      <c r="AN69" s="12"/>
      <c r="AO69" s="12"/>
      <c r="AP69" s="303"/>
      <c r="AQ69" s="305"/>
      <c r="AR69" s="298"/>
      <c r="AS69" s="302">
        <f t="shared" si="469"/>
        <v>8</v>
      </c>
      <c r="AT69" s="303" t="str">
        <f t="shared" ref="AT69:AV69" si="510">Y69</f>
        <v/>
      </c>
      <c r="AU69" s="329" t="str">
        <f t="shared" si="510"/>
        <v/>
      </c>
      <c r="AV69" s="303" t="str">
        <f t="shared" si="510"/>
        <v/>
      </c>
      <c r="AW69" s="303" t="str">
        <f>Split!T91</f>
        <v/>
      </c>
      <c r="AX69" s="303" t="str">
        <f>Split!U91</f>
        <v/>
      </c>
      <c r="AY69" s="12"/>
      <c r="AZ69" s="12"/>
      <c r="BA69" s="303" t="str">
        <f t="shared" si="437"/>
        <v/>
      </c>
      <c r="BB69" s="303" t="str">
        <f t="shared" si="438"/>
        <v/>
      </c>
      <c r="BC69" s="12"/>
      <c r="BD69" s="303" t="str">
        <f t="shared" si="439"/>
        <v/>
      </c>
      <c r="BE69" s="12"/>
      <c r="BF69" s="303"/>
      <c r="BG69" s="303" t="str">
        <f t="shared" si="440"/>
        <v/>
      </c>
      <c r="BH69" s="12"/>
      <c r="BI69" s="12"/>
      <c r="BJ69" s="12"/>
      <c r="BK69" s="303"/>
      <c r="BL69" s="305"/>
      <c r="BM69" s="298"/>
      <c r="BN69" s="302">
        <f t="shared" si="471"/>
        <v>8</v>
      </c>
      <c r="BO69" s="303" t="str">
        <f t="shared" ref="BO69:BQ69" si="511">AT69</f>
        <v/>
      </c>
      <c r="BP69" s="329" t="str">
        <f t="shared" si="511"/>
        <v/>
      </c>
      <c r="BQ69" s="303" t="str">
        <f t="shared" si="511"/>
        <v/>
      </c>
      <c r="BR69" s="303" t="str">
        <f>Split!V91</f>
        <v/>
      </c>
      <c r="BS69" s="303" t="str">
        <f>Split!W91</f>
        <v/>
      </c>
      <c r="BT69" s="12"/>
      <c r="BU69" s="12"/>
      <c r="BV69" s="303" t="str">
        <f t="shared" si="442"/>
        <v/>
      </c>
      <c r="BW69" s="303" t="str">
        <f t="shared" si="443"/>
        <v/>
      </c>
      <c r="BX69" s="12"/>
      <c r="BY69" s="303" t="str">
        <f t="shared" si="444"/>
        <v/>
      </c>
      <c r="BZ69" s="12"/>
      <c r="CA69" s="303"/>
      <c r="CB69" s="303" t="str">
        <f t="shared" si="445"/>
        <v/>
      </c>
      <c r="CC69" s="12"/>
      <c r="CD69" s="12"/>
      <c r="CE69" s="12"/>
      <c r="CF69" s="303"/>
      <c r="CG69" s="305"/>
      <c r="CH69" s="293"/>
      <c r="CI69" s="302">
        <f t="shared" si="473"/>
        <v>8</v>
      </c>
      <c r="CJ69" s="303" t="str">
        <f t="shared" ref="CJ69:CL69" si="512">BO69</f>
        <v/>
      </c>
      <c r="CK69" s="329" t="str">
        <f t="shared" si="512"/>
        <v/>
      </c>
      <c r="CL69" s="303" t="str">
        <f t="shared" si="512"/>
        <v/>
      </c>
      <c r="CM69" s="303" t="str">
        <f>Split!X91</f>
        <v/>
      </c>
      <c r="CN69" s="303" t="str">
        <f>Split!Y91</f>
        <v/>
      </c>
      <c r="CO69" s="12"/>
      <c r="CP69" s="12"/>
      <c r="CQ69" s="303" t="str">
        <f t="shared" si="447"/>
        <v/>
      </c>
      <c r="CR69" s="303" t="str">
        <f t="shared" si="448"/>
        <v/>
      </c>
      <c r="CS69" s="12"/>
      <c r="CT69" s="303" t="str">
        <f t="shared" si="449"/>
        <v/>
      </c>
      <c r="CU69" s="12"/>
      <c r="CV69" s="303"/>
      <c r="CW69" s="303" t="str">
        <f t="shared" si="450"/>
        <v/>
      </c>
      <c r="CX69" s="12"/>
      <c r="CY69" s="12"/>
      <c r="CZ69" s="12"/>
      <c r="DA69" s="303"/>
      <c r="DB69" s="305"/>
      <c r="DC69" s="293"/>
      <c r="DD69" s="302">
        <f t="shared" si="475"/>
        <v>8</v>
      </c>
      <c r="DE69" s="303" t="str">
        <f t="shared" ref="DE69:DG69" si="513">CJ69</f>
        <v/>
      </c>
      <c r="DF69" s="329" t="str">
        <f t="shared" si="513"/>
        <v/>
      </c>
      <c r="DG69" s="303" t="str">
        <f t="shared" si="513"/>
        <v/>
      </c>
      <c r="DH69" s="303" t="str">
        <f>Split!Z91</f>
        <v/>
      </c>
      <c r="DI69" s="303" t="str">
        <f>Split!AA91</f>
        <v/>
      </c>
      <c r="DJ69" s="12"/>
      <c r="DK69" s="12"/>
      <c r="DL69" s="303" t="str">
        <f t="shared" si="452"/>
        <v/>
      </c>
      <c r="DM69" s="303" t="str">
        <f t="shared" si="453"/>
        <v/>
      </c>
      <c r="DN69" s="12"/>
      <c r="DO69" s="303" t="str">
        <f t="shared" si="454"/>
        <v/>
      </c>
      <c r="DP69" s="12"/>
      <c r="DQ69" s="303"/>
      <c r="DR69" s="303" t="str">
        <f t="shared" si="455"/>
        <v/>
      </c>
      <c r="DS69" s="12"/>
      <c r="DT69" s="12"/>
      <c r="DU69" s="12"/>
      <c r="DV69" s="303"/>
      <c r="DW69" s="305"/>
      <c r="DX69" s="293"/>
      <c r="DY69" s="302">
        <f t="shared" si="477"/>
        <v>8</v>
      </c>
      <c r="DZ69" s="303" t="str">
        <f t="shared" ref="DZ69:EB69" si="514">DE69</f>
        <v/>
      </c>
      <c r="EA69" s="330" t="str">
        <f t="shared" si="514"/>
        <v/>
      </c>
      <c r="EB69" s="303" t="str">
        <f t="shared" si="514"/>
        <v/>
      </c>
      <c r="EC69" s="303" t="str">
        <f>Split!AB91</f>
        <v/>
      </c>
      <c r="ED69" s="303" t="str">
        <f>Split!AC91</f>
        <v/>
      </c>
      <c r="EE69" s="12"/>
      <c r="EF69" s="12"/>
      <c r="EG69" s="303" t="str">
        <f t="shared" si="457"/>
        <v/>
      </c>
      <c r="EH69" s="303" t="str">
        <f t="shared" si="458"/>
        <v/>
      </c>
      <c r="EI69" s="12"/>
      <c r="EJ69" s="303" t="str">
        <f t="shared" si="459"/>
        <v/>
      </c>
      <c r="EK69" s="12"/>
      <c r="EL69" s="303"/>
      <c r="EM69" s="303" t="str">
        <f t="shared" si="460"/>
        <v/>
      </c>
      <c r="EN69" s="12"/>
      <c r="EO69" s="12"/>
      <c r="EP69" s="12"/>
      <c r="EQ69" s="303"/>
      <c r="ER69" s="305"/>
      <c r="ES69" s="293"/>
      <c r="ET69" s="302">
        <f t="shared" si="479"/>
        <v>8</v>
      </c>
      <c r="EU69" s="303" t="str">
        <f t="shared" ref="EU69:EW69" si="515">DZ69</f>
        <v/>
      </c>
      <c r="EV69" s="330" t="str">
        <f t="shared" si="515"/>
        <v/>
      </c>
      <c r="EW69" s="303" t="str">
        <f t="shared" si="515"/>
        <v/>
      </c>
      <c r="EX69" s="303" t="str">
        <f>Split!AD91</f>
        <v/>
      </c>
      <c r="EY69" s="303" t="str">
        <f>Split!AE91</f>
        <v/>
      </c>
      <c r="EZ69" s="12"/>
      <c r="FA69" s="12"/>
      <c r="FB69" s="303" t="str">
        <f t="shared" si="462"/>
        <v/>
      </c>
      <c r="FC69" s="303" t="str">
        <f t="shared" si="463"/>
        <v/>
      </c>
      <c r="FD69" s="12"/>
      <c r="FE69" s="303" t="str">
        <f t="shared" si="464"/>
        <v/>
      </c>
      <c r="FF69" s="12"/>
      <c r="FG69" s="303"/>
      <c r="FH69" s="303" t="str">
        <f t="shared" si="465"/>
        <v/>
      </c>
      <c r="FI69" s="12"/>
      <c r="FJ69" s="12"/>
      <c r="FK69" s="12"/>
      <c r="FL69" s="303"/>
      <c r="FM69" s="305"/>
      <c r="FN69" s="300"/>
    </row>
    <row r="70" ht="15.75" customHeight="1" outlineLevel="1">
      <c r="A70" s="292"/>
      <c r="B70" s="293"/>
      <c r="C70" s="307">
        <f t="shared" si="466"/>
        <v>9</v>
      </c>
      <c r="D70" s="314" t="str">
        <f>Split!F92</f>
        <v/>
      </c>
      <c r="E70" s="331" t="str">
        <f>IF(Split!G92="","",Split!G92)</f>
        <v/>
      </c>
      <c r="F70" s="314" t="str">
        <f>Split!N92</f>
        <v/>
      </c>
      <c r="G70" s="314" t="str">
        <f>Split!P92</f>
        <v/>
      </c>
      <c r="H70" s="314" t="str">
        <f>Split!Q92</f>
        <v/>
      </c>
      <c r="I70" s="12"/>
      <c r="J70" s="12"/>
      <c r="K70" s="314" t="str">
        <f>IF(D70="","",Split!O92)</f>
        <v/>
      </c>
      <c r="L70" s="314" t="str">
        <f>Split!H92</f>
        <v/>
      </c>
      <c r="M70" s="12"/>
      <c r="N70" s="314" t="str">
        <f>Split!$J92</f>
        <v/>
      </c>
      <c r="O70" s="12"/>
      <c r="P70" s="314"/>
      <c r="Q70" s="314" t="str">
        <f>Split!L92</f>
        <v/>
      </c>
      <c r="R70" s="12"/>
      <c r="S70" s="12"/>
      <c r="T70" s="12"/>
      <c r="U70" s="314"/>
      <c r="V70" s="316"/>
      <c r="W70" s="293"/>
      <c r="X70" s="307">
        <f t="shared" si="467"/>
        <v>9</v>
      </c>
      <c r="Y70" s="314" t="str">
        <f t="shared" ref="Y70:AA70" si="516">D70</f>
        <v/>
      </c>
      <c r="Z70" s="331" t="str">
        <f t="shared" si="516"/>
        <v/>
      </c>
      <c r="AA70" s="314" t="str">
        <f t="shared" si="516"/>
        <v/>
      </c>
      <c r="AB70" s="314" t="str">
        <f>Split!R92</f>
        <v/>
      </c>
      <c r="AC70" s="314" t="str">
        <f>Split!S92</f>
        <v/>
      </c>
      <c r="AD70" s="12"/>
      <c r="AE70" s="12"/>
      <c r="AF70" s="314" t="str">
        <f t="shared" si="432"/>
        <v/>
      </c>
      <c r="AG70" s="314" t="str">
        <f t="shared" si="433"/>
        <v/>
      </c>
      <c r="AH70" s="12"/>
      <c r="AI70" s="314" t="str">
        <f t="shared" si="434"/>
        <v/>
      </c>
      <c r="AJ70" s="12"/>
      <c r="AK70" s="314"/>
      <c r="AL70" s="314" t="str">
        <f t="shared" si="435"/>
        <v/>
      </c>
      <c r="AM70" s="12"/>
      <c r="AN70" s="12"/>
      <c r="AO70" s="12"/>
      <c r="AP70" s="314"/>
      <c r="AQ70" s="316"/>
      <c r="AR70" s="298"/>
      <c r="AS70" s="307">
        <f t="shared" si="469"/>
        <v>9</v>
      </c>
      <c r="AT70" s="314" t="str">
        <f t="shared" ref="AT70:AV70" si="517">Y70</f>
        <v/>
      </c>
      <c r="AU70" s="331" t="str">
        <f t="shared" si="517"/>
        <v/>
      </c>
      <c r="AV70" s="314" t="str">
        <f t="shared" si="517"/>
        <v/>
      </c>
      <c r="AW70" s="314" t="str">
        <f>Split!T92</f>
        <v/>
      </c>
      <c r="AX70" s="314" t="str">
        <f>Split!U92</f>
        <v/>
      </c>
      <c r="AY70" s="12"/>
      <c r="AZ70" s="12"/>
      <c r="BA70" s="314" t="str">
        <f t="shared" si="437"/>
        <v/>
      </c>
      <c r="BB70" s="314" t="str">
        <f t="shared" si="438"/>
        <v/>
      </c>
      <c r="BC70" s="12"/>
      <c r="BD70" s="314" t="str">
        <f t="shared" si="439"/>
        <v/>
      </c>
      <c r="BE70" s="12"/>
      <c r="BF70" s="314"/>
      <c r="BG70" s="314" t="str">
        <f t="shared" si="440"/>
        <v/>
      </c>
      <c r="BH70" s="12"/>
      <c r="BI70" s="12"/>
      <c r="BJ70" s="12"/>
      <c r="BK70" s="314"/>
      <c r="BL70" s="316"/>
      <c r="BM70" s="298"/>
      <c r="BN70" s="307">
        <f t="shared" si="471"/>
        <v>9</v>
      </c>
      <c r="BO70" s="314" t="str">
        <f t="shared" ref="BO70:BQ70" si="518">AT70</f>
        <v/>
      </c>
      <c r="BP70" s="331" t="str">
        <f t="shared" si="518"/>
        <v/>
      </c>
      <c r="BQ70" s="314" t="str">
        <f t="shared" si="518"/>
        <v/>
      </c>
      <c r="BR70" s="314" t="str">
        <f>Split!V92</f>
        <v/>
      </c>
      <c r="BS70" s="314" t="str">
        <f>Split!W92</f>
        <v/>
      </c>
      <c r="BT70" s="12"/>
      <c r="BU70" s="12"/>
      <c r="BV70" s="314" t="str">
        <f t="shared" si="442"/>
        <v/>
      </c>
      <c r="BW70" s="314" t="str">
        <f t="shared" si="443"/>
        <v/>
      </c>
      <c r="BX70" s="12"/>
      <c r="BY70" s="314" t="str">
        <f t="shared" si="444"/>
        <v/>
      </c>
      <c r="BZ70" s="12"/>
      <c r="CA70" s="314"/>
      <c r="CB70" s="314" t="str">
        <f t="shared" si="445"/>
        <v/>
      </c>
      <c r="CC70" s="12"/>
      <c r="CD70" s="12"/>
      <c r="CE70" s="12"/>
      <c r="CF70" s="314"/>
      <c r="CG70" s="316"/>
      <c r="CH70" s="293"/>
      <c r="CI70" s="307">
        <f t="shared" si="473"/>
        <v>9</v>
      </c>
      <c r="CJ70" s="314" t="str">
        <f t="shared" ref="CJ70:CL70" si="519">BO70</f>
        <v/>
      </c>
      <c r="CK70" s="331" t="str">
        <f t="shared" si="519"/>
        <v/>
      </c>
      <c r="CL70" s="314" t="str">
        <f t="shared" si="519"/>
        <v/>
      </c>
      <c r="CM70" s="314" t="str">
        <f>Split!X92</f>
        <v/>
      </c>
      <c r="CN70" s="314" t="str">
        <f>Split!Y92</f>
        <v/>
      </c>
      <c r="CO70" s="12"/>
      <c r="CP70" s="12"/>
      <c r="CQ70" s="314" t="str">
        <f t="shared" si="447"/>
        <v/>
      </c>
      <c r="CR70" s="314" t="str">
        <f t="shared" si="448"/>
        <v/>
      </c>
      <c r="CS70" s="12"/>
      <c r="CT70" s="314" t="str">
        <f t="shared" si="449"/>
        <v/>
      </c>
      <c r="CU70" s="12"/>
      <c r="CV70" s="314"/>
      <c r="CW70" s="314" t="str">
        <f t="shared" si="450"/>
        <v/>
      </c>
      <c r="CX70" s="12"/>
      <c r="CY70" s="12"/>
      <c r="CZ70" s="12"/>
      <c r="DA70" s="314"/>
      <c r="DB70" s="316"/>
      <c r="DC70" s="293"/>
      <c r="DD70" s="307">
        <f t="shared" si="475"/>
        <v>9</v>
      </c>
      <c r="DE70" s="314" t="str">
        <f t="shared" ref="DE70:DG70" si="520">CJ70</f>
        <v/>
      </c>
      <c r="DF70" s="331" t="str">
        <f t="shared" si="520"/>
        <v/>
      </c>
      <c r="DG70" s="314" t="str">
        <f t="shared" si="520"/>
        <v/>
      </c>
      <c r="DH70" s="314" t="str">
        <f>Split!Z92</f>
        <v/>
      </c>
      <c r="DI70" s="314" t="str">
        <f>Split!AA92</f>
        <v/>
      </c>
      <c r="DJ70" s="12"/>
      <c r="DK70" s="12"/>
      <c r="DL70" s="314" t="str">
        <f t="shared" si="452"/>
        <v/>
      </c>
      <c r="DM70" s="314" t="str">
        <f t="shared" si="453"/>
        <v/>
      </c>
      <c r="DN70" s="12"/>
      <c r="DO70" s="314" t="str">
        <f t="shared" si="454"/>
        <v/>
      </c>
      <c r="DP70" s="12"/>
      <c r="DQ70" s="314"/>
      <c r="DR70" s="314" t="str">
        <f t="shared" si="455"/>
        <v/>
      </c>
      <c r="DS70" s="12"/>
      <c r="DT70" s="12"/>
      <c r="DU70" s="12"/>
      <c r="DV70" s="314"/>
      <c r="DW70" s="316"/>
      <c r="DX70" s="293"/>
      <c r="DY70" s="307">
        <f t="shared" si="477"/>
        <v>9</v>
      </c>
      <c r="DZ70" s="314" t="str">
        <f t="shared" ref="DZ70:EB70" si="521">DE70</f>
        <v/>
      </c>
      <c r="EA70" s="332" t="str">
        <f t="shared" si="521"/>
        <v/>
      </c>
      <c r="EB70" s="314" t="str">
        <f t="shared" si="521"/>
        <v/>
      </c>
      <c r="EC70" s="314" t="str">
        <f>Split!AB92</f>
        <v/>
      </c>
      <c r="ED70" s="314" t="str">
        <f>Split!AC92</f>
        <v/>
      </c>
      <c r="EE70" s="12"/>
      <c r="EF70" s="12"/>
      <c r="EG70" s="314" t="str">
        <f t="shared" si="457"/>
        <v/>
      </c>
      <c r="EH70" s="314" t="str">
        <f t="shared" si="458"/>
        <v/>
      </c>
      <c r="EI70" s="12"/>
      <c r="EJ70" s="314" t="str">
        <f t="shared" si="459"/>
        <v/>
      </c>
      <c r="EK70" s="12"/>
      <c r="EL70" s="314"/>
      <c r="EM70" s="314" t="str">
        <f t="shared" si="460"/>
        <v/>
      </c>
      <c r="EN70" s="12"/>
      <c r="EO70" s="12"/>
      <c r="EP70" s="12"/>
      <c r="EQ70" s="314"/>
      <c r="ER70" s="316"/>
      <c r="ES70" s="293"/>
      <c r="ET70" s="307">
        <f t="shared" si="479"/>
        <v>9</v>
      </c>
      <c r="EU70" s="314" t="str">
        <f t="shared" ref="EU70:EW70" si="522">DZ70</f>
        <v/>
      </c>
      <c r="EV70" s="332" t="str">
        <f t="shared" si="522"/>
        <v/>
      </c>
      <c r="EW70" s="314" t="str">
        <f t="shared" si="522"/>
        <v/>
      </c>
      <c r="EX70" s="314" t="str">
        <f>Split!AD92</f>
        <v/>
      </c>
      <c r="EY70" s="314" t="str">
        <f>Split!AE92</f>
        <v/>
      </c>
      <c r="EZ70" s="12"/>
      <c r="FA70" s="12"/>
      <c r="FB70" s="314" t="str">
        <f t="shared" si="462"/>
        <v/>
      </c>
      <c r="FC70" s="314" t="str">
        <f t="shared" si="463"/>
        <v/>
      </c>
      <c r="FD70" s="12"/>
      <c r="FE70" s="314" t="str">
        <f t="shared" si="464"/>
        <v/>
      </c>
      <c r="FF70" s="12"/>
      <c r="FG70" s="314"/>
      <c r="FH70" s="314" t="str">
        <f t="shared" si="465"/>
        <v/>
      </c>
      <c r="FI70" s="12"/>
      <c r="FJ70" s="12"/>
      <c r="FK70" s="12"/>
      <c r="FL70" s="314"/>
      <c r="FM70" s="316"/>
      <c r="FN70" s="300"/>
    </row>
    <row r="71" ht="15.75" customHeight="1" outlineLevel="1">
      <c r="A71" s="292"/>
      <c r="B71" s="293"/>
      <c r="C71" s="302">
        <f t="shared" si="466"/>
        <v>10</v>
      </c>
      <c r="D71" s="303" t="str">
        <f>Split!F93</f>
        <v/>
      </c>
      <c r="E71" s="329" t="str">
        <f>IF(Split!G93="","",Split!G93)</f>
        <v/>
      </c>
      <c r="F71" s="303" t="str">
        <f>Split!N93</f>
        <v/>
      </c>
      <c r="G71" s="303" t="str">
        <f>Split!P93</f>
        <v/>
      </c>
      <c r="H71" s="303" t="str">
        <f>Split!Q93</f>
        <v/>
      </c>
      <c r="I71" s="12"/>
      <c r="J71" s="12"/>
      <c r="K71" s="303" t="str">
        <f>IF(D71="","",Split!O93)</f>
        <v/>
      </c>
      <c r="L71" s="303" t="str">
        <f>Split!H93</f>
        <v/>
      </c>
      <c r="M71" s="12"/>
      <c r="N71" s="303" t="str">
        <f>Split!$J93</f>
        <v/>
      </c>
      <c r="O71" s="12"/>
      <c r="P71" s="303"/>
      <c r="Q71" s="303" t="str">
        <f>Split!L93</f>
        <v/>
      </c>
      <c r="R71" s="12"/>
      <c r="S71" s="12"/>
      <c r="T71" s="12"/>
      <c r="U71" s="303"/>
      <c r="V71" s="305"/>
      <c r="W71" s="293"/>
      <c r="X71" s="302">
        <f t="shared" si="467"/>
        <v>10</v>
      </c>
      <c r="Y71" s="303" t="str">
        <f t="shared" ref="Y71:AA71" si="523">D71</f>
        <v/>
      </c>
      <c r="Z71" s="329" t="str">
        <f t="shared" si="523"/>
        <v/>
      </c>
      <c r="AA71" s="303" t="str">
        <f t="shared" si="523"/>
        <v/>
      </c>
      <c r="AB71" s="303" t="str">
        <f>Split!R93</f>
        <v/>
      </c>
      <c r="AC71" s="303" t="str">
        <f>Split!S93</f>
        <v/>
      </c>
      <c r="AD71" s="12"/>
      <c r="AE71" s="12"/>
      <c r="AF71" s="303" t="str">
        <f t="shared" si="432"/>
        <v/>
      </c>
      <c r="AG71" s="303" t="str">
        <f t="shared" si="433"/>
        <v/>
      </c>
      <c r="AH71" s="12"/>
      <c r="AI71" s="303" t="str">
        <f t="shared" si="434"/>
        <v/>
      </c>
      <c r="AJ71" s="12"/>
      <c r="AK71" s="303"/>
      <c r="AL71" s="303" t="str">
        <f t="shared" si="435"/>
        <v/>
      </c>
      <c r="AM71" s="12"/>
      <c r="AN71" s="12"/>
      <c r="AO71" s="12"/>
      <c r="AP71" s="303"/>
      <c r="AQ71" s="305"/>
      <c r="AR71" s="298"/>
      <c r="AS71" s="302">
        <f t="shared" si="469"/>
        <v>10</v>
      </c>
      <c r="AT71" s="303" t="str">
        <f t="shared" ref="AT71:AV71" si="524">Y71</f>
        <v/>
      </c>
      <c r="AU71" s="329" t="str">
        <f t="shared" si="524"/>
        <v/>
      </c>
      <c r="AV71" s="303" t="str">
        <f t="shared" si="524"/>
        <v/>
      </c>
      <c r="AW71" s="303" t="str">
        <f>Split!T93</f>
        <v/>
      </c>
      <c r="AX71" s="303" t="str">
        <f>Split!U93</f>
        <v/>
      </c>
      <c r="AY71" s="12"/>
      <c r="AZ71" s="12"/>
      <c r="BA71" s="303" t="str">
        <f t="shared" si="437"/>
        <v/>
      </c>
      <c r="BB71" s="303" t="str">
        <f t="shared" si="438"/>
        <v/>
      </c>
      <c r="BC71" s="12"/>
      <c r="BD71" s="303" t="str">
        <f t="shared" si="439"/>
        <v/>
      </c>
      <c r="BE71" s="12"/>
      <c r="BF71" s="303"/>
      <c r="BG71" s="303" t="str">
        <f t="shared" si="440"/>
        <v/>
      </c>
      <c r="BH71" s="12"/>
      <c r="BI71" s="12"/>
      <c r="BJ71" s="12"/>
      <c r="BK71" s="303"/>
      <c r="BL71" s="305"/>
      <c r="BM71" s="298"/>
      <c r="BN71" s="302">
        <f t="shared" si="471"/>
        <v>10</v>
      </c>
      <c r="BO71" s="303" t="str">
        <f t="shared" ref="BO71:BQ71" si="525">AT71</f>
        <v/>
      </c>
      <c r="BP71" s="329" t="str">
        <f t="shared" si="525"/>
        <v/>
      </c>
      <c r="BQ71" s="303" t="str">
        <f t="shared" si="525"/>
        <v/>
      </c>
      <c r="BR71" s="303" t="str">
        <f>Split!V93</f>
        <v/>
      </c>
      <c r="BS71" s="303" t="str">
        <f>Split!W93</f>
        <v/>
      </c>
      <c r="BT71" s="12"/>
      <c r="BU71" s="12"/>
      <c r="BV71" s="303" t="str">
        <f t="shared" si="442"/>
        <v/>
      </c>
      <c r="BW71" s="303" t="str">
        <f t="shared" si="443"/>
        <v/>
      </c>
      <c r="BX71" s="12"/>
      <c r="BY71" s="303" t="str">
        <f t="shared" si="444"/>
        <v/>
      </c>
      <c r="BZ71" s="12"/>
      <c r="CA71" s="303"/>
      <c r="CB71" s="303" t="str">
        <f t="shared" si="445"/>
        <v/>
      </c>
      <c r="CC71" s="12"/>
      <c r="CD71" s="12"/>
      <c r="CE71" s="12"/>
      <c r="CF71" s="303"/>
      <c r="CG71" s="305"/>
      <c r="CH71" s="293"/>
      <c r="CI71" s="302">
        <f t="shared" si="473"/>
        <v>10</v>
      </c>
      <c r="CJ71" s="303" t="str">
        <f t="shared" ref="CJ71:CL71" si="526">BO71</f>
        <v/>
      </c>
      <c r="CK71" s="329" t="str">
        <f t="shared" si="526"/>
        <v/>
      </c>
      <c r="CL71" s="303" t="str">
        <f t="shared" si="526"/>
        <v/>
      </c>
      <c r="CM71" s="303" t="str">
        <f>Split!X93</f>
        <v/>
      </c>
      <c r="CN71" s="303" t="str">
        <f>Split!Y93</f>
        <v/>
      </c>
      <c r="CO71" s="12"/>
      <c r="CP71" s="12"/>
      <c r="CQ71" s="303" t="str">
        <f t="shared" si="447"/>
        <v/>
      </c>
      <c r="CR71" s="303" t="str">
        <f t="shared" si="448"/>
        <v/>
      </c>
      <c r="CS71" s="12"/>
      <c r="CT71" s="303" t="str">
        <f t="shared" si="449"/>
        <v/>
      </c>
      <c r="CU71" s="12"/>
      <c r="CV71" s="303"/>
      <c r="CW71" s="303" t="str">
        <f t="shared" si="450"/>
        <v/>
      </c>
      <c r="CX71" s="12"/>
      <c r="CY71" s="12"/>
      <c r="CZ71" s="12"/>
      <c r="DA71" s="303"/>
      <c r="DB71" s="305"/>
      <c r="DC71" s="293"/>
      <c r="DD71" s="302">
        <f t="shared" si="475"/>
        <v>10</v>
      </c>
      <c r="DE71" s="303" t="str">
        <f t="shared" ref="DE71:DG71" si="527">CJ71</f>
        <v/>
      </c>
      <c r="DF71" s="329" t="str">
        <f t="shared" si="527"/>
        <v/>
      </c>
      <c r="DG71" s="303" t="str">
        <f t="shared" si="527"/>
        <v/>
      </c>
      <c r="DH71" s="303" t="str">
        <f>Split!Z93</f>
        <v/>
      </c>
      <c r="DI71" s="303" t="str">
        <f>Split!AA93</f>
        <v/>
      </c>
      <c r="DJ71" s="12"/>
      <c r="DK71" s="12"/>
      <c r="DL71" s="303" t="str">
        <f t="shared" si="452"/>
        <v/>
      </c>
      <c r="DM71" s="303" t="str">
        <f t="shared" si="453"/>
        <v/>
      </c>
      <c r="DN71" s="12"/>
      <c r="DO71" s="303" t="str">
        <f t="shared" si="454"/>
        <v/>
      </c>
      <c r="DP71" s="12"/>
      <c r="DQ71" s="303"/>
      <c r="DR71" s="303" t="str">
        <f t="shared" si="455"/>
        <v/>
      </c>
      <c r="DS71" s="12"/>
      <c r="DT71" s="12"/>
      <c r="DU71" s="12"/>
      <c r="DV71" s="303"/>
      <c r="DW71" s="305"/>
      <c r="DX71" s="293"/>
      <c r="DY71" s="302">
        <f t="shared" si="477"/>
        <v>10</v>
      </c>
      <c r="DZ71" s="303" t="str">
        <f t="shared" ref="DZ71:EB71" si="528">DE71</f>
        <v/>
      </c>
      <c r="EA71" s="330" t="str">
        <f t="shared" si="528"/>
        <v/>
      </c>
      <c r="EB71" s="303" t="str">
        <f t="shared" si="528"/>
        <v/>
      </c>
      <c r="EC71" s="303" t="str">
        <f>Split!AB93</f>
        <v/>
      </c>
      <c r="ED71" s="303" t="str">
        <f>Split!AC93</f>
        <v/>
      </c>
      <c r="EE71" s="12"/>
      <c r="EF71" s="12"/>
      <c r="EG71" s="303" t="str">
        <f t="shared" si="457"/>
        <v/>
      </c>
      <c r="EH71" s="303" t="str">
        <f t="shared" si="458"/>
        <v/>
      </c>
      <c r="EI71" s="12"/>
      <c r="EJ71" s="303" t="str">
        <f t="shared" si="459"/>
        <v/>
      </c>
      <c r="EK71" s="12"/>
      <c r="EL71" s="303"/>
      <c r="EM71" s="303" t="str">
        <f t="shared" si="460"/>
        <v/>
      </c>
      <c r="EN71" s="12"/>
      <c r="EO71" s="12"/>
      <c r="EP71" s="12"/>
      <c r="EQ71" s="303"/>
      <c r="ER71" s="305"/>
      <c r="ES71" s="293"/>
      <c r="ET71" s="302">
        <f t="shared" si="479"/>
        <v>10</v>
      </c>
      <c r="EU71" s="303" t="str">
        <f t="shared" ref="EU71:EW71" si="529">DZ71</f>
        <v/>
      </c>
      <c r="EV71" s="330" t="str">
        <f t="shared" si="529"/>
        <v/>
      </c>
      <c r="EW71" s="303" t="str">
        <f t="shared" si="529"/>
        <v/>
      </c>
      <c r="EX71" s="303" t="str">
        <f>Split!AD93</f>
        <v/>
      </c>
      <c r="EY71" s="303" t="str">
        <f>Split!AE93</f>
        <v/>
      </c>
      <c r="EZ71" s="12"/>
      <c r="FA71" s="12"/>
      <c r="FB71" s="303" t="str">
        <f t="shared" si="462"/>
        <v/>
      </c>
      <c r="FC71" s="303" t="str">
        <f t="shared" si="463"/>
        <v/>
      </c>
      <c r="FD71" s="12"/>
      <c r="FE71" s="303" t="str">
        <f t="shared" si="464"/>
        <v/>
      </c>
      <c r="FF71" s="12"/>
      <c r="FG71" s="303"/>
      <c r="FH71" s="303" t="str">
        <f t="shared" si="465"/>
        <v/>
      </c>
      <c r="FI71" s="12"/>
      <c r="FJ71" s="12"/>
      <c r="FK71" s="12"/>
      <c r="FL71" s="303"/>
      <c r="FM71" s="305"/>
      <c r="FN71" s="300"/>
    </row>
    <row r="72" ht="15.75" customHeight="1" outlineLevel="1">
      <c r="A72" s="292"/>
      <c r="B72" s="293"/>
      <c r="C72" s="307">
        <f t="shared" si="466"/>
        <v>11</v>
      </c>
      <c r="D72" s="314" t="str">
        <f>Split!F94</f>
        <v/>
      </c>
      <c r="E72" s="331" t="str">
        <f>IF(Split!G94="","",Split!G94)</f>
        <v/>
      </c>
      <c r="F72" s="314" t="str">
        <f>Split!N94</f>
        <v/>
      </c>
      <c r="G72" s="314" t="str">
        <f>Split!P94</f>
        <v/>
      </c>
      <c r="H72" s="314" t="str">
        <f>Split!Q94</f>
        <v/>
      </c>
      <c r="I72" s="12"/>
      <c r="J72" s="12"/>
      <c r="K72" s="314" t="str">
        <f>IF(D72="","",Split!O94)</f>
        <v/>
      </c>
      <c r="L72" s="314" t="str">
        <f>Split!H94</f>
        <v/>
      </c>
      <c r="M72" s="12"/>
      <c r="N72" s="314" t="str">
        <f>Split!$J94</f>
        <v/>
      </c>
      <c r="O72" s="12"/>
      <c r="P72" s="314"/>
      <c r="Q72" s="314" t="str">
        <f>Split!L94</f>
        <v/>
      </c>
      <c r="R72" s="12"/>
      <c r="S72" s="12"/>
      <c r="T72" s="12"/>
      <c r="U72" s="314"/>
      <c r="V72" s="316"/>
      <c r="W72" s="293"/>
      <c r="X72" s="307">
        <f t="shared" si="467"/>
        <v>11</v>
      </c>
      <c r="Y72" s="314" t="str">
        <f t="shared" ref="Y72:AA72" si="530">D72</f>
        <v/>
      </c>
      <c r="Z72" s="331" t="str">
        <f t="shared" si="530"/>
        <v/>
      </c>
      <c r="AA72" s="314" t="str">
        <f t="shared" si="530"/>
        <v/>
      </c>
      <c r="AB72" s="314" t="str">
        <f>Split!R94</f>
        <v/>
      </c>
      <c r="AC72" s="314" t="str">
        <f>Split!S94</f>
        <v/>
      </c>
      <c r="AD72" s="12"/>
      <c r="AE72" s="12"/>
      <c r="AF72" s="314" t="str">
        <f t="shared" si="432"/>
        <v/>
      </c>
      <c r="AG72" s="314" t="str">
        <f t="shared" si="433"/>
        <v/>
      </c>
      <c r="AH72" s="12"/>
      <c r="AI72" s="314" t="str">
        <f t="shared" si="434"/>
        <v/>
      </c>
      <c r="AJ72" s="12"/>
      <c r="AK72" s="314"/>
      <c r="AL72" s="314" t="str">
        <f t="shared" si="435"/>
        <v/>
      </c>
      <c r="AM72" s="12"/>
      <c r="AN72" s="12"/>
      <c r="AO72" s="12"/>
      <c r="AP72" s="314"/>
      <c r="AQ72" s="316"/>
      <c r="AR72" s="298"/>
      <c r="AS72" s="307">
        <f t="shared" si="469"/>
        <v>11</v>
      </c>
      <c r="AT72" s="314" t="str">
        <f t="shared" ref="AT72:AV72" si="531">Y72</f>
        <v/>
      </c>
      <c r="AU72" s="331" t="str">
        <f t="shared" si="531"/>
        <v/>
      </c>
      <c r="AV72" s="314" t="str">
        <f t="shared" si="531"/>
        <v/>
      </c>
      <c r="AW72" s="314" t="str">
        <f>Split!T94</f>
        <v/>
      </c>
      <c r="AX72" s="314" t="str">
        <f>Split!U94</f>
        <v/>
      </c>
      <c r="AY72" s="12"/>
      <c r="AZ72" s="12"/>
      <c r="BA72" s="314" t="str">
        <f t="shared" si="437"/>
        <v/>
      </c>
      <c r="BB72" s="314" t="str">
        <f t="shared" si="438"/>
        <v/>
      </c>
      <c r="BC72" s="12"/>
      <c r="BD72" s="314" t="str">
        <f t="shared" si="439"/>
        <v/>
      </c>
      <c r="BE72" s="12"/>
      <c r="BF72" s="314"/>
      <c r="BG72" s="314" t="str">
        <f t="shared" si="440"/>
        <v/>
      </c>
      <c r="BH72" s="12"/>
      <c r="BI72" s="12"/>
      <c r="BJ72" s="12"/>
      <c r="BK72" s="314"/>
      <c r="BL72" s="316"/>
      <c r="BM72" s="298"/>
      <c r="BN72" s="307">
        <f t="shared" si="471"/>
        <v>11</v>
      </c>
      <c r="BO72" s="314" t="str">
        <f t="shared" ref="BO72:BQ72" si="532">AT72</f>
        <v/>
      </c>
      <c r="BP72" s="331" t="str">
        <f t="shared" si="532"/>
        <v/>
      </c>
      <c r="BQ72" s="314" t="str">
        <f t="shared" si="532"/>
        <v/>
      </c>
      <c r="BR72" s="314" t="str">
        <f>Split!V94</f>
        <v/>
      </c>
      <c r="BS72" s="314" t="str">
        <f>Split!W94</f>
        <v/>
      </c>
      <c r="BT72" s="12"/>
      <c r="BU72" s="12"/>
      <c r="BV72" s="314" t="str">
        <f t="shared" si="442"/>
        <v/>
      </c>
      <c r="BW72" s="314" t="str">
        <f t="shared" si="443"/>
        <v/>
      </c>
      <c r="BX72" s="12"/>
      <c r="BY72" s="314" t="str">
        <f t="shared" si="444"/>
        <v/>
      </c>
      <c r="BZ72" s="12"/>
      <c r="CA72" s="314"/>
      <c r="CB72" s="314" t="str">
        <f t="shared" si="445"/>
        <v/>
      </c>
      <c r="CC72" s="12"/>
      <c r="CD72" s="12"/>
      <c r="CE72" s="12"/>
      <c r="CF72" s="314"/>
      <c r="CG72" s="316"/>
      <c r="CH72" s="293"/>
      <c r="CI72" s="307">
        <f t="shared" si="473"/>
        <v>11</v>
      </c>
      <c r="CJ72" s="314" t="str">
        <f t="shared" ref="CJ72:CL72" si="533">BO72</f>
        <v/>
      </c>
      <c r="CK72" s="331" t="str">
        <f t="shared" si="533"/>
        <v/>
      </c>
      <c r="CL72" s="314" t="str">
        <f t="shared" si="533"/>
        <v/>
      </c>
      <c r="CM72" s="314" t="str">
        <f>Split!X94</f>
        <v/>
      </c>
      <c r="CN72" s="314" t="str">
        <f>Split!Y94</f>
        <v/>
      </c>
      <c r="CO72" s="12"/>
      <c r="CP72" s="12"/>
      <c r="CQ72" s="314" t="str">
        <f t="shared" si="447"/>
        <v/>
      </c>
      <c r="CR72" s="314" t="str">
        <f t="shared" si="448"/>
        <v/>
      </c>
      <c r="CS72" s="12"/>
      <c r="CT72" s="314" t="str">
        <f t="shared" si="449"/>
        <v/>
      </c>
      <c r="CU72" s="12"/>
      <c r="CV72" s="314"/>
      <c r="CW72" s="314" t="str">
        <f t="shared" si="450"/>
        <v/>
      </c>
      <c r="CX72" s="12"/>
      <c r="CY72" s="12"/>
      <c r="CZ72" s="12"/>
      <c r="DA72" s="314"/>
      <c r="DB72" s="316"/>
      <c r="DC72" s="293"/>
      <c r="DD72" s="307">
        <f t="shared" si="475"/>
        <v>11</v>
      </c>
      <c r="DE72" s="314" t="str">
        <f t="shared" ref="DE72:DG72" si="534">CJ72</f>
        <v/>
      </c>
      <c r="DF72" s="331" t="str">
        <f t="shared" si="534"/>
        <v/>
      </c>
      <c r="DG72" s="314" t="str">
        <f t="shared" si="534"/>
        <v/>
      </c>
      <c r="DH72" s="314" t="str">
        <f>Split!Z94</f>
        <v/>
      </c>
      <c r="DI72" s="314" t="str">
        <f>Split!AA94</f>
        <v/>
      </c>
      <c r="DJ72" s="12"/>
      <c r="DK72" s="12"/>
      <c r="DL72" s="314" t="str">
        <f t="shared" si="452"/>
        <v/>
      </c>
      <c r="DM72" s="314" t="str">
        <f t="shared" si="453"/>
        <v/>
      </c>
      <c r="DN72" s="12"/>
      <c r="DO72" s="314" t="str">
        <f t="shared" si="454"/>
        <v/>
      </c>
      <c r="DP72" s="12"/>
      <c r="DQ72" s="314"/>
      <c r="DR72" s="314" t="str">
        <f t="shared" si="455"/>
        <v/>
      </c>
      <c r="DS72" s="12"/>
      <c r="DT72" s="12"/>
      <c r="DU72" s="12"/>
      <c r="DV72" s="314"/>
      <c r="DW72" s="316"/>
      <c r="DX72" s="293"/>
      <c r="DY72" s="307">
        <f t="shared" si="477"/>
        <v>11</v>
      </c>
      <c r="DZ72" s="314" t="str">
        <f t="shared" ref="DZ72:EB72" si="535">DE72</f>
        <v/>
      </c>
      <c r="EA72" s="332" t="str">
        <f t="shared" si="535"/>
        <v/>
      </c>
      <c r="EB72" s="314" t="str">
        <f t="shared" si="535"/>
        <v/>
      </c>
      <c r="EC72" s="314" t="str">
        <f>Split!AB94</f>
        <v/>
      </c>
      <c r="ED72" s="314" t="str">
        <f>Split!AC94</f>
        <v/>
      </c>
      <c r="EE72" s="12"/>
      <c r="EF72" s="12"/>
      <c r="EG72" s="314" t="str">
        <f t="shared" si="457"/>
        <v/>
      </c>
      <c r="EH72" s="314" t="str">
        <f t="shared" si="458"/>
        <v/>
      </c>
      <c r="EI72" s="12"/>
      <c r="EJ72" s="314" t="str">
        <f t="shared" si="459"/>
        <v/>
      </c>
      <c r="EK72" s="12"/>
      <c r="EL72" s="314"/>
      <c r="EM72" s="314" t="str">
        <f t="shared" si="460"/>
        <v/>
      </c>
      <c r="EN72" s="12"/>
      <c r="EO72" s="12"/>
      <c r="EP72" s="12"/>
      <c r="EQ72" s="314"/>
      <c r="ER72" s="316"/>
      <c r="ES72" s="293"/>
      <c r="ET72" s="307">
        <f t="shared" si="479"/>
        <v>11</v>
      </c>
      <c r="EU72" s="314" t="str">
        <f t="shared" ref="EU72:EW72" si="536">DZ72</f>
        <v/>
      </c>
      <c r="EV72" s="332" t="str">
        <f t="shared" si="536"/>
        <v/>
      </c>
      <c r="EW72" s="314" t="str">
        <f t="shared" si="536"/>
        <v/>
      </c>
      <c r="EX72" s="314" t="str">
        <f>Split!AD94</f>
        <v/>
      </c>
      <c r="EY72" s="314" t="str">
        <f>Split!AE94</f>
        <v/>
      </c>
      <c r="EZ72" s="12"/>
      <c r="FA72" s="12"/>
      <c r="FB72" s="314" t="str">
        <f t="shared" si="462"/>
        <v/>
      </c>
      <c r="FC72" s="314" t="str">
        <f t="shared" si="463"/>
        <v/>
      </c>
      <c r="FD72" s="12"/>
      <c r="FE72" s="314" t="str">
        <f t="shared" si="464"/>
        <v/>
      </c>
      <c r="FF72" s="12"/>
      <c r="FG72" s="314"/>
      <c r="FH72" s="314" t="str">
        <f t="shared" si="465"/>
        <v/>
      </c>
      <c r="FI72" s="12"/>
      <c r="FJ72" s="12"/>
      <c r="FK72" s="12"/>
      <c r="FL72" s="314"/>
      <c r="FM72" s="316"/>
      <c r="FN72" s="300"/>
    </row>
    <row r="73" ht="15.75" customHeight="1" outlineLevel="1">
      <c r="A73" s="292"/>
      <c r="B73" s="293"/>
      <c r="C73" s="302">
        <f t="shared" si="466"/>
        <v>12</v>
      </c>
      <c r="D73" s="303" t="str">
        <f>Split!F95</f>
        <v/>
      </c>
      <c r="E73" s="329" t="str">
        <f>IF(Split!G95="","",Split!G95)</f>
        <v/>
      </c>
      <c r="F73" s="303" t="str">
        <f>Split!N95</f>
        <v/>
      </c>
      <c r="G73" s="303" t="str">
        <f>Split!P95</f>
        <v/>
      </c>
      <c r="H73" s="303" t="str">
        <f>Split!Q95</f>
        <v/>
      </c>
      <c r="I73" s="12"/>
      <c r="J73" s="12"/>
      <c r="K73" s="303" t="str">
        <f>IF(D73="","",Split!O95)</f>
        <v/>
      </c>
      <c r="L73" s="303" t="str">
        <f>Split!H95</f>
        <v/>
      </c>
      <c r="M73" s="12"/>
      <c r="N73" s="303" t="str">
        <f>Split!$J95</f>
        <v/>
      </c>
      <c r="O73" s="12"/>
      <c r="P73" s="303"/>
      <c r="Q73" s="303" t="str">
        <f>Split!L95</f>
        <v/>
      </c>
      <c r="R73" s="12"/>
      <c r="S73" s="12"/>
      <c r="T73" s="12"/>
      <c r="U73" s="303"/>
      <c r="V73" s="305"/>
      <c r="W73" s="293"/>
      <c r="X73" s="302">
        <f t="shared" si="467"/>
        <v>12</v>
      </c>
      <c r="Y73" s="303" t="str">
        <f t="shared" ref="Y73:AA73" si="537">D73</f>
        <v/>
      </c>
      <c r="Z73" s="329" t="str">
        <f t="shared" si="537"/>
        <v/>
      </c>
      <c r="AA73" s="303" t="str">
        <f t="shared" si="537"/>
        <v/>
      </c>
      <c r="AB73" s="303" t="str">
        <f>Split!R95</f>
        <v/>
      </c>
      <c r="AC73" s="303" t="str">
        <f>Split!S95</f>
        <v/>
      </c>
      <c r="AD73" s="12"/>
      <c r="AE73" s="12"/>
      <c r="AF73" s="303" t="str">
        <f t="shared" si="432"/>
        <v/>
      </c>
      <c r="AG73" s="303" t="str">
        <f t="shared" si="433"/>
        <v/>
      </c>
      <c r="AH73" s="12"/>
      <c r="AI73" s="303" t="str">
        <f t="shared" si="434"/>
        <v/>
      </c>
      <c r="AJ73" s="12"/>
      <c r="AK73" s="303"/>
      <c r="AL73" s="303" t="str">
        <f t="shared" si="435"/>
        <v/>
      </c>
      <c r="AM73" s="12"/>
      <c r="AN73" s="12"/>
      <c r="AO73" s="12"/>
      <c r="AP73" s="303"/>
      <c r="AQ73" s="305"/>
      <c r="AR73" s="298"/>
      <c r="AS73" s="302">
        <f t="shared" si="469"/>
        <v>12</v>
      </c>
      <c r="AT73" s="303" t="str">
        <f t="shared" ref="AT73:AV73" si="538">Y73</f>
        <v/>
      </c>
      <c r="AU73" s="329" t="str">
        <f t="shared" si="538"/>
        <v/>
      </c>
      <c r="AV73" s="303" t="str">
        <f t="shared" si="538"/>
        <v/>
      </c>
      <c r="AW73" s="303" t="str">
        <f>Split!T95</f>
        <v/>
      </c>
      <c r="AX73" s="303" t="str">
        <f>Split!U95</f>
        <v/>
      </c>
      <c r="AY73" s="12"/>
      <c r="AZ73" s="12"/>
      <c r="BA73" s="303" t="str">
        <f t="shared" si="437"/>
        <v/>
      </c>
      <c r="BB73" s="303" t="str">
        <f t="shared" si="438"/>
        <v/>
      </c>
      <c r="BC73" s="12"/>
      <c r="BD73" s="303" t="str">
        <f t="shared" si="439"/>
        <v/>
      </c>
      <c r="BE73" s="12"/>
      <c r="BF73" s="303"/>
      <c r="BG73" s="303" t="str">
        <f t="shared" si="440"/>
        <v/>
      </c>
      <c r="BH73" s="12"/>
      <c r="BI73" s="12"/>
      <c r="BJ73" s="12"/>
      <c r="BK73" s="303"/>
      <c r="BL73" s="305"/>
      <c r="BM73" s="298"/>
      <c r="BN73" s="302">
        <f t="shared" si="471"/>
        <v>12</v>
      </c>
      <c r="BO73" s="303" t="str">
        <f t="shared" ref="BO73:BQ73" si="539">AT73</f>
        <v/>
      </c>
      <c r="BP73" s="329" t="str">
        <f t="shared" si="539"/>
        <v/>
      </c>
      <c r="BQ73" s="303" t="str">
        <f t="shared" si="539"/>
        <v/>
      </c>
      <c r="BR73" s="303" t="str">
        <f>Split!V95</f>
        <v/>
      </c>
      <c r="BS73" s="303" t="str">
        <f>Split!W95</f>
        <v/>
      </c>
      <c r="BT73" s="12"/>
      <c r="BU73" s="12"/>
      <c r="BV73" s="303" t="str">
        <f t="shared" si="442"/>
        <v/>
      </c>
      <c r="BW73" s="303" t="str">
        <f t="shared" si="443"/>
        <v/>
      </c>
      <c r="BX73" s="12"/>
      <c r="BY73" s="303" t="str">
        <f t="shared" si="444"/>
        <v/>
      </c>
      <c r="BZ73" s="12"/>
      <c r="CA73" s="303"/>
      <c r="CB73" s="303" t="str">
        <f t="shared" si="445"/>
        <v/>
      </c>
      <c r="CC73" s="12"/>
      <c r="CD73" s="12"/>
      <c r="CE73" s="12"/>
      <c r="CF73" s="303"/>
      <c r="CG73" s="305"/>
      <c r="CH73" s="293"/>
      <c r="CI73" s="302">
        <f t="shared" si="473"/>
        <v>12</v>
      </c>
      <c r="CJ73" s="303" t="str">
        <f t="shared" ref="CJ73:CL73" si="540">BO73</f>
        <v/>
      </c>
      <c r="CK73" s="329" t="str">
        <f t="shared" si="540"/>
        <v/>
      </c>
      <c r="CL73" s="303" t="str">
        <f t="shared" si="540"/>
        <v/>
      </c>
      <c r="CM73" s="303" t="str">
        <f>Split!X95</f>
        <v/>
      </c>
      <c r="CN73" s="303" t="str">
        <f>Split!Y95</f>
        <v/>
      </c>
      <c r="CO73" s="12"/>
      <c r="CP73" s="12"/>
      <c r="CQ73" s="303" t="str">
        <f t="shared" si="447"/>
        <v/>
      </c>
      <c r="CR73" s="303" t="str">
        <f t="shared" si="448"/>
        <v/>
      </c>
      <c r="CS73" s="12"/>
      <c r="CT73" s="303" t="str">
        <f t="shared" si="449"/>
        <v/>
      </c>
      <c r="CU73" s="12"/>
      <c r="CV73" s="303"/>
      <c r="CW73" s="303" t="str">
        <f t="shared" si="450"/>
        <v/>
      </c>
      <c r="CX73" s="12"/>
      <c r="CY73" s="12"/>
      <c r="CZ73" s="12"/>
      <c r="DA73" s="303"/>
      <c r="DB73" s="305"/>
      <c r="DC73" s="293"/>
      <c r="DD73" s="302">
        <f t="shared" si="475"/>
        <v>12</v>
      </c>
      <c r="DE73" s="303" t="str">
        <f t="shared" ref="DE73:DG73" si="541">CJ73</f>
        <v/>
      </c>
      <c r="DF73" s="329" t="str">
        <f t="shared" si="541"/>
        <v/>
      </c>
      <c r="DG73" s="303" t="str">
        <f t="shared" si="541"/>
        <v/>
      </c>
      <c r="DH73" s="303" t="str">
        <f>Split!Z95</f>
        <v/>
      </c>
      <c r="DI73" s="303" t="str">
        <f>Split!AA95</f>
        <v/>
      </c>
      <c r="DJ73" s="12"/>
      <c r="DK73" s="12"/>
      <c r="DL73" s="303" t="str">
        <f t="shared" si="452"/>
        <v/>
      </c>
      <c r="DM73" s="303" t="str">
        <f t="shared" si="453"/>
        <v/>
      </c>
      <c r="DN73" s="12"/>
      <c r="DO73" s="303" t="str">
        <f t="shared" si="454"/>
        <v/>
      </c>
      <c r="DP73" s="12"/>
      <c r="DQ73" s="303"/>
      <c r="DR73" s="303" t="str">
        <f t="shared" si="455"/>
        <v/>
      </c>
      <c r="DS73" s="12"/>
      <c r="DT73" s="12"/>
      <c r="DU73" s="12"/>
      <c r="DV73" s="303"/>
      <c r="DW73" s="305"/>
      <c r="DX73" s="293"/>
      <c r="DY73" s="302">
        <f t="shared" si="477"/>
        <v>12</v>
      </c>
      <c r="DZ73" s="303" t="str">
        <f t="shared" ref="DZ73:EB73" si="542">DE73</f>
        <v/>
      </c>
      <c r="EA73" s="330" t="str">
        <f t="shared" si="542"/>
        <v/>
      </c>
      <c r="EB73" s="303" t="str">
        <f t="shared" si="542"/>
        <v/>
      </c>
      <c r="EC73" s="303" t="str">
        <f>Split!AB95</f>
        <v/>
      </c>
      <c r="ED73" s="303" t="str">
        <f>Split!AC95</f>
        <v/>
      </c>
      <c r="EE73" s="12"/>
      <c r="EF73" s="12"/>
      <c r="EG73" s="303" t="str">
        <f t="shared" si="457"/>
        <v/>
      </c>
      <c r="EH73" s="303" t="str">
        <f t="shared" si="458"/>
        <v/>
      </c>
      <c r="EI73" s="12"/>
      <c r="EJ73" s="303" t="str">
        <f t="shared" si="459"/>
        <v/>
      </c>
      <c r="EK73" s="12"/>
      <c r="EL73" s="303"/>
      <c r="EM73" s="303" t="str">
        <f t="shared" si="460"/>
        <v/>
      </c>
      <c r="EN73" s="12"/>
      <c r="EO73" s="12"/>
      <c r="EP73" s="12"/>
      <c r="EQ73" s="303"/>
      <c r="ER73" s="305"/>
      <c r="ES73" s="293"/>
      <c r="ET73" s="302">
        <f t="shared" si="479"/>
        <v>12</v>
      </c>
      <c r="EU73" s="303" t="str">
        <f t="shared" ref="EU73:EW73" si="543">DZ73</f>
        <v/>
      </c>
      <c r="EV73" s="330" t="str">
        <f t="shared" si="543"/>
        <v/>
      </c>
      <c r="EW73" s="303" t="str">
        <f t="shared" si="543"/>
        <v/>
      </c>
      <c r="EX73" s="303" t="str">
        <f>Split!AD95</f>
        <v/>
      </c>
      <c r="EY73" s="303" t="str">
        <f>Split!AE95</f>
        <v/>
      </c>
      <c r="EZ73" s="12"/>
      <c r="FA73" s="12"/>
      <c r="FB73" s="303" t="str">
        <f t="shared" si="462"/>
        <v/>
      </c>
      <c r="FC73" s="303" t="str">
        <f t="shared" si="463"/>
        <v/>
      </c>
      <c r="FD73" s="12"/>
      <c r="FE73" s="303" t="str">
        <f t="shared" si="464"/>
        <v/>
      </c>
      <c r="FF73" s="12"/>
      <c r="FG73" s="303"/>
      <c r="FH73" s="303" t="str">
        <f t="shared" si="465"/>
        <v/>
      </c>
      <c r="FI73" s="12"/>
      <c r="FJ73" s="12"/>
      <c r="FK73" s="12"/>
      <c r="FL73" s="303"/>
      <c r="FM73" s="305"/>
      <c r="FN73" s="300"/>
    </row>
    <row r="74" ht="15.75" customHeight="1" outlineLevel="1">
      <c r="A74" s="333"/>
      <c r="B74" s="278"/>
      <c r="C74" s="340"/>
      <c r="D74" s="341"/>
      <c r="E74" s="9"/>
      <c r="F74" s="342"/>
      <c r="G74" s="342"/>
      <c r="H74" s="342"/>
      <c r="I74" s="342"/>
      <c r="J74" s="342"/>
      <c r="K74" s="342"/>
      <c r="L74" s="343"/>
      <c r="M74" s="343"/>
      <c r="N74" s="343"/>
      <c r="O74" s="343"/>
      <c r="P74" s="343"/>
      <c r="Q74" s="343"/>
      <c r="R74" s="343"/>
      <c r="S74" s="343"/>
      <c r="T74" s="343"/>
      <c r="U74" s="343"/>
      <c r="V74" s="343"/>
      <c r="W74" s="278"/>
      <c r="X74" s="340"/>
      <c r="Y74" s="341"/>
      <c r="Z74" s="9"/>
      <c r="AA74" s="342"/>
      <c r="AB74" s="342"/>
      <c r="AC74" s="342"/>
      <c r="AD74" s="342"/>
      <c r="AE74" s="342"/>
      <c r="AF74" s="342"/>
      <c r="AG74" s="343"/>
      <c r="AH74" s="343"/>
      <c r="AI74" s="343"/>
      <c r="AJ74" s="343"/>
      <c r="AK74" s="343"/>
      <c r="AL74" s="343"/>
      <c r="AM74" s="343"/>
      <c r="AN74" s="343"/>
      <c r="AO74" s="343"/>
      <c r="AP74" s="343"/>
      <c r="AQ74" s="343"/>
      <c r="AR74" s="285"/>
      <c r="AS74" s="340"/>
      <c r="AT74" s="341"/>
      <c r="AU74" s="9"/>
      <c r="AV74" s="342"/>
      <c r="AW74" s="342"/>
      <c r="AX74" s="342"/>
      <c r="AY74" s="342"/>
      <c r="AZ74" s="342"/>
      <c r="BA74" s="342"/>
      <c r="BB74" s="343"/>
      <c r="BC74" s="343"/>
      <c r="BD74" s="343"/>
      <c r="BE74" s="343"/>
      <c r="BF74" s="343"/>
      <c r="BG74" s="343"/>
      <c r="BH74" s="343"/>
      <c r="BI74" s="343"/>
      <c r="BJ74" s="343"/>
      <c r="BK74" s="343"/>
      <c r="BL74" s="343"/>
      <c r="BM74" s="285"/>
      <c r="BN74" s="340"/>
      <c r="BO74" s="341"/>
      <c r="BP74" s="9"/>
      <c r="BQ74" s="342"/>
      <c r="BR74" s="342"/>
      <c r="BS74" s="342"/>
      <c r="BT74" s="342"/>
      <c r="BU74" s="342"/>
      <c r="BV74" s="342"/>
      <c r="BW74" s="343"/>
      <c r="BX74" s="343"/>
      <c r="BY74" s="343"/>
      <c r="BZ74" s="343"/>
      <c r="CA74" s="343"/>
      <c r="CB74" s="343"/>
      <c r="CC74" s="343"/>
      <c r="CD74" s="343"/>
      <c r="CE74" s="343"/>
      <c r="CF74" s="343"/>
      <c r="CG74" s="343"/>
      <c r="CH74" s="278"/>
      <c r="CI74" s="340"/>
      <c r="CJ74" s="341"/>
      <c r="CK74" s="9"/>
      <c r="CL74" s="342"/>
      <c r="CM74" s="342"/>
      <c r="CN74" s="342"/>
      <c r="CO74" s="342"/>
      <c r="CP74" s="342"/>
      <c r="CQ74" s="342"/>
      <c r="CR74" s="343"/>
      <c r="CS74" s="343"/>
      <c r="CT74" s="343"/>
      <c r="CU74" s="343"/>
      <c r="CV74" s="343"/>
      <c r="CW74" s="343"/>
      <c r="CX74" s="343"/>
      <c r="CY74" s="343"/>
      <c r="CZ74" s="343"/>
      <c r="DA74" s="343"/>
      <c r="DB74" s="343"/>
      <c r="DC74" s="278"/>
      <c r="DD74" s="340"/>
      <c r="DE74" s="341"/>
      <c r="DF74" s="9"/>
      <c r="DG74" s="342"/>
      <c r="DH74" s="342"/>
      <c r="DI74" s="342"/>
      <c r="DJ74" s="342"/>
      <c r="DK74" s="342"/>
      <c r="DL74" s="342"/>
      <c r="DM74" s="343"/>
      <c r="DN74" s="343"/>
      <c r="DO74" s="343"/>
      <c r="DP74" s="343"/>
      <c r="DQ74" s="343"/>
      <c r="DR74" s="343"/>
      <c r="DS74" s="343"/>
      <c r="DT74" s="343"/>
      <c r="DU74" s="343"/>
      <c r="DV74" s="343"/>
      <c r="DW74" s="343"/>
      <c r="DX74" s="278"/>
      <c r="DY74" s="340"/>
      <c r="DZ74" s="341"/>
      <c r="EA74" s="9"/>
      <c r="EB74" s="342"/>
      <c r="EC74" s="342"/>
      <c r="ED74" s="342"/>
      <c r="EE74" s="342"/>
      <c r="EF74" s="342"/>
      <c r="EG74" s="342"/>
      <c r="EH74" s="343"/>
      <c r="EI74" s="343"/>
      <c r="EJ74" s="343"/>
      <c r="EK74" s="343"/>
      <c r="EL74" s="343"/>
      <c r="EM74" s="343"/>
      <c r="EN74" s="343"/>
      <c r="EO74" s="343"/>
      <c r="EP74" s="343"/>
      <c r="EQ74" s="343"/>
      <c r="ER74" s="343"/>
      <c r="ES74" s="278"/>
      <c r="ET74" s="340"/>
      <c r="EU74" s="341"/>
      <c r="EV74" s="9"/>
      <c r="EW74" s="342"/>
      <c r="EX74" s="342"/>
      <c r="EY74" s="342"/>
      <c r="EZ74" s="342"/>
      <c r="FA74" s="342"/>
      <c r="FB74" s="342"/>
      <c r="FC74" s="343"/>
      <c r="FD74" s="343"/>
      <c r="FE74" s="343"/>
      <c r="FF74" s="343"/>
      <c r="FG74" s="343"/>
      <c r="FH74" s="343"/>
      <c r="FI74" s="343"/>
      <c r="FJ74" s="343"/>
      <c r="FK74" s="343"/>
      <c r="FL74" s="343"/>
      <c r="FM74" s="343"/>
      <c r="FN74" s="286"/>
    </row>
    <row r="75" ht="15.75" customHeight="1" outlineLevel="1">
      <c r="A75" s="333"/>
      <c r="B75" s="278"/>
      <c r="C75" s="279"/>
      <c r="D75" s="280">
        <f>D60+1</f>
        <v>5</v>
      </c>
      <c r="E75" s="281"/>
      <c r="F75" s="281"/>
      <c r="G75" s="281"/>
      <c r="H75" s="281"/>
      <c r="I75" s="281"/>
      <c r="J75" s="282"/>
      <c r="K75" s="283"/>
      <c r="L75" s="282"/>
      <c r="M75" s="282"/>
      <c r="N75" s="282"/>
      <c r="O75" s="282"/>
      <c r="P75" s="282"/>
      <c r="Q75" s="282"/>
      <c r="R75" s="282"/>
      <c r="S75" s="284"/>
      <c r="T75" s="284"/>
      <c r="U75" s="284"/>
      <c r="V75" s="284"/>
      <c r="W75" s="278"/>
      <c r="X75" s="279"/>
      <c r="Y75" s="280">
        <f>Y60+1</f>
        <v>5</v>
      </c>
      <c r="Z75" s="281"/>
      <c r="AA75" s="281"/>
      <c r="AB75" s="281"/>
      <c r="AC75" s="281"/>
      <c r="AD75" s="281"/>
      <c r="AE75" s="282"/>
      <c r="AF75" s="283"/>
      <c r="AG75" s="282"/>
      <c r="AH75" s="282"/>
      <c r="AI75" s="282"/>
      <c r="AJ75" s="282"/>
      <c r="AK75" s="282"/>
      <c r="AL75" s="282"/>
      <c r="AM75" s="282"/>
      <c r="AN75" s="284"/>
      <c r="AO75" s="284"/>
      <c r="AP75" s="284"/>
      <c r="AQ75" s="284"/>
      <c r="AR75" s="285"/>
      <c r="AS75" s="279"/>
      <c r="AT75" s="280">
        <f>AT60+1</f>
        <v>5</v>
      </c>
      <c r="AU75" s="281"/>
      <c r="AV75" s="281"/>
      <c r="AW75" s="281"/>
      <c r="AX75" s="281"/>
      <c r="AY75" s="281"/>
      <c r="AZ75" s="282"/>
      <c r="BA75" s="283"/>
      <c r="BB75" s="282"/>
      <c r="BC75" s="282"/>
      <c r="BD75" s="282"/>
      <c r="BE75" s="282"/>
      <c r="BF75" s="282"/>
      <c r="BG75" s="282"/>
      <c r="BH75" s="282"/>
      <c r="BI75" s="284"/>
      <c r="BJ75" s="284"/>
      <c r="BK75" s="284"/>
      <c r="BL75" s="284"/>
      <c r="BM75" s="285"/>
      <c r="BN75" s="279"/>
      <c r="BO75" s="280">
        <f>BO60+1</f>
        <v>5</v>
      </c>
      <c r="BP75" s="281"/>
      <c r="BQ75" s="281"/>
      <c r="BR75" s="281"/>
      <c r="BS75" s="281"/>
      <c r="BT75" s="281"/>
      <c r="BU75" s="282"/>
      <c r="BV75" s="283"/>
      <c r="BW75" s="282"/>
      <c r="BX75" s="282"/>
      <c r="BY75" s="282"/>
      <c r="BZ75" s="282"/>
      <c r="CA75" s="282"/>
      <c r="CB75" s="282"/>
      <c r="CC75" s="282"/>
      <c r="CD75" s="284"/>
      <c r="CE75" s="284"/>
      <c r="CF75" s="284"/>
      <c r="CG75" s="284"/>
      <c r="CH75" s="278"/>
      <c r="CI75" s="279"/>
      <c r="CJ75" s="280">
        <f>CJ60+1</f>
        <v>5</v>
      </c>
      <c r="CK75" s="281"/>
      <c r="CL75" s="281"/>
      <c r="CM75" s="281"/>
      <c r="CN75" s="281"/>
      <c r="CO75" s="281"/>
      <c r="CP75" s="282"/>
      <c r="CQ75" s="283"/>
      <c r="CR75" s="282"/>
      <c r="CS75" s="282"/>
      <c r="CT75" s="282"/>
      <c r="CU75" s="282"/>
      <c r="CV75" s="282"/>
      <c r="CW75" s="282"/>
      <c r="CX75" s="282"/>
      <c r="CY75" s="284"/>
      <c r="CZ75" s="284"/>
      <c r="DA75" s="284"/>
      <c r="DB75" s="284"/>
      <c r="DC75" s="278"/>
      <c r="DD75" s="279"/>
      <c r="DE75" s="280">
        <f>DE60+1</f>
        <v>5</v>
      </c>
      <c r="DF75" s="281"/>
      <c r="DG75" s="281"/>
      <c r="DH75" s="281"/>
      <c r="DI75" s="281"/>
      <c r="DJ75" s="281"/>
      <c r="DK75" s="282"/>
      <c r="DL75" s="283"/>
      <c r="DM75" s="282"/>
      <c r="DN75" s="282"/>
      <c r="DO75" s="282"/>
      <c r="DP75" s="282"/>
      <c r="DQ75" s="282"/>
      <c r="DR75" s="282"/>
      <c r="DS75" s="282"/>
      <c r="DT75" s="284"/>
      <c r="DU75" s="284"/>
      <c r="DV75" s="284"/>
      <c r="DW75" s="284"/>
      <c r="DX75" s="278"/>
      <c r="DY75" s="279"/>
      <c r="DZ75" s="280">
        <f>DZ60+1</f>
        <v>5</v>
      </c>
      <c r="EA75" s="281"/>
      <c r="EB75" s="281"/>
      <c r="EC75" s="281"/>
      <c r="ED75" s="281"/>
      <c r="EE75" s="281"/>
      <c r="EF75" s="282"/>
      <c r="EG75" s="283"/>
      <c r="EH75" s="282"/>
      <c r="EI75" s="282"/>
      <c r="EJ75" s="282"/>
      <c r="EK75" s="282"/>
      <c r="EL75" s="282"/>
      <c r="EM75" s="282"/>
      <c r="EN75" s="282"/>
      <c r="EO75" s="284"/>
      <c r="EP75" s="284"/>
      <c r="EQ75" s="284"/>
      <c r="ER75" s="284"/>
      <c r="ES75" s="278"/>
      <c r="ET75" s="279"/>
      <c r="EU75" s="280">
        <f>EU60+1</f>
        <v>5</v>
      </c>
      <c r="EV75" s="281"/>
      <c r="EW75" s="281"/>
      <c r="EX75" s="281"/>
      <c r="EY75" s="281"/>
      <c r="EZ75" s="281"/>
      <c r="FA75" s="282"/>
      <c r="FB75" s="283"/>
      <c r="FC75" s="282"/>
      <c r="FD75" s="282"/>
      <c r="FE75" s="282"/>
      <c r="FF75" s="282"/>
      <c r="FG75" s="282"/>
      <c r="FH75" s="282"/>
      <c r="FI75" s="282"/>
      <c r="FJ75" s="284"/>
      <c r="FK75" s="284"/>
      <c r="FL75" s="284"/>
      <c r="FM75" s="284"/>
      <c r="FN75" s="286"/>
    </row>
    <row r="76" ht="15.0" customHeight="1" outlineLevel="1">
      <c r="A76" s="277"/>
      <c r="B76" s="278"/>
      <c r="C76" s="287" t="s">
        <v>314</v>
      </c>
      <c r="D76" s="288" t="s">
        <v>315</v>
      </c>
      <c r="E76" s="288" t="s">
        <v>303</v>
      </c>
      <c r="F76" s="289" t="s">
        <v>307</v>
      </c>
      <c r="G76" s="289" t="s">
        <v>304</v>
      </c>
      <c r="H76" s="289" t="s">
        <v>305</v>
      </c>
      <c r="I76" s="290"/>
      <c r="J76" s="290"/>
      <c r="K76" s="289" t="s">
        <v>316</v>
      </c>
      <c r="L76" s="289" t="s">
        <v>306</v>
      </c>
      <c r="M76" s="290"/>
      <c r="N76" s="289" t="s">
        <v>317</v>
      </c>
      <c r="O76" s="290"/>
      <c r="P76" s="289"/>
      <c r="Q76" s="289" t="s">
        <v>318</v>
      </c>
      <c r="R76" s="290"/>
      <c r="S76" s="290"/>
      <c r="T76" s="290"/>
      <c r="U76" s="289"/>
      <c r="V76" s="291" t="s">
        <v>309</v>
      </c>
      <c r="W76" s="278"/>
      <c r="X76" s="287" t="s">
        <v>314</v>
      </c>
      <c r="Y76" s="288" t="s">
        <v>315</v>
      </c>
      <c r="Z76" s="288" t="s">
        <v>303</v>
      </c>
      <c r="AA76" s="289" t="s">
        <v>307</v>
      </c>
      <c r="AB76" s="289" t="s">
        <v>304</v>
      </c>
      <c r="AC76" s="289" t="s">
        <v>305</v>
      </c>
      <c r="AD76" s="290"/>
      <c r="AE76" s="290"/>
      <c r="AF76" s="289" t="s">
        <v>316</v>
      </c>
      <c r="AG76" s="289" t="s">
        <v>306</v>
      </c>
      <c r="AH76" s="290"/>
      <c r="AI76" s="289" t="s">
        <v>317</v>
      </c>
      <c r="AJ76" s="290"/>
      <c r="AK76" s="289"/>
      <c r="AL76" s="289" t="s">
        <v>318</v>
      </c>
      <c r="AM76" s="290"/>
      <c r="AN76" s="290"/>
      <c r="AO76" s="290"/>
      <c r="AP76" s="289"/>
      <c r="AQ76" s="291" t="s">
        <v>309</v>
      </c>
      <c r="AR76" s="285"/>
      <c r="AS76" s="287" t="s">
        <v>314</v>
      </c>
      <c r="AT76" s="288" t="s">
        <v>315</v>
      </c>
      <c r="AU76" s="288" t="s">
        <v>303</v>
      </c>
      <c r="AV76" s="289" t="s">
        <v>307</v>
      </c>
      <c r="AW76" s="289" t="s">
        <v>304</v>
      </c>
      <c r="AX76" s="289" t="s">
        <v>305</v>
      </c>
      <c r="AY76" s="290"/>
      <c r="AZ76" s="290"/>
      <c r="BA76" s="289" t="s">
        <v>316</v>
      </c>
      <c r="BB76" s="289" t="s">
        <v>306</v>
      </c>
      <c r="BC76" s="290"/>
      <c r="BD76" s="289" t="s">
        <v>317</v>
      </c>
      <c r="BE76" s="290"/>
      <c r="BF76" s="289"/>
      <c r="BG76" s="289" t="s">
        <v>318</v>
      </c>
      <c r="BH76" s="290"/>
      <c r="BI76" s="290"/>
      <c r="BJ76" s="290"/>
      <c r="BK76" s="289"/>
      <c r="BL76" s="291" t="s">
        <v>309</v>
      </c>
      <c r="BM76" s="285"/>
      <c r="BN76" s="287" t="s">
        <v>314</v>
      </c>
      <c r="BO76" s="288" t="s">
        <v>315</v>
      </c>
      <c r="BP76" s="288" t="s">
        <v>303</v>
      </c>
      <c r="BQ76" s="289" t="s">
        <v>307</v>
      </c>
      <c r="BR76" s="289" t="s">
        <v>304</v>
      </c>
      <c r="BS76" s="289" t="s">
        <v>305</v>
      </c>
      <c r="BT76" s="290"/>
      <c r="BU76" s="290"/>
      <c r="BV76" s="289" t="s">
        <v>316</v>
      </c>
      <c r="BW76" s="289" t="s">
        <v>306</v>
      </c>
      <c r="BX76" s="290"/>
      <c r="BY76" s="289" t="s">
        <v>317</v>
      </c>
      <c r="BZ76" s="290"/>
      <c r="CA76" s="289"/>
      <c r="CB76" s="289" t="s">
        <v>318</v>
      </c>
      <c r="CC76" s="290"/>
      <c r="CD76" s="290"/>
      <c r="CE76" s="290"/>
      <c r="CF76" s="289"/>
      <c r="CG76" s="291" t="s">
        <v>309</v>
      </c>
      <c r="CH76" s="278"/>
      <c r="CI76" s="287" t="s">
        <v>314</v>
      </c>
      <c r="CJ76" s="288" t="s">
        <v>315</v>
      </c>
      <c r="CK76" s="288" t="s">
        <v>303</v>
      </c>
      <c r="CL76" s="289" t="s">
        <v>307</v>
      </c>
      <c r="CM76" s="289" t="s">
        <v>304</v>
      </c>
      <c r="CN76" s="289" t="s">
        <v>305</v>
      </c>
      <c r="CO76" s="290"/>
      <c r="CP76" s="290"/>
      <c r="CQ76" s="289" t="s">
        <v>316</v>
      </c>
      <c r="CR76" s="289" t="s">
        <v>306</v>
      </c>
      <c r="CS76" s="290"/>
      <c r="CT76" s="289" t="s">
        <v>317</v>
      </c>
      <c r="CU76" s="290"/>
      <c r="CV76" s="289"/>
      <c r="CW76" s="289" t="s">
        <v>318</v>
      </c>
      <c r="CX76" s="290"/>
      <c r="CY76" s="290"/>
      <c r="CZ76" s="290"/>
      <c r="DA76" s="289"/>
      <c r="DB76" s="291" t="s">
        <v>309</v>
      </c>
      <c r="DC76" s="278"/>
      <c r="DD76" s="287" t="s">
        <v>314</v>
      </c>
      <c r="DE76" s="288" t="s">
        <v>315</v>
      </c>
      <c r="DF76" s="288" t="s">
        <v>303</v>
      </c>
      <c r="DG76" s="289" t="s">
        <v>307</v>
      </c>
      <c r="DH76" s="289" t="s">
        <v>304</v>
      </c>
      <c r="DI76" s="289" t="s">
        <v>305</v>
      </c>
      <c r="DJ76" s="290"/>
      <c r="DK76" s="290"/>
      <c r="DL76" s="289" t="s">
        <v>316</v>
      </c>
      <c r="DM76" s="289" t="s">
        <v>306</v>
      </c>
      <c r="DN76" s="290"/>
      <c r="DO76" s="289" t="s">
        <v>317</v>
      </c>
      <c r="DP76" s="290"/>
      <c r="DQ76" s="289"/>
      <c r="DR76" s="289" t="s">
        <v>318</v>
      </c>
      <c r="DS76" s="290"/>
      <c r="DT76" s="290"/>
      <c r="DU76" s="290"/>
      <c r="DV76" s="289"/>
      <c r="DW76" s="291" t="s">
        <v>309</v>
      </c>
      <c r="DX76" s="278"/>
      <c r="DY76" s="287" t="s">
        <v>314</v>
      </c>
      <c r="DZ76" s="288" t="s">
        <v>315</v>
      </c>
      <c r="EA76" s="288" t="s">
        <v>303</v>
      </c>
      <c r="EB76" s="289" t="s">
        <v>307</v>
      </c>
      <c r="EC76" s="289" t="s">
        <v>304</v>
      </c>
      <c r="ED76" s="289" t="s">
        <v>305</v>
      </c>
      <c r="EE76" s="290"/>
      <c r="EF76" s="290"/>
      <c r="EG76" s="289" t="s">
        <v>316</v>
      </c>
      <c r="EH76" s="289" t="s">
        <v>306</v>
      </c>
      <c r="EI76" s="290"/>
      <c r="EJ76" s="289" t="s">
        <v>317</v>
      </c>
      <c r="EK76" s="290"/>
      <c r="EL76" s="289"/>
      <c r="EM76" s="289" t="s">
        <v>318</v>
      </c>
      <c r="EN76" s="290"/>
      <c r="EO76" s="290"/>
      <c r="EP76" s="290"/>
      <c r="EQ76" s="289"/>
      <c r="ER76" s="291" t="s">
        <v>309</v>
      </c>
      <c r="ES76" s="278"/>
      <c r="ET76" s="287" t="s">
        <v>314</v>
      </c>
      <c r="EU76" s="288" t="s">
        <v>315</v>
      </c>
      <c r="EV76" s="288" t="s">
        <v>303</v>
      </c>
      <c r="EW76" s="289" t="s">
        <v>307</v>
      </c>
      <c r="EX76" s="289" t="s">
        <v>304</v>
      </c>
      <c r="EY76" s="289" t="s">
        <v>305</v>
      </c>
      <c r="EZ76" s="290"/>
      <c r="FA76" s="290"/>
      <c r="FB76" s="289" t="s">
        <v>316</v>
      </c>
      <c r="FC76" s="289" t="s">
        <v>306</v>
      </c>
      <c r="FD76" s="290"/>
      <c r="FE76" s="289" t="s">
        <v>317</v>
      </c>
      <c r="FF76" s="290"/>
      <c r="FG76" s="289"/>
      <c r="FH76" s="289" t="s">
        <v>318</v>
      </c>
      <c r="FI76" s="290"/>
      <c r="FJ76" s="290"/>
      <c r="FK76" s="290"/>
      <c r="FL76" s="289"/>
      <c r="FM76" s="291" t="s">
        <v>309</v>
      </c>
      <c r="FN76" s="286"/>
    </row>
    <row r="77" ht="15.75" customHeight="1" outlineLevel="1">
      <c r="A77" s="292"/>
      <c r="B77" s="293"/>
      <c r="C77" s="294" t="s">
        <v>319</v>
      </c>
      <c r="D77" s="295" t="str">
        <f>Split!F99</f>
        <v/>
      </c>
      <c r="E77" s="331" t="str">
        <f>IF(Split!G99="","",Split!G99)</f>
        <v/>
      </c>
      <c r="F77" s="295" t="str">
        <f>Split!N99</f>
        <v/>
      </c>
      <c r="G77" s="295">
        <f>Split!P99</f>
        <v>3</v>
      </c>
      <c r="H77" s="295">
        <f>Split!Q99</f>
        <v>8</v>
      </c>
      <c r="I77" s="27"/>
      <c r="J77" s="27"/>
      <c r="K77" s="295" t="str">
        <f>IF(D77="","",Split!O99)</f>
        <v/>
      </c>
      <c r="L77" s="295" t="str">
        <f>Split!H99</f>
        <v/>
      </c>
      <c r="M77" s="27"/>
      <c r="N77" s="295" t="str">
        <f>Split!$J99</f>
        <v/>
      </c>
      <c r="O77" s="27"/>
      <c r="P77" s="295"/>
      <c r="Q77" s="295" t="str">
        <f>Split!L99</f>
        <v>Fai tre serie da 8 per l'intero programma </v>
      </c>
      <c r="R77" s="27"/>
      <c r="S77" s="27"/>
      <c r="T77" s="27"/>
      <c r="U77" s="295"/>
      <c r="V77" s="297"/>
      <c r="W77" s="293"/>
      <c r="X77" s="294" t="s">
        <v>319</v>
      </c>
      <c r="Y77" s="295" t="str">
        <f t="shared" ref="Y77:AA77" si="544">D77</f>
        <v/>
      </c>
      <c r="Z77" s="331" t="str">
        <f t="shared" si="544"/>
        <v/>
      </c>
      <c r="AA77" s="295" t="str">
        <f t="shared" si="544"/>
        <v/>
      </c>
      <c r="AB77" s="295">
        <f>Split!R99</f>
        <v>3</v>
      </c>
      <c r="AC77" s="295">
        <f>Split!S99</f>
        <v>8</v>
      </c>
      <c r="AD77" s="27"/>
      <c r="AE77" s="27"/>
      <c r="AF77" s="295" t="str">
        <f t="shared" ref="AF77:AF88" si="552">$K77</f>
        <v/>
      </c>
      <c r="AG77" s="295" t="str">
        <f t="shared" ref="AG77:AG88" si="553">L77</f>
        <v/>
      </c>
      <c r="AH77" s="27"/>
      <c r="AI77" s="295" t="str">
        <f t="shared" ref="AI77:AI88" si="554">N77</f>
        <v/>
      </c>
      <c r="AJ77" s="27"/>
      <c r="AK77" s="295"/>
      <c r="AL77" s="295" t="str">
        <f t="shared" ref="AL77:AL88" si="555">Q77</f>
        <v>Fai tre serie da 8 per l'intero programma </v>
      </c>
      <c r="AM77" s="27"/>
      <c r="AN77" s="27"/>
      <c r="AO77" s="27"/>
      <c r="AP77" s="295"/>
      <c r="AQ77" s="297"/>
      <c r="AR77" s="298"/>
      <c r="AS77" s="294" t="s">
        <v>319</v>
      </c>
      <c r="AT77" s="295" t="str">
        <f t="shared" ref="AT77:AV77" si="545">Y77</f>
        <v/>
      </c>
      <c r="AU77" s="331" t="str">
        <f t="shared" si="545"/>
        <v/>
      </c>
      <c r="AV77" s="295" t="str">
        <f t="shared" si="545"/>
        <v/>
      </c>
      <c r="AW77" s="295">
        <f>Split!T99</f>
        <v>3</v>
      </c>
      <c r="AX77" s="295">
        <f>Split!U99</f>
        <v>8</v>
      </c>
      <c r="AY77" s="27"/>
      <c r="AZ77" s="27"/>
      <c r="BA77" s="295" t="str">
        <f t="shared" ref="BA77:BA88" si="557">$K77</f>
        <v/>
      </c>
      <c r="BB77" s="295" t="str">
        <f t="shared" ref="BB77:BB88" si="558">AG77</f>
        <v/>
      </c>
      <c r="BC77" s="27"/>
      <c r="BD77" s="295" t="str">
        <f t="shared" ref="BD77:BD88" si="559">AI77</f>
        <v/>
      </c>
      <c r="BE77" s="27"/>
      <c r="BF77" s="295"/>
      <c r="BG77" s="295" t="str">
        <f t="shared" ref="BG77:BG88" si="560">AL77</f>
        <v>Fai tre serie da 8 per l'intero programma </v>
      </c>
      <c r="BH77" s="27"/>
      <c r="BI77" s="27"/>
      <c r="BJ77" s="27"/>
      <c r="BK77" s="295"/>
      <c r="BL77" s="297"/>
      <c r="BM77" s="298"/>
      <c r="BN77" s="294" t="s">
        <v>319</v>
      </c>
      <c r="BO77" s="295" t="str">
        <f t="shared" ref="BO77:BQ77" si="546">AT77</f>
        <v/>
      </c>
      <c r="BP77" s="331" t="str">
        <f t="shared" si="546"/>
        <v/>
      </c>
      <c r="BQ77" s="295" t="str">
        <f t="shared" si="546"/>
        <v/>
      </c>
      <c r="BR77" s="295">
        <f>Split!V99</f>
        <v>3</v>
      </c>
      <c r="BS77" s="295">
        <f>Split!W99</f>
        <v>8</v>
      </c>
      <c r="BT77" s="27"/>
      <c r="BU77" s="27"/>
      <c r="BV77" s="295" t="str">
        <f t="shared" ref="BV77:BV88" si="562">$K77</f>
        <v/>
      </c>
      <c r="BW77" s="295" t="str">
        <f t="shared" ref="BW77:BW88" si="563">BB77</f>
        <v/>
      </c>
      <c r="BX77" s="27"/>
      <c r="BY77" s="295" t="str">
        <f t="shared" ref="BY77:BY88" si="564">BD77</f>
        <v/>
      </c>
      <c r="BZ77" s="27"/>
      <c r="CA77" s="295"/>
      <c r="CB77" s="295" t="str">
        <f t="shared" ref="CB77:CB88" si="565">BG77</f>
        <v>Fai tre serie da 8 per l'intero programma </v>
      </c>
      <c r="CC77" s="27"/>
      <c r="CD77" s="27"/>
      <c r="CE77" s="27"/>
      <c r="CF77" s="295"/>
      <c r="CG77" s="297"/>
      <c r="CH77" s="293"/>
      <c r="CI77" s="294" t="s">
        <v>319</v>
      </c>
      <c r="CJ77" s="295" t="str">
        <f t="shared" ref="CJ77:CL77" si="547">BO77</f>
        <v/>
      </c>
      <c r="CK77" s="331" t="str">
        <f t="shared" si="547"/>
        <v/>
      </c>
      <c r="CL77" s="295" t="str">
        <f t="shared" si="547"/>
        <v/>
      </c>
      <c r="CM77" s="295">
        <f>Split!X99</f>
        <v>3</v>
      </c>
      <c r="CN77" s="295">
        <f>Split!Y99</f>
        <v>8</v>
      </c>
      <c r="CO77" s="27"/>
      <c r="CP77" s="27"/>
      <c r="CQ77" s="295" t="str">
        <f t="shared" ref="CQ77:CQ88" si="567">$K77</f>
        <v/>
      </c>
      <c r="CR77" s="295" t="str">
        <f t="shared" ref="CR77:CR88" si="568">BW77</f>
        <v/>
      </c>
      <c r="CS77" s="27"/>
      <c r="CT77" s="295" t="str">
        <f t="shared" ref="CT77:CT88" si="569">BY77</f>
        <v/>
      </c>
      <c r="CU77" s="27"/>
      <c r="CV77" s="295"/>
      <c r="CW77" s="295" t="str">
        <f t="shared" ref="CW77:CW88" si="570">CB77</f>
        <v>Fai tre serie da 8 per l'intero programma </v>
      </c>
      <c r="CX77" s="27"/>
      <c r="CY77" s="27"/>
      <c r="CZ77" s="27"/>
      <c r="DA77" s="295"/>
      <c r="DB77" s="297"/>
      <c r="DC77" s="293"/>
      <c r="DD77" s="294" t="s">
        <v>319</v>
      </c>
      <c r="DE77" s="295" t="str">
        <f t="shared" ref="DE77:DG77" si="548">CJ77</f>
        <v/>
      </c>
      <c r="DF77" s="331" t="str">
        <f t="shared" si="548"/>
        <v/>
      </c>
      <c r="DG77" s="295" t="str">
        <f t="shared" si="548"/>
        <v/>
      </c>
      <c r="DH77" s="295">
        <f>Split!Z99</f>
        <v>3</v>
      </c>
      <c r="DI77" s="295">
        <f>Split!AA99</f>
        <v>8</v>
      </c>
      <c r="DJ77" s="27"/>
      <c r="DK77" s="27"/>
      <c r="DL77" s="295" t="str">
        <f t="shared" ref="DL77:DL88" si="572">$K77</f>
        <v/>
      </c>
      <c r="DM77" s="295" t="str">
        <f t="shared" ref="DM77:DM88" si="573">CR77</f>
        <v/>
      </c>
      <c r="DN77" s="27"/>
      <c r="DO77" s="295" t="str">
        <f t="shared" ref="DO77:DO88" si="574">CT77</f>
        <v/>
      </c>
      <c r="DP77" s="27"/>
      <c r="DQ77" s="295"/>
      <c r="DR77" s="295" t="str">
        <f t="shared" ref="DR77:DR88" si="575">CW77</f>
        <v>Fai tre serie da 8 per l'intero programma </v>
      </c>
      <c r="DS77" s="27"/>
      <c r="DT77" s="27"/>
      <c r="DU77" s="27"/>
      <c r="DV77" s="295"/>
      <c r="DW77" s="297"/>
      <c r="DX77" s="293"/>
      <c r="DY77" s="294" t="s">
        <v>319</v>
      </c>
      <c r="DZ77" s="295" t="str">
        <f t="shared" ref="DZ77:EB77" si="549">DE77</f>
        <v/>
      </c>
      <c r="EA77" s="345" t="str">
        <f t="shared" si="549"/>
        <v/>
      </c>
      <c r="EB77" s="295" t="str">
        <f t="shared" si="549"/>
        <v/>
      </c>
      <c r="EC77" s="295" t="str">
        <f>Split!AB99</f>
        <v/>
      </c>
      <c r="ED77" s="295" t="str">
        <f>Split!AC99</f>
        <v/>
      </c>
      <c r="EE77" s="27"/>
      <c r="EF77" s="27"/>
      <c r="EG77" s="295" t="str">
        <f t="shared" ref="EG77:EG88" si="577">$K77</f>
        <v/>
      </c>
      <c r="EH77" s="295" t="str">
        <f t="shared" ref="EH77:EH88" si="578">DM77</f>
        <v/>
      </c>
      <c r="EI77" s="27"/>
      <c r="EJ77" s="295" t="str">
        <f t="shared" ref="EJ77:EJ88" si="579">DO77</f>
        <v/>
      </c>
      <c r="EK77" s="27"/>
      <c r="EL77" s="295"/>
      <c r="EM77" s="295" t="str">
        <f t="shared" ref="EM77:EM88" si="580">DR77</f>
        <v>Fai tre serie da 8 per l'intero programma </v>
      </c>
      <c r="EN77" s="27"/>
      <c r="EO77" s="27"/>
      <c r="EP77" s="27"/>
      <c r="EQ77" s="295"/>
      <c r="ER77" s="297"/>
      <c r="ES77" s="293"/>
      <c r="ET77" s="294" t="s">
        <v>319</v>
      </c>
      <c r="EU77" s="295" t="str">
        <f t="shared" ref="EU77:EW77" si="550">DZ77</f>
        <v/>
      </c>
      <c r="EV77" s="345" t="str">
        <f t="shared" si="550"/>
        <v/>
      </c>
      <c r="EW77" s="295" t="str">
        <f t="shared" si="550"/>
        <v/>
      </c>
      <c r="EX77" s="295" t="str">
        <f>Split!AD99</f>
        <v/>
      </c>
      <c r="EY77" s="295" t="str">
        <f>Split!AE99</f>
        <v/>
      </c>
      <c r="EZ77" s="27"/>
      <c r="FA77" s="27"/>
      <c r="FB77" s="295" t="str">
        <f t="shared" ref="FB77:FB88" si="582">$K77</f>
        <v/>
      </c>
      <c r="FC77" s="295" t="str">
        <f t="shared" ref="FC77:FC88" si="583">EH77</f>
        <v/>
      </c>
      <c r="FD77" s="27"/>
      <c r="FE77" s="295" t="str">
        <f t="shared" ref="FE77:FE88" si="584">EJ77</f>
        <v/>
      </c>
      <c r="FF77" s="27"/>
      <c r="FG77" s="295"/>
      <c r="FH77" s="295" t="str">
        <f t="shared" ref="FH77:FH88" si="585">EM77</f>
        <v>Fai tre serie da 8 per l'intero programma </v>
      </c>
      <c r="FI77" s="27"/>
      <c r="FJ77" s="27"/>
      <c r="FK77" s="27"/>
      <c r="FL77" s="295"/>
      <c r="FM77" s="297"/>
      <c r="FN77" s="300"/>
    </row>
    <row r="78" ht="15.75" customHeight="1" outlineLevel="1">
      <c r="A78" s="301"/>
      <c r="B78" s="293"/>
      <c r="C78" s="302">
        <f t="shared" ref="C78:C88" si="586">C77+1</f>
        <v>2</v>
      </c>
      <c r="D78" s="303" t="str">
        <f>Split!F100</f>
        <v/>
      </c>
      <c r="E78" s="329" t="str">
        <f>IF(Split!G100="","",Split!G100)</f>
        <v/>
      </c>
      <c r="F78" s="303" t="str">
        <f>Split!N100</f>
        <v/>
      </c>
      <c r="G78" s="303" t="str">
        <f>Split!P100</f>
        <v/>
      </c>
      <c r="H78" s="303" t="str">
        <f>Split!Q100</f>
        <v/>
      </c>
      <c r="I78" s="12"/>
      <c r="J78" s="12"/>
      <c r="K78" s="303" t="str">
        <f>IF(D78="","",Split!O100)</f>
        <v/>
      </c>
      <c r="L78" s="303" t="str">
        <f>Split!H100</f>
        <v/>
      </c>
      <c r="M78" s="12"/>
      <c r="N78" s="303" t="str">
        <f>Split!$J100</f>
        <v/>
      </c>
      <c r="O78" s="12"/>
      <c r="P78" s="303"/>
      <c r="Q78" s="303" t="str">
        <f>Split!L100</f>
        <v/>
      </c>
      <c r="R78" s="12"/>
      <c r="S78" s="12"/>
      <c r="T78" s="12"/>
      <c r="U78" s="303"/>
      <c r="V78" s="305"/>
      <c r="W78" s="293"/>
      <c r="X78" s="302">
        <f t="shared" ref="X78:X88" si="587">X77+1</f>
        <v>2</v>
      </c>
      <c r="Y78" s="303" t="str">
        <f t="shared" ref="Y78:AA78" si="551">D78</f>
        <v/>
      </c>
      <c r="Z78" s="329" t="str">
        <f t="shared" si="551"/>
        <v/>
      </c>
      <c r="AA78" s="303" t="str">
        <f t="shared" si="551"/>
        <v/>
      </c>
      <c r="AB78" s="303" t="str">
        <f>Split!R100</f>
        <v/>
      </c>
      <c r="AC78" s="303" t="str">
        <f>Split!S100</f>
        <v/>
      </c>
      <c r="AD78" s="12"/>
      <c r="AE78" s="12"/>
      <c r="AF78" s="303" t="str">
        <f t="shared" si="552"/>
        <v/>
      </c>
      <c r="AG78" s="303" t="str">
        <f t="shared" si="553"/>
        <v/>
      </c>
      <c r="AH78" s="12"/>
      <c r="AI78" s="303" t="str">
        <f t="shared" si="554"/>
        <v/>
      </c>
      <c r="AJ78" s="12"/>
      <c r="AK78" s="303"/>
      <c r="AL78" s="303" t="str">
        <f t="shared" si="555"/>
        <v/>
      </c>
      <c r="AM78" s="12"/>
      <c r="AN78" s="12"/>
      <c r="AO78" s="12"/>
      <c r="AP78" s="303"/>
      <c r="AQ78" s="305"/>
      <c r="AR78" s="298"/>
      <c r="AS78" s="302">
        <f t="shared" ref="AS78:AS88" si="589">AS77+1</f>
        <v>2</v>
      </c>
      <c r="AT78" s="303" t="str">
        <f t="shared" ref="AT78:AV78" si="556">Y78</f>
        <v/>
      </c>
      <c r="AU78" s="329" t="str">
        <f t="shared" si="556"/>
        <v/>
      </c>
      <c r="AV78" s="303" t="str">
        <f t="shared" si="556"/>
        <v/>
      </c>
      <c r="AW78" s="303" t="str">
        <f>Split!T100</f>
        <v/>
      </c>
      <c r="AX78" s="303" t="str">
        <f>Split!U100</f>
        <v/>
      </c>
      <c r="AY78" s="12"/>
      <c r="AZ78" s="12"/>
      <c r="BA78" s="303" t="str">
        <f t="shared" si="557"/>
        <v/>
      </c>
      <c r="BB78" s="303" t="str">
        <f t="shared" si="558"/>
        <v/>
      </c>
      <c r="BC78" s="12"/>
      <c r="BD78" s="303" t="str">
        <f t="shared" si="559"/>
        <v/>
      </c>
      <c r="BE78" s="12"/>
      <c r="BF78" s="303"/>
      <c r="BG78" s="303" t="str">
        <f t="shared" si="560"/>
        <v/>
      </c>
      <c r="BH78" s="12"/>
      <c r="BI78" s="12"/>
      <c r="BJ78" s="12"/>
      <c r="BK78" s="303"/>
      <c r="BL78" s="305"/>
      <c r="BM78" s="298"/>
      <c r="BN78" s="302">
        <f t="shared" ref="BN78:BN88" si="591">BN77+1</f>
        <v>2</v>
      </c>
      <c r="BO78" s="303" t="str">
        <f t="shared" ref="BO78:BQ78" si="561">AT78</f>
        <v/>
      </c>
      <c r="BP78" s="329" t="str">
        <f t="shared" si="561"/>
        <v/>
      </c>
      <c r="BQ78" s="303" t="str">
        <f t="shared" si="561"/>
        <v/>
      </c>
      <c r="BR78" s="303" t="str">
        <f>Split!V100</f>
        <v/>
      </c>
      <c r="BS78" s="303" t="str">
        <f>Split!W100</f>
        <v/>
      </c>
      <c r="BT78" s="12"/>
      <c r="BU78" s="12"/>
      <c r="BV78" s="303" t="str">
        <f t="shared" si="562"/>
        <v/>
      </c>
      <c r="BW78" s="303" t="str">
        <f t="shared" si="563"/>
        <v/>
      </c>
      <c r="BX78" s="12"/>
      <c r="BY78" s="303" t="str">
        <f t="shared" si="564"/>
        <v/>
      </c>
      <c r="BZ78" s="12"/>
      <c r="CA78" s="303"/>
      <c r="CB78" s="303" t="str">
        <f t="shared" si="565"/>
        <v/>
      </c>
      <c r="CC78" s="12"/>
      <c r="CD78" s="12"/>
      <c r="CE78" s="12"/>
      <c r="CF78" s="303"/>
      <c r="CG78" s="305"/>
      <c r="CH78" s="293"/>
      <c r="CI78" s="302">
        <f t="shared" ref="CI78:CI88" si="593">CI77+1</f>
        <v>2</v>
      </c>
      <c r="CJ78" s="303" t="str">
        <f t="shared" ref="CJ78:CL78" si="566">BO78</f>
        <v/>
      </c>
      <c r="CK78" s="329" t="str">
        <f t="shared" si="566"/>
        <v/>
      </c>
      <c r="CL78" s="303" t="str">
        <f t="shared" si="566"/>
        <v/>
      </c>
      <c r="CM78" s="303" t="str">
        <f>Split!X100</f>
        <v/>
      </c>
      <c r="CN78" s="303" t="str">
        <f>Split!Y100</f>
        <v/>
      </c>
      <c r="CO78" s="12"/>
      <c r="CP78" s="12"/>
      <c r="CQ78" s="303" t="str">
        <f t="shared" si="567"/>
        <v/>
      </c>
      <c r="CR78" s="303" t="str">
        <f t="shared" si="568"/>
        <v/>
      </c>
      <c r="CS78" s="12"/>
      <c r="CT78" s="303" t="str">
        <f t="shared" si="569"/>
        <v/>
      </c>
      <c r="CU78" s="12"/>
      <c r="CV78" s="303"/>
      <c r="CW78" s="303" t="str">
        <f t="shared" si="570"/>
        <v/>
      </c>
      <c r="CX78" s="12"/>
      <c r="CY78" s="12"/>
      <c r="CZ78" s="12"/>
      <c r="DA78" s="303"/>
      <c r="DB78" s="305"/>
      <c r="DC78" s="293"/>
      <c r="DD78" s="302">
        <f t="shared" ref="DD78:DD88" si="595">DD77+1</f>
        <v>2</v>
      </c>
      <c r="DE78" s="303" t="str">
        <f t="shared" ref="DE78:DG78" si="571">CJ78</f>
        <v/>
      </c>
      <c r="DF78" s="329" t="str">
        <f t="shared" si="571"/>
        <v/>
      </c>
      <c r="DG78" s="303" t="str">
        <f t="shared" si="571"/>
        <v/>
      </c>
      <c r="DH78" s="303" t="str">
        <f>Split!Z100</f>
        <v/>
      </c>
      <c r="DI78" s="303" t="str">
        <f>Split!AA100</f>
        <v/>
      </c>
      <c r="DJ78" s="12"/>
      <c r="DK78" s="12"/>
      <c r="DL78" s="303" t="str">
        <f t="shared" si="572"/>
        <v/>
      </c>
      <c r="DM78" s="303" t="str">
        <f t="shared" si="573"/>
        <v/>
      </c>
      <c r="DN78" s="12"/>
      <c r="DO78" s="303" t="str">
        <f t="shared" si="574"/>
        <v/>
      </c>
      <c r="DP78" s="12"/>
      <c r="DQ78" s="303"/>
      <c r="DR78" s="303" t="str">
        <f t="shared" si="575"/>
        <v/>
      </c>
      <c r="DS78" s="12"/>
      <c r="DT78" s="12"/>
      <c r="DU78" s="12"/>
      <c r="DV78" s="303"/>
      <c r="DW78" s="305"/>
      <c r="DX78" s="293"/>
      <c r="DY78" s="302">
        <f t="shared" ref="DY78:DY88" si="597">DY77+1</f>
        <v>2</v>
      </c>
      <c r="DZ78" s="303" t="str">
        <f t="shared" ref="DZ78:EB78" si="576">DE78</f>
        <v/>
      </c>
      <c r="EA78" s="330" t="str">
        <f t="shared" si="576"/>
        <v/>
      </c>
      <c r="EB78" s="303" t="str">
        <f t="shared" si="576"/>
        <v/>
      </c>
      <c r="EC78" s="303" t="str">
        <f>Split!AB100</f>
        <v/>
      </c>
      <c r="ED78" s="303" t="str">
        <f>Split!AC100</f>
        <v/>
      </c>
      <c r="EE78" s="12"/>
      <c r="EF78" s="12"/>
      <c r="EG78" s="303" t="str">
        <f t="shared" si="577"/>
        <v/>
      </c>
      <c r="EH78" s="303" t="str">
        <f t="shared" si="578"/>
        <v/>
      </c>
      <c r="EI78" s="12"/>
      <c r="EJ78" s="303" t="str">
        <f t="shared" si="579"/>
        <v/>
      </c>
      <c r="EK78" s="12"/>
      <c r="EL78" s="303"/>
      <c r="EM78" s="303" t="str">
        <f t="shared" si="580"/>
        <v/>
      </c>
      <c r="EN78" s="12"/>
      <c r="EO78" s="12"/>
      <c r="EP78" s="12"/>
      <c r="EQ78" s="303"/>
      <c r="ER78" s="305"/>
      <c r="ES78" s="293"/>
      <c r="ET78" s="302">
        <f t="shared" ref="ET78:ET88" si="599">ET77+1</f>
        <v>2</v>
      </c>
      <c r="EU78" s="303" t="str">
        <f t="shared" ref="EU78:EW78" si="581">DZ78</f>
        <v/>
      </c>
      <c r="EV78" s="330" t="str">
        <f t="shared" si="581"/>
        <v/>
      </c>
      <c r="EW78" s="303" t="str">
        <f t="shared" si="581"/>
        <v/>
      </c>
      <c r="EX78" s="303" t="str">
        <f>Split!AD100</f>
        <v/>
      </c>
      <c r="EY78" s="303" t="str">
        <f>Split!AE100</f>
        <v/>
      </c>
      <c r="EZ78" s="12"/>
      <c r="FA78" s="12"/>
      <c r="FB78" s="303" t="str">
        <f t="shared" si="582"/>
        <v/>
      </c>
      <c r="FC78" s="303" t="str">
        <f t="shared" si="583"/>
        <v/>
      </c>
      <c r="FD78" s="12"/>
      <c r="FE78" s="303" t="str">
        <f t="shared" si="584"/>
        <v/>
      </c>
      <c r="FF78" s="12"/>
      <c r="FG78" s="303"/>
      <c r="FH78" s="303" t="str">
        <f t="shared" si="585"/>
        <v/>
      </c>
      <c r="FI78" s="12"/>
      <c r="FJ78" s="12"/>
      <c r="FK78" s="12"/>
      <c r="FL78" s="303"/>
      <c r="FM78" s="305"/>
      <c r="FN78" s="300"/>
    </row>
    <row r="79" ht="15.75" customHeight="1" outlineLevel="1">
      <c r="A79" s="292"/>
      <c r="B79" s="293"/>
      <c r="C79" s="307">
        <f t="shared" si="586"/>
        <v>3</v>
      </c>
      <c r="D79" s="314" t="str">
        <f>Split!F101</f>
        <v/>
      </c>
      <c r="E79" s="331" t="str">
        <f>IF(Split!G101="","",Split!G101)</f>
        <v/>
      </c>
      <c r="F79" s="314" t="str">
        <f>Split!N101</f>
        <v/>
      </c>
      <c r="G79" s="314" t="str">
        <f>Split!P101</f>
        <v/>
      </c>
      <c r="H79" s="314" t="str">
        <f>Split!Q101</f>
        <v/>
      </c>
      <c r="I79" s="12"/>
      <c r="J79" s="12"/>
      <c r="K79" s="314" t="str">
        <f>IF(D79="","",Split!O101)</f>
        <v/>
      </c>
      <c r="L79" s="314" t="str">
        <f>Split!H101</f>
        <v/>
      </c>
      <c r="M79" s="12"/>
      <c r="N79" s="314" t="str">
        <f>Split!$J101</f>
        <v/>
      </c>
      <c r="O79" s="12"/>
      <c r="P79" s="314"/>
      <c r="Q79" s="314" t="str">
        <f>Split!L101</f>
        <v/>
      </c>
      <c r="R79" s="12"/>
      <c r="S79" s="12"/>
      <c r="T79" s="12"/>
      <c r="U79" s="314"/>
      <c r="V79" s="316"/>
      <c r="W79" s="293"/>
      <c r="X79" s="307">
        <f t="shared" si="587"/>
        <v>3</v>
      </c>
      <c r="Y79" s="314" t="str">
        <f t="shared" ref="Y79:AA79" si="588">D79</f>
        <v/>
      </c>
      <c r="Z79" s="331" t="str">
        <f t="shared" si="588"/>
        <v/>
      </c>
      <c r="AA79" s="314" t="str">
        <f t="shared" si="588"/>
        <v/>
      </c>
      <c r="AB79" s="314" t="str">
        <f>Split!R101</f>
        <v/>
      </c>
      <c r="AC79" s="314" t="str">
        <f>Split!S101</f>
        <v/>
      </c>
      <c r="AD79" s="12"/>
      <c r="AE79" s="12"/>
      <c r="AF79" s="314" t="str">
        <f t="shared" si="552"/>
        <v/>
      </c>
      <c r="AG79" s="314" t="str">
        <f t="shared" si="553"/>
        <v/>
      </c>
      <c r="AH79" s="12"/>
      <c r="AI79" s="314" t="str">
        <f t="shared" si="554"/>
        <v/>
      </c>
      <c r="AJ79" s="12"/>
      <c r="AK79" s="314"/>
      <c r="AL79" s="314" t="str">
        <f t="shared" si="555"/>
        <v/>
      </c>
      <c r="AM79" s="12"/>
      <c r="AN79" s="12"/>
      <c r="AO79" s="12"/>
      <c r="AP79" s="314"/>
      <c r="AQ79" s="316"/>
      <c r="AR79" s="298"/>
      <c r="AS79" s="307">
        <f t="shared" si="589"/>
        <v>3</v>
      </c>
      <c r="AT79" s="314" t="str">
        <f t="shared" ref="AT79:AV79" si="590">Y79</f>
        <v/>
      </c>
      <c r="AU79" s="331" t="str">
        <f t="shared" si="590"/>
        <v/>
      </c>
      <c r="AV79" s="314" t="str">
        <f t="shared" si="590"/>
        <v/>
      </c>
      <c r="AW79" s="314" t="str">
        <f>Split!T101</f>
        <v/>
      </c>
      <c r="AX79" s="314" t="str">
        <f>Split!U101</f>
        <v/>
      </c>
      <c r="AY79" s="12"/>
      <c r="AZ79" s="12"/>
      <c r="BA79" s="314" t="str">
        <f t="shared" si="557"/>
        <v/>
      </c>
      <c r="BB79" s="314" t="str">
        <f t="shared" si="558"/>
        <v/>
      </c>
      <c r="BC79" s="12"/>
      <c r="BD79" s="314" t="str">
        <f t="shared" si="559"/>
        <v/>
      </c>
      <c r="BE79" s="12"/>
      <c r="BF79" s="314"/>
      <c r="BG79" s="314" t="str">
        <f t="shared" si="560"/>
        <v/>
      </c>
      <c r="BH79" s="12"/>
      <c r="BI79" s="12"/>
      <c r="BJ79" s="12"/>
      <c r="BK79" s="314"/>
      <c r="BL79" s="316"/>
      <c r="BM79" s="298"/>
      <c r="BN79" s="307">
        <f t="shared" si="591"/>
        <v>3</v>
      </c>
      <c r="BO79" s="314" t="str">
        <f t="shared" ref="BO79:BQ79" si="592">AT79</f>
        <v/>
      </c>
      <c r="BP79" s="331" t="str">
        <f t="shared" si="592"/>
        <v/>
      </c>
      <c r="BQ79" s="314" t="str">
        <f t="shared" si="592"/>
        <v/>
      </c>
      <c r="BR79" s="314" t="str">
        <f>Split!V101</f>
        <v/>
      </c>
      <c r="BS79" s="314" t="str">
        <f>Split!W101</f>
        <v/>
      </c>
      <c r="BT79" s="12"/>
      <c r="BU79" s="12"/>
      <c r="BV79" s="314" t="str">
        <f t="shared" si="562"/>
        <v/>
      </c>
      <c r="BW79" s="314" t="str">
        <f t="shared" si="563"/>
        <v/>
      </c>
      <c r="BX79" s="12"/>
      <c r="BY79" s="314" t="str">
        <f t="shared" si="564"/>
        <v/>
      </c>
      <c r="BZ79" s="12"/>
      <c r="CA79" s="314"/>
      <c r="CB79" s="314" t="str">
        <f t="shared" si="565"/>
        <v/>
      </c>
      <c r="CC79" s="12"/>
      <c r="CD79" s="12"/>
      <c r="CE79" s="12"/>
      <c r="CF79" s="314"/>
      <c r="CG79" s="316"/>
      <c r="CH79" s="293"/>
      <c r="CI79" s="307">
        <f t="shared" si="593"/>
        <v>3</v>
      </c>
      <c r="CJ79" s="314" t="str">
        <f t="shared" ref="CJ79:CL79" si="594">BO79</f>
        <v/>
      </c>
      <c r="CK79" s="331" t="str">
        <f t="shared" si="594"/>
        <v/>
      </c>
      <c r="CL79" s="314" t="str">
        <f t="shared" si="594"/>
        <v/>
      </c>
      <c r="CM79" s="314" t="str">
        <f>Split!X101</f>
        <v/>
      </c>
      <c r="CN79" s="314" t="str">
        <f>Split!Y101</f>
        <v/>
      </c>
      <c r="CO79" s="12"/>
      <c r="CP79" s="12"/>
      <c r="CQ79" s="314" t="str">
        <f t="shared" si="567"/>
        <v/>
      </c>
      <c r="CR79" s="314" t="str">
        <f t="shared" si="568"/>
        <v/>
      </c>
      <c r="CS79" s="12"/>
      <c r="CT79" s="314" t="str">
        <f t="shared" si="569"/>
        <v/>
      </c>
      <c r="CU79" s="12"/>
      <c r="CV79" s="314"/>
      <c r="CW79" s="314" t="str">
        <f t="shared" si="570"/>
        <v/>
      </c>
      <c r="CX79" s="12"/>
      <c r="CY79" s="12"/>
      <c r="CZ79" s="12"/>
      <c r="DA79" s="314"/>
      <c r="DB79" s="316"/>
      <c r="DC79" s="293"/>
      <c r="DD79" s="307">
        <f t="shared" si="595"/>
        <v>3</v>
      </c>
      <c r="DE79" s="314" t="str">
        <f t="shared" ref="DE79:DG79" si="596">CJ79</f>
        <v/>
      </c>
      <c r="DF79" s="331" t="str">
        <f t="shared" si="596"/>
        <v/>
      </c>
      <c r="DG79" s="314" t="str">
        <f t="shared" si="596"/>
        <v/>
      </c>
      <c r="DH79" s="314" t="str">
        <f>Split!Z101</f>
        <v/>
      </c>
      <c r="DI79" s="314" t="str">
        <f>Split!AA101</f>
        <v/>
      </c>
      <c r="DJ79" s="12"/>
      <c r="DK79" s="12"/>
      <c r="DL79" s="314" t="str">
        <f t="shared" si="572"/>
        <v/>
      </c>
      <c r="DM79" s="314" t="str">
        <f t="shared" si="573"/>
        <v/>
      </c>
      <c r="DN79" s="12"/>
      <c r="DO79" s="314" t="str">
        <f t="shared" si="574"/>
        <v/>
      </c>
      <c r="DP79" s="12"/>
      <c r="DQ79" s="314"/>
      <c r="DR79" s="314" t="str">
        <f t="shared" si="575"/>
        <v/>
      </c>
      <c r="DS79" s="12"/>
      <c r="DT79" s="12"/>
      <c r="DU79" s="12"/>
      <c r="DV79" s="314"/>
      <c r="DW79" s="316"/>
      <c r="DX79" s="293"/>
      <c r="DY79" s="307">
        <f t="shared" si="597"/>
        <v>3</v>
      </c>
      <c r="DZ79" s="314" t="str">
        <f t="shared" ref="DZ79:EB79" si="598">DE79</f>
        <v/>
      </c>
      <c r="EA79" s="332" t="str">
        <f t="shared" si="598"/>
        <v/>
      </c>
      <c r="EB79" s="314" t="str">
        <f t="shared" si="598"/>
        <v/>
      </c>
      <c r="EC79" s="314" t="str">
        <f>Split!AB101</f>
        <v/>
      </c>
      <c r="ED79" s="314" t="str">
        <f>Split!AC101</f>
        <v/>
      </c>
      <c r="EE79" s="12"/>
      <c r="EF79" s="12"/>
      <c r="EG79" s="314" t="str">
        <f t="shared" si="577"/>
        <v/>
      </c>
      <c r="EH79" s="314" t="str">
        <f t="shared" si="578"/>
        <v/>
      </c>
      <c r="EI79" s="12"/>
      <c r="EJ79" s="314" t="str">
        <f t="shared" si="579"/>
        <v/>
      </c>
      <c r="EK79" s="12"/>
      <c r="EL79" s="314"/>
      <c r="EM79" s="314" t="str">
        <f t="shared" si="580"/>
        <v/>
      </c>
      <c r="EN79" s="12"/>
      <c r="EO79" s="12"/>
      <c r="EP79" s="12"/>
      <c r="EQ79" s="314"/>
      <c r="ER79" s="316"/>
      <c r="ES79" s="293"/>
      <c r="ET79" s="307">
        <f t="shared" si="599"/>
        <v>3</v>
      </c>
      <c r="EU79" s="314" t="str">
        <f t="shared" ref="EU79:EW79" si="600">DZ79</f>
        <v/>
      </c>
      <c r="EV79" s="332" t="str">
        <f t="shared" si="600"/>
        <v/>
      </c>
      <c r="EW79" s="314" t="str">
        <f t="shared" si="600"/>
        <v/>
      </c>
      <c r="EX79" s="314" t="str">
        <f>Split!AD101</f>
        <v/>
      </c>
      <c r="EY79" s="314" t="str">
        <f>Split!AE101</f>
        <v/>
      </c>
      <c r="EZ79" s="12"/>
      <c r="FA79" s="12"/>
      <c r="FB79" s="314" t="str">
        <f t="shared" si="582"/>
        <v/>
      </c>
      <c r="FC79" s="314" t="str">
        <f t="shared" si="583"/>
        <v/>
      </c>
      <c r="FD79" s="12"/>
      <c r="FE79" s="314" t="str">
        <f t="shared" si="584"/>
        <v/>
      </c>
      <c r="FF79" s="12"/>
      <c r="FG79" s="314"/>
      <c r="FH79" s="314" t="str">
        <f t="shared" si="585"/>
        <v/>
      </c>
      <c r="FI79" s="12"/>
      <c r="FJ79" s="12"/>
      <c r="FK79" s="12"/>
      <c r="FL79" s="314"/>
      <c r="FM79" s="316"/>
      <c r="FN79" s="300"/>
    </row>
    <row r="80" ht="15.75" customHeight="1" outlineLevel="1">
      <c r="A80" s="292"/>
      <c r="B80" s="293"/>
      <c r="C80" s="302">
        <f t="shared" si="586"/>
        <v>4</v>
      </c>
      <c r="D80" s="303" t="str">
        <f>Split!F102</f>
        <v/>
      </c>
      <c r="E80" s="329" t="str">
        <f>IF(Split!G102="","",Split!G102)</f>
        <v/>
      </c>
      <c r="F80" s="303" t="str">
        <f>Split!N102</f>
        <v/>
      </c>
      <c r="G80" s="303" t="str">
        <f>Split!P102</f>
        <v/>
      </c>
      <c r="H80" s="303" t="str">
        <f>Split!Q102</f>
        <v/>
      </c>
      <c r="I80" s="12"/>
      <c r="J80" s="12"/>
      <c r="K80" s="303" t="str">
        <f>IF(D80="","",Split!O102)</f>
        <v/>
      </c>
      <c r="L80" s="303" t="str">
        <f>Split!H102</f>
        <v/>
      </c>
      <c r="M80" s="12"/>
      <c r="N80" s="303" t="str">
        <f>Split!$J102</f>
        <v/>
      </c>
      <c r="O80" s="12"/>
      <c r="P80" s="303"/>
      <c r="Q80" s="303" t="str">
        <f>Split!L102</f>
        <v/>
      </c>
      <c r="R80" s="12"/>
      <c r="S80" s="12"/>
      <c r="T80" s="12"/>
      <c r="U80" s="303"/>
      <c r="V80" s="305"/>
      <c r="W80" s="293"/>
      <c r="X80" s="302">
        <f t="shared" si="587"/>
        <v>4</v>
      </c>
      <c r="Y80" s="303" t="str">
        <f t="shared" ref="Y80:AA80" si="601">D80</f>
        <v/>
      </c>
      <c r="Z80" s="329" t="str">
        <f t="shared" si="601"/>
        <v/>
      </c>
      <c r="AA80" s="303" t="str">
        <f t="shared" si="601"/>
        <v/>
      </c>
      <c r="AB80" s="303" t="str">
        <f>Split!R102</f>
        <v/>
      </c>
      <c r="AC80" s="303" t="str">
        <f>Split!S102</f>
        <v/>
      </c>
      <c r="AD80" s="12"/>
      <c r="AE80" s="12"/>
      <c r="AF80" s="303" t="str">
        <f t="shared" si="552"/>
        <v/>
      </c>
      <c r="AG80" s="303" t="str">
        <f t="shared" si="553"/>
        <v/>
      </c>
      <c r="AH80" s="12"/>
      <c r="AI80" s="303" t="str">
        <f t="shared" si="554"/>
        <v/>
      </c>
      <c r="AJ80" s="12"/>
      <c r="AK80" s="303"/>
      <c r="AL80" s="303" t="str">
        <f t="shared" si="555"/>
        <v/>
      </c>
      <c r="AM80" s="12"/>
      <c r="AN80" s="12"/>
      <c r="AO80" s="12"/>
      <c r="AP80" s="303"/>
      <c r="AQ80" s="305"/>
      <c r="AR80" s="298"/>
      <c r="AS80" s="302">
        <f t="shared" si="589"/>
        <v>4</v>
      </c>
      <c r="AT80" s="303" t="str">
        <f t="shared" ref="AT80:AV80" si="602">Y80</f>
        <v/>
      </c>
      <c r="AU80" s="329" t="str">
        <f t="shared" si="602"/>
        <v/>
      </c>
      <c r="AV80" s="303" t="str">
        <f t="shared" si="602"/>
        <v/>
      </c>
      <c r="AW80" s="303" t="str">
        <f>Split!T102</f>
        <v/>
      </c>
      <c r="AX80" s="303" t="str">
        <f>Split!U102</f>
        <v/>
      </c>
      <c r="AY80" s="12"/>
      <c r="AZ80" s="12"/>
      <c r="BA80" s="303" t="str">
        <f t="shared" si="557"/>
        <v/>
      </c>
      <c r="BB80" s="303" t="str">
        <f t="shared" si="558"/>
        <v/>
      </c>
      <c r="BC80" s="12"/>
      <c r="BD80" s="303" t="str">
        <f t="shared" si="559"/>
        <v/>
      </c>
      <c r="BE80" s="12"/>
      <c r="BF80" s="303"/>
      <c r="BG80" s="303" t="str">
        <f t="shared" si="560"/>
        <v/>
      </c>
      <c r="BH80" s="12"/>
      <c r="BI80" s="12"/>
      <c r="BJ80" s="12"/>
      <c r="BK80" s="303"/>
      <c r="BL80" s="305"/>
      <c r="BM80" s="298"/>
      <c r="BN80" s="302">
        <f t="shared" si="591"/>
        <v>4</v>
      </c>
      <c r="BO80" s="303" t="str">
        <f t="shared" ref="BO80:BQ80" si="603">AT80</f>
        <v/>
      </c>
      <c r="BP80" s="329" t="str">
        <f t="shared" si="603"/>
        <v/>
      </c>
      <c r="BQ80" s="303" t="str">
        <f t="shared" si="603"/>
        <v/>
      </c>
      <c r="BR80" s="303" t="str">
        <f>Split!V102</f>
        <v/>
      </c>
      <c r="BS80" s="303" t="str">
        <f>Split!W102</f>
        <v/>
      </c>
      <c r="BT80" s="12"/>
      <c r="BU80" s="12"/>
      <c r="BV80" s="303" t="str">
        <f t="shared" si="562"/>
        <v/>
      </c>
      <c r="BW80" s="303" t="str">
        <f t="shared" si="563"/>
        <v/>
      </c>
      <c r="BX80" s="12"/>
      <c r="BY80" s="303" t="str">
        <f t="shared" si="564"/>
        <v/>
      </c>
      <c r="BZ80" s="12"/>
      <c r="CA80" s="303"/>
      <c r="CB80" s="303" t="str">
        <f t="shared" si="565"/>
        <v/>
      </c>
      <c r="CC80" s="12"/>
      <c r="CD80" s="12"/>
      <c r="CE80" s="12"/>
      <c r="CF80" s="303"/>
      <c r="CG80" s="305"/>
      <c r="CH80" s="293"/>
      <c r="CI80" s="302">
        <f t="shared" si="593"/>
        <v>4</v>
      </c>
      <c r="CJ80" s="303" t="str">
        <f t="shared" ref="CJ80:CL80" si="604">BO80</f>
        <v/>
      </c>
      <c r="CK80" s="329" t="str">
        <f t="shared" si="604"/>
        <v/>
      </c>
      <c r="CL80" s="303" t="str">
        <f t="shared" si="604"/>
        <v/>
      </c>
      <c r="CM80" s="303" t="str">
        <f>Split!X102</f>
        <v/>
      </c>
      <c r="CN80" s="303" t="str">
        <f>Split!Y102</f>
        <v/>
      </c>
      <c r="CO80" s="12"/>
      <c r="CP80" s="12"/>
      <c r="CQ80" s="303" t="str">
        <f t="shared" si="567"/>
        <v/>
      </c>
      <c r="CR80" s="303" t="str">
        <f t="shared" si="568"/>
        <v/>
      </c>
      <c r="CS80" s="12"/>
      <c r="CT80" s="303" t="str">
        <f t="shared" si="569"/>
        <v/>
      </c>
      <c r="CU80" s="12"/>
      <c r="CV80" s="303"/>
      <c r="CW80" s="303" t="str">
        <f t="shared" si="570"/>
        <v/>
      </c>
      <c r="CX80" s="12"/>
      <c r="CY80" s="12"/>
      <c r="CZ80" s="12"/>
      <c r="DA80" s="303"/>
      <c r="DB80" s="305"/>
      <c r="DC80" s="293"/>
      <c r="DD80" s="302">
        <f t="shared" si="595"/>
        <v>4</v>
      </c>
      <c r="DE80" s="303" t="str">
        <f t="shared" ref="DE80:DG80" si="605">CJ80</f>
        <v/>
      </c>
      <c r="DF80" s="329" t="str">
        <f t="shared" si="605"/>
        <v/>
      </c>
      <c r="DG80" s="303" t="str">
        <f t="shared" si="605"/>
        <v/>
      </c>
      <c r="DH80" s="303" t="str">
        <f>Split!Z102</f>
        <v/>
      </c>
      <c r="DI80" s="303" t="str">
        <f>Split!AA102</f>
        <v/>
      </c>
      <c r="DJ80" s="12"/>
      <c r="DK80" s="12"/>
      <c r="DL80" s="303" t="str">
        <f t="shared" si="572"/>
        <v/>
      </c>
      <c r="DM80" s="303" t="str">
        <f t="shared" si="573"/>
        <v/>
      </c>
      <c r="DN80" s="12"/>
      <c r="DO80" s="303" t="str">
        <f t="shared" si="574"/>
        <v/>
      </c>
      <c r="DP80" s="12"/>
      <c r="DQ80" s="303"/>
      <c r="DR80" s="303" t="str">
        <f t="shared" si="575"/>
        <v/>
      </c>
      <c r="DS80" s="12"/>
      <c r="DT80" s="12"/>
      <c r="DU80" s="12"/>
      <c r="DV80" s="303"/>
      <c r="DW80" s="305"/>
      <c r="DX80" s="293"/>
      <c r="DY80" s="302">
        <f t="shared" si="597"/>
        <v>4</v>
      </c>
      <c r="DZ80" s="303" t="str">
        <f t="shared" ref="DZ80:EB80" si="606">DE80</f>
        <v/>
      </c>
      <c r="EA80" s="330" t="str">
        <f t="shared" si="606"/>
        <v/>
      </c>
      <c r="EB80" s="303" t="str">
        <f t="shared" si="606"/>
        <v/>
      </c>
      <c r="EC80" s="303" t="str">
        <f>Split!AB102</f>
        <v/>
      </c>
      <c r="ED80" s="303" t="str">
        <f>Split!AC102</f>
        <v/>
      </c>
      <c r="EE80" s="12"/>
      <c r="EF80" s="12"/>
      <c r="EG80" s="303" t="str">
        <f t="shared" si="577"/>
        <v/>
      </c>
      <c r="EH80" s="303" t="str">
        <f t="shared" si="578"/>
        <v/>
      </c>
      <c r="EI80" s="12"/>
      <c r="EJ80" s="303" t="str">
        <f t="shared" si="579"/>
        <v/>
      </c>
      <c r="EK80" s="12"/>
      <c r="EL80" s="303"/>
      <c r="EM80" s="303" t="str">
        <f t="shared" si="580"/>
        <v/>
      </c>
      <c r="EN80" s="12"/>
      <c r="EO80" s="12"/>
      <c r="EP80" s="12"/>
      <c r="EQ80" s="303"/>
      <c r="ER80" s="305"/>
      <c r="ES80" s="293"/>
      <c r="ET80" s="302">
        <f t="shared" si="599"/>
        <v>4</v>
      </c>
      <c r="EU80" s="303" t="str">
        <f t="shared" ref="EU80:EW80" si="607">DZ80</f>
        <v/>
      </c>
      <c r="EV80" s="330" t="str">
        <f t="shared" si="607"/>
        <v/>
      </c>
      <c r="EW80" s="303" t="str">
        <f t="shared" si="607"/>
        <v/>
      </c>
      <c r="EX80" s="303" t="str">
        <f>Split!AD102</f>
        <v/>
      </c>
      <c r="EY80" s="303" t="str">
        <f>Split!AE102</f>
        <v/>
      </c>
      <c r="EZ80" s="12"/>
      <c r="FA80" s="12"/>
      <c r="FB80" s="303" t="str">
        <f t="shared" si="582"/>
        <v/>
      </c>
      <c r="FC80" s="303" t="str">
        <f t="shared" si="583"/>
        <v/>
      </c>
      <c r="FD80" s="12"/>
      <c r="FE80" s="303" t="str">
        <f t="shared" si="584"/>
        <v/>
      </c>
      <c r="FF80" s="12"/>
      <c r="FG80" s="303"/>
      <c r="FH80" s="303" t="str">
        <f t="shared" si="585"/>
        <v/>
      </c>
      <c r="FI80" s="12"/>
      <c r="FJ80" s="12"/>
      <c r="FK80" s="12"/>
      <c r="FL80" s="303"/>
      <c r="FM80" s="305"/>
      <c r="FN80" s="300"/>
    </row>
    <row r="81" ht="15.75" customHeight="1" outlineLevel="1">
      <c r="A81" s="292"/>
      <c r="B81" s="293"/>
      <c r="C81" s="307">
        <f t="shared" si="586"/>
        <v>5</v>
      </c>
      <c r="D81" s="314" t="str">
        <f>Split!F103</f>
        <v/>
      </c>
      <c r="E81" s="331" t="str">
        <f>IF(Split!G103="","",Split!G103)</f>
        <v/>
      </c>
      <c r="F81" s="314" t="str">
        <f>Split!N103</f>
        <v/>
      </c>
      <c r="G81" s="314" t="str">
        <f>Split!P103</f>
        <v/>
      </c>
      <c r="H81" s="314" t="str">
        <f>Split!Q103</f>
        <v/>
      </c>
      <c r="I81" s="12"/>
      <c r="J81" s="12"/>
      <c r="K81" s="314" t="str">
        <f>IF(D81="","",Split!O103)</f>
        <v/>
      </c>
      <c r="L81" s="314" t="str">
        <f>Split!H103</f>
        <v/>
      </c>
      <c r="M81" s="12"/>
      <c r="N81" s="314" t="str">
        <f>Split!$J103</f>
        <v/>
      </c>
      <c r="O81" s="12"/>
      <c r="P81" s="314"/>
      <c r="Q81" s="314" t="str">
        <f>Split!L103</f>
        <v/>
      </c>
      <c r="R81" s="12"/>
      <c r="S81" s="12"/>
      <c r="T81" s="12"/>
      <c r="U81" s="314"/>
      <c r="V81" s="316"/>
      <c r="W81" s="293"/>
      <c r="X81" s="307">
        <f t="shared" si="587"/>
        <v>5</v>
      </c>
      <c r="Y81" s="314" t="str">
        <f t="shared" ref="Y81:AA81" si="608">D81</f>
        <v/>
      </c>
      <c r="Z81" s="331" t="str">
        <f t="shared" si="608"/>
        <v/>
      </c>
      <c r="AA81" s="314" t="str">
        <f t="shared" si="608"/>
        <v/>
      </c>
      <c r="AB81" s="314" t="str">
        <f>Split!R103</f>
        <v/>
      </c>
      <c r="AC81" s="314" t="str">
        <f>Split!S103</f>
        <v/>
      </c>
      <c r="AD81" s="12"/>
      <c r="AE81" s="12"/>
      <c r="AF81" s="314" t="str">
        <f t="shared" si="552"/>
        <v/>
      </c>
      <c r="AG81" s="314" t="str">
        <f t="shared" si="553"/>
        <v/>
      </c>
      <c r="AH81" s="12"/>
      <c r="AI81" s="314" t="str">
        <f t="shared" si="554"/>
        <v/>
      </c>
      <c r="AJ81" s="12"/>
      <c r="AK81" s="314"/>
      <c r="AL81" s="314" t="str">
        <f t="shared" si="555"/>
        <v/>
      </c>
      <c r="AM81" s="12"/>
      <c r="AN81" s="12"/>
      <c r="AO81" s="12"/>
      <c r="AP81" s="314"/>
      <c r="AQ81" s="316"/>
      <c r="AR81" s="298"/>
      <c r="AS81" s="307">
        <f t="shared" si="589"/>
        <v>5</v>
      </c>
      <c r="AT81" s="314" t="str">
        <f t="shared" ref="AT81:AV81" si="609">Y81</f>
        <v/>
      </c>
      <c r="AU81" s="331" t="str">
        <f t="shared" si="609"/>
        <v/>
      </c>
      <c r="AV81" s="314" t="str">
        <f t="shared" si="609"/>
        <v/>
      </c>
      <c r="AW81" s="314" t="str">
        <f>Split!T103</f>
        <v/>
      </c>
      <c r="AX81" s="314" t="str">
        <f>Split!U103</f>
        <v/>
      </c>
      <c r="AY81" s="12"/>
      <c r="AZ81" s="12"/>
      <c r="BA81" s="314" t="str">
        <f t="shared" si="557"/>
        <v/>
      </c>
      <c r="BB81" s="314" t="str">
        <f t="shared" si="558"/>
        <v/>
      </c>
      <c r="BC81" s="12"/>
      <c r="BD81" s="314" t="str">
        <f t="shared" si="559"/>
        <v/>
      </c>
      <c r="BE81" s="12"/>
      <c r="BF81" s="314"/>
      <c r="BG81" s="314" t="str">
        <f t="shared" si="560"/>
        <v/>
      </c>
      <c r="BH81" s="12"/>
      <c r="BI81" s="12"/>
      <c r="BJ81" s="12"/>
      <c r="BK81" s="314"/>
      <c r="BL81" s="316"/>
      <c r="BM81" s="298"/>
      <c r="BN81" s="307">
        <f t="shared" si="591"/>
        <v>5</v>
      </c>
      <c r="BO81" s="314" t="str">
        <f t="shared" ref="BO81:BQ81" si="610">AT81</f>
        <v/>
      </c>
      <c r="BP81" s="331" t="str">
        <f t="shared" si="610"/>
        <v/>
      </c>
      <c r="BQ81" s="314" t="str">
        <f t="shared" si="610"/>
        <v/>
      </c>
      <c r="BR81" s="314" t="str">
        <f>Split!V103</f>
        <v/>
      </c>
      <c r="BS81" s="314" t="str">
        <f>Split!W103</f>
        <v/>
      </c>
      <c r="BT81" s="12"/>
      <c r="BU81" s="12"/>
      <c r="BV81" s="314" t="str">
        <f t="shared" si="562"/>
        <v/>
      </c>
      <c r="BW81" s="314" t="str">
        <f t="shared" si="563"/>
        <v/>
      </c>
      <c r="BX81" s="12"/>
      <c r="BY81" s="314" t="str">
        <f t="shared" si="564"/>
        <v/>
      </c>
      <c r="BZ81" s="12"/>
      <c r="CA81" s="314"/>
      <c r="CB81" s="314" t="str">
        <f t="shared" si="565"/>
        <v/>
      </c>
      <c r="CC81" s="12"/>
      <c r="CD81" s="12"/>
      <c r="CE81" s="12"/>
      <c r="CF81" s="314"/>
      <c r="CG81" s="316"/>
      <c r="CH81" s="293"/>
      <c r="CI81" s="307">
        <f t="shared" si="593"/>
        <v>5</v>
      </c>
      <c r="CJ81" s="314" t="str">
        <f t="shared" ref="CJ81:CL81" si="611">BO81</f>
        <v/>
      </c>
      <c r="CK81" s="331" t="str">
        <f t="shared" si="611"/>
        <v/>
      </c>
      <c r="CL81" s="314" t="str">
        <f t="shared" si="611"/>
        <v/>
      </c>
      <c r="CM81" s="314" t="str">
        <f>Split!X103</f>
        <v/>
      </c>
      <c r="CN81" s="314" t="str">
        <f>Split!Y103</f>
        <v/>
      </c>
      <c r="CO81" s="12"/>
      <c r="CP81" s="12"/>
      <c r="CQ81" s="314" t="str">
        <f t="shared" si="567"/>
        <v/>
      </c>
      <c r="CR81" s="314" t="str">
        <f t="shared" si="568"/>
        <v/>
      </c>
      <c r="CS81" s="12"/>
      <c r="CT81" s="314" t="str">
        <f t="shared" si="569"/>
        <v/>
      </c>
      <c r="CU81" s="12"/>
      <c r="CV81" s="314"/>
      <c r="CW81" s="314" t="str">
        <f t="shared" si="570"/>
        <v/>
      </c>
      <c r="CX81" s="12"/>
      <c r="CY81" s="12"/>
      <c r="CZ81" s="12"/>
      <c r="DA81" s="314"/>
      <c r="DB81" s="316"/>
      <c r="DC81" s="293"/>
      <c r="DD81" s="307">
        <f t="shared" si="595"/>
        <v>5</v>
      </c>
      <c r="DE81" s="314" t="str">
        <f t="shared" ref="DE81:DG81" si="612">CJ81</f>
        <v/>
      </c>
      <c r="DF81" s="331" t="str">
        <f t="shared" si="612"/>
        <v/>
      </c>
      <c r="DG81" s="314" t="str">
        <f t="shared" si="612"/>
        <v/>
      </c>
      <c r="DH81" s="314" t="str">
        <f>Split!Z103</f>
        <v/>
      </c>
      <c r="DI81" s="314" t="str">
        <f>Split!AA103</f>
        <v/>
      </c>
      <c r="DJ81" s="12"/>
      <c r="DK81" s="12"/>
      <c r="DL81" s="314" t="str">
        <f t="shared" si="572"/>
        <v/>
      </c>
      <c r="DM81" s="314" t="str">
        <f t="shared" si="573"/>
        <v/>
      </c>
      <c r="DN81" s="12"/>
      <c r="DO81" s="314" t="str">
        <f t="shared" si="574"/>
        <v/>
      </c>
      <c r="DP81" s="12"/>
      <c r="DQ81" s="314"/>
      <c r="DR81" s="314" t="str">
        <f t="shared" si="575"/>
        <v/>
      </c>
      <c r="DS81" s="12"/>
      <c r="DT81" s="12"/>
      <c r="DU81" s="12"/>
      <c r="DV81" s="314"/>
      <c r="DW81" s="316"/>
      <c r="DX81" s="293"/>
      <c r="DY81" s="307">
        <f t="shared" si="597"/>
        <v>5</v>
      </c>
      <c r="DZ81" s="314" t="str">
        <f t="shared" ref="DZ81:EB81" si="613">DE81</f>
        <v/>
      </c>
      <c r="EA81" s="332" t="str">
        <f t="shared" si="613"/>
        <v/>
      </c>
      <c r="EB81" s="314" t="str">
        <f t="shared" si="613"/>
        <v/>
      </c>
      <c r="EC81" s="314" t="str">
        <f>Split!AB103</f>
        <v/>
      </c>
      <c r="ED81" s="314" t="str">
        <f>Split!AC103</f>
        <v/>
      </c>
      <c r="EE81" s="12"/>
      <c r="EF81" s="12"/>
      <c r="EG81" s="314" t="str">
        <f t="shared" si="577"/>
        <v/>
      </c>
      <c r="EH81" s="314" t="str">
        <f t="shared" si="578"/>
        <v/>
      </c>
      <c r="EI81" s="12"/>
      <c r="EJ81" s="314" t="str">
        <f t="shared" si="579"/>
        <v/>
      </c>
      <c r="EK81" s="12"/>
      <c r="EL81" s="314"/>
      <c r="EM81" s="314" t="str">
        <f t="shared" si="580"/>
        <v/>
      </c>
      <c r="EN81" s="12"/>
      <c r="EO81" s="12"/>
      <c r="EP81" s="12"/>
      <c r="EQ81" s="314"/>
      <c r="ER81" s="316"/>
      <c r="ES81" s="293"/>
      <c r="ET81" s="307">
        <f t="shared" si="599"/>
        <v>5</v>
      </c>
      <c r="EU81" s="314" t="str">
        <f t="shared" ref="EU81:EW81" si="614">DZ81</f>
        <v/>
      </c>
      <c r="EV81" s="332" t="str">
        <f t="shared" si="614"/>
        <v/>
      </c>
      <c r="EW81" s="314" t="str">
        <f t="shared" si="614"/>
        <v/>
      </c>
      <c r="EX81" s="314" t="str">
        <f>Split!AD103</f>
        <v/>
      </c>
      <c r="EY81" s="314" t="str">
        <f>Split!AE103</f>
        <v/>
      </c>
      <c r="EZ81" s="12"/>
      <c r="FA81" s="12"/>
      <c r="FB81" s="314" t="str">
        <f t="shared" si="582"/>
        <v/>
      </c>
      <c r="FC81" s="314" t="str">
        <f t="shared" si="583"/>
        <v/>
      </c>
      <c r="FD81" s="12"/>
      <c r="FE81" s="314" t="str">
        <f t="shared" si="584"/>
        <v/>
      </c>
      <c r="FF81" s="12"/>
      <c r="FG81" s="314"/>
      <c r="FH81" s="314" t="str">
        <f t="shared" si="585"/>
        <v/>
      </c>
      <c r="FI81" s="12"/>
      <c r="FJ81" s="12"/>
      <c r="FK81" s="12"/>
      <c r="FL81" s="314"/>
      <c r="FM81" s="316"/>
      <c r="FN81" s="300"/>
    </row>
    <row r="82" ht="15.75" customHeight="1" outlineLevel="1">
      <c r="A82" s="292"/>
      <c r="B82" s="293"/>
      <c r="C82" s="302">
        <f t="shared" si="586"/>
        <v>6</v>
      </c>
      <c r="D82" s="303" t="str">
        <f>Split!F104</f>
        <v/>
      </c>
      <c r="E82" s="329" t="str">
        <f>IF(Split!G104="","",Split!G104)</f>
        <v/>
      </c>
      <c r="F82" s="303" t="str">
        <f>Split!N104</f>
        <v/>
      </c>
      <c r="G82" s="303" t="str">
        <f>Split!P104</f>
        <v/>
      </c>
      <c r="H82" s="303" t="str">
        <f>Split!Q104</f>
        <v/>
      </c>
      <c r="I82" s="12"/>
      <c r="J82" s="12"/>
      <c r="K82" s="303" t="str">
        <f>IF(D82="","",Split!O104)</f>
        <v/>
      </c>
      <c r="L82" s="303" t="str">
        <f>Split!H104</f>
        <v/>
      </c>
      <c r="M82" s="12"/>
      <c r="N82" s="303" t="str">
        <f>Split!$J104</f>
        <v/>
      </c>
      <c r="O82" s="12"/>
      <c r="P82" s="303"/>
      <c r="Q82" s="303" t="str">
        <f>Split!L104</f>
        <v/>
      </c>
      <c r="R82" s="12"/>
      <c r="S82" s="12"/>
      <c r="T82" s="12"/>
      <c r="U82" s="303"/>
      <c r="V82" s="305"/>
      <c r="W82" s="293"/>
      <c r="X82" s="302">
        <f t="shared" si="587"/>
        <v>6</v>
      </c>
      <c r="Y82" s="303" t="str">
        <f t="shared" ref="Y82:AA82" si="615">D82</f>
        <v/>
      </c>
      <c r="Z82" s="329" t="str">
        <f t="shared" si="615"/>
        <v/>
      </c>
      <c r="AA82" s="303" t="str">
        <f t="shared" si="615"/>
        <v/>
      </c>
      <c r="AB82" s="303" t="str">
        <f>Split!R104</f>
        <v/>
      </c>
      <c r="AC82" s="303" t="str">
        <f>Split!S104</f>
        <v/>
      </c>
      <c r="AD82" s="12"/>
      <c r="AE82" s="12"/>
      <c r="AF82" s="303" t="str">
        <f t="shared" si="552"/>
        <v/>
      </c>
      <c r="AG82" s="303" t="str">
        <f t="shared" si="553"/>
        <v/>
      </c>
      <c r="AH82" s="12"/>
      <c r="AI82" s="303" t="str">
        <f t="shared" si="554"/>
        <v/>
      </c>
      <c r="AJ82" s="12"/>
      <c r="AK82" s="303"/>
      <c r="AL82" s="303" t="str">
        <f t="shared" si="555"/>
        <v/>
      </c>
      <c r="AM82" s="12"/>
      <c r="AN82" s="12"/>
      <c r="AO82" s="12"/>
      <c r="AP82" s="303"/>
      <c r="AQ82" s="305"/>
      <c r="AR82" s="298"/>
      <c r="AS82" s="302">
        <f t="shared" si="589"/>
        <v>6</v>
      </c>
      <c r="AT82" s="303" t="str">
        <f t="shared" ref="AT82:AV82" si="616">Y82</f>
        <v/>
      </c>
      <c r="AU82" s="329" t="str">
        <f t="shared" si="616"/>
        <v/>
      </c>
      <c r="AV82" s="303" t="str">
        <f t="shared" si="616"/>
        <v/>
      </c>
      <c r="AW82" s="303" t="str">
        <f>Split!T104</f>
        <v/>
      </c>
      <c r="AX82" s="303" t="str">
        <f>Split!U104</f>
        <v/>
      </c>
      <c r="AY82" s="12"/>
      <c r="AZ82" s="12"/>
      <c r="BA82" s="303" t="str">
        <f t="shared" si="557"/>
        <v/>
      </c>
      <c r="BB82" s="303" t="str">
        <f t="shared" si="558"/>
        <v/>
      </c>
      <c r="BC82" s="12"/>
      <c r="BD82" s="303" t="str">
        <f t="shared" si="559"/>
        <v/>
      </c>
      <c r="BE82" s="12"/>
      <c r="BF82" s="303"/>
      <c r="BG82" s="303" t="str">
        <f t="shared" si="560"/>
        <v/>
      </c>
      <c r="BH82" s="12"/>
      <c r="BI82" s="12"/>
      <c r="BJ82" s="12"/>
      <c r="BK82" s="303"/>
      <c r="BL82" s="305"/>
      <c r="BM82" s="298"/>
      <c r="BN82" s="302">
        <f t="shared" si="591"/>
        <v>6</v>
      </c>
      <c r="BO82" s="303" t="str">
        <f t="shared" ref="BO82:BQ82" si="617">AT82</f>
        <v/>
      </c>
      <c r="BP82" s="329" t="str">
        <f t="shared" si="617"/>
        <v/>
      </c>
      <c r="BQ82" s="303" t="str">
        <f t="shared" si="617"/>
        <v/>
      </c>
      <c r="BR82" s="303" t="str">
        <f>Split!V104</f>
        <v/>
      </c>
      <c r="BS82" s="303" t="str">
        <f>Split!W104</f>
        <v/>
      </c>
      <c r="BT82" s="12"/>
      <c r="BU82" s="12"/>
      <c r="BV82" s="303" t="str">
        <f t="shared" si="562"/>
        <v/>
      </c>
      <c r="BW82" s="303" t="str">
        <f t="shared" si="563"/>
        <v/>
      </c>
      <c r="BX82" s="12"/>
      <c r="BY82" s="303" t="str">
        <f t="shared" si="564"/>
        <v/>
      </c>
      <c r="BZ82" s="12"/>
      <c r="CA82" s="303"/>
      <c r="CB82" s="303" t="str">
        <f t="shared" si="565"/>
        <v/>
      </c>
      <c r="CC82" s="12"/>
      <c r="CD82" s="12"/>
      <c r="CE82" s="12"/>
      <c r="CF82" s="303"/>
      <c r="CG82" s="305"/>
      <c r="CH82" s="293"/>
      <c r="CI82" s="302">
        <f t="shared" si="593"/>
        <v>6</v>
      </c>
      <c r="CJ82" s="303" t="str">
        <f t="shared" ref="CJ82:CL82" si="618">BO82</f>
        <v/>
      </c>
      <c r="CK82" s="329" t="str">
        <f t="shared" si="618"/>
        <v/>
      </c>
      <c r="CL82" s="303" t="str">
        <f t="shared" si="618"/>
        <v/>
      </c>
      <c r="CM82" s="303" t="str">
        <f>Split!X104</f>
        <v/>
      </c>
      <c r="CN82" s="303" t="str">
        <f>Split!Y104</f>
        <v/>
      </c>
      <c r="CO82" s="12"/>
      <c r="CP82" s="12"/>
      <c r="CQ82" s="303" t="str">
        <f t="shared" si="567"/>
        <v/>
      </c>
      <c r="CR82" s="303" t="str">
        <f t="shared" si="568"/>
        <v/>
      </c>
      <c r="CS82" s="12"/>
      <c r="CT82" s="303" t="str">
        <f t="shared" si="569"/>
        <v/>
      </c>
      <c r="CU82" s="12"/>
      <c r="CV82" s="303"/>
      <c r="CW82" s="303" t="str">
        <f t="shared" si="570"/>
        <v/>
      </c>
      <c r="CX82" s="12"/>
      <c r="CY82" s="12"/>
      <c r="CZ82" s="12"/>
      <c r="DA82" s="303"/>
      <c r="DB82" s="305"/>
      <c r="DC82" s="293"/>
      <c r="DD82" s="302">
        <f t="shared" si="595"/>
        <v>6</v>
      </c>
      <c r="DE82" s="303" t="str">
        <f t="shared" ref="DE82:DG82" si="619">CJ82</f>
        <v/>
      </c>
      <c r="DF82" s="329" t="str">
        <f t="shared" si="619"/>
        <v/>
      </c>
      <c r="DG82" s="303" t="str">
        <f t="shared" si="619"/>
        <v/>
      </c>
      <c r="DH82" s="303" t="str">
        <f>Split!Z104</f>
        <v/>
      </c>
      <c r="DI82" s="303" t="str">
        <f>Split!AA104</f>
        <v/>
      </c>
      <c r="DJ82" s="12"/>
      <c r="DK82" s="12"/>
      <c r="DL82" s="303" t="str">
        <f t="shared" si="572"/>
        <v/>
      </c>
      <c r="DM82" s="303" t="str">
        <f t="shared" si="573"/>
        <v/>
      </c>
      <c r="DN82" s="12"/>
      <c r="DO82" s="303" t="str">
        <f t="shared" si="574"/>
        <v/>
      </c>
      <c r="DP82" s="12"/>
      <c r="DQ82" s="303"/>
      <c r="DR82" s="303" t="str">
        <f t="shared" si="575"/>
        <v/>
      </c>
      <c r="DS82" s="12"/>
      <c r="DT82" s="12"/>
      <c r="DU82" s="12"/>
      <c r="DV82" s="303"/>
      <c r="DW82" s="305"/>
      <c r="DX82" s="293"/>
      <c r="DY82" s="302">
        <f t="shared" si="597"/>
        <v>6</v>
      </c>
      <c r="DZ82" s="303" t="str">
        <f t="shared" ref="DZ82:EB82" si="620">DE82</f>
        <v/>
      </c>
      <c r="EA82" s="330" t="str">
        <f t="shared" si="620"/>
        <v/>
      </c>
      <c r="EB82" s="303" t="str">
        <f t="shared" si="620"/>
        <v/>
      </c>
      <c r="EC82" s="303" t="str">
        <f>Split!AB104</f>
        <v/>
      </c>
      <c r="ED82" s="303" t="str">
        <f>Split!AC104</f>
        <v/>
      </c>
      <c r="EE82" s="12"/>
      <c r="EF82" s="12"/>
      <c r="EG82" s="303" t="str">
        <f t="shared" si="577"/>
        <v/>
      </c>
      <c r="EH82" s="303" t="str">
        <f t="shared" si="578"/>
        <v/>
      </c>
      <c r="EI82" s="12"/>
      <c r="EJ82" s="303" t="str">
        <f t="shared" si="579"/>
        <v/>
      </c>
      <c r="EK82" s="12"/>
      <c r="EL82" s="303"/>
      <c r="EM82" s="303" t="str">
        <f t="shared" si="580"/>
        <v/>
      </c>
      <c r="EN82" s="12"/>
      <c r="EO82" s="12"/>
      <c r="EP82" s="12"/>
      <c r="EQ82" s="303"/>
      <c r="ER82" s="305"/>
      <c r="ES82" s="293"/>
      <c r="ET82" s="302">
        <f t="shared" si="599"/>
        <v>6</v>
      </c>
      <c r="EU82" s="303" t="str">
        <f t="shared" ref="EU82:EW82" si="621">DZ82</f>
        <v/>
      </c>
      <c r="EV82" s="330" t="str">
        <f t="shared" si="621"/>
        <v/>
      </c>
      <c r="EW82" s="303" t="str">
        <f t="shared" si="621"/>
        <v/>
      </c>
      <c r="EX82" s="303" t="str">
        <f>Split!AD104</f>
        <v/>
      </c>
      <c r="EY82" s="303" t="str">
        <f>Split!AE104</f>
        <v/>
      </c>
      <c r="EZ82" s="12"/>
      <c r="FA82" s="12"/>
      <c r="FB82" s="303" t="str">
        <f t="shared" si="582"/>
        <v/>
      </c>
      <c r="FC82" s="303" t="str">
        <f t="shared" si="583"/>
        <v/>
      </c>
      <c r="FD82" s="12"/>
      <c r="FE82" s="303" t="str">
        <f t="shared" si="584"/>
        <v/>
      </c>
      <c r="FF82" s="12"/>
      <c r="FG82" s="303"/>
      <c r="FH82" s="303" t="str">
        <f t="shared" si="585"/>
        <v/>
      </c>
      <c r="FI82" s="12"/>
      <c r="FJ82" s="12"/>
      <c r="FK82" s="12"/>
      <c r="FL82" s="303"/>
      <c r="FM82" s="305"/>
      <c r="FN82" s="300"/>
    </row>
    <row r="83" ht="15.75" customHeight="1" outlineLevel="1">
      <c r="A83" s="292"/>
      <c r="B83" s="293"/>
      <c r="C83" s="307">
        <f t="shared" si="586"/>
        <v>7</v>
      </c>
      <c r="D83" s="314" t="str">
        <f>Split!F105</f>
        <v/>
      </c>
      <c r="E83" s="331" t="str">
        <f>IF(Split!G105="","",Split!G105)</f>
        <v/>
      </c>
      <c r="F83" s="314" t="str">
        <f>Split!N105</f>
        <v/>
      </c>
      <c r="G83" s="314" t="str">
        <f>Split!P105</f>
        <v/>
      </c>
      <c r="H83" s="314" t="str">
        <f>Split!Q105</f>
        <v/>
      </c>
      <c r="I83" s="12"/>
      <c r="J83" s="12"/>
      <c r="K83" s="314" t="str">
        <f>IF(D83="","",Split!O105)</f>
        <v/>
      </c>
      <c r="L83" s="314" t="str">
        <f>Split!H105</f>
        <v/>
      </c>
      <c r="M83" s="12"/>
      <c r="N83" s="314" t="str">
        <f>Split!$J105</f>
        <v/>
      </c>
      <c r="O83" s="12"/>
      <c r="P83" s="314"/>
      <c r="Q83" s="314" t="str">
        <f>Split!L105</f>
        <v/>
      </c>
      <c r="R83" s="12"/>
      <c r="S83" s="12"/>
      <c r="T83" s="12"/>
      <c r="U83" s="314"/>
      <c r="V83" s="316"/>
      <c r="W83" s="293"/>
      <c r="X83" s="307">
        <f t="shared" si="587"/>
        <v>7</v>
      </c>
      <c r="Y83" s="314" t="str">
        <f t="shared" ref="Y83:AA83" si="622">D83</f>
        <v/>
      </c>
      <c r="Z83" s="331" t="str">
        <f t="shared" si="622"/>
        <v/>
      </c>
      <c r="AA83" s="314" t="str">
        <f t="shared" si="622"/>
        <v/>
      </c>
      <c r="AB83" s="314" t="str">
        <f>Split!R105</f>
        <v/>
      </c>
      <c r="AC83" s="314" t="str">
        <f>Split!S105</f>
        <v/>
      </c>
      <c r="AD83" s="12"/>
      <c r="AE83" s="12"/>
      <c r="AF83" s="314" t="str">
        <f t="shared" si="552"/>
        <v/>
      </c>
      <c r="AG83" s="314" t="str">
        <f t="shared" si="553"/>
        <v/>
      </c>
      <c r="AH83" s="12"/>
      <c r="AI83" s="314" t="str">
        <f t="shared" si="554"/>
        <v/>
      </c>
      <c r="AJ83" s="12"/>
      <c r="AK83" s="314"/>
      <c r="AL83" s="314" t="str">
        <f t="shared" si="555"/>
        <v/>
      </c>
      <c r="AM83" s="12"/>
      <c r="AN83" s="12"/>
      <c r="AO83" s="12"/>
      <c r="AP83" s="314"/>
      <c r="AQ83" s="316"/>
      <c r="AR83" s="298"/>
      <c r="AS83" s="307">
        <f t="shared" si="589"/>
        <v>7</v>
      </c>
      <c r="AT83" s="314" t="str">
        <f t="shared" ref="AT83:AV83" si="623">Y83</f>
        <v/>
      </c>
      <c r="AU83" s="331" t="str">
        <f t="shared" si="623"/>
        <v/>
      </c>
      <c r="AV83" s="314" t="str">
        <f t="shared" si="623"/>
        <v/>
      </c>
      <c r="AW83" s="314" t="str">
        <f>Split!T105</f>
        <v/>
      </c>
      <c r="AX83" s="314" t="str">
        <f>Split!U105</f>
        <v/>
      </c>
      <c r="AY83" s="12"/>
      <c r="AZ83" s="12"/>
      <c r="BA83" s="314" t="str">
        <f t="shared" si="557"/>
        <v/>
      </c>
      <c r="BB83" s="314" t="str">
        <f t="shared" si="558"/>
        <v/>
      </c>
      <c r="BC83" s="12"/>
      <c r="BD83" s="314" t="str">
        <f t="shared" si="559"/>
        <v/>
      </c>
      <c r="BE83" s="12"/>
      <c r="BF83" s="314"/>
      <c r="BG83" s="314" t="str">
        <f t="shared" si="560"/>
        <v/>
      </c>
      <c r="BH83" s="12"/>
      <c r="BI83" s="12"/>
      <c r="BJ83" s="12"/>
      <c r="BK83" s="314"/>
      <c r="BL83" s="316"/>
      <c r="BM83" s="298"/>
      <c r="BN83" s="307">
        <f t="shared" si="591"/>
        <v>7</v>
      </c>
      <c r="BO83" s="314" t="str">
        <f t="shared" ref="BO83:BQ83" si="624">AT83</f>
        <v/>
      </c>
      <c r="BP83" s="331" t="str">
        <f t="shared" si="624"/>
        <v/>
      </c>
      <c r="BQ83" s="314" t="str">
        <f t="shared" si="624"/>
        <v/>
      </c>
      <c r="BR83" s="314" t="str">
        <f>Split!V105</f>
        <v/>
      </c>
      <c r="BS83" s="314" t="str">
        <f>Split!W105</f>
        <v/>
      </c>
      <c r="BT83" s="12"/>
      <c r="BU83" s="12"/>
      <c r="BV83" s="314" t="str">
        <f t="shared" si="562"/>
        <v/>
      </c>
      <c r="BW83" s="314" t="str">
        <f t="shared" si="563"/>
        <v/>
      </c>
      <c r="BX83" s="12"/>
      <c r="BY83" s="314" t="str">
        <f t="shared" si="564"/>
        <v/>
      </c>
      <c r="BZ83" s="12"/>
      <c r="CA83" s="314"/>
      <c r="CB83" s="314" t="str">
        <f t="shared" si="565"/>
        <v/>
      </c>
      <c r="CC83" s="12"/>
      <c r="CD83" s="12"/>
      <c r="CE83" s="12"/>
      <c r="CF83" s="314"/>
      <c r="CG83" s="316"/>
      <c r="CH83" s="293"/>
      <c r="CI83" s="307">
        <f t="shared" si="593"/>
        <v>7</v>
      </c>
      <c r="CJ83" s="314" t="str">
        <f t="shared" ref="CJ83:CL83" si="625">BO83</f>
        <v/>
      </c>
      <c r="CK83" s="331" t="str">
        <f t="shared" si="625"/>
        <v/>
      </c>
      <c r="CL83" s="314" t="str">
        <f t="shared" si="625"/>
        <v/>
      </c>
      <c r="CM83" s="314" t="str">
        <f>Split!X105</f>
        <v/>
      </c>
      <c r="CN83" s="314" t="str">
        <f>Split!Y105</f>
        <v/>
      </c>
      <c r="CO83" s="12"/>
      <c r="CP83" s="12"/>
      <c r="CQ83" s="314" t="str">
        <f t="shared" si="567"/>
        <v/>
      </c>
      <c r="CR83" s="314" t="str">
        <f t="shared" si="568"/>
        <v/>
      </c>
      <c r="CS83" s="12"/>
      <c r="CT83" s="314" t="str">
        <f t="shared" si="569"/>
        <v/>
      </c>
      <c r="CU83" s="12"/>
      <c r="CV83" s="314"/>
      <c r="CW83" s="314" t="str">
        <f t="shared" si="570"/>
        <v/>
      </c>
      <c r="CX83" s="12"/>
      <c r="CY83" s="12"/>
      <c r="CZ83" s="12"/>
      <c r="DA83" s="314"/>
      <c r="DB83" s="316"/>
      <c r="DC83" s="293"/>
      <c r="DD83" s="307">
        <f t="shared" si="595"/>
        <v>7</v>
      </c>
      <c r="DE83" s="314" t="str">
        <f t="shared" ref="DE83:DG83" si="626">CJ83</f>
        <v/>
      </c>
      <c r="DF83" s="331" t="str">
        <f t="shared" si="626"/>
        <v/>
      </c>
      <c r="DG83" s="314" t="str">
        <f t="shared" si="626"/>
        <v/>
      </c>
      <c r="DH83" s="314" t="str">
        <f>Split!Z105</f>
        <v/>
      </c>
      <c r="DI83" s="314" t="str">
        <f>Split!AA105</f>
        <v/>
      </c>
      <c r="DJ83" s="12"/>
      <c r="DK83" s="12"/>
      <c r="DL83" s="314" t="str">
        <f t="shared" si="572"/>
        <v/>
      </c>
      <c r="DM83" s="314" t="str">
        <f t="shared" si="573"/>
        <v/>
      </c>
      <c r="DN83" s="12"/>
      <c r="DO83" s="314" t="str">
        <f t="shared" si="574"/>
        <v/>
      </c>
      <c r="DP83" s="12"/>
      <c r="DQ83" s="314"/>
      <c r="DR83" s="314" t="str">
        <f t="shared" si="575"/>
        <v/>
      </c>
      <c r="DS83" s="12"/>
      <c r="DT83" s="12"/>
      <c r="DU83" s="12"/>
      <c r="DV83" s="314"/>
      <c r="DW83" s="316"/>
      <c r="DX83" s="293"/>
      <c r="DY83" s="307">
        <f t="shared" si="597"/>
        <v>7</v>
      </c>
      <c r="DZ83" s="314" t="str">
        <f t="shared" ref="DZ83:EB83" si="627">DE83</f>
        <v/>
      </c>
      <c r="EA83" s="332" t="str">
        <f t="shared" si="627"/>
        <v/>
      </c>
      <c r="EB83" s="314" t="str">
        <f t="shared" si="627"/>
        <v/>
      </c>
      <c r="EC83" s="314" t="str">
        <f>Split!AB105</f>
        <v/>
      </c>
      <c r="ED83" s="314" t="str">
        <f>Split!AC105</f>
        <v/>
      </c>
      <c r="EE83" s="12"/>
      <c r="EF83" s="12"/>
      <c r="EG83" s="314" t="str">
        <f t="shared" si="577"/>
        <v/>
      </c>
      <c r="EH83" s="314" t="str">
        <f t="shared" si="578"/>
        <v/>
      </c>
      <c r="EI83" s="12"/>
      <c r="EJ83" s="314" t="str">
        <f t="shared" si="579"/>
        <v/>
      </c>
      <c r="EK83" s="12"/>
      <c r="EL83" s="314"/>
      <c r="EM83" s="314" t="str">
        <f t="shared" si="580"/>
        <v/>
      </c>
      <c r="EN83" s="12"/>
      <c r="EO83" s="12"/>
      <c r="EP83" s="12"/>
      <c r="EQ83" s="314"/>
      <c r="ER83" s="316"/>
      <c r="ES83" s="293"/>
      <c r="ET83" s="307">
        <f t="shared" si="599"/>
        <v>7</v>
      </c>
      <c r="EU83" s="314" t="str">
        <f t="shared" ref="EU83:EW83" si="628">DZ83</f>
        <v/>
      </c>
      <c r="EV83" s="332" t="str">
        <f t="shared" si="628"/>
        <v/>
      </c>
      <c r="EW83" s="314" t="str">
        <f t="shared" si="628"/>
        <v/>
      </c>
      <c r="EX83" s="314" t="str">
        <f>Split!AD105</f>
        <v/>
      </c>
      <c r="EY83" s="314" t="str">
        <f>Split!AE105</f>
        <v/>
      </c>
      <c r="EZ83" s="12"/>
      <c r="FA83" s="12"/>
      <c r="FB83" s="314" t="str">
        <f t="shared" si="582"/>
        <v/>
      </c>
      <c r="FC83" s="314" t="str">
        <f t="shared" si="583"/>
        <v/>
      </c>
      <c r="FD83" s="12"/>
      <c r="FE83" s="314" t="str">
        <f t="shared" si="584"/>
        <v/>
      </c>
      <c r="FF83" s="12"/>
      <c r="FG83" s="314"/>
      <c r="FH83" s="314" t="str">
        <f t="shared" si="585"/>
        <v/>
      </c>
      <c r="FI83" s="12"/>
      <c r="FJ83" s="12"/>
      <c r="FK83" s="12"/>
      <c r="FL83" s="314"/>
      <c r="FM83" s="316"/>
      <c r="FN83" s="300"/>
    </row>
    <row r="84" ht="15.75" customHeight="1" outlineLevel="1">
      <c r="A84" s="292"/>
      <c r="B84" s="293"/>
      <c r="C84" s="302">
        <f t="shared" si="586"/>
        <v>8</v>
      </c>
      <c r="D84" s="303" t="str">
        <f>Split!F106</f>
        <v/>
      </c>
      <c r="E84" s="329" t="str">
        <f>IF(Split!G106="","",Split!G106)</f>
        <v/>
      </c>
      <c r="F84" s="303" t="str">
        <f>Split!N106</f>
        <v/>
      </c>
      <c r="G84" s="303" t="str">
        <f>Split!P106</f>
        <v/>
      </c>
      <c r="H84" s="303" t="str">
        <f>Split!Q106</f>
        <v/>
      </c>
      <c r="I84" s="12"/>
      <c r="J84" s="12"/>
      <c r="K84" s="303" t="str">
        <f>IF(D84="","",Split!O106)</f>
        <v/>
      </c>
      <c r="L84" s="303" t="str">
        <f>Split!H106</f>
        <v/>
      </c>
      <c r="M84" s="12"/>
      <c r="N84" s="303" t="str">
        <f>Split!$J106</f>
        <v/>
      </c>
      <c r="O84" s="12"/>
      <c r="P84" s="303"/>
      <c r="Q84" s="303" t="str">
        <f>Split!L106</f>
        <v/>
      </c>
      <c r="R84" s="12"/>
      <c r="S84" s="12"/>
      <c r="T84" s="12"/>
      <c r="U84" s="303"/>
      <c r="V84" s="305"/>
      <c r="W84" s="293"/>
      <c r="X84" s="302">
        <f t="shared" si="587"/>
        <v>8</v>
      </c>
      <c r="Y84" s="303" t="str">
        <f t="shared" ref="Y84:AA84" si="629">D84</f>
        <v/>
      </c>
      <c r="Z84" s="329" t="str">
        <f t="shared" si="629"/>
        <v/>
      </c>
      <c r="AA84" s="303" t="str">
        <f t="shared" si="629"/>
        <v/>
      </c>
      <c r="AB84" s="303" t="str">
        <f>Split!R106</f>
        <v/>
      </c>
      <c r="AC84" s="303" t="str">
        <f>Split!S106</f>
        <v/>
      </c>
      <c r="AD84" s="12"/>
      <c r="AE84" s="12"/>
      <c r="AF84" s="303" t="str">
        <f t="shared" si="552"/>
        <v/>
      </c>
      <c r="AG84" s="303" t="str">
        <f t="shared" si="553"/>
        <v/>
      </c>
      <c r="AH84" s="12"/>
      <c r="AI84" s="303" t="str">
        <f t="shared" si="554"/>
        <v/>
      </c>
      <c r="AJ84" s="12"/>
      <c r="AK84" s="303"/>
      <c r="AL84" s="303" t="str">
        <f t="shared" si="555"/>
        <v/>
      </c>
      <c r="AM84" s="12"/>
      <c r="AN84" s="12"/>
      <c r="AO84" s="12"/>
      <c r="AP84" s="303"/>
      <c r="AQ84" s="305"/>
      <c r="AR84" s="298"/>
      <c r="AS84" s="302">
        <f t="shared" si="589"/>
        <v>8</v>
      </c>
      <c r="AT84" s="303" t="str">
        <f t="shared" ref="AT84:AV84" si="630">Y84</f>
        <v/>
      </c>
      <c r="AU84" s="329" t="str">
        <f t="shared" si="630"/>
        <v/>
      </c>
      <c r="AV84" s="303" t="str">
        <f t="shared" si="630"/>
        <v/>
      </c>
      <c r="AW84" s="303" t="str">
        <f>Split!T106</f>
        <v/>
      </c>
      <c r="AX84" s="303" t="str">
        <f>Split!U106</f>
        <v/>
      </c>
      <c r="AY84" s="12"/>
      <c r="AZ84" s="12"/>
      <c r="BA84" s="303" t="str">
        <f t="shared" si="557"/>
        <v/>
      </c>
      <c r="BB84" s="303" t="str">
        <f t="shared" si="558"/>
        <v/>
      </c>
      <c r="BC84" s="12"/>
      <c r="BD84" s="303" t="str">
        <f t="shared" si="559"/>
        <v/>
      </c>
      <c r="BE84" s="12"/>
      <c r="BF84" s="303"/>
      <c r="BG84" s="303" t="str">
        <f t="shared" si="560"/>
        <v/>
      </c>
      <c r="BH84" s="12"/>
      <c r="BI84" s="12"/>
      <c r="BJ84" s="12"/>
      <c r="BK84" s="303"/>
      <c r="BL84" s="305"/>
      <c r="BM84" s="298"/>
      <c r="BN84" s="302">
        <f t="shared" si="591"/>
        <v>8</v>
      </c>
      <c r="BO84" s="303" t="str">
        <f t="shared" ref="BO84:BQ84" si="631">AT84</f>
        <v/>
      </c>
      <c r="BP84" s="329" t="str">
        <f t="shared" si="631"/>
        <v/>
      </c>
      <c r="BQ84" s="303" t="str">
        <f t="shared" si="631"/>
        <v/>
      </c>
      <c r="BR84" s="303" t="str">
        <f>Split!V106</f>
        <v/>
      </c>
      <c r="BS84" s="303" t="str">
        <f>Split!W106</f>
        <v/>
      </c>
      <c r="BT84" s="12"/>
      <c r="BU84" s="12"/>
      <c r="BV84" s="303" t="str">
        <f t="shared" si="562"/>
        <v/>
      </c>
      <c r="BW84" s="303" t="str">
        <f t="shared" si="563"/>
        <v/>
      </c>
      <c r="BX84" s="12"/>
      <c r="BY84" s="303" t="str">
        <f t="shared" si="564"/>
        <v/>
      </c>
      <c r="BZ84" s="12"/>
      <c r="CA84" s="303"/>
      <c r="CB84" s="303" t="str">
        <f t="shared" si="565"/>
        <v/>
      </c>
      <c r="CC84" s="12"/>
      <c r="CD84" s="12"/>
      <c r="CE84" s="12"/>
      <c r="CF84" s="303"/>
      <c r="CG84" s="305"/>
      <c r="CH84" s="293"/>
      <c r="CI84" s="302">
        <f t="shared" si="593"/>
        <v>8</v>
      </c>
      <c r="CJ84" s="303" t="str">
        <f t="shared" ref="CJ84:CL84" si="632">BO84</f>
        <v/>
      </c>
      <c r="CK84" s="329" t="str">
        <f t="shared" si="632"/>
        <v/>
      </c>
      <c r="CL84" s="303" t="str">
        <f t="shared" si="632"/>
        <v/>
      </c>
      <c r="CM84" s="303" t="str">
        <f>Split!X106</f>
        <v/>
      </c>
      <c r="CN84" s="303" t="str">
        <f>Split!Y106</f>
        <v/>
      </c>
      <c r="CO84" s="12"/>
      <c r="CP84" s="12"/>
      <c r="CQ84" s="303" t="str">
        <f t="shared" si="567"/>
        <v/>
      </c>
      <c r="CR84" s="303" t="str">
        <f t="shared" si="568"/>
        <v/>
      </c>
      <c r="CS84" s="12"/>
      <c r="CT84" s="303" t="str">
        <f t="shared" si="569"/>
        <v/>
      </c>
      <c r="CU84" s="12"/>
      <c r="CV84" s="303"/>
      <c r="CW84" s="303" t="str">
        <f t="shared" si="570"/>
        <v/>
      </c>
      <c r="CX84" s="12"/>
      <c r="CY84" s="12"/>
      <c r="CZ84" s="12"/>
      <c r="DA84" s="303"/>
      <c r="DB84" s="305"/>
      <c r="DC84" s="293"/>
      <c r="DD84" s="302">
        <f t="shared" si="595"/>
        <v>8</v>
      </c>
      <c r="DE84" s="303" t="str">
        <f t="shared" ref="DE84:DG84" si="633">CJ84</f>
        <v/>
      </c>
      <c r="DF84" s="329" t="str">
        <f t="shared" si="633"/>
        <v/>
      </c>
      <c r="DG84" s="303" t="str">
        <f t="shared" si="633"/>
        <v/>
      </c>
      <c r="DH84" s="303" t="str">
        <f>Split!Z106</f>
        <v/>
      </c>
      <c r="DI84" s="303" t="str">
        <f>Split!AA106</f>
        <v/>
      </c>
      <c r="DJ84" s="12"/>
      <c r="DK84" s="12"/>
      <c r="DL84" s="303" t="str">
        <f t="shared" si="572"/>
        <v/>
      </c>
      <c r="DM84" s="303" t="str">
        <f t="shared" si="573"/>
        <v/>
      </c>
      <c r="DN84" s="12"/>
      <c r="DO84" s="303" t="str">
        <f t="shared" si="574"/>
        <v/>
      </c>
      <c r="DP84" s="12"/>
      <c r="DQ84" s="303"/>
      <c r="DR84" s="303" t="str">
        <f t="shared" si="575"/>
        <v/>
      </c>
      <c r="DS84" s="12"/>
      <c r="DT84" s="12"/>
      <c r="DU84" s="12"/>
      <c r="DV84" s="303"/>
      <c r="DW84" s="305"/>
      <c r="DX84" s="293"/>
      <c r="DY84" s="302">
        <f t="shared" si="597"/>
        <v>8</v>
      </c>
      <c r="DZ84" s="303" t="str">
        <f t="shared" ref="DZ84:EB84" si="634">DE84</f>
        <v/>
      </c>
      <c r="EA84" s="330" t="str">
        <f t="shared" si="634"/>
        <v/>
      </c>
      <c r="EB84" s="303" t="str">
        <f t="shared" si="634"/>
        <v/>
      </c>
      <c r="EC84" s="303" t="str">
        <f>Split!AB106</f>
        <v/>
      </c>
      <c r="ED84" s="303" t="str">
        <f>Split!AC106</f>
        <v/>
      </c>
      <c r="EE84" s="12"/>
      <c r="EF84" s="12"/>
      <c r="EG84" s="303" t="str">
        <f t="shared" si="577"/>
        <v/>
      </c>
      <c r="EH84" s="303" t="str">
        <f t="shared" si="578"/>
        <v/>
      </c>
      <c r="EI84" s="12"/>
      <c r="EJ84" s="303" t="str">
        <f t="shared" si="579"/>
        <v/>
      </c>
      <c r="EK84" s="12"/>
      <c r="EL84" s="303"/>
      <c r="EM84" s="303" t="str">
        <f t="shared" si="580"/>
        <v/>
      </c>
      <c r="EN84" s="12"/>
      <c r="EO84" s="12"/>
      <c r="EP84" s="12"/>
      <c r="EQ84" s="303"/>
      <c r="ER84" s="305"/>
      <c r="ES84" s="293"/>
      <c r="ET84" s="302">
        <f t="shared" si="599"/>
        <v>8</v>
      </c>
      <c r="EU84" s="303" t="str">
        <f t="shared" ref="EU84:EW84" si="635">DZ84</f>
        <v/>
      </c>
      <c r="EV84" s="330" t="str">
        <f t="shared" si="635"/>
        <v/>
      </c>
      <c r="EW84" s="303" t="str">
        <f t="shared" si="635"/>
        <v/>
      </c>
      <c r="EX84" s="303" t="str">
        <f>Split!AD106</f>
        <v/>
      </c>
      <c r="EY84" s="303" t="str">
        <f>Split!AE106</f>
        <v/>
      </c>
      <c r="EZ84" s="12"/>
      <c r="FA84" s="12"/>
      <c r="FB84" s="303" t="str">
        <f t="shared" si="582"/>
        <v/>
      </c>
      <c r="FC84" s="303" t="str">
        <f t="shared" si="583"/>
        <v/>
      </c>
      <c r="FD84" s="12"/>
      <c r="FE84" s="303" t="str">
        <f t="shared" si="584"/>
        <v/>
      </c>
      <c r="FF84" s="12"/>
      <c r="FG84" s="303"/>
      <c r="FH84" s="303" t="str">
        <f t="shared" si="585"/>
        <v/>
      </c>
      <c r="FI84" s="12"/>
      <c r="FJ84" s="12"/>
      <c r="FK84" s="12"/>
      <c r="FL84" s="303"/>
      <c r="FM84" s="305"/>
      <c r="FN84" s="300"/>
    </row>
    <row r="85" ht="15.75" customHeight="1" outlineLevel="1">
      <c r="A85" s="292"/>
      <c r="B85" s="293"/>
      <c r="C85" s="307">
        <f t="shared" si="586"/>
        <v>9</v>
      </c>
      <c r="D85" s="314" t="str">
        <f>Split!F107</f>
        <v/>
      </c>
      <c r="E85" s="331" t="str">
        <f>IF(Split!G107="","",Split!G107)</f>
        <v/>
      </c>
      <c r="F85" s="314" t="str">
        <f>Split!N107</f>
        <v/>
      </c>
      <c r="G85" s="314" t="str">
        <f>Split!P107</f>
        <v/>
      </c>
      <c r="H85" s="314" t="str">
        <f>Split!Q107</f>
        <v/>
      </c>
      <c r="I85" s="12"/>
      <c r="J85" s="12"/>
      <c r="K85" s="314" t="str">
        <f>IF(D85="","",Split!O107)</f>
        <v/>
      </c>
      <c r="L85" s="314" t="str">
        <f>Split!H107</f>
        <v/>
      </c>
      <c r="M85" s="12"/>
      <c r="N85" s="314" t="str">
        <f>Split!$J107</f>
        <v/>
      </c>
      <c r="O85" s="12"/>
      <c r="P85" s="314"/>
      <c r="Q85" s="314" t="str">
        <f>Split!L107</f>
        <v/>
      </c>
      <c r="R85" s="12"/>
      <c r="S85" s="12"/>
      <c r="T85" s="12"/>
      <c r="U85" s="314"/>
      <c r="V85" s="316"/>
      <c r="W85" s="293"/>
      <c r="X85" s="307">
        <f t="shared" si="587"/>
        <v>9</v>
      </c>
      <c r="Y85" s="314" t="str">
        <f t="shared" ref="Y85:AA85" si="636">D85</f>
        <v/>
      </c>
      <c r="Z85" s="331" t="str">
        <f t="shared" si="636"/>
        <v/>
      </c>
      <c r="AA85" s="314" t="str">
        <f t="shared" si="636"/>
        <v/>
      </c>
      <c r="AB85" s="314" t="str">
        <f>Split!R107</f>
        <v/>
      </c>
      <c r="AC85" s="314" t="str">
        <f>Split!S107</f>
        <v/>
      </c>
      <c r="AD85" s="12"/>
      <c r="AE85" s="12"/>
      <c r="AF85" s="314" t="str">
        <f t="shared" si="552"/>
        <v/>
      </c>
      <c r="AG85" s="314" t="str">
        <f t="shared" si="553"/>
        <v/>
      </c>
      <c r="AH85" s="12"/>
      <c r="AI85" s="314" t="str">
        <f t="shared" si="554"/>
        <v/>
      </c>
      <c r="AJ85" s="12"/>
      <c r="AK85" s="314"/>
      <c r="AL85" s="314" t="str">
        <f t="shared" si="555"/>
        <v/>
      </c>
      <c r="AM85" s="12"/>
      <c r="AN85" s="12"/>
      <c r="AO85" s="12"/>
      <c r="AP85" s="314"/>
      <c r="AQ85" s="316"/>
      <c r="AR85" s="298"/>
      <c r="AS85" s="307">
        <f t="shared" si="589"/>
        <v>9</v>
      </c>
      <c r="AT85" s="314" t="str">
        <f t="shared" ref="AT85:AV85" si="637">Y85</f>
        <v/>
      </c>
      <c r="AU85" s="331" t="str">
        <f t="shared" si="637"/>
        <v/>
      </c>
      <c r="AV85" s="314" t="str">
        <f t="shared" si="637"/>
        <v/>
      </c>
      <c r="AW85" s="314" t="str">
        <f>Split!T107</f>
        <v/>
      </c>
      <c r="AX85" s="314" t="str">
        <f>Split!U107</f>
        <v/>
      </c>
      <c r="AY85" s="12"/>
      <c r="AZ85" s="12"/>
      <c r="BA85" s="314" t="str">
        <f t="shared" si="557"/>
        <v/>
      </c>
      <c r="BB85" s="314" t="str">
        <f t="shared" si="558"/>
        <v/>
      </c>
      <c r="BC85" s="12"/>
      <c r="BD85" s="314" t="str">
        <f t="shared" si="559"/>
        <v/>
      </c>
      <c r="BE85" s="12"/>
      <c r="BF85" s="314"/>
      <c r="BG85" s="314" t="str">
        <f t="shared" si="560"/>
        <v/>
      </c>
      <c r="BH85" s="12"/>
      <c r="BI85" s="12"/>
      <c r="BJ85" s="12"/>
      <c r="BK85" s="314"/>
      <c r="BL85" s="316"/>
      <c r="BM85" s="298"/>
      <c r="BN85" s="307">
        <f t="shared" si="591"/>
        <v>9</v>
      </c>
      <c r="BO85" s="314" t="str">
        <f t="shared" ref="BO85:BQ85" si="638">AT85</f>
        <v/>
      </c>
      <c r="BP85" s="331" t="str">
        <f t="shared" si="638"/>
        <v/>
      </c>
      <c r="BQ85" s="314" t="str">
        <f t="shared" si="638"/>
        <v/>
      </c>
      <c r="BR85" s="314" t="str">
        <f>Split!V107</f>
        <v/>
      </c>
      <c r="BS85" s="314" t="str">
        <f>Split!W107</f>
        <v/>
      </c>
      <c r="BT85" s="12"/>
      <c r="BU85" s="12"/>
      <c r="BV85" s="314" t="str">
        <f t="shared" si="562"/>
        <v/>
      </c>
      <c r="BW85" s="314" t="str">
        <f t="shared" si="563"/>
        <v/>
      </c>
      <c r="BX85" s="12"/>
      <c r="BY85" s="314" t="str">
        <f t="shared" si="564"/>
        <v/>
      </c>
      <c r="BZ85" s="12"/>
      <c r="CA85" s="314"/>
      <c r="CB85" s="314" t="str">
        <f t="shared" si="565"/>
        <v/>
      </c>
      <c r="CC85" s="12"/>
      <c r="CD85" s="12"/>
      <c r="CE85" s="12"/>
      <c r="CF85" s="314"/>
      <c r="CG85" s="316"/>
      <c r="CH85" s="293"/>
      <c r="CI85" s="307">
        <f t="shared" si="593"/>
        <v>9</v>
      </c>
      <c r="CJ85" s="314" t="str">
        <f t="shared" ref="CJ85:CL85" si="639">BO85</f>
        <v/>
      </c>
      <c r="CK85" s="331" t="str">
        <f t="shared" si="639"/>
        <v/>
      </c>
      <c r="CL85" s="314" t="str">
        <f t="shared" si="639"/>
        <v/>
      </c>
      <c r="CM85" s="314" t="str">
        <f>Split!X107</f>
        <v/>
      </c>
      <c r="CN85" s="314" t="str">
        <f>Split!Y107</f>
        <v/>
      </c>
      <c r="CO85" s="12"/>
      <c r="CP85" s="12"/>
      <c r="CQ85" s="314" t="str">
        <f t="shared" si="567"/>
        <v/>
      </c>
      <c r="CR85" s="314" t="str">
        <f t="shared" si="568"/>
        <v/>
      </c>
      <c r="CS85" s="12"/>
      <c r="CT85" s="314" t="str">
        <f t="shared" si="569"/>
        <v/>
      </c>
      <c r="CU85" s="12"/>
      <c r="CV85" s="314"/>
      <c r="CW85" s="314" t="str">
        <f t="shared" si="570"/>
        <v/>
      </c>
      <c r="CX85" s="12"/>
      <c r="CY85" s="12"/>
      <c r="CZ85" s="12"/>
      <c r="DA85" s="314"/>
      <c r="DB85" s="316"/>
      <c r="DC85" s="293"/>
      <c r="DD85" s="307">
        <f t="shared" si="595"/>
        <v>9</v>
      </c>
      <c r="DE85" s="314" t="str">
        <f t="shared" ref="DE85:DG85" si="640">CJ85</f>
        <v/>
      </c>
      <c r="DF85" s="331" t="str">
        <f t="shared" si="640"/>
        <v/>
      </c>
      <c r="DG85" s="314" t="str">
        <f t="shared" si="640"/>
        <v/>
      </c>
      <c r="DH85" s="314" t="str">
        <f>Split!Z107</f>
        <v/>
      </c>
      <c r="DI85" s="314" t="str">
        <f>Split!AA107</f>
        <v/>
      </c>
      <c r="DJ85" s="12"/>
      <c r="DK85" s="12"/>
      <c r="DL85" s="314" t="str">
        <f t="shared" si="572"/>
        <v/>
      </c>
      <c r="DM85" s="314" t="str">
        <f t="shared" si="573"/>
        <v/>
      </c>
      <c r="DN85" s="12"/>
      <c r="DO85" s="314" t="str">
        <f t="shared" si="574"/>
        <v/>
      </c>
      <c r="DP85" s="12"/>
      <c r="DQ85" s="314"/>
      <c r="DR85" s="314" t="str">
        <f t="shared" si="575"/>
        <v/>
      </c>
      <c r="DS85" s="12"/>
      <c r="DT85" s="12"/>
      <c r="DU85" s="12"/>
      <c r="DV85" s="314"/>
      <c r="DW85" s="316"/>
      <c r="DX85" s="293"/>
      <c r="DY85" s="307">
        <f t="shared" si="597"/>
        <v>9</v>
      </c>
      <c r="DZ85" s="314" t="str">
        <f t="shared" ref="DZ85:EB85" si="641">DE85</f>
        <v/>
      </c>
      <c r="EA85" s="332" t="str">
        <f t="shared" si="641"/>
        <v/>
      </c>
      <c r="EB85" s="314" t="str">
        <f t="shared" si="641"/>
        <v/>
      </c>
      <c r="EC85" s="314" t="str">
        <f>Split!AB107</f>
        <v/>
      </c>
      <c r="ED85" s="314" t="str">
        <f>Split!AC107</f>
        <v/>
      </c>
      <c r="EE85" s="12"/>
      <c r="EF85" s="12"/>
      <c r="EG85" s="314" t="str">
        <f t="shared" si="577"/>
        <v/>
      </c>
      <c r="EH85" s="314" t="str">
        <f t="shared" si="578"/>
        <v/>
      </c>
      <c r="EI85" s="12"/>
      <c r="EJ85" s="314" t="str">
        <f t="shared" si="579"/>
        <v/>
      </c>
      <c r="EK85" s="12"/>
      <c r="EL85" s="314"/>
      <c r="EM85" s="314" t="str">
        <f t="shared" si="580"/>
        <v/>
      </c>
      <c r="EN85" s="12"/>
      <c r="EO85" s="12"/>
      <c r="EP85" s="12"/>
      <c r="EQ85" s="314"/>
      <c r="ER85" s="316"/>
      <c r="ES85" s="293"/>
      <c r="ET85" s="307">
        <f t="shared" si="599"/>
        <v>9</v>
      </c>
      <c r="EU85" s="314" t="str">
        <f t="shared" ref="EU85:EW85" si="642">DZ85</f>
        <v/>
      </c>
      <c r="EV85" s="332" t="str">
        <f t="shared" si="642"/>
        <v/>
      </c>
      <c r="EW85" s="314" t="str">
        <f t="shared" si="642"/>
        <v/>
      </c>
      <c r="EX85" s="314" t="str">
        <f>Split!AD107</f>
        <v/>
      </c>
      <c r="EY85" s="314" t="str">
        <f>Split!AE107</f>
        <v/>
      </c>
      <c r="EZ85" s="12"/>
      <c r="FA85" s="12"/>
      <c r="FB85" s="314" t="str">
        <f t="shared" si="582"/>
        <v/>
      </c>
      <c r="FC85" s="314" t="str">
        <f t="shared" si="583"/>
        <v/>
      </c>
      <c r="FD85" s="12"/>
      <c r="FE85" s="314" t="str">
        <f t="shared" si="584"/>
        <v/>
      </c>
      <c r="FF85" s="12"/>
      <c r="FG85" s="314"/>
      <c r="FH85" s="314" t="str">
        <f t="shared" si="585"/>
        <v/>
      </c>
      <c r="FI85" s="12"/>
      <c r="FJ85" s="12"/>
      <c r="FK85" s="12"/>
      <c r="FL85" s="314"/>
      <c r="FM85" s="316"/>
      <c r="FN85" s="300"/>
    </row>
    <row r="86" ht="15.75" customHeight="1" outlineLevel="1">
      <c r="A86" s="292"/>
      <c r="B86" s="293"/>
      <c r="C86" s="302">
        <f t="shared" si="586"/>
        <v>10</v>
      </c>
      <c r="D86" s="303" t="str">
        <f>Split!F108</f>
        <v/>
      </c>
      <c r="E86" s="329" t="str">
        <f>IF(Split!G108="","",Split!G108)</f>
        <v/>
      </c>
      <c r="F86" s="303" t="str">
        <f>Split!N108</f>
        <v/>
      </c>
      <c r="G86" s="303" t="str">
        <f>Split!P108</f>
        <v/>
      </c>
      <c r="H86" s="303" t="str">
        <f>Split!Q108</f>
        <v/>
      </c>
      <c r="I86" s="12"/>
      <c r="J86" s="12"/>
      <c r="K86" s="303" t="str">
        <f>IF(D86="","",Split!O108)</f>
        <v/>
      </c>
      <c r="L86" s="303" t="str">
        <f>Split!H108</f>
        <v/>
      </c>
      <c r="M86" s="12"/>
      <c r="N86" s="303" t="str">
        <f>Split!$J108</f>
        <v/>
      </c>
      <c r="O86" s="12"/>
      <c r="P86" s="303"/>
      <c r="Q86" s="303" t="str">
        <f>Split!L108</f>
        <v/>
      </c>
      <c r="R86" s="12"/>
      <c r="S86" s="12"/>
      <c r="T86" s="12"/>
      <c r="U86" s="303"/>
      <c r="V86" s="305"/>
      <c r="W86" s="293"/>
      <c r="X86" s="302">
        <f t="shared" si="587"/>
        <v>10</v>
      </c>
      <c r="Y86" s="303" t="str">
        <f t="shared" ref="Y86:AA86" si="643">D86</f>
        <v/>
      </c>
      <c r="Z86" s="329" t="str">
        <f t="shared" si="643"/>
        <v/>
      </c>
      <c r="AA86" s="303" t="str">
        <f t="shared" si="643"/>
        <v/>
      </c>
      <c r="AB86" s="303" t="str">
        <f>Split!R108</f>
        <v/>
      </c>
      <c r="AC86" s="303" t="str">
        <f>Split!S108</f>
        <v/>
      </c>
      <c r="AD86" s="12"/>
      <c r="AE86" s="12"/>
      <c r="AF86" s="303" t="str">
        <f t="shared" si="552"/>
        <v/>
      </c>
      <c r="AG86" s="303" t="str">
        <f t="shared" si="553"/>
        <v/>
      </c>
      <c r="AH86" s="12"/>
      <c r="AI86" s="303" t="str">
        <f t="shared" si="554"/>
        <v/>
      </c>
      <c r="AJ86" s="12"/>
      <c r="AK86" s="303"/>
      <c r="AL86" s="303" t="str">
        <f t="shared" si="555"/>
        <v/>
      </c>
      <c r="AM86" s="12"/>
      <c r="AN86" s="12"/>
      <c r="AO86" s="12"/>
      <c r="AP86" s="303"/>
      <c r="AQ86" s="305"/>
      <c r="AR86" s="298"/>
      <c r="AS86" s="302">
        <f t="shared" si="589"/>
        <v>10</v>
      </c>
      <c r="AT86" s="303" t="str">
        <f t="shared" ref="AT86:AV86" si="644">Y86</f>
        <v/>
      </c>
      <c r="AU86" s="329" t="str">
        <f t="shared" si="644"/>
        <v/>
      </c>
      <c r="AV86" s="303" t="str">
        <f t="shared" si="644"/>
        <v/>
      </c>
      <c r="AW86" s="303" t="str">
        <f>Split!T108</f>
        <v/>
      </c>
      <c r="AX86" s="303" t="str">
        <f>Split!U108</f>
        <v/>
      </c>
      <c r="AY86" s="12"/>
      <c r="AZ86" s="12"/>
      <c r="BA86" s="303" t="str">
        <f t="shared" si="557"/>
        <v/>
      </c>
      <c r="BB86" s="303" t="str">
        <f t="shared" si="558"/>
        <v/>
      </c>
      <c r="BC86" s="12"/>
      <c r="BD86" s="303" t="str">
        <f t="shared" si="559"/>
        <v/>
      </c>
      <c r="BE86" s="12"/>
      <c r="BF86" s="303"/>
      <c r="BG86" s="303" t="str">
        <f t="shared" si="560"/>
        <v/>
      </c>
      <c r="BH86" s="12"/>
      <c r="BI86" s="12"/>
      <c r="BJ86" s="12"/>
      <c r="BK86" s="303"/>
      <c r="BL86" s="305"/>
      <c r="BM86" s="298"/>
      <c r="BN86" s="302">
        <f t="shared" si="591"/>
        <v>10</v>
      </c>
      <c r="BO86" s="303" t="str">
        <f t="shared" ref="BO86:BQ86" si="645">AT86</f>
        <v/>
      </c>
      <c r="BP86" s="329" t="str">
        <f t="shared" si="645"/>
        <v/>
      </c>
      <c r="BQ86" s="303" t="str">
        <f t="shared" si="645"/>
        <v/>
      </c>
      <c r="BR86" s="303" t="str">
        <f>Split!V108</f>
        <v/>
      </c>
      <c r="BS86" s="303" t="str">
        <f>Split!W108</f>
        <v/>
      </c>
      <c r="BT86" s="12"/>
      <c r="BU86" s="12"/>
      <c r="BV86" s="303" t="str">
        <f t="shared" si="562"/>
        <v/>
      </c>
      <c r="BW86" s="303" t="str">
        <f t="shared" si="563"/>
        <v/>
      </c>
      <c r="BX86" s="12"/>
      <c r="BY86" s="303" t="str">
        <f t="shared" si="564"/>
        <v/>
      </c>
      <c r="BZ86" s="12"/>
      <c r="CA86" s="303"/>
      <c r="CB86" s="303" t="str">
        <f t="shared" si="565"/>
        <v/>
      </c>
      <c r="CC86" s="12"/>
      <c r="CD86" s="12"/>
      <c r="CE86" s="12"/>
      <c r="CF86" s="303"/>
      <c r="CG86" s="305"/>
      <c r="CH86" s="293"/>
      <c r="CI86" s="302">
        <f t="shared" si="593"/>
        <v>10</v>
      </c>
      <c r="CJ86" s="303" t="str">
        <f t="shared" ref="CJ86:CL86" si="646">BO86</f>
        <v/>
      </c>
      <c r="CK86" s="329" t="str">
        <f t="shared" si="646"/>
        <v/>
      </c>
      <c r="CL86" s="303" t="str">
        <f t="shared" si="646"/>
        <v/>
      </c>
      <c r="CM86" s="303" t="str">
        <f>Split!X108</f>
        <v/>
      </c>
      <c r="CN86" s="303" t="str">
        <f>Split!Y108</f>
        <v/>
      </c>
      <c r="CO86" s="12"/>
      <c r="CP86" s="12"/>
      <c r="CQ86" s="303" t="str">
        <f t="shared" si="567"/>
        <v/>
      </c>
      <c r="CR86" s="303" t="str">
        <f t="shared" si="568"/>
        <v/>
      </c>
      <c r="CS86" s="12"/>
      <c r="CT86" s="303" t="str">
        <f t="shared" si="569"/>
        <v/>
      </c>
      <c r="CU86" s="12"/>
      <c r="CV86" s="303"/>
      <c r="CW86" s="303" t="str">
        <f t="shared" si="570"/>
        <v/>
      </c>
      <c r="CX86" s="12"/>
      <c r="CY86" s="12"/>
      <c r="CZ86" s="12"/>
      <c r="DA86" s="303"/>
      <c r="DB86" s="305"/>
      <c r="DC86" s="293"/>
      <c r="DD86" s="302">
        <f t="shared" si="595"/>
        <v>10</v>
      </c>
      <c r="DE86" s="303" t="str">
        <f t="shared" ref="DE86:DG86" si="647">CJ86</f>
        <v/>
      </c>
      <c r="DF86" s="329" t="str">
        <f t="shared" si="647"/>
        <v/>
      </c>
      <c r="DG86" s="303" t="str">
        <f t="shared" si="647"/>
        <v/>
      </c>
      <c r="DH86" s="303" t="str">
        <f>Split!Z108</f>
        <v/>
      </c>
      <c r="DI86" s="303" t="str">
        <f>Split!AA108</f>
        <v/>
      </c>
      <c r="DJ86" s="12"/>
      <c r="DK86" s="12"/>
      <c r="DL86" s="303" t="str">
        <f t="shared" si="572"/>
        <v/>
      </c>
      <c r="DM86" s="303" t="str">
        <f t="shared" si="573"/>
        <v/>
      </c>
      <c r="DN86" s="12"/>
      <c r="DO86" s="303" t="str">
        <f t="shared" si="574"/>
        <v/>
      </c>
      <c r="DP86" s="12"/>
      <c r="DQ86" s="303"/>
      <c r="DR86" s="303" t="str">
        <f t="shared" si="575"/>
        <v/>
      </c>
      <c r="DS86" s="12"/>
      <c r="DT86" s="12"/>
      <c r="DU86" s="12"/>
      <c r="DV86" s="303"/>
      <c r="DW86" s="305"/>
      <c r="DX86" s="293"/>
      <c r="DY86" s="302">
        <f t="shared" si="597"/>
        <v>10</v>
      </c>
      <c r="DZ86" s="303" t="str">
        <f t="shared" ref="DZ86:EB86" si="648">DE86</f>
        <v/>
      </c>
      <c r="EA86" s="330" t="str">
        <f t="shared" si="648"/>
        <v/>
      </c>
      <c r="EB86" s="303" t="str">
        <f t="shared" si="648"/>
        <v/>
      </c>
      <c r="EC86" s="303" t="str">
        <f>Split!AB108</f>
        <v/>
      </c>
      <c r="ED86" s="303" t="str">
        <f>Split!AC108</f>
        <v/>
      </c>
      <c r="EE86" s="12"/>
      <c r="EF86" s="12"/>
      <c r="EG86" s="303" t="str">
        <f t="shared" si="577"/>
        <v/>
      </c>
      <c r="EH86" s="303" t="str">
        <f t="shared" si="578"/>
        <v/>
      </c>
      <c r="EI86" s="12"/>
      <c r="EJ86" s="303" t="str">
        <f t="shared" si="579"/>
        <v/>
      </c>
      <c r="EK86" s="12"/>
      <c r="EL86" s="303"/>
      <c r="EM86" s="303" t="str">
        <f t="shared" si="580"/>
        <v/>
      </c>
      <c r="EN86" s="12"/>
      <c r="EO86" s="12"/>
      <c r="EP86" s="12"/>
      <c r="EQ86" s="303"/>
      <c r="ER86" s="305"/>
      <c r="ES86" s="293"/>
      <c r="ET86" s="302">
        <f t="shared" si="599"/>
        <v>10</v>
      </c>
      <c r="EU86" s="303" t="str">
        <f t="shared" ref="EU86:EW86" si="649">DZ86</f>
        <v/>
      </c>
      <c r="EV86" s="330" t="str">
        <f t="shared" si="649"/>
        <v/>
      </c>
      <c r="EW86" s="303" t="str">
        <f t="shared" si="649"/>
        <v/>
      </c>
      <c r="EX86" s="303" t="str">
        <f>Split!AD108</f>
        <v/>
      </c>
      <c r="EY86" s="303" t="str">
        <f>Split!AE108</f>
        <v/>
      </c>
      <c r="EZ86" s="12"/>
      <c r="FA86" s="12"/>
      <c r="FB86" s="303" t="str">
        <f t="shared" si="582"/>
        <v/>
      </c>
      <c r="FC86" s="303" t="str">
        <f t="shared" si="583"/>
        <v/>
      </c>
      <c r="FD86" s="12"/>
      <c r="FE86" s="303" t="str">
        <f t="shared" si="584"/>
        <v/>
      </c>
      <c r="FF86" s="12"/>
      <c r="FG86" s="303"/>
      <c r="FH86" s="303" t="str">
        <f t="shared" si="585"/>
        <v/>
      </c>
      <c r="FI86" s="12"/>
      <c r="FJ86" s="12"/>
      <c r="FK86" s="12"/>
      <c r="FL86" s="303"/>
      <c r="FM86" s="305"/>
      <c r="FN86" s="300"/>
    </row>
    <row r="87" ht="15.75" customHeight="1" outlineLevel="1">
      <c r="A87" s="292"/>
      <c r="B87" s="293"/>
      <c r="C87" s="307">
        <f t="shared" si="586"/>
        <v>11</v>
      </c>
      <c r="D87" s="314" t="str">
        <f>Split!F109</f>
        <v/>
      </c>
      <c r="E87" s="331" t="str">
        <f>IF(Split!G109="","",Split!G109)</f>
        <v/>
      </c>
      <c r="F87" s="314" t="str">
        <f>Split!N109</f>
        <v/>
      </c>
      <c r="G87" s="314" t="str">
        <f>Split!P109</f>
        <v/>
      </c>
      <c r="H87" s="314" t="str">
        <f>Split!Q109</f>
        <v/>
      </c>
      <c r="I87" s="12"/>
      <c r="J87" s="12"/>
      <c r="K87" s="314" t="str">
        <f>IF(D87="","",Split!O109)</f>
        <v/>
      </c>
      <c r="L87" s="314" t="str">
        <f>Split!H109</f>
        <v/>
      </c>
      <c r="M87" s="12"/>
      <c r="N87" s="314" t="str">
        <f>Split!$J109</f>
        <v/>
      </c>
      <c r="O87" s="12"/>
      <c r="P87" s="314"/>
      <c r="Q87" s="314" t="str">
        <f>Split!L109</f>
        <v/>
      </c>
      <c r="R87" s="12"/>
      <c r="S87" s="12"/>
      <c r="T87" s="12"/>
      <c r="U87" s="314"/>
      <c r="V87" s="316"/>
      <c r="W87" s="293"/>
      <c r="X87" s="307">
        <f t="shared" si="587"/>
        <v>11</v>
      </c>
      <c r="Y87" s="314" t="str">
        <f t="shared" ref="Y87:AA87" si="650">D87</f>
        <v/>
      </c>
      <c r="Z87" s="331" t="str">
        <f t="shared" si="650"/>
        <v/>
      </c>
      <c r="AA87" s="314" t="str">
        <f t="shared" si="650"/>
        <v/>
      </c>
      <c r="AB87" s="314" t="str">
        <f>Split!R109</f>
        <v/>
      </c>
      <c r="AC87" s="314" t="str">
        <f>Split!S109</f>
        <v/>
      </c>
      <c r="AD87" s="12"/>
      <c r="AE87" s="12"/>
      <c r="AF87" s="314" t="str">
        <f t="shared" si="552"/>
        <v/>
      </c>
      <c r="AG87" s="314" t="str">
        <f t="shared" si="553"/>
        <v/>
      </c>
      <c r="AH87" s="12"/>
      <c r="AI87" s="314" t="str">
        <f t="shared" si="554"/>
        <v/>
      </c>
      <c r="AJ87" s="12"/>
      <c r="AK87" s="314"/>
      <c r="AL87" s="314" t="str">
        <f t="shared" si="555"/>
        <v/>
      </c>
      <c r="AM87" s="12"/>
      <c r="AN87" s="12"/>
      <c r="AO87" s="12"/>
      <c r="AP87" s="314"/>
      <c r="AQ87" s="316"/>
      <c r="AR87" s="298"/>
      <c r="AS87" s="307">
        <f t="shared" si="589"/>
        <v>11</v>
      </c>
      <c r="AT87" s="314" t="str">
        <f t="shared" ref="AT87:AV87" si="651">Y87</f>
        <v/>
      </c>
      <c r="AU87" s="331" t="str">
        <f t="shared" si="651"/>
        <v/>
      </c>
      <c r="AV87" s="314" t="str">
        <f t="shared" si="651"/>
        <v/>
      </c>
      <c r="AW87" s="314" t="str">
        <f>Split!T109</f>
        <v/>
      </c>
      <c r="AX87" s="314" t="str">
        <f>Split!U109</f>
        <v/>
      </c>
      <c r="AY87" s="12"/>
      <c r="AZ87" s="12"/>
      <c r="BA87" s="314" t="str">
        <f t="shared" si="557"/>
        <v/>
      </c>
      <c r="BB87" s="314" t="str">
        <f t="shared" si="558"/>
        <v/>
      </c>
      <c r="BC87" s="12"/>
      <c r="BD87" s="314" t="str">
        <f t="shared" si="559"/>
        <v/>
      </c>
      <c r="BE87" s="12"/>
      <c r="BF87" s="314"/>
      <c r="BG87" s="314" t="str">
        <f t="shared" si="560"/>
        <v/>
      </c>
      <c r="BH87" s="12"/>
      <c r="BI87" s="12"/>
      <c r="BJ87" s="12"/>
      <c r="BK87" s="314"/>
      <c r="BL87" s="316"/>
      <c r="BM87" s="298"/>
      <c r="BN87" s="307">
        <f t="shared" si="591"/>
        <v>11</v>
      </c>
      <c r="BO87" s="314" t="str">
        <f t="shared" ref="BO87:BQ87" si="652">AT87</f>
        <v/>
      </c>
      <c r="BP87" s="331" t="str">
        <f t="shared" si="652"/>
        <v/>
      </c>
      <c r="BQ87" s="314" t="str">
        <f t="shared" si="652"/>
        <v/>
      </c>
      <c r="BR87" s="314" t="str">
        <f>Split!V109</f>
        <v/>
      </c>
      <c r="BS87" s="314" t="str">
        <f>Split!W109</f>
        <v/>
      </c>
      <c r="BT87" s="12"/>
      <c r="BU87" s="12"/>
      <c r="BV87" s="314" t="str">
        <f t="shared" si="562"/>
        <v/>
      </c>
      <c r="BW87" s="314" t="str">
        <f t="shared" si="563"/>
        <v/>
      </c>
      <c r="BX87" s="12"/>
      <c r="BY87" s="314" t="str">
        <f t="shared" si="564"/>
        <v/>
      </c>
      <c r="BZ87" s="12"/>
      <c r="CA87" s="314"/>
      <c r="CB87" s="314" t="str">
        <f t="shared" si="565"/>
        <v/>
      </c>
      <c r="CC87" s="12"/>
      <c r="CD87" s="12"/>
      <c r="CE87" s="12"/>
      <c r="CF87" s="314"/>
      <c r="CG87" s="316"/>
      <c r="CH87" s="293"/>
      <c r="CI87" s="307">
        <f t="shared" si="593"/>
        <v>11</v>
      </c>
      <c r="CJ87" s="314" t="str">
        <f t="shared" ref="CJ87:CL87" si="653">BO87</f>
        <v/>
      </c>
      <c r="CK87" s="331" t="str">
        <f t="shared" si="653"/>
        <v/>
      </c>
      <c r="CL87" s="314" t="str">
        <f t="shared" si="653"/>
        <v/>
      </c>
      <c r="CM87" s="314" t="str">
        <f>Split!X109</f>
        <v/>
      </c>
      <c r="CN87" s="314" t="str">
        <f>Split!Y109</f>
        <v/>
      </c>
      <c r="CO87" s="12"/>
      <c r="CP87" s="12"/>
      <c r="CQ87" s="314" t="str">
        <f t="shared" si="567"/>
        <v/>
      </c>
      <c r="CR87" s="314" t="str">
        <f t="shared" si="568"/>
        <v/>
      </c>
      <c r="CS87" s="12"/>
      <c r="CT87" s="314" t="str">
        <f t="shared" si="569"/>
        <v/>
      </c>
      <c r="CU87" s="12"/>
      <c r="CV87" s="314"/>
      <c r="CW87" s="314" t="str">
        <f t="shared" si="570"/>
        <v/>
      </c>
      <c r="CX87" s="12"/>
      <c r="CY87" s="12"/>
      <c r="CZ87" s="12"/>
      <c r="DA87" s="314"/>
      <c r="DB87" s="316"/>
      <c r="DC87" s="293"/>
      <c r="DD87" s="307">
        <f t="shared" si="595"/>
        <v>11</v>
      </c>
      <c r="DE87" s="314" t="str">
        <f t="shared" ref="DE87:DG87" si="654">CJ87</f>
        <v/>
      </c>
      <c r="DF87" s="331" t="str">
        <f t="shared" si="654"/>
        <v/>
      </c>
      <c r="DG87" s="314" t="str">
        <f t="shared" si="654"/>
        <v/>
      </c>
      <c r="DH87" s="314" t="str">
        <f>Split!Z109</f>
        <v/>
      </c>
      <c r="DI87" s="314" t="str">
        <f>Split!AA109</f>
        <v/>
      </c>
      <c r="DJ87" s="12"/>
      <c r="DK87" s="12"/>
      <c r="DL87" s="314" t="str">
        <f t="shared" si="572"/>
        <v/>
      </c>
      <c r="DM87" s="314" t="str">
        <f t="shared" si="573"/>
        <v/>
      </c>
      <c r="DN87" s="12"/>
      <c r="DO87" s="314" t="str">
        <f t="shared" si="574"/>
        <v/>
      </c>
      <c r="DP87" s="12"/>
      <c r="DQ87" s="314"/>
      <c r="DR87" s="314" t="str">
        <f t="shared" si="575"/>
        <v/>
      </c>
      <c r="DS87" s="12"/>
      <c r="DT87" s="12"/>
      <c r="DU87" s="12"/>
      <c r="DV87" s="314"/>
      <c r="DW87" s="316"/>
      <c r="DX87" s="293"/>
      <c r="DY87" s="307">
        <f t="shared" si="597"/>
        <v>11</v>
      </c>
      <c r="DZ87" s="314" t="str">
        <f t="shared" ref="DZ87:EB87" si="655">DE87</f>
        <v/>
      </c>
      <c r="EA87" s="332" t="str">
        <f t="shared" si="655"/>
        <v/>
      </c>
      <c r="EB87" s="314" t="str">
        <f t="shared" si="655"/>
        <v/>
      </c>
      <c r="EC87" s="314" t="str">
        <f>Split!AB109</f>
        <v/>
      </c>
      <c r="ED87" s="314" t="str">
        <f>Split!AC109</f>
        <v/>
      </c>
      <c r="EE87" s="12"/>
      <c r="EF87" s="12"/>
      <c r="EG87" s="314" t="str">
        <f t="shared" si="577"/>
        <v/>
      </c>
      <c r="EH87" s="314" t="str">
        <f t="shared" si="578"/>
        <v/>
      </c>
      <c r="EI87" s="12"/>
      <c r="EJ87" s="314" t="str">
        <f t="shared" si="579"/>
        <v/>
      </c>
      <c r="EK87" s="12"/>
      <c r="EL87" s="314"/>
      <c r="EM87" s="314" t="str">
        <f t="shared" si="580"/>
        <v/>
      </c>
      <c r="EN87" s="12"/>
      <c r="EO87" s="12"/>
      <c r="EP87" s="12"/>
      <c r="EQ87" s="314"/>
      <c r="ER87" s="316"/>
      <c r="ES87" s="293"/>
      <c r="ET87" s="307">
        <f t="shared" si="599"/>
        <v>11</v>
      </c>
      <c r="EU87" s="314" t="str">
        <f t="shared" ref="EU87:EW87" si="656">DZ87</f>
        <v/>
      </c>
      <c r="EV87" s="332" t="str">
        <f t="shared" si="656"/>
        <v/>
      </c>
      <c r="EW87" s="314" t="str">
        <f t="shared" si="656"/>
        <v/>
      </c>
      <c r="EX87" s="314" t="str">
        <f>Split!AD109</f>
        <v/>
      </c>
      <c r="EY87" s="314" t="str">
        <f>Split!AE109</f>
        <v/>
      </c>
      <c r="EZ87" s="12"/>
      <c r="FA87" s="12"/>
      <c r="FB87" s="314" t="str">
        <f t="shared" si="582"/>
        <v/>
      </c>
      <c r="FC87" s="314" t="str">
        <f t="shared" si="583"/>
        <v/>
      </c>
      <c r="FD87" s="12"/>
      <c r="FE87" s="314" t="str">
        <f t="shared" si="584"/>
        <v/>
      </c>
      <c r="FF87" s="12"/>
      <c r="FG87" s="314"/>
      <c r="FH87" s="314" t="str">
        <f t="shared" si="585"/>
        <v/>
      </c>
      <c r="FI87" s="12"/>
      <c r="FJ87" s="12"/>
      <c r="FK87" s="12"/>
      <c r="FL87" s="314"/>
      <c r="FM87" s="316"/>
      <c r="FN87" s="300"/>
    </row>
    <row r="88" ht="15.75" customHeight="1" outlineLevel="1">
      <c r="A88" s="292"/>
      <c r="B88" s="293"/>
      <c r="C88" s="302">
        <f t="shared" si="586"/>
        <v>12</v>
      </c>
      <c r="D88" s="303" t="str">
        <f>Split!F110</f>
        <v/>
      </c>
      <c r="E88" s="329" t="str">
        <f>IF(Split!G110="","",Split!G110)</f>
        <v/>
      </c>
      <c r="F88" s="303" t="str">
        <f>Split!N110</f>
        <v/>
      </c>
      <c r="G88" s="303" t="str">
        <f>Split!P110</f>
        <v/>
      </c>
      <c r="H88" s="303" t="str">
        <f>Split!Q110</f>
        <v/>
      </c>
      <c r="I88" s="12"/>
      <c r="J88" s="12"/>
      <c r="K88" s="303" t="str">
        <f>IF(D88="","",Split!O110)</f>
        <v/>
      </c>
      <c r="L88" s="303" t="str">
        <f>Split!H110</f>
        <v/>
      </c>
      <c r="M88" s="12"/>
      <c r="N88" s="303" t="str">
        <f>Split!$J110</f>
        <v/>
      </c>
      <c r="O88" s="12"/>
      <c r="P88" s="303"/>
      <c r="Q88" s="303" t="str">
        <f>Split!L110</f>
        <v/>
      </c>
      <c r="R88" s="12"/>
      <c r="S88" s="12"/>
      <c r="T88" s="12"/>
      <c r="U88" s="303"/>
      <c r="V88" s="305"/>
      <c r="W88" s="293"/>
      <c r="X88" s="302">
        <f t="shared" si="587"/>
        <v>12</v>
      </c>
      <c r="Y88" s="303" t="str">
        <f t="shared" ref="Y88:AA88" si="657">D88</f>
        <v/>
      </c>
      <c r="Z88" s="329" t="str">
        <f t="shared" si="657"/>
        <v/>
      </c>
      <c r="AA88" s="303" t="str">
        <f t="shared" si="657"/>
        <v/>
      </c>
      <c r="AB88" s="303" t="str">
        <f>Split!R110</f>
        <v/>
      </c>
      <c r="AC88" s="303" t="str">
        <f>Split!S110</f>
        <v/>
      </c>
      <c r="AD88" s="12"/>
      <c r="AE88" s="12"/>
      <c r="AF88" s="303" t="str">
        <f t="shared" si="552"/>
        <v/>
      </c>
      <c r="AG88" s="303" t="str">
        <f t="shared" si="553"/>
        <v/>
      </c>
      <c r="AH88" s="12"/>
      <c r="AI88" s="303" t="str">
        <f t="shared" si="554"/>
        <v/>
      </c>
      <c r="AJ88" s="12"/>
      <c r="AK88" s="303"/>
      <c r="AL88" s="303" t="str">
        <f t="shared" si="555"/>
        <v/>
      </c>
      <c r="AM88" s="12"/>
      <c r="AN88" s="12"/>
      <c r="AO88" s="12"/>
      <c r="AP88" s="303"/>
      <c r="AQ88" s="305"/>
      <c r="AR88" s="298"/>
      <c r="AS88" s="302">
        <f t="shared" si="589"/>
        <v>12</v>
      </c>
      <c r="AT88" s="303" t="str">
        <f t="shared" ref="AT88:AV88" si="658">Y88</f>
        <v/>
      </c>
      <c r="AU88" s="329" t="str">
        <f t="shared" si="658"/>
        <v/>
      </c>
      <c r="AV88" s="303" t="str">
        <f t="shared" si="658"/>
        <v/>
      </c>
      <c r="AW88" s="303" t="str">
        <f>Split!T110</f>
        <v/>
      </c>
      <c r="AX88" s="303" t="str">
        <f>Split!U110</f>
        <v/>
      </c>
      <c r="AY88" s="12"/>
      <c r="AZ88" s="12"/>
      <c r="BA88" s="303" t="str">
        <f t="shared" si="557"/>
        <v/>
      </c>
      <c r="BB88" s="303" t="str">
        <f t="shared" si="558"/>
        <v/>
      </c>
      <c r="BC88" s="12"/>
      <c r="BD88" s="303" t="str">
        <f t="shared" si="559"/>
        <v/>
      </c>
      <c r="BE88" s="12"/>
      <c r="BF88" s="303"/>
      <c r="BG88" s="303" t="str">
        <f t="shared" si="560"/>
        <v/>
      </c>
      <c r="BH88" s="12"/>
      <c r="BI88" s="12"/>
      <c r="BJ88" s="12"/>
      <c r="BK88" s="303"/>
      <c r="BL88" s="305"/>
      <c r="BM88" s="298"/>
      <c r="BN88" s="302">
        <f t="shared" si="591"/>
        <v>12</v>
      </c>
      <c r="BO88" s="303" t="str">
        <f t="shared" ref="BO88:BQ88" si="659">AT88</f>
        <v/>
      </c>
      <c r="BP88" s="329" t="str">
        <f t="shared" si="659"/>
        <v/>
      </c>
      <c r="BQ88" s="303" t="str">
        <f t="shared" si="659"/>
        <v/>
      </c>
      <c r="BR88" s="303" t="str">
        <f>Split!V110</f>
        <v/>
      </c>
      <c r="BS88" s="303" t="str">
        <f>Split!W110</f>
        <v/>
      </c>
      <c r="BT88" s="12"/>
      <c r="BU88" s="12"/>
      <c r="BV88" s="303" t="str">
        <f t="shared" si="562"/>
        <v/>
      </c>
      <c r="BW88" s="303" t="str">
        <f t="shared" si="563"/>
        <v/>
      </c>
      <c r="BX88" s="12"/>
      <c r="BY88" s="303" t="str">
        <f t="shared" si="564"/>
        <v/>
      </c>
      <c r="BZ88" s="12"/>
      <c r="CA88" s="303"/>
      <c r="CB88" s="303" t="str">
        <f t="shared" si="565"/>
        <v/>
      </c>
      <c r="CC88" s="12"/>
      <c r="CD88" s="12"/>
      <c r="CE88" s="12"/>
      <c r="CF88" s="303"/>
      <c r="CG88" s="305"/>
      <c r="CH88" s="293"/>
      <c r="CI88" s="302">
        <f t="shared" si="593"/>
        <v>12</v>
      </c>
      <c r="CJ88" s="303" t="str">
        <f t="shared" ref="CJ88:CL88" si="660">BO88</f>
        <v/>
      </c>
      <c r="CK88" s="329" t="str">
        <f t="shared" si="660"/>
        <v/>
      </c>
      <c r="CL88" s="303" t="str">
        <f t="shared" si="660"/>
        <v/>
      </c>
      <c r="CM88" s="303" t="str">
        <f>Split!X110</f>
        <v/>
      </c>
      <c r="CN88" s="303" t="str">
        <f>Split!Y110</f>
        <v/>
      </c>
      <c r="CO88" s="12"/>
      <c r="CP88" s="12"/>
      <c r="CQ88" s="303" t="str">
        <f t="shared" si="567"/>
        <v/>
      </c>
      <c r="CR88" s="303" t="str">
        <f t="shared" si="568"/>
        <v/>
      </c>
      <c r="CS88" s="12"/>
      <c r="CT88" s="303" t="str">
        <f t="shared" si="569"/>
        <v/>
      </c>
      <c r="CU88" s="12"/>
      <c r="CV88" s="303"/>
      <c r="CW88" s="303" t="str">
        <f t="shared" si="570"/>
        <v/>
      </c>
      <c r="CX88" s="12"/>
      <c r="CY88" s="12"/>
      <c r="CZ88" s="12"/>
      <c r="DA88" s="303"/>
      <c r="DB88" s="305"/>
      <c r="DC88" s="293"/>
      <c r="DD88" s="302">
        <f t="shared" si="595"/>
        <v>12</v>
      </c>
      <c r="DE88" s="303" t="str">
        <f t="shared" ref="DE88:DG88" si="661">CJ88</f>
        <v/>
      </c>
      <c r="DF88" s="329" t="str">
        <f t="shared" si="661"/>
        <v/>
      </c>
      <c r="DG88" s="303" t="str">
        <f t="shared" si="661"/>
        <v/>
      </c>
      <c r="DH88" s="303" t="str">
        <f>Split!Z110</f>
        <v/>
      </c>
      <c r="DI88" s="303" t="str">
        <f>Split!AA110</f>
        <v/>
      </c>
      <c r="DJ88" s="12"/>
      <c r="DK88" s="12"/>
      <c r="DL88" s="303" t="str">
        <f t="shared" si="572"/>
        <v/>
      </c>
      <c r="DM88" s="303" t="str">
        <f t="shared" si="573"/>
        <v/>
      </c>
      <c r="DN88" s="12"/>
      <c r="DO88" s="303" t="str">
        <f t="shared" si="574"/>
        <v/>
      </c>
      <c r="DP88" s="12"/>
      <c r="DQ88" s="303"/>
      <c r="DR88" s="303" t="str">
        <f t="shared" si="575"/>
        <v/>
      </c>
      <c r="DS88" s="12"/>
      <c r="DT88" s="12"/>
      <c r="DU88" s="12"/>
      <c r="DV88" s="303"/>
      <c r="DW88" s="305"/>
      <c r="DX88" s="293"/>
      <c r="DY88" s="302">
        <f t="shared" si="597"/>
        <v>12</v>
      </c>
      <c r="DZ88" s="303" t="str">
        <f t="shared" ref="DZ88:EB88" si="662">DE88</f>
        <v/>
      </c>
      <c r="EA88" s="330" t="str">
        <f t="shared" si="662"/>
        <v/>
      </c>
      <c r="EB88" s="303" t="str">
        <f t="shared" si="662"/>
        <v/>
      </c>
      <c r="EC88" s="303" t="str">
        <f>Split!AB110</f>
        <v/>
      </c>
      <c r="ED88" s="303" t="str">
        <f>Split!AC110</f>
        <v/>
      </c>
      <c r="EE88" s="12"/>
      <c r="EF88" s="12"/>
      <c r="EG88" s="303" t="str">
        <f t="shared" si="577"/>
        <v/>
      </c>
      <c r="EH88" s="303" t="str">
        <f t="shared" si="578"/>
        <v/>
      </c>
      <c r="EI88" s="12"/>
      <c r="EJ88" s="303" t="str">
        <f t="shared" si="579"/>
        <v/>
      </c>
      <c r="EK88" s="12"/>
      <c r="EL88" s="303"/>
      <c r="EM88" s="303" t="str">
        <f t="shared" si="580"/>
        <v/>
      </c>
      <c r="EN88" s="12"/>
      <c r="EO88" s="12"/>
      <c r="EP88" s="12"/>
      <c r="EQ88" s="303"/>
      <c r="ER88" s="305"/>
      <c r="ES88" s="293"/>
      <c r="ET88" s="302">
        <f t="shared" si="599"/>
        <v>12</v>
      </c>
      <c r="EU88" s="303" t="str">
        <f t="shared" ref="EU88:EW88" si="663">DZ88</f>
        <v/>
      </c>
      <c r="EV88" s="330" t="str">
        <f t="shared" si="663"/>
        <v/>
      </c>
      <c r="EW88" s="303" t="str">
        <f t="shared" si="663"/>
        <v/>
      </c>
      <c r="EX88" s="303" t="str">
        <f>Split!AD110</f>
        <v/>
      </c>
      <c r="EY88" s="303" t="str">
        <f>Split!AE110</f>
        <v/>
      </c>
      <c r="EZ88" s="12"/>
      <c r="FA88" s="12"/>
      <c r="FB88" s="303" t="str">
        <f t="shared" si="582"/>
        <v/>
      </c>
      <c r="FC88" s="303" t="str">
        <f t="shared" si="583"/>
        <v/>
      </c>
      <c r="FD88" s="12"/>
      <c r="FE88" s="303" t="str">
        <f t="shared" si="584"/>
        <v/>
      </c>
      <c r="FF88" s="12"/>
      <c r="FG88" s="303"/>
      <c r="FH88" s="303" t="str">
        <f t="shared" si="585"/>
        <v/>
      </c>
      <c r="FI88" s="12"/>
      <c r="FJ88" s="12"/>
      <c r="FK88" s="12"/>
      <c r="FL88" s="303"/>
      <c r="FM88" s="305"/>
      <c r="FN88" s="300"/>
    </row>
    <row r="89" ht="15.75" customHeight="1" outlineLevel="1">
      <c r="A89" s="333"/>
      <c r="B89" s="278"/>
      <c r="C89" s="340"/>
      <c r="D89" s="341"/>
      <c r="E89" s="9"/>
      <c r="F89" s="342"/>
      <c r="G89" s="342"/>
      <c r="H89" s="342"/>
      <c r="I89" s="342"/>
      <c r="J89" s="342"/>
      <c r="K89" s="342"/>
      <c r="L89" s="343"/>
      <c r="M89" s="343"/>
      <c r="N89" s="343"/>
      <c r="O89" s="343"/>
      <c r="P89" s="343"/>
      <c r="Q89" s="343"/>
      <c r="R89" s="343"/>
      <c r="S89" s="343"/>
      <c r="T89" s="343"/>
      <c r="U89" s="343"/>
      <c r="V89" s="343"/>
      <c r="W89" s="278"/>
      <c r="X89" s="340"/>
      <c r="Y89" s="341"/>
      <c r="Z89" s="9"/>
      <c r="AA89" s="342"/>
      <c r="AB89" s="342"/>
      <c r="AC89" s="342"/>
      <c r="AD89" s="342"/>
      <c r="AE89" s="342"/>
      <c r="AF89" s="342"/>
      <c r="AG89" s="343"/>
      <c r="AH89" s="343"/>
      <c r="AI89" s="343"/>
      <c r="AJ89" s="343"/>
      <c r="AK89" s="343"/>
      <c r="AL89" s="343"/>
      <c r="AM89" s="343"/>
      <c r="AN89" s="343"/>
      <c r="AO89" s="343"/>
      <c r="AP89" s="343"/>
      <c r="AQ89" s="343"/>
      <c r="AR89" s="285"/>
      <c r="AS89" s="340"/>
      <c r="AT89" s="341"/>
      <c r="AU89" s="9"/>
      <c r="AV89" s="342"/>
      <c r="AW89" s="342"/>
      <c r="AX89" s="342"/>
      <c r="AY89" s="342"/>
      <c r="AZ89" s="342"/>
      <c r="BA89" s="342"/>
      <c r="BB89" s="343"/>
      <c r="BC89" s="343"/>
      <c r="BD89" s="343"/>
      <c r="BE89" s="343"/>
      <c r="BF89" s="343"/>
      <c r="BG89" s="343"/>
      <c r="BH89" s="343"/>
      <c r="BI89" s="343"/>
      <c r="BJ89" s="343"/>
      <c r="BK89" s="343"/>
      <c r="BL89" s="343"/>
      <c r="BM89" s="285"/>
      <c r="BN89" s="340"/>
      <c r="BO89" s="341"/>
      <c r="BP89" s="9"/>
      <c r="BQ89" s="342"/>
      <c r="BR89" s="342"/>
      <c r="BS89" s="342"/>
      <c r="BT89" s="342"/>
      <c r="BU89" s="342"/>
      <c r="BV89" s="342"/>
      <c r="BW89" s="343"/>
      <c r="BX89" s="343"/>
      <c r="BY89" s="343"/>
      <c r="BZ89" s="343"/>
      <c r="CA89" s="343"/>
      <c r="CB89" s="343"/>
      <c r="CC89" s="343"/>
      <c r="CD89" s="343"/>
      <c r="CE89" s="343"/>
      <c r="CF89" s="343"/>
      <c r="CG89" s="343"/>
      <c r="CH89" s="278"/>
      <c r="CI89" s="340"/>
      <c r="CJ89" s="341"/>
      <c r="CK89" s="9"/>
      <c r="CL89" s="342"/>
      <c r="CM89" s="342"/>
      <c r="CN89" s="342"/>
      <c r="CO89" s="342"/>
      <c r="CP89" s="342"/>
      <c r="CQ89" s="342"/>
      <c r="CR89" s="343"/>
      <c r="CS89" s="343"/>
      <c r="CT89" s="343"/>
      <c r="CU89" s="343"/>
      <c r="CV89" s="343"/>
      <c r="CW89" s="343"/>
      <c r="CX89" s="343"/>
      <c r="CY89" s="343"/>
      <c r="CZ89" s="343"/>
      <c r="DA89" s="343"/>
      <c r="DB89" s="343"/>
      <c r="DC89" s="278"/>
      <c r="DD89" s="340"/>
      <c r="DE89" s="341"/>
      <c r="DF89" s="9"/>
      <c r="DG89" s="342"/>
      <c r="DH89" s="342"/>
      <c r="DI89" s="342"/>
      <c r="DJ89" s="342"/>
      <c r="DK89" s="342"/>
      <c r="DL89" s="342"/>
      <c r="DM89" s="343"/>
      <c r="DN89" s="343"/>
      <c r="DO89" s="343"/>
      <c r="DP89" s="343"/>
      <c r="DQ89" s="343"/>
      <c r="DR89" s="343"/>
      <c r="DS89" s="343"/>
      <c r="DT89" s="343"/>
      <c r="DU89" s="343"/>
      <c r="DV89" s="343"/>
      <c r="DW89" s="343"/>
      <c r="DX89" s="278"/>
      <c r="DY89" s="340"/>
      <c r="DZ89" s="341"/>
      <c r="EA89" s="9"/>
      <c r="EB89" s="342"/>
      <c r="EC89" s="342"/>
      <c r="ED89" s="342"/>
      <c r="EE89" s="342"/>
      <c r="EF89" s="342"/>
      <c r="EG89" s="342"/>
      <c r="EH89" s="343"/>
      <c r="EI89" s="343"/>
      <c r="EJ89" s="343"/>
      <c r="EK89" s="343"/>
      <c r="EL89" s="343"/>
      <c r="EM89" s="343"/>
      <c r="EN89" s="343"/>
      <c r="EO89" s="343"/>
      <c r="EP89" s="343"/>
      <c r="EQ89" s="343"/>
      <c r="ER89" s="343"/>
      <c r="ES89" s="278"/>
      <c r="ET89" s="340"/>
      <c r="EU89" s="341"/>
      <c r="EV89" s="9"/>
      <c r="EW89" s="342"/>
      <c r="EX89" s="342"/>
      <c r="EY89" s="342"/>
      <c r="EZ89" s="342"/>
      <c r="FA89" s="342"/>
      <c r="FB89" s="342"/>
      <c r="FC89" s="343"/>
      <c r="FD89" s="343"/>
      <c r="FE89" s="343"/>
      <c r="FF89" s="343"/>
      <c r="FG89" s="343"/>
      <c r="FH89" s="343"/>
      <c r="FI89" s="343"/>
      <c r="FJ89" s="343"/>
      <c r="FK89" s="343"/>
      <c r="FL89" s="343"/>
      <c r="FM89" s="343"/>
      <c r="FN89" s="286"/>
    </row>
    <row r="90" ht="15.75" customHeight="1" outlineLevel="1">
      <c r="A90" s="333"/>
      <c r="B90" s="278"/>
      <c r="C90" s="279"/>
      <c r="D90" s="280">
        <f>D75+1</f>
        <v>6</v>
      </c>
      <c r="E90" s="281"/>
      <c r="F90" s="281"/>
      <c r="G90" s="281"/>
      <c r="H90" s="281"/>
      <c r="I90" s="281"/>
      <c r="J90" s="282"/>
      <c r="K90" s="283"/>
      <c r="L90" s="282"/>
      <c r="M90" s="282"/>
      <c r="N90" s="282"/>
      <c r="O90" s="282"/>
      <c r="P90" s="282"/>
      <c r="Q90" s="282"/>
      <c r="R90" s="282"/>
      <c r="S90" s="284"/>
      <c r="T90" s="284"/>
      <c r="U90" s="284"/>
      <c r="V90" s="284"/>
      <c r="W90" s="278"/>
      <c r="X90" s="279"/>
      <c r="Y90" s="280">
        <f>Y75+1</f>
        <v>6</v>
      </c>
      <c r="Z90" s="281"/>
      <c r="AA90" s="281"/>
      <c r="AB90" s="281"/>
      <c r="AC90" s="281"/>
      <c r="AD90" s="281"/>
      <c r="AE90" s="282"/>
      <c r="AF90" s="283"/>
      <c r="AG90" s="282"/>
      <c r="AH90" s="282"/>
      <c r="AI90" s="282"/>
      <c r="AJ90" s="282"/>
      <c r="AK90" s="282"/>
      <c r="AL90" s="282"/>
      <c r="AM90" s="282"/>
      <c r="AN90" s="284"/>
      <c r="AO90" s="284"/>
      <c r="AP90" s="284"/>
      <c r="AQ90" s="284"/>
      <c r="AR90" s="285"/>
      <c r="AS90" s="279"/>
      <c r="AT90" s="280">
        <f>AT75+1</f>
        <v>6</v>
      </c>
      <c r="AU90" s="281"/>
      <c r="AV90" s="281"/>
      <c r="AW90" s="281"/>
      <c r="AX90" s="281"/>
      <c r="AY90" s="281"/>
      <c r="AZ90" s="282"/>
      <c r="BA90" s="283"/>
      <c r="BB90" s="282"/>
      <c r="BC90" s="282"/>
      <c r="BD90" s="282"/>
      <c r="BE90" s="282"/>
      <c r="BF90" s="282"/>
      <c r="BG90" s="282"/>
      <c r="BH90" s="282"/>
      <c r="BI90" s="284"/>
      <c r="BJ90" s="284"/>
      <c r="BK90" s="284"/>
      <c r="BL90" s="284"/>
      <c r="BM90" s="285"/>
      <c r="BN90" s="279"/>
      <c r="BO90" s="280">
        <f>BO75+1</f>
        <v>6</v>
      </c>
      <c r="BP90" s="281"/>
      <c r="BQ90" s="281"/>
      <c r="BR90" s="281"/>
      <c r="BS90" s="281"/>
      <c r="BT90" s="281"/>
      <c r="BU90" s="282"/>
      <c r="BV90" s="283"/>
      <c r="BW90" s="282"/>
      <c r="BX90" s="282"/>
      <c r="BY90" s="282"/>
      <c r="BZ90" s="282"/>
      <c r="CA90" s="282"/>
      <c r="CB90" s="282"/>
      <c r="CC90" s="282"/>
      <c r="CD90" s="284"/>
      <c r="CE90" s="284"/>
      <c r="CF90" s="284"/>
      <c r="CG90" s="284"/>
      <c r="CH90" s="278"/>
      <c r="CI90" s="279"/>
      <c r="CJ90" s="280">
        <f>CJ75+1</f>
        <v>6</v>
      </c>
      <c r="CK90" s="281"/>
      <c r="CL90" s="281"/>
      <c r="CM90" s="281"/>
      <c r="CN90" s="281"/>
      <c r="CO90" s="281"/>
      <c r="CP90" s="282"/>
      <c r="CQ90" s="283"/>
      <c r="CR90" s="282"/>
      <c r="CS90" s="282"/>
      <c r="CT90" s="282"/>
      <c r="CU90" s="282"/>
      <c r="CV90" s="282"/>
      <c r="CW90" s="282"/>
      <c r="CX90" s="282"/>
      <c r="CY90" s="284"/>
      <c r="CZ90" s="284"/>
      <c r="DA90" s="284"/>
      <c r="DB90" s="284"/>
      <c r="DC90" s="278"/>
      <c r="DD90" s="279"/>
      <c r="DE90" s="280">
        <f>DE75+1</f>
        <v>6</v>
      </c>
      <c r="DF90" s="281"/>
      <c r="DG90" s="281"/>
      <c r="DH90" s="281"/>
      <c r="DI90" s="281"/>
      <c r="DJ90" s="281"/>
      <c r="DK90" s="282"/>
      <c r="DL90" s="283"/>
      <c r="DM90" s="282"/>
      <c r="DN90" s="282"/>
      <c r="DO90" s="282"/>
      <c r="DP90" s="282"/>
      <c r="DQ90" s="282"/>
      <c r="DR90" s="282"/>
      <c r="DS90" s="282"/>
      <c r="DT90" s="284"/>
      <c r="DU90" s="284"/>
      <c r="DV90" s="284"/>
      <c r="DW90" s="284"/>
      <c r="DX90" s="278"/>
      <c r="DY90" s="279"/>
      <c r="DZ90" s="280">
        <f>DZ75+1</f>
        <v>6</v>
      </c>
      <c r="EA90" s="281"/>
      <c r="EB90" s="281"/>
      <c r="EC90" s="281"/>
      <c r="ED90" s="281"/>
      <c r="EE90" s="281"/>
      <c r="EF90" s="282"/>
      <c r="EG90" s="283"/>
      <c r="EH90" s="282"/>
      <c r="EI90" s="282"/>
      <c r="EJ90" s="282"/>
      <c r="EK90" s="282"/>
      <c r="EL90" s="282"/>
      <c r="EM90" s="282"/>
      <c r="EN90" s="282"/>
      <c r="EO90" s="284"/>
      <c r="EP90" s="284"/>
      <c r="EQ90" s="284"/>
      <c r="ER90" s="284"/>
      <c r="ES90" s="278"/>
      <c r="ET90" s="279"/>
      <c r="EU90" s="280">
        <f>EU75+1</f>
        <v>6</v>
      </c>
      <c r="EV90" s="281"/>
      <c r="EW90" s="281"/>
      <c r="EX90" s="281"/>
      <c r="EY90" s="281"/>
      <c r="EZ90" s="281"/>
      <c r="FA90" s="282"/>
      <c r="FB90" s="283"/>
      <c r="FC90" s="282"/>
      <c r="FD90" s="282"/>
      <c r="FE90" s="282"/>
      <c r="FF90" s="282"/>
      <c r="FG90" s="282"/>
      <c r="FH90" s="282"/>
      <c r="FI90" s="282"/>
      <c r="FJ90" s="284"/>
      <c r="FK90" s="284"/>
      <c r="FL90" s="284"/>
      <c r="FM90" s="284"/>
      <c r="FN90" s="286"/>
    </row>
    <row r="91" ht="15.0" customHeight="1" outlineLevel="1">
      <c r="A91" s="277"/>
      <c r="B91" s="278"/>
      <c r="C91" s="287" t="s">
        <v>314</v>
      </c>
      <c r="D91" s="288" t="s">
        <v>315</v>
      </c>
      <c r="E91" s="288" t="s">
        <v>303</v>
      </c>
      <c r="F91" s="289" t="s">
        <v>307</v>
      </c>
      <c r="G91" s="289" t="s">
        <v>304</v>
      </c>
      <c r="H91" s="289" t="s">
        <v>305</v>
      </c>
      <c r="I91" s="290"/>
      <c r="J91" s="290"/>
      <c r="K91" s="289" t="s">
        <v>316</v>
      </c>
      <c r="L91" s="289" t="s">
        <v>306</v>
      </c>
      <c r="M91" s="290"/>
      <c r="N91" s="289" t="s">
        <v>317</v>
      </c>
      <c r="O91" s="290"/>
      <c r="P91" s="289"/>
      <c r="Q91" s="289" t="s">
        <v>318</v>
      </c>
      <c r="R91" s="290"/>
      <c r="S91" s="290"/>
      <c r="T91" s="290"/>
      <c r="U91" s="289"/>
      <c r="V91" s="291" t="s">
        <v>309</v>
      </c>
      <c r="W91" s="278"/>
      <c r="X91" s="287" t="s">
        <v>314</v>
      </c>
      <c r="Y91" s="288" t="s">
        <v>315</v>
      </c>
      <c r="Z91" s="288" t="s">
        <v>303</v>
      </c>
      <c r="AA91" s="289" t="s">
        <v>307</v>
      </c>
      <c r="AB91" s="289" t="s">
        <v>304</v>
      </c>
      <c r="AC91" s="289" t="s">
        <v>305</v>
      </c>
      <c r="AD91" s="290"/>
      <c r="AE91" s="290"/>
      <c r="AF91" s="289" t="s">
        <v>316</v>
      </c>
      <c r="AG91" s="289" t="s">
        <v>306</v>
      </c>
      <c r="AH91" s="290"/>
      <c r="AI91" s="289" t="s">
        <v>317</v>
      </c>
      <c r="AJ91" s="290"/>
      <c r="AK91" s="289"/>
      <c r="AL91" s="289" t="s">
        <v>318</v>
      </c>
      <c r="AM91" s="290"/>
      <c r="AN91" s="290"/>
      <c r="AO91" s="290"/>
      <c r="AP91" s="289"/>
      <c r="AQ91" s="291" t="s">
        <v>309</v>
      </c>
      <c r="AR91" s="285"/>
      <c r="AS91" s="287" t="s">
        <v>314</v>
      </c>
      <c r="AT91" s="288" t="s">
        <v>315</v>
      </c>
      <c r="AU91" s="288" t="s">
        <v>303</v>
      </c>
      <c r="AV91" s="289" t="s">
        <v>307</v>
      </c>
      <c r="AW91" s="289" t="s">
        <v>304</v>
      </c>
      <c r="AX91" s="289" t="s">
        <v>305</v>
      </c>
      <c r="AY91" s="290"/>
      <c r="AZ91" s="290"/>
      <c r="BA91" s="289" t="s">
        <v>316</v>
      </c>
      <c r="BB91" s="289" t="s">
        <v>306</v>
      </c>
      <c r="BC91" s="290"/>
      <c r="BD91" s="289" t="s">
        <v>317</v>
      </c>
      <c r="BE91" s="290"/>
      <c r="BF91" s="289"/>
      <c r="BG91" s="289" t="s">
        <v>318</v>
      </c>
      <c r="BH91" s="290"/>
      <c r="BI91" s="290"/>
      <c r="BJ91" s="290"/>
      <c r="BK91" s="289"/>
      <c r="BL91" s="291" t="s">
        <v>309</v>
      </c>
      <c r="BM91" s="285"/>
      <c r="BN91" s="287" t="s">
        <v>314</v>
      </c>
      <c r="BO91" s="288" t="s">
        <v>315</v>
      </c>
      <c r="BP91" s="288" t="s">
        <v>303</v>
      </c>
      <c r="BQ91" s="289" t="s">
        <v>307</v>
      </c>
      <c r="BR91" s="289" t="s">
        <v>304</v>
      </c>
      <c r="BS91" s="289" t="s">
        <v>305</v>
      </c>
      <c r="BT91" s="290"/>
      <c r="BU91" s="290"/>
      <c r="BV91" s="289" t="s">
        <v>316</v>
      </c>
      <c r="BW91" s="289" t="s">
        <v>306</v>
      </c>
      <c r="BX91" s="290"/>
      <c r="BY91" s="289" t="s">
        <v>317</v>
      </c>
      <c r="BZ91" s="290"/>
      <c r="CA91" s="289"/>
      <c r="CB91" s="289" t="s">
        <v>318</v>
      </c>
      <c r="CC91" s="290"/>
      <c r="CD91" s="290"/>
      <c r="CE91" s="290"/>
      <c r="CF91" s="289"/>
      <c r="CG91" s="291" t="s">
        <v>309</v>
      </c>
      <c r="CH91" s="278"/>
      <c r="CI91" s="287" t="s">
        <v>314</v>
      </c>
      <c r="CJ91" s="288" t="s">
        <v>315</v>
      </c>
      <c r="CK91" s="288" t="s">
        <v>303</v>
      </c>
      <c r="CL91" s="289" t="s">
        <v>307</v>
      </c>
      <c r="CM91" s="289" t="s">
        <v>304</v>
      </c>
      <c r="CN91" s="289" t="s">
        <v>305</v>
      </c>
      <c r="CO91" s="290"/>
      <c r="CP91" s="290"/>
      <c r="CQ91" s="289" t="s">
        <v>316</v>
      </c>
      <c r="CR91" s="289" t="s">
        <v>306</v>
      </c>
      <c r="CS91" s="290"/>
      <c r="CT91" s="289" t="s">
        <v>317</v>
      </c>
      <c r="CU91" s="290"/>
      <c r="CV91" s="289"/>
      <c r="CW91" s="289" t="s">
        <v>318</v>
      </c>
      <c r="CX91" s="290"/>
      <c r="CY91" s="290"/>
      <c r="CZ91" s="290"/>
      <c r="DA91" s="289"/>
      <c r="DB91" s="291" t="s">
        <v>309</v>
      </c>
      <c r="DC91" s="278"/>
      <c r="DD91" s="287" t="s">
        <v>314</v>
      </c>
      <c r="DE91" s="288" t="s">
        <v>315</v>
      </c>
      <c r="DF91" s="288" t="s">
        <v>303</v>
      </c>
      <c r="DG91" s="289" t="s">
        <v>307</v>
      </c>
      <c r="DH91" s="289" t="s">
        <v>304</v>
      </c>
      <c r="DI91" s="289" t="s">
        <v>305</v>
      </c>
      <c r="DJ91" s="290"/>
      <c r="DK91" s="290"/>
      <c r="DL91" s="289" t="s">
        <v>316</v>
      </c>
      <c r="DM91" s="289" t="s">
        <v>306</v>
      </c>
      <c r="DN91" s="290"/>
      <c r="DO91" s="289" t="s">
        <v>317</v>
      </c>
      <c r="DP91" s="290"/>
      <c r="DQ91" s="289"/>
      <c r="DR91" s="289" t="s">
        <v>318</v>
      </c>
      <c r="DS91" s="290"/>
      <c r="DT91" s="290"/>
      <c r="DU91" s="290"/>
      <c r="DV91" s="289"/>
      <c r="DW91" s="291" t="s">
        <v>309</v>
      </c>
      <c r="DX91" s="278"/>
      <c r="DY91" s="287" t="s">
        <v>314</v>
      </c>
      <c r="DZ91" s="288" t="s">
        <v>315</v>
      </c>
      <c r="EA91" s="288" t="s">
        <v>303</v>
      </c>
      <c r="EB91" s="289" t="s">
        <v>307</v>
      </c>
      <c r="EC91" s="289" t="s">
        <v>304</v>
      </c>
      <c r="ED91" s="289" t="s">
        <v>305</v>
      </c>
      <c r="EE91" s="290"/>
      <c r="EF91" s="290"/>
      <c r="EG91" s="289" t="s">
        <v>316</v>
      </c>
      <c r="EH91" s="289" t="s">
        <v>306</v>
      </c>
      <c r="EI91" s="290"/>
      <c r="EJ91" s="289" t="s">
        <v>317</v>
      </c>
      <c r="EK91" s="290"/>
      <c r="EL91" s="289"/>
      <c r="EM91" s="289" t="s">
        <v>318</v>
      </c>
      <c r="EN91" s="290"/>
      <c r="EO91" s="290"/>
      <c r="EP91" s="290"/>
      <c r="EQ91" s="289"/>
      <c r="ER91" s="291" t="s">
        <v>309</v>
      </c>
      <c r="ES91" s="278"/>
      <c r="ET91" s="287" t="s">
        <v>314</v>
      </c>
      <c r="EU91" s="288" t="s">
        <v>315</v>
      </c>
      <c r="EV91" s="288" t="s">
        <v>303</v>
      </c>
      <c r="EW91" s="289" t="s">
        <v>307</v>
      </c>
      <c r="EX91" s="289" t="s">
        <v>304</v>
      </c>
      <c r="EY91" s="289" t="s">
        <v>305</v>
      </c>
      <c r="EZ91" s="290"/>
      <c r="FA91" s="290"/>
      <c r="FB91" s="289" t="s">
        <v>316</v>
      </c>
      <c r="FC91" s="289" t="s">
        <v>306</v>
      </c>
      <c r="FD91" s="290"/>
      <c r="FE91" s="289" t="s">
        <v>317</v>
      </c>
      <c r="FF91" s="290"/>
      <c r="FG91" s="289"/>
      <c r="FH91" s="289" t="s">
        <v>318</v>
      </c>
      <c r="FI91" s="290"/>
      <c r="FJ91" s="290"/>
      <c r="FK91" s="290"/>
      <c r="FL91" s="289"/>
      <c r="FM91" s="291" t="s">
        <v>309</v>
      </c>
      <c r="FN91" s="286"/>
    </row>
    <row r="92" ht="15.75" customHeight="1" outlineLevel="1">
      <c r="A92" s="346"/>
      <c r="B92" s="293"/>
      <c r="C92" s="294" t="s">
        <v>319</v>
      </c>
      <c r="D92" s="295" t="str">
        <f>Split!F114</f>
        <v/>
      </c>
      <c r="E92" s="331" t="str">
        <f>IF(Split!G114="","",Split!G114)</f>
        <v/>
      </c>
      <c r="F92" s="295" t="str">
        <f>Split!N114</f>
        <v/>
      </c>
      <c r="G92" s="295" t="str">
        <f>Split!P114</f>
        <v/>
      </c>
      <c r="H92" s="295" t="str">
        <f>Split!Q114</f>
        <v/>
      </c>
      <c r="I92" s="27"/>
      <c r="J92" s="27"/>
      <c r="K92" s="295" t="str">
        <f>IF(D92="","",Split!O114)</f>
        <v/>
      </c>
      <c r="L92" s="295" t="str">
        <f>Split!H114</f>
        <v/>
      </c>
      <c r="M92" s="27"/>
      <c r="N92" s="295" t="str">
        <f>Split!$J114</f>
        <v/>
      </c>
      <c r="O92" s="27"/>
      <c r="P92" s="295"/>
      <c r="Q92" s="295" t="str">
        <f>Split!L114</f>
        <v/>
      </c>
      <c r="R92" s="27"/>
      <c r="S92" s="27"/>
      <c r="T92" s="27"/>
      <c r="U92" s="295"/>
      <c r="V92" s="297"/>
      <c r="W92" s="293"/>
      <c r="X92" s="294" t="s">
        <v>319</v>
      </c>
      <c r="Y92" s="295" t="str">
        <f t="shared" ref="Y92:AA92" si="664">D92</f>
        <v/>
      </c>
      <c r="Z92" s="331" t="str">
        <f t="shared" si="664"/>
        <v/>
      </c>
      <c r="AA92" s="295" t="str">
        <f t="shared" si="664"/>
        <v/>
      </c>
      <c r="AB92" s="295" t="str">
        <f>Split!R114</f>
        <v/>
      </c>
      <c r="AC92" s="295" t="str">
        <f>Split!S114</f>
        <v/>
      </c>
      <c r="AD92" s="27"/>
      <c r="AE92" s="27"/>
      <c r="AF92" s="295" t="str">
        <f t="shared" ref="AF92:AF103" si="672">$K92</f>
        <v/>
      </c>
      <c r="AG92" s="295" t="str">
        <f t="shared" ref="AG92:AG103" si="673">L92</f>
        <v/>
      </c>
      <c r="AH92" s="27"/>
      <c r="AI92" s="295" t="str">
        <f t="shared" ref="AI92:AI103" si="674">N92</f>
        <v/>
      </c>
      <c r="AJ92" s="27"/>
      <c r="AK92" s="295"/>
      <c r="AL92" s="295" t="str">
        <f t="shared" ref="AL92:AL103" si="675">Q92</f>
        <v/>
      </c>
      <c r="AM92" s="27"/>
      <c r="AN92" s="27"/>
      <c r="AO92" s="27"/>
      <c r="AP92" s="295"/>
      <c r="AQ92" s="297"/>
      <c r="AR92" s="298"/>
      <c r="AS92" s="294" t="s">
        <v>319</v>
      </c>
      <c r="AT92" s="295" t="str">
        <f t="shared" ref="AT92:AV92" si="665">Y92</f>
        <v/>
      </c>
      <c r="AU92" s="331" t="str">
        <f t="shared" si="665"/>
        <v/>
      </c>
      <c r="AV92" s="295" t="str">
        <f t="shared" si="665"/>
        <v/>
      </c>
      <c r="AW92" s="295" t="str">
        <f>Split!T114</f>
        <v/>
      </c>
      <c r="AX92" s="295" t="str">
        <f>Split!U114</f>
        <v/>
      </c>
      <c r="AY92" s="27"/>
      <c r="AZ92" s="27"/>
      <c r="BA92" s="295" t="str">
        <f t="shared" ref="BA92:BA103" si="677">$K92</f>
        <v/>
      </c>
      <c r="BB92" s="295" t="str">
        <f t="shared" ref="BB92:BB103" si="678">AG92</f>
        <v/>
      </c>
      <c r="BC92" s="27"/>
      <c r="BD92" s="295" t="str">
        <f t="shared" ref="BD92:BD103" si="679">AI92</f>
        <v/>
      </c>
      <c r="BE92" s="27"/>
      <c r="BF92" s="295"/>
      <c r="BG92" s="295" t="str">
        <f t="shared" ref="BG92:BG103" si="680">AL92</f>
        <v/>
      </c>
      <c r="BH92" s="27"/>
      <c r="BI92" s="27"/>
      <c r="BJ92" s="27"/>
      <c r="BK92" s="295"/>
      <c r="BL92" s="297"/>
      <c r="BM92" s="298"/>
      <c r="BN92" s="294" t="s">
        <v>319</v>
      </c>
      <c r="BO92" s="295" t="str">
        <f t="shared" ref="BO92:BQ92" si="666">AT92</f>
        <v/>
      </c>
      <c r="BP92" s="331" t="str">
        <f t="shared" si="666"/>
        <v/>
      </c>
      <c r="BQ92" s="295" t="str">
        <f t="shared" si="666"/>
        <v/>
      </c>
      <c r="BR92" s="295" t="str">
        <f>Split!V114</f>
        <v/>
      </c>
      <c r="BS92" s="295" t="str">
        <f>Split!W114</f>
        <v/>
      </c>
      <c r="BT92" s="27"/>
      <c r="BU92" s="27"/>
      <c r="BV92" s="295" t="str">
        <f t="shared" ref="BV92:BV103" si="682">$K92</f>
        <v/>
      </c>
      <c r="BW92" s="295" t="str">
        <f t="shared" ref="BW92:BW103" si="683">BB92</f>
        <v/>
      </c>
      <c r="BX92" s="27"/>
      <c r="BY92" s="295" t="str">
        <f t="shared" ref="BY92:BY103" si="684">BD92</f>
        <v/>
      </c>
      <c r="BZ92" s="27"/>
      <c r="CA92" s="295"/>
      <c r="CB92" s="295" t="str">
        <f t="shared" ref="CB92:CB103" si="685">BG92</f>
        <v/>
      </c>
      <c r="CC92" s="27"/>
      <c r="CD92" s="27"/>
      <c r="CE92" s="27"/>
      <c r="CF92" s="295"/>
      <c r="CG92" s="297"/>
      <c r="CH92" s="293"/>
      <c r="CI92" s="294" t="s">
        <v>319</v>
      </c>
      <c r="CJ92" s="295" t="str">
        <f t="shared" ref="CJ92:CL92" si="667">BO92</f>
        <v/>
      </c>
      <c r="CK92" s="331" t="str">
        <f t="shared" si="667"/>
        <v/>
      </c>
      <c r="CL92" s="295" t="str">
        <f t="shared" si="667"/>
        <v/>
      </c>
      <c r="CM92" s="295" t="str">
        <f>Split!X114</f>
        <v/>
      </c>
      <c r="CN92" s="295" t="str">
        <f>Split!Y114</f>
        <v/>
      </c>
      <c r="CO92" s="27"/>
      <c r="CP92" s="27"/>
      <c r="CQ92" s="295" t="str">
        <f t="shared" ref="CQ92:CQ103" si="687">$K92</f>
        <v/>
      </c>
      <c r="CR92" s="295" t="str">
        <f t="shared" ref="CR92:CR103" si="688">BW92</f>
        <v/>
      </c>
      <c r="CS92" s="27"/>
      <c r="CT92" s="295" t="str">
        <f t="shared" ref="CT92:CT103" si="689">BY92</f>
        <v/>
      </c>
      <c r="CU92" s="27"/>
      <c r="CV92" s="295"/>
      <c r="CW92" s="295" t="str">
        <f t="shared" ref="CW92:CW103" si="690">CB92</f>
        <v/>
      </c>
      <c r="CX92" s="27"/>
      <c r="CY92" s="27"/>
      <c r="CZ92" s="27"/>
      <c r="DA92" s="295"/>
      <c r="DB92" s="297"/>
      <c r="DC92" s="293"/>
      <c r="DD92" s="294" t="s">
        <v>319</v>
      </c>
      <c r="DE92" s="295" t="str">
        <f t="shared" ref="DE92:DG92" si="668">CJ92</f>
        <v/>
      </c>
      <c r="DF92" s="331" t="str">
        <f t="shared" si="668"/>
        <v/>
      </c>
      <c r="DG92" s="295" t="str">
        <f t="shared" si="668"/>
        <v/>
      </c>
      <c r="DH92" s="295" t="str">
        <f>Split!Z114</f>
        <v/>
      </c>
      <c r="DI92" s="295" t="str">
        <f>Split!AA114</f>
        <v/>
      </c>
      <c r="DJ92" s="27"/>
      <c r="DK92" s="27"/>
      <c r="DL92" s="295" t="str">
        <f t="shared" ref="DL92:DL103" si="692">$K92</f>
        <v/>
      </c>
      <c r="DM92" s="295" t="str">
        <f t="shared" ref="DM92:DM103" si="693">CR92</f>
        <v/>
      </c>
      <c r="DN92" s="27"/>
      <c r="DO92" s="295" t="str">
        <f t="shared" ref="DO92:DO103" si="694">CT92</f>
        <v/>
      </c>
      <c r="DP92" s="27"/>
      <c r="DQ92" s="295"/>
      <c r="DR92" s="295" t="str">
        <f t="shared" ref="DR92:DR103" si="695">CW92</f>
        <v/>
      </c>
      <c r="DS92" s="27"/>
      <c r="DT92" s="27"/>
      <c r="DU92" s="27"/>
      <c r="DV92" s="295"/>
      <c r="DW92" s="297"/>
      <c r="DX92" s="293"/>
      <c r="DY92" s="294" t="s">
        <v>319</v>
      </c>
      <c r="DZ92" s="295" t="str">
        <f t="shared" ref="DZ92:EB92" si="669">DE92</f>
        <v/>
      </c>
      <c r="EA92" s="345" t="str">
        <f t="shared" si="669"/>
        <v/>
      </c>
      <c r="EB92" s="295" t="str">
        <f t="shared" si="669"/>
        <v/>
      </c>
      <c r="EC92" s="295" t="str">
        <f>Split!AB114</f>
        <v/>
      </c>
      <c r="ED92" s="295" t="str">
        <f>Split!AC114</f>
        <v/>
      </c>
      <c r="EE92" s="27"/>
      <c r="EF92" s="27"/>
      <c r="EG92" s="295" t="str">
        <f t="shared" ref="EG92:EG103" si="697">$K92</f>
        <v/>
      </c>
      <c r="EH92" s="295" t="str">
        <f t="shared" ref="EH92:EH103" si="698">DM92</f>
        <v/>
      </c>
      <c r="EI92" s="27"/>
      <c r="EJ92" s="295" t="str">
        <f t="shared" ref="EJ92:EJ103" si="699">DO92</f>
        <v/>
      </c>
      <c r="EK92" s="27"/>
      <c r="EL92" s="295"/>
      <c r="EM92" s="295" t="str">
        <f t="shared" ref="EM92:EM103" si="700">DR92</f>
        <v/>
      </c>
      <c r="EN92" s="27"/>
      <c r="EO92" s="27"/>
      <c r="EP92" s="27"/>
      <c r="EQ92" s="295"/>
      <c r="ER92" s="297"/>
      <c r="ES92" s="293"/>
      <c r="ET92" s="294" t="s">
        <v>319</v>
      </c>
      <c r="EU92" s="295" t="str">
        <f t="shared" ref="EU92:EW92" si="670">DZ92</f>
        <v/>
      </c>
      <c r="EV92" s="345" t="str">
        <f t="shared" si="670"/>
        <v/>
      </c>
      <c r="EW92" s="295" t="str">
        <f t="shared" si="670"/>
        <v/>
      </c>
      <c r="EX92" s="295" t="str">
        <f>Split!AD114</f>
        <v/>
      </c>
      <c r="EY92" s="295" t="str">
        <f>Split!AE114</f>
        <v/>
      </c>
      <c r="EZ92" s="27"/>
      <c r="FA92" s="27"/>
      <c r="FB92" s="295" t="str">
        <f t="shared" ref="FB92:FB103" si="702">$K92</f>
        <v/>
      </c>
      <c r="FC92" s="295" t="str">
        <f t="shared" ref="FC92:FC103" si="703">EH92</f>
        <v/>
      </c>
      <c r="FD92" s="27"/>
      <c r="FE92" s="295" t="str">
        <f t="shared" ref="FE92:FE103" si="704">EJ92</f>
        <v/>
      </c>
      <c r="FF92" s="27"/>
      <c r="FG92" s="295"/>
      <c r="FH92" s="295" t="str">
        <f t="shared" ref="FH92:FH103" si="705">EM92</f>
        <v/>
      </c>
      <c r="FI92" s="27"/>
      <c r="FJ92" s="27"/>
      <c r="FK92" s="27"/>
      <c r="FL92" s="295"/>
      <c r="FM92" s="297"/>
      <c r="FN92" s="300"/>
    </row>
    <row r="93" ht="15.75" customHeight="1" outlineLevel="1">
      <c r="A93" s="301"/>
      <c r="B93" s="293"/>
      <c r="C93" s="302">
        <f t="shared" ref="C93:C103" si="706">C92+1</f>
        <v>2</v>
      </c>
      <c r="D93" s="303" t="str">
        <f>Split!F115</f>
        <v/>
      </c>
      <c r="E93" s="329" t="str">
        <f>IF(Split!G115="","",Split!G115)</f>
        <v/>
      </c>
      <c r="F93" s="303" t="str">
        <f>Split!N115</f>
        <v/>
      </c>
      <c r="G93" s="303" t="str">
        <f>Split!P115</f>
        <v/>
      </c>
      <c r="H93" s="303" t="str">
        <f>Split!Q115</f>
        <v/>
      </c>
      <c r="I93" s="12"/>
      <c r="J93" s="12"/>
      <c r="K93" s="303" t="str">
        <f>IF(D93="","",Split!O115)</f>
        <v/>
      </c>
      <c r="L93" s="303" t="str">
        <f>Split!H115</f>
        <v/>
      </c>
      <c r="M93" s="12"/>
      <c r="N93" s="303" t="str">
        <f>Split!$J115</f>
        <v/>
      </c>
      <c r="O93" s="12"/>
      <c r="P93" s="303"/>
      <c r="Q93" s="303" t="str">
        <f>Split!L115</f>
        <v/>
      </c>
      <c r="R93" s="12"/>
      <c r="S93" s="12"/>
      <c r="T93" s="12"/>
      <c r="U93" s="303"/>
      <c r="V93" s="305"/>
      <c r="W93" s="293"/>
      <c r="X93" s="302">
        <f t="shared" ref="X93:X103" si="707">X92+1</f>
        <v>2</v>
      </c>
      <c r="Y93" s="303" t="str">
        <f t="shared" ref="Y93:AA93" si="671">D93</f>
        <v/>
      </c>
      <c r="Z93" s="329" t="str">
        <f t="shared" si="671"/>
        <v/>
      </c>
      <c r="AA93" s="303" t="str">
        <f t="shared" si="671"/>
        <v/>
      </c>
      <c r="AB93" s="303" t="str">
        <f>Split!R115</f>
        <v/>
      </c>
      <c r="AC93" s="303" t="str">
        <f>Split!S115</f>
        <v/>
      </c>
      <c r="AD93" s="12"/>
      <c r="AE93" s="12"/>
      <c r="AF93" s="303" t="str">
        <f t="shared" si="672"/>
        <v/>
      </c>
      <c r="AG93" s="303" t="str">
        <f t="shared" si="673"/>
        <v/>
      </c>
      <c r="AH93" s="12"/>
      <c r="AI93" s="303" t="str">
        <f t="shared" si="674"/>
        <v/>
      </c>
      <c r="AJ93" s="12"/>
      <c r="AK93" s="303"/>
      <c r="AL93" s="303" t="str">
        <f t="shared" si="675"/>
        <v/>
      </c>
      <c r="AM93" s="12"/>
      <c r="AN93" s="12"/>
      <c r="AO93" s="12"/>
      <c r="AP93" s="303"/>
      <c r="AQ93" s="305"/>
      <c r="AR93" s="298"/>
      <c r="AS93" s="302">
        <f t="shared" ref="AS93:AS103" si="709">AS92+1</f>
        <v>2</v>
      </c>
      <c r="AT93" s="303" t="str">
        <f t="shared" ref="AT93:AV93" si="676">Y93</f>
        <v/>
      </c>
      <c r="AU93" s="329" t="str">
        <f t="shared" si="676"/>
        <v/>
      </c>
      <c r="AV93" s="303" t="str">
        <f t="shared" si="676"/>
        <v/>
      </c>
      <c r="AW93" s="303" t="str">
        <f>Split!T115</f>
        <v/>
      </c>
      <c r="AX93" s="303" t="str">
        <f>Split!U115</f>
        <v/>
      </c>
      <c r="AY93" s="12"/>
      <c r="AZ93" s="12"/>
      <c r="BA93" s="303" t="str">
        <f t="shared" si="677"/>
        <v/>
      </c>
      <c r="BB93" s="303" t="str">
        <f t="shared" si="678"/>
        <v/>
      </c>
      <c r="BC93" s="12"/>
      <c r="BD93" s="303" t="str">
        <f t="shared" si="679"/>
        <v/>
      </c>
      <c r="BE93" s="12"/>
      <c r="BF93" s="303"/>
      <c r="BG93" s="303" t="str">
        <f t="shared" si="680"/>
        <v/>
      </c>
      <c r="BH93" s="12"/>
      <c r="BI93" s="12"/>
      <c r="BJ93" s="12"/>
      <c r="BK93" s="303"/>
      <c r="BL93" s="305"/>
      <c r="BM93" s="298"/>
      <c r="BN93" s="302">
        <f t="shared" ref="BN93:BN103" si="711">BN92+1</f>
        <v>2</v>
      </c>
      <c r="BO93" s="303" t="str">
        <f t="shared" ref="BO93:BQ93" si="681">AT93</f>
        <v/>
      </c>
      <c r="BP93" s="329" t="str">
        <f t="shared" si="681"/>
        <v/>
      </c>
      <c r="BQ93" s="303" t="str">
        <f t="shared" si="681"/>
        <v/>
      </c>
      <c r="BR93" s="303" t="str">
        <f>Split!V115</f>
        <v/>
      </c>
      <c r="BS93" s="303" t="str">
        <f>Split!W115</f>
        <v/>
      </c>
      <c r="BT93" s="12"/>
      <c r="BU93" s="12"/>
      <c r="BV93" s="303" t="str">
        <f t="shared" si="682"/>
        <v/>
      </c>
      <c r="BW93" s="303" t="str">
        <f t="shared" si="683"/>
        <v/>
      </c>
      <c r="BX93" s="12"/>
      <c r="BY93" s="303" t="str">
        <f t="shared" si="684"/>
        <v/>
      </c>
      <c r="BZ93" s="12"/>
      <c r="CA93" s="303"/>
      <c r="CB93" s="303" t="str">
        <f t="shared" si="685"/>
        <v/>
      </c>
      <c r="CC93" s="12"/>
      <c r="CD93" s="12"/>
      <c r="CE93" s="12"/>
      <c r="CF93" s="303"/>
      <c r="CG93" s="305"/>
      <c r="CH93" s="293"/>
      <c r="CI93" s="302">
        <f t="shared" ref="CI93:CI103" si="713">CI92+1</f>
        <v>2</v>
      </c>
      <c r="CJ93" s="303" t="str">
        <f t="shared" ref="CJ93:CL93" si="686">BO93</f>
        <v/>
      </c>
      <c r="CK93" s="329" t="str">
        <f t="shared" si="686"/>
        <v/>
      </c>
      <c r="CL93" s="303" t="str">
        <f t="shared" si="686"/>
        <v/>
      </c>
      <c r="CM93" s="303" t="str">
        <f>Split!X115</f>
        <v/>
      </c>
      <c r="CN93" s="303" t="str">
        <f>Split!Y115</f>
        <v/>
      </c>
      <c r="CO93" s="12"/>
      <c r="CP93" s="12"/>
      <c r="CQ93" s="303" t="str">
        <f t="shared" si="687"/>
        <v/>
      </c>
      <c r="CR93" s="303" t="str">
        <f t="shared" si="688"/>
        <v/>
      </c>
      <c r="CS93" s="12"/>
      <c r="CT93" s="303" t="str">
        <f t="shared" si="689"/>
        <v/>
      </c>
      <c r="CU93" s="12"/>
      <c r="CV93" s="303"/>
      <c r="CW93" s="303" t="str">
        <f t="shared" si="690"/>
        <v/>
      </c>
      <c r="CX93" s="12"/>
      <c r="CY93" s="12"/>
      <c r="CZ93" s="12"/>
      <c r="DA93" s="303"/>
      <c r="DB93" s="305"/>
      <c r="DC93" s="293"/>
      <c r="DD93" s="302">
        <f t="shared" ref="DD93:DD103" si="715">DD92+1</f>
        <v>2</v>
      </c>
      <c r="DE93" s="303" t="str">
        <f t="shared" ref="DE93:DG93" si="691">CJ93</f>
        <v/>
      </c>
      <c r="DF93" s="329" t="str">
        <f t="shared" si="691"/>
        <v/>
      </c>
      <c r="DG93" s="303" t="str">
        <f t="shared" si="691"/>
        <v/>
      </c>
      <c r="DH93" s="303" t="str">
        <f>Split!Z115</f>
        <v/>
      </c>
      <c r="DI93" s="303" t="str">
        <f>Split!AA115</f>
        <v/>
      </c>
      <c r="DJ93" s="12"/>
      <c r="DK93" s="12"/>
      <c r="DL93" s="303" t="str">
        <f t="shared" si="692"/>
        <v/>
      </c>
      <c r="DM93" s="303" t="str">
        <f t="shared" si="693"/>
        <v/>
      </c>
      <c r="DN93" s="12"/>
      <c r="DO93" s="303" t="str">
        <f t="shared" si="694"/>
        <v/>
      </c>
      <c r="DP93" s="12"/>
      <c r="DQ93" s="303"/>
      <c r="DR93" s="303" t="str">
        <f t="shared" si="695"/>
        <v/>
      </c>
      <c r="DS93" s="12"/>
      <c r="DT93" s="12"/>
      <c r="DU93" s="12"/>
      <c r="DV93" s="303"/>
      <c r="DW93" s="305"/>
      <c r="DX93" s="293"/>
      <c r="DY93" s="302">
        <f t="shared" ref="DY93:DY103" si="717">DY92+1</f>
        <v>2</v>
      </c>
      <c r="DZ93" s="303" t="str">
        <f t="shared" ref="DZ93:EB93" si="696">DE93</f>
        <v/>
      </c>
      <c r="EA93" s="330" t="str">
        <f t="shared" si="696"/>
        <v/>
      </c>
      <c r="EB93" s="303" t="str">
        <f t="shared" si="696"/>
        <v/>
      </c>
      <c r="EC93" s="303" t="str">
        <f>Split!AB115</f>
        <v/>
      </c>
      <c r="ED93" s="303" t="str">
        <f>Split!AC115</f>
        <v/>
      </c>
      <c r="EE93" s="12"/>
      <c r="EF93" s="12"/>
      <c r="EG93" s="303" t="str">
        <f t="shared" si="697"/>
        <v/>
      </c>
      <c r="EH93" s="303" t="str">
        <f t="shared" si="698"/>
        <v/>
      </c>
      <c r="EI93" s="12"/>
      <c r="EJ93" s="303" t="str">
        <f t="shared" si="699"/>
        <v/>
      </c>
      <c r="EK93" s="12"/>
      <c r="EL93" s="303"/>
      <c r="EM93" s="303" t="str">
        <f t="shared" si="700"/>
        <v/>
      </c>
      <c r="EN93" s="12"/>
      <c r="EO93" s="12"/>
      <c r="EP93" s="12"/>
      <c r="EQ93" s="303"/>
      <c r="ER93" s="305"/>
      <c r="ES93" s="293"/>
      <c r="ET93" s="302">
        <f t="shared" ref="ET93:ET103" si="719">ET92+1</f>
        <v>2</v>
      </c>
      <c r="EU93" s="303" t="str">
        <f t="shared" ref="EU93:EW93" si="701">DZ93</f>
        <v/>
      </c>
      <c r="EV93" s="330" t="str">
        <f t="shared" si="701"/>
        <v/>
      </c>
      <c r="EW93" s="303" t="str">
        <f t="shared" si="701"/>
        <v/>
      </c>
      <c r="EX93" s="303" t="str">
        <f>Split!AD115</f>
        <v/>
      </c>
      <c r="EY93" s="303" t="str">
        <f>Split!AE115</f>
        <v/>
      </c>
      <c r="EZ93" s="12"/>
      <c r="FA93" s="12"/>
      <c r="FB93" s="303" t="str">
        <f t="shared" si="702"/>
        <v/>
      </c>
      <c r="FC93" s="303" t="str">
        <f t="shared" si="703"/>
        <v/>
      </c>
      <c r="FD93" s="12"/>
      <c r="FE93" s="303" t="str">
        <f t="shared" si="704"/>
        <v/>
      </c>
      <c r="FF93" s="12"/>
      <c r="FG93" s="303"/>
      <c r="FH93" s="303" t="str">
        <f t="shared" si="705"/>
        <v/>
      </c>
      <c r="FI93" s="12"/>
      <c r="FJ93" s="12"/>
      <c r="FK93" s="12"/>
      <c r="FL93" s="303"/>
      <c r="FM93" s="305"/>
      <c r="FN93" s="300"/>
    </row>
    <row r="94" ht="15.75" customHeight="1" outlineLevel="1">
      <c r="A94" s="292"/>
      <c r="B94" s="293"/>
      <c r="C94" s="307">
        <f t="shared" si="706"/>
        <v>3</v>
      </c>
      <c r="D94" s="314" t="str">
        <f>Split!F116</f>
        <v/>
      </c>
      <c r="E94" s="331" t="str">
        <f>IF(Split!G116="","",Split!G116)</f>
        <v/>
      </c>
      <c r="F94" s="314" t="str">
        <f>Split!N116</f>
        <v/>
      </c>
      <c r="G94" s="314" t="str">
        <f>Split!P116</f>
        <v/>
      </c>
      <c r="H94" s="314" t="str">
        <f>Split!Q116</f>
        <v/>
      </c>
      <c r="I94" s="12"/>
      <c r="J94" s="12"/>
      <c r="K94" s="314" t="str">
        <f>IF(D94="","",Split!O116)</f>
        <v/>
      </c>
      <c r="L94" s="314" t="str">
        <f>Split!H116</f>
        <v/>
      </c>
      <c r="M94" s="12"/>
      <c r="N94" s="314" t="str">
        <f>Split!$J116</f>
        <v/>
      </c>
      <c r="O94" s="12"/>
      <c r="P94" s="314"/>
      <c r="Q94" s="314" t="str">
        <f>Split!L116</f>
        <v/>
      </c>
      <c r="R94" s="12"/>
      <c r="S94" s="12"/>
      <c r="T94" s="12"/>
      <c r="U94" s="314"/>
      <c r="V94" s="316"/>
      <c r="W94" s="293"/>
      <c r="X94" s="307">
        <f t="shared" si="707"/>
        <v>3</v>
      </c>
      <c r="Y94" s="314" t="str">
        <f t="shared" ref="Y94:AA94" si="708">D94</f>
        <v/>
      </c>
      <c r="Z94" s="331" t="str">
        <f t="shared" si="708"/>
        <v/>
      </c>
      <c r="AA94" s="314" t="str">
        <f t="shared" si="708"/>
        <v/>
      </c>
      <c r="AB94" s="314" t="str">
        <f>Split!R116</f>
        <v/>
      </c>
      <c r="AC94" s="314" t="str">
        <f>Split!S116</f>
        <v/>
      </c>
      <c r="AD94" s="12"/>
      <c r="AE94" s="12"/>
      <c r="AF94" s="314" t="str">
        <f t="shared" si="672"/>
        <v/>
      </c>
      <c r="AG94" s="314" t="str">
        <f t="shared" si="673"/>
        <v/>
      </c>
      <c r="AH94" s="12"/>
      <c r="AI94" s="314" t="str">
        <f t="shared" si="674"/>
        <v/>
      </c>
      <c r="AJ94" s="12"/>
      <c r="AK94" s="314"/>
      <c r="AL94" s="314" t="str">
        <f t="shared" si="675"/>
        <v/>
      </c>
      <c r="AM94" s="12"/>
      <c r="AN94" s="12"/>
      <c r="AO94" s="12"/>
      <c r="AP94" s="314"/>
      <c r="AQ94" s="316"/>
      <c r="AR94" s="298"/>
      <c r="AS94" s="307">
        <f t="shared" si="709"/>
        <v>3</v>
      </c>
      <c r="AT94" s="314" t="str">
        <f t="shared" ref="AT94:AV94" si="710">Y94</f>
        <v/>
      </c>
      <c r="AU94" s="331" t="str">
        <f t="shared" si="710"/>
        <v/>
      </c>
      <c r="AV94" s="314" t="str">
        <f t="shared" si="710"/>
        <v/>
      </c>
      <c r="AW94" s="314" t="str">
        <f>Split!T116</f>
        <v/>
      </c>
      <c r="AX94" s="314" t="str">
        <f>Split!U116</f>
        <v/>
      </c>
      <c r="AY94" s="12"/>
      <c r="AZ94" s="12"/>
      <c r="BA94" s="314" t="str">
        <f t="shared" si="677"/>
        <v/>
      </c>
      <c r="BB94" s="314" t="str">
        <f t="shared" si="678"/>
        <v/>
      </c>
      <c r="BC94" s="12"/>
      <c r="BD94" s="314" t="str">
        <f t="shared" si="679"/>
        <v/>
      </c>
      <c r="BE94" s="12"/>
      <c r="BF94" s="314"/>
      <c r="BG94" s="314" t="str">
        <f t="shared" si="680"/>
        <v/>
      </c>
      <c r="BH94" s="12"/>
      <c r="BI94" s="12"/>
      <c r="BJ94" s="12"/>
      <c r="BK94" s="314"/>
      <c r="BL94" s="316"/>
      <c r="BM94" s="298"/>
      <c r="BN94" s="307">
        <f t="shared" si="711"/>
        <v>3</v>
      </c>
      <c r="BO94" s="314" t="str">
        <f t="shared" ref="BO94:BQ94" si="712">AT94</f>
        <v/>
      </c>
      <c r="BP94" s="331" t="str">
        <f t="shared" si="712"/>
        <v/>
      </c>
      <c r="BQ94" s="314" t="str">
        <f t="shared" si="712"/>
        <v/>
      </c>
      <c r="BR94" s="314" t="str">
        <f>Split!V116</f>
        <v/>
      </c>
      <c r="BS94" s="314" t="str">
        <f>Split!W116</f>
        <v/>
      </c>
      <c r="BT94" s="12"/>
      <c r="BU94" s="12"/>
      <c r="BV94" s="314" t="str">
        <f t="shared" si="682"/>
        <v/>
      </c>
      <c r="BW94" s="314" t="str">
        <f t="shared" si="683"/>
        <v/>
      </c>
      <c r="BX94" s="12"/>
      <c r="BY94" s="314" t="str">
        <f t="shared" si="684"/>
        <v/>
      </c>
      <c r="BZ94" s="12"/>
      <c r="CA94" s="314"/>
      <c r="CB94" s="314" t="str">
        <f t="shared" si="685"/>
        <v/>
      </c>
      <c r="CC94" s="12"/>
      <c r="CD94" s="12"/>
      <c r="CE94" s="12"/>
      <c r="CF94" s="314"/>
      <c r="CG94" s="316"/>
      <c r="CH94" s="293"/>
      <c r="CI94" s="307">
        <f t="shared" si="713"/>
        <v>3</v>
      </c>
      <c r="CJ94" s="314" t="str">
        <f t="shared" ref="CJ94:CL94" si="714">BO94</f>
        <v/>
      </c>
      <c r="CK94" s="331" t="str">
        <f t="shared" si="714"/>
        <v/>
      </c>
      <c r="CL94" s="314" t="str">
        <f t="shared" si="714"/>
        <v/>
      </c>
      <c r="CM94" s="314" t="str">
        <f>Split!X116</f>
        <v/>
      </c>
      <c r="CN94" s="314" t="str">
        <f>Split!Y116</f>
        <v/>
      </c>
      <c r="CO94" s="12"/>
      <c r="CP94" s="12"/>
      <c r="CQ94" s="314" t="str">
        <f t="shared" si="687"/>
        <v/>
      </c>
      <c r="CR94" s="314" t="str">
        <f t="shared" si="688"/>
        <v/>
      </c>
      <c r="CS94" s="12"/>
      <c r="CT94" s="314" t="str">
        <f t="shared" si="689"/>
        <v/>
      </c>
      <c r="CU94" s="12"/>
      <c r="CV94" s="314"/>
      <c r="CW94" s="314" t="str">
        <f t="shared" si="690"/>
        <v/>
      </c>
      <c r="CX94" s="12"/>
      <c r="CY94" s="12"/>
      <c r="CZ94" s="12"/>
      <c r="DA94" s="314"/>
      <c r="DB94" s="316"/>
      <c r="DC94" s="293"/>
      <c r="DD94" s="307">
        <f t="shared" si="715"/>
        <v>3</v>
      </c>
      <c r="DE94" s="314" t="str">
        <f t="shared" ref="DE94:DG94" si="716">CJ94</f>
        <v/>
      </c>
      <c r="DF94" s="331" t="str">
        <f t="shared" si="716"/>
        <v/>
      </c>
      <c r="DG94" s="314" t="str">
        <f t="shared" si="716"/>
        <v/>
      </c>
      <c r="DH94" s="314" t="str">
        <f>Split!Z116</f>
        <v/>
      </c>
      <c r="DI94" s="314" t="str">
        <f>Split!AA116</f>
        <v/>
      </c>
      <c r="DJ94" s="12"/>
      <c r="DK94" s="12"/>
      <c r="DL94" s="314" t="str">
        <f t="shared" si="692"/>
        <v/>
      </c>
      <c r="DM94" s="314" t="str">
        <f t="shared" si="693"/>
        <v/>
      </c>
      <c r="DN94" s="12"/>
      <c r="DO94" s="314" t="str">
        <f t="shared" si="694"/>
        <v/>
      </c>
      <c r="DP94" s="12"/>
      <c r="DQ94" s="314"/>
      <c r="DR94" s="314" t="str">
        <f t="shared" si="695"/>
        <v/>
      </c>
      <c r="DS94" s="12"/>
      <c r="DT94" s="12"/>
      <c r="DU94" s="12"/>
      <c r="DV94" s="314"/>
      <c r="DW94" s="316"/>
      <c r="DX94" s="293"/>
      <c r="DY94" s="307">
        <f t="shared" si="717"/>
        <v>3</v>
      </c>
      <c r="DZ94" s="314" t="str">
        <f t="shared" ref="DZ94:EB94" si="718">DE94</f>
        <v/>
      </c>
      <c r="EA94" s="332" t="str">
        <f t="shared" si="718"/>
        <v/>
      </c>
      <c r="EB94" s="314" t="str">
        <f t="shared" si="718"/>
        <v/>
      </c>
      <c r="EC94" s="314" t="str">
        <f>Split!AB116</f>
        <v/>
      </c>
      <c r="ED94" s="314" t="str">
        <f>Split!AC116</f>
        <v/>
      </c>
      <c r="EE94" s="12"/>
      <c r="EF94" s="12"/>
      <c r="EG94" s="314" t="str">
        <f t="shared" si="697"/>
        <v/>
      </c>
      <c r="EH94" s="314" t="str">
        <f t="shared" si="698"/>
        <v/>
      </c>
      <c r="EI94" s="12"/>
      <c r="EJ94" s="314" t="str">
        <f t="shared" si="699"/>
        <v/>
      </c>
      <c r="EK94" s="12"/>
      <c r="EL94" s="314"/>
      <c r="EM94" s="314" t="str">
        <f t="shared" si="700"/>
        <v/>
      </c>
      <c r="EN94" s="12"/>
      <c r="EO94" s="12"/>
      <c r="EP94" s="12"/>
      <c r="EQ94" s="314"/>
      <c r="ER94" s="316"/>
      <c r="ES94" s="293"/>
      <c r="ET94" s="307">
        <f t="shared" si="719"/>
        <v>3</v>
      </c>
      <c r="EU94" s="314" t="str">
        <f t="shared" ref="EU94:EW94" si="720">DZ94</f>
        <v/>
      </c>
      <c r="EV94" s="332" t="str">
        <f t="shared" si="720"/>
        <v/>
      </c>
      <c r="EW94" s="314" t="str">
        <f t="shared" si="720"/>
        <v/>
      </c>
      <c r="EX94" s="314" t="str">
        <f>Split!AD116</f>
        <v/>
      </c>
      <c r="EY94" s="314" t="str">
        <f>Split!AE116</f>
        <v/>
      </c>
      <c r="EZ94" s="12"/>
      <c r="FA94" s="12"/>
      <c r="FB94" s="314" t="str">
        <f t="shared" si="702"/>
        <v/>
      </c>
      <c r="FC94" s="314" t="str">
        <f t="shared" si="703"/>
        <v/>
      </c>
      <c r="FD94" s="12"/>
      <c r="FE94" s="314" t="str">
        <f t="shared" si="704"/>
        <v/>
      </c>
      <c r="FF94" s="12"/>
      <c r="FG94" s="314"/>
      <c r="FH94" s="314" t="str">
        <f t="shared" si="705"/>
        <v/>
      </c>
      <c r="FI94" s="12"/>
      <c r="FJ94" s="12"/>
      <c r="FK94" s="12"/>
      <c r="FL94" s="314"/>
      <c r="FM94" s="316"/>
      <c r="FN94" s="300"/>
    </row>
    <row r="95" ht="15.75" customHeight="1" outlineLevel="1">
      <c r="A95" s="292"/>
      <c r="B95" s="293"/>
      <c r="C95" s="302">
        <f t="shared" si="706"/>
        <v>4</v>
      </c>
      <c r="D95" s="303" t="str">
        <f>Split!F117</f>
        <v/>
      </c>
      <c r="E95" s="329" t="str">
        <f>IF(Split!G117="","",Split!G117)</f>
        <v/>
      </c>
      <c r="F95" s="303" t="str">
        <f>Split!N117</f>
        <v/>
      </c>
      <c r="G95" s="303" t="str">
        <f>Split!P117</f>
        <v/>
      </c>
      <c r="H95" s="303" t="str">
        <f>Split!Q117</f>
        <v/>
      </c>
      <c r="I95" s="12"/>
      <c r="J95" s="12"/>
      <c r="K95" s="303" t="str">
        <f>IF(D95="","",Split!O117)</f>
        <v/>
      </c>
      <c r="L95" s="303" t="str">
        <f>Split!H117</f>
        <v/>
      </c>
      <c r="M95" s="12"/>
      <c r="N95" s="303" t="str">
        <f>Split!$J117</f>
        <v/>
      </c>
      <c r="O95" s="12"/>
      <c r="P95" s="303"/>
      <c r="Q95" s="303" t="str">
        <f>Split!L117</f>
        <v/>
      </c>
      <c r="R95" s="12"/>
      <c r="S95" s="12"/>
      <c r="T95" s="12"/>
      <c r="U95" s="303"/>
      <c r="V95" s="305"/>
      <c r="W95" s="293"/>
      <c r="X95" s="302">
        <f t="shared" si="707"/>
        <v>4</v>
      </c>
      <c r="Y95" s="303" t="str">
        <f t="shared" ref="Y95:AA95" si="721">D95</f>
        <v/>
      </c>
      <c r="Z95" s="329" t="str">
        <f t="shared" si="721"/>
        <v/>
      </c>
      <c r="AA95" s="303" t="str">
        <f t="shared" si="721"/>
        <v/>
      </c>
      <c r="AB95" s="303" t="str">
        <f>Split!R117</f>
        <v/>
      </c>
      <c r="AC95" s="303" t="str">
        <f>Split!S117</f>
        <v/>
      </c>
      <c r="AD95" s="12"/>
      <c r="AE95" s="12"/>
      <c r="AF95" s="303" t="str">
        <f t="shared" si="672"/>
        <v/>
      </c>
      <c r="AG95" s="303" t="str">
        <f t="shared" si="673"/>
        <v/>
      </c>
      <c r="AH95" s="12"/>
      <c r="AI95" s="303" t="str">
        <f t="shared" si="674"/>
        <v/>
      </c>
      <c r="AJ95" s="12"/>
      <c r="AK95" s="303"/>
      <c r="AL95" s="303" t="str">
        <f t="shared" si="675"/>
        <v/>
      </c>
      <c r="AM95" s="12"/>
      <c r="AN95" s="12"/>
      <c r="AO95" s="12"/>
      <c r="AP95" s="303"/>
      <c r="AQ95" s="305"/>
      <c r="AR95" s="298"/>
      <c r="AS95" s="302">
        <f t="shared" si="709"/>
        <v>4</v>
      </c>
      <c r="AT95" s="303" t="str">
        <f t="shared" ref="AT95:AV95" si="722">Y95</f>
        <v/>
      </c>
      <c r="AU95" s="329" t="str">
        <f t="shared" si="722"/>
        <v/>
      </c>
      <c r="AV95" s="303" t="str">
        <f t="shared" si="722"/>
        <v/>
      </c>
      <c r="AW95" s="303" t="str">
        <f>Split!T117</f>
        <v/>
      </c>
      <c r="AX95" s="303" t="str">
        <f>Split!U117</f>
        <v/>
      </c>
      <c r="AY95" s="12"/>
      <c r="AZ95" s="12"/>
      <c r="BA95" s="303" t="str">
        <f t="shared" si="677"/>
        <v/>
      </c>
      <c r="BB95" s="303" t="str">
        <f t="shared" si="678"/>
        <v/>
      </c>
      <c r="BC95" s="12"/>
      <c r="BD95" s="303" t="str">
        <f t="shared" si="679"/>
        <v/>
      </c>
      <c r="BE95" s="12"/>
      <c r="BF95" s="303"/>
      <c r="BG95" s="303" t="str">
        <f t="shared" si="680"/>
        <v/>
      </c>
      <c r="BH95" s="12"/>
      <c r="BI95" s="12"/>
      <c r="BJ95" s="12"/>
      <c r="BK95" s="303"/>
      <c r="BL95" s="305"/>
      <c r="BM95" s="298"/>
      <c r="BN95" s="302">
        <f t="shared" si="711"/>
        <v>4</v>
      </c>
      <c r="BO95" s="303" t="str">
        <f t="shared" ref="BO95:BQ95" si="723">AT95</f>
        <v/>
      </c>
      <c r="BP95" s="329" t="str">
        <f t="shared" si="723"/>
        <v/>
      </c>
      <c r="BQ95" s="303" t="str">
        <f t="shared" si="723"/>
        <v/>
      </c>
      <c r="BR95" s="303" t="str">
        <f>Split!V117</f>
        <v/>
      </c>
      <c r="BS95" s="303" t="str">
        <f>Split!W117</f>
        <v/>
      </c>
      <c r="BT95" s="12"/>
      <c r="BU95" s="12"/>
      <c r="BV95" s="303" t="str">
        <f t="shared" si="682"/>
        <v/>
      </c>
      <c r="BW95" s="303" t="str">
        <f t="shared" si="683"/>
        <v/>
      </c>
      <c r="BX95" s="12"/>
      <c r="BY95" s="303" t="str">
        <f t="shared" si="684"/>
        <v/>
      </c>
      <c r="BZ95" s="12"/>
      <c r="CA95" s="303"/>
      <c r="CB95" s="303" t="str">
        <f t="shared" si="685"/>
        <v/>
      </c>
      <c r="CC95" s="12"/>
      <c r="CD95" s="12"/>
      <c r="CE95" s="12"/>
      <c r="CF95" s="303"/>
      <c r="CG95" s="305"/>
      <c r="CH95" s="293"/>
      <c r="CI95" s="302">
        <f t="shared" si="713"/>
        <v>4</v>
      </c>
      <c r="CJ95" s="303" t="str">
        <f t="shared" ref="CJ95:CL95" si="724">BO95</f>
        <v/>
      </c>
      <c r="CK95" s="329" t="str">
        <f t="shared" si="724"/>
        <v/>
      </c>
      <c r="CL95" s="303" t="str">
        <f t="shared" si="724"/>
        <v/>
      </c>
      <c r="CM95" s="303" t="str">
        <f>Split!X117</f>
        <v/>
      </c>
      <c r="CN95" s="303" t="str">
        <f>Split!Y117</f>
        <v/>
      </c>
      <c r="CO95" s="12"/>
      <c r="CP95" s="12"/>
      <c r="CQ95" s="303" t="str">
        <f t="shared" si="687"/>
        <v/>
      </c>
      <c r="CR95" s="303" t="str">
        <f t="shared" si="688"/>
        <v/>
      </c>
      <c r="CS95" s="12"/>
      <c r="CT95" s="303" t="str">
        <f t="shared" si="689"/>
        <v/>
      </c>
      <c r="CU95" s="12"/>
      <c r="CV95" s="303"/>
      <c r="CW95" s="303" t="str">
        <f t="shared" si="690"/>
        <v/>
      </c>
      <c r="CX95" s="12"/>
      <c r="CY95" s="12"/>
      <c r="CZ95" s="12"/>
      <c r="DA95" s="303"/>
      <c r="DB95" s="305"/>
      <c r="DC95" s="293"/>
      <c r="DD95" s="302">
        <f t="shared" si="715"/>
        <v>4</v>
      </c>
      <c r="DE95" s="303" t="str">
        <f t="shared" ref="DE95:DG95" si="725">CJ95</f>
        <v/>
      </c>
      <c r="DF95" s="329" t="str">
        <f t="shared" si="725"/>
        <v/>
      </c>
      <c r="DG95" s="303" t="str">
        <f t="shared" si="725"/>
        <v/>
      </c>
      <c r="DH95" s="303" t="str">
        <f>Split!Z117</f>
        <v/>
      </c>
      <c r="DI95" s="303" t="str">
        <f>Split!AA117</f>
        <v/>
      </c>
      <c r="DJ95" s="12"/>
      <c r="DK95" s="12"/>
      <c r="DL95" s="303" t="str">
        <f t="shared" si="692"/>
        <v/>
      </c>
      <c r="DM95" s="303" t="str">
        <f t="shared" si="693"/>
        <v/>
      </c>
      <c r="DN95" s="12"/>
      <c r="DO95" s="303" t="str">
        <f t="shared" si="694"/>
        <v/>
      </c>
      <c r="DP95" s="12"/>
      <c r="DQ95" s="303"/>
      <c r="DR95" s="303" t="str">
        <f t="shared" si="695"/>
        <v/>
      </c>
      <c r="DS95" s="12"/>
      <c r="DT95" s="12"/>
      <c r="DU95" s="12"/>
      <c r="DV95" s="303"/>
      <c r="DW95" s="305"/>
      <c r="DX95" s="293"/>
      <c r="DY95" s="302">
        <f t="shared" si="717"/>
        <v>4</v>
      </c>
      <c r="DZ95" s="303" t="str">
        <f t="shared" ref="DZ95:EB95" si="726">DE95</f>
        <v/>
      </c>
      <c r="EA95" s="330" t="str">
        <f t="shared" si="726"/>
        <v/>
      </c>
      <c r="EB95" s="303" t="str">
        <f t="shared" si="726"/>
        <v/>
      </c>
      <c r="EC95" s="303" t="str">
        <f>Split!AB117</f>
        <v/>
      </c>
      <c r="ED95" s="303" t="str">
        <f>Split!AC117</f>
        <v/>
      </c>
      <c r="EE95" s="12"/>
      <c r="EF95" s="12"/>
      <c r="EG95" s="303" t="str">
        <f t="shared" si="697"/>
        <v/>
      </c>
      <c r="EH95" s="303" t="str">
        <f t="shared" si="698"/>
        <v/>
      </c>
      <c r="EI95" s="12"/>
      <c r="EJ95" s="303" t="str">
        <f t="shared" si="699"/>
        <v/>
      </c>
      <c r="EK95" s="12"/>
      <c r="EL95" s="303"/>
      <c r="EM95" s="303" t="str">
        <f t="shared" si="700"/>
        <v/>
      </c>
      <c r="EN95" s="12"/>
      <c r="EO95" s="12"/>
      <c r="EP95" s="12"/>
      <c r="EQ95" s="303"/>
      <c r="ER95" s="305"/>
      <c r="ES95" s="293"/>
      <c r="ET95" s="302">
        <f t="shared" si="719"/>
        <v>4</v>
      </c>
      <c r="EU95" s="303" t="str">
        <f t="shared" ref="EU95:EW95" si="727">DZ95</f>
        <v/>
      </c>
      <c r="EV95" s="330" t="str">
        <f t="shared" si="727"/>
        <v/>
      </c>
      <c r="EW95" s="303" t="str">
        <f t="shared" si="727"/>
        <v/>
      </c>
      <c r="EX95" s="303" t="str">
        <f>Split!AD117</f>
        <v/>
      </c>
      <c r="EY95" s="303" t="str">
        <f>Split!AE117</f>
        <v/>
      </c>
      <c r="EZ95" s="12"/>
      <c r="FA95" s="12"/>
      <c r="FB95" s="303" t="str">
        <f t="shared" si="702"/>
        <v/>
      </c>
      <c r="FC95" s="303" t="str">
        <f t="shared" si="703"/>
        <v/>
      </c>
      <c r="FD95" s="12"/>
      <c r="FE95" s="303" t="str">
        <f t="shared" si="704"/>
        <v/>
      </c>
      <c r="FF95" s="12"/>
      <c r="FG95" s="303"/>
      <c r="FH95" s="303" t="str">
        <f t="shared" si="705"/>
        <v/>
      </c>
      <c r="FI95" s="12"/>
      <c r="FJ95" s="12"/>
      <c r="FK95" s="12"/>
      <c r="FL95" s="303"/>
      <c r="FM95" s="305"/>
      <c r="FN95" s="300"/>
    </row>
    <row r="96" ht="15.75" customHeight="1" outlineLevel="1">
      <c r="A96" s="292"/>
      <c r="B96" s="293"/>
      <c r="C96" s="307">
        <f t="shared" si="706"/>
        <v>5</v>
      </c>
      <c r="D96" s="314" t="str">
        <f>Split!F118</f>
        <v/>
      </c>
      <c r="E96" s="331" t="str">
        <f>IF(Split!G118="","",Split!G118)</f>
        <v/>
      </c>
      <c r="F96" s="314" t="str">
        <f>Split!N118</f>
        <v/>
      </c>
      <c r="G96" s="314" t="str">
        <f>Split!P118</f>
        <v/>
      </c>
      <c r="H96" s="314" t="str">
        <f>Split!Q118</f>
        <v/>
      </c>
      <c r="I96" s="12"/>
      <c r="J96" s="12"/>
      <c r="K96" s="314" t="str">
        <f>IF(D96="","",Split!O118)</f>
        <v/>
      </c>
      <c r="L96" s="314" t="str">
        <f>Split!H118</f>
        <v/>
      </c>
      <c r="M96" s="12"/>
      <c r="N96" s="314" t="str">
        <f>Split!$J118</f>
        <v/>
      </c>
      <c r="O96" s="12"/>
      <c r="P96" s="314"/>
      <c r="Q96" s="314" t="str">
        <f>Split!L118</f>
        <v/>
      </c>
      <c r="R96" s="12"/>
      <c r="S96" s="12"/>
      <c r="T96" s="12"/>
      <c r="U96" s="314"/>
      <c r="V96" s="316"/>
      <c r="W96" s="293"/>
      <c r="X96" s="307">
        <f t="shared" si="707"/>
        <v>5</v>
      </c>
      <c r="Y96" s="314" t="str">
        <f t="shared" ref="Y96:AA96" si="728">D96</f>
        <v/>
      </c>
      <c r="Z96" s="331" t="str">
        <f t="shared" si="728"/>
        <v/>
      </c>
      <c r="AA96" s="314" t="str">
        <f t="shared" si="728"/>
        <v/>
      </c>
      <c r="AB96" s="314" t="str">
        <f>Split!R118</f>
        <v/>
      </c>
      <c r="AC96" s="314" t="str">
        <f>Split!S118</f>
        <v/>
      </c>
      <c r="AD96" s="12"/>
      <c r="AE96" s="12"/>
      <c r="AF96" s="314" t="str">
        <f t="shared" si="672"/>
        <v/>
      </c>
      <c r="AG96" s="314" t="str">
        <f t="shared" si="673"/>
        <v/>
      </c>
      <c r="AH96" s="12"/>
      <c r="AI96" s="314" t="str">
        <f t="shared" si="674"/>
        <v/>
      </c>
      <c r="AJ96" s="12"/>
      <c r="AK96" s="314"/>
      <c r="AL96" s="314" t="str">
        <f t="shared" si="675"/>
        <v/>
      </c>
      <c r="AM96" s="12"/>
      <c r="AN96" s="12"/>
      <c r="AO96" s="12"/>
      <c r="AP96" s="314"/>
      <c r="AQ96" s="316"/>
      <c r="AR96" s="298"/>
      <c r="AS96" s="307">
        <f t="shared" si="709"/>
        <v>5</v>
      </c>
      <c r="AT96" s="314" t="str">
        <f t="shared" ref="AT96:AV96" si="729">Y96</f>
        <v/>
      </c>
      <c r="AU96" s="331" t="str">
        <f t="shared" si="729"/>
        <v/>
      </c>
      <c r="AV96" s="314" t="str">
        <f t="shared" si="729"/>
        <v/>
      </c>
      <c r="AW96" s="314" t="str">
        <f>Split!T118</f>
        <v/>
      </c>
      <c r="AX96" s="314" t="str">
        <f>Split!U118</f>
        <v/>
      </c>
      <c r="AY96" s="12"/>
      <c r="AZ96" s="12"/>
      <c r="BA96" s="314" t="str">
        <f t="shared" si="677"/>
        <v/>
      </c>
      <c r="BB96" s="314" t="str">
        <f t="shared" si="678"/>
        <v/>
      </c>
      <c r="BC96" s="12"/>
      <c r="BD96" s="314" t="str">
        <f t="shared" si="679"/>
        <v/>
      </c>
      <c r="BE96" s="12"/>
      <c r="BF96" s="314"/>
      <c r="BG96" s="314" t="str">
        <f t="shared" si="680"/>
        <v/>
      </c>
      <c r="BH96" s="12"/>
      <c r="BI96" s="12"/>
      <c r="BJ96" s="12"/>
      <c r="BK96" s="314"/>
      <c r="BL96" s="316"/>
      <c r="BM96" s="298"/>
      <c r="BN96" s="307">
        <f t="shared" si="711"/>
        <v>5</v>
      </c>
      <c r="BO96" s="314" t="str">
        <f t="shared" ref="BO96:BQ96" si="730">AT96</f>
        <v/>
      </c>
      <c r="BP96" s="331" t="str">
        <f t="shared" si="730"/>
        <v/>
      </c>
      <c r="BQ96" s="314" t="str">
        <f t="shared" si="730"/>
        <v/>
      </c>
      <c r="BR96" s="314" t="str">
        <f>Split!V118</f>
        <v/>
      </c>
      <c r="BS96" s="314" t="str">
        <f>Split!W118</f>
        <v/>
      </c>
      <c r="BT96" s="12"/>
      <c r="BU96" s="12"/>
      <c r="BV96" s="314" t="str">
        <f t="shared" si="682"/>
        <v/>
      </c>
      <c r="BW96" s="314" t="str">
        <f t="shared" si="683"/>
        <v/>
      </c>
      <c r="BX96" s="12"/>
      <c r="BY96" s="314" t="str">
        <f t="shared" si="684"/>
        <v/>
      </c>
      <c r="BZ96" s="12"/>
      <c r="CA96" s="314"/>
      <c r="CB96" s="314" t="str">
        <f t="shared" si="685"/>
        <v/>
      </c>
      <c r="CC96" s="12"/>
      <c r="CD96" s="12"/>
      <c r="CE96" s="12"/>
      <c r="CF96" s="314"/>
      <c r="CG96" s="316"/>
      <c r="CH96" s="293"/>
      <c r="CI96" s="307">
        <f t="shared" si="713"/>
        <v>5</v>
      </c>
      <c r="CJ96" s="314" t="str">
        <f t="shared" ref="CJ96:CL96" si="731">BO96</f>
        <v/>
      </c>
      <c r="CK96" s="331" t="str">
        <f t="shared" si="731"/>
        <v/>
      </c>
      <c r="CL96" s="314" t="str">
        <f t="shared" si="731"/>
        <v/>
      </c>
      <c r="CM96" s="314" t="str">
        <f>Split!X118</f>
        <v/>
      </c>
      <c r="CN96" s="314" t="str">
        <f>Split!Y118</f>
        <v/>
      </c>
      <c r="CO96" s="12"/>
      <c r="CP96" s="12"/>
      <c r="CQ96" s="314" t="str">
        <f t="shared" si="687"/>
        <v/>
      </c>
      <c r="CR96" s="314" t="str">
        <f t="shared" si="688"/>
        <v/>
      </c>
      <c r="CS96" s="12"/>
      <c r="CT96" s="314" t="str">
        <f t="shared" si="689"/>
        <v/>
      </c>
      <c r="CU96" s="12"/>
      <c r="CV96" s="314"/>
      <c r="CW96" s="314" t="str">
        <f t="shared" si="690"/>
        <v/>
      </c>
      <c r="CX96" s="12"/>
      <c r="CY96" s="12"/>
      <c r="CZ96" s="12"/>
      <c r="DA96" s="314"/>
      <c r="DB96" s="316"/>
      <c r="DC96" s="293"/>
      <c r="DD96" s="307">
        <f t="shared" si="715"/>
        <v>5</v>
      </c>
      <c r="DE96" s="314" t="str">
        <f t="shared" ref="DE96:DG96" si="732">CJ96</f>
        <v/>
      </c>
      <c r="DF96" s="331" t="str">
        <f t="shared" si="732"/>
        <v/>
      </c>
      <c r="DG96" s="314" t="str">
        <f t="shared" si="732"/>
        <v/>
      </c>
      <c r="DH96" s="314" t="str">
        <f>Split!Z118</f>
        <v/>
      </c>
      <c r="DI96" s="314" t="str">
        <f>Split!AA118</f>
        <v/>
      </c>
      <c r="DJ96" s="12"/>
      <c r="DK96" s="12"/>
      <c r="DL96" s="314" t="str">
        <f t="shared" si="692"/>
        <v/>
      </c>
      <c r="DM96" s="314" t="str">
        <f t="shared" si="693"/>
        <v/>
      </c>
      <c r="DN96" s="12"/>
      <c r="DO96" s="314" t="str">
        <f t="shared" si="694"/>
        <v/>
      </c>
      <c r="DP96" s="12"/>
      <c r="DQ96" s="314"/>
      <c r="DR96" s="314" t="str">
        <f t="shared" si="695"/>
        <v/>
      </c>
      <c r="DS96" s="12"/>
      <c r="DT96" s="12"/>
      <c r="DU96" s="12"/>
      <c r="DV96" s="314"/>
      <c r="DW96" s="316"/>
      <c r="DX96" s="293"/>
      <c r="DY96" s="307">
        <f t="shared" si="717"/>
        <v>5</v>
      </c>
      <c r="DZ96" s="314" t="str">
        <f t="shared" ref="DZ96:EB96" si="733">DE96</f>
        <v/>
      </c>
      <c r="EA96" s="332" t="str">
        <f t="shared" si="733"/>
        <v/>
      </c>
      <c r="EB96" s="314" t="str">
        <f t="shared" si="733"/>
        <v/>
      </c>
      <c r="EC96" s="314" t="str">
        <f>Split!AB118</f>
        <v/>
      </c>
      <c r="ED96" s="314" t="str">
        <f>Split!AC118</f>
        <v/>
      </c>
      <c r="EE96" s="12"/>
      <c r="EF96" s="12"/>
      <c r="EG96" s="314" t="str">
        <f t="shared" si="697"/>
        <v/>
      </c>
      <c r="EH96" s="314" t="str">
        <f t="shared" si="698"/>
        <v/>
      </c>
      <c r="EI96" s="12"/>
      <c r="EJ96" s="314" t="str">
        <f t="shared" si="699"/>
        <v/>
      </c>
      <c r="EK96" s="12"/>
      <c r="EL96" s="314"/>
      <c r="EM96" s="314" t="str">
        <f t="shared" si="700"/>
        <v/>
      </c>
      <c r="EN96" s="12"/>
      <c r="EO96" s="12"/>
      <c r="EP96" s="12"/>
      <c r="EQ96" s="314"/>
      <c r="ER96" s="316"/>
      <c r="ES96" s="293"/>
      <c r="ET96" s="307">
        <f t="shared" si="719"/>
        <v>5</v>
      </c>
      <c r="EU96" s="314" t="str">
        <f t="shared" ref="EU96:EW96" si="734">DZ96</f>
        <v/>
      </c>
      <c r="EV96" s="332" t="str">
        <f t="shared" si="734"/>
        <v/>
      </c>
      <c r="EW96" s="314" t="str">
        <f t="shared" si="734"/>
        <v/>
      </c>
      <c r="EX96" s="314" t="str">
        <f>Split!AD118</f>
        <v/>
      </c>
      <c r="EY96" s="314" t="str">
        <f>Split!AE118</f>
        <v/>
      </c>
      <c r="EZ96" s="12"/>
      <c r="FA96" s="12"/>
      <c r="FB96" s="314" t="str">
        <f t="shared" si="702"/>
        <v/>
      </c>
      <c r="FC96" s="314" t="str">
        <f t="shared" si="703"/>
        <v/>
      </c>
      <c r="FD96" s="12"/>
      <c r="FE96" s="314" t="str">
        <f t="shared" si="704"/>
        <v/>
      </c>
      <c r="FF96" s="12"/>
      <c r="FG96" s="314"/>
      <c r="FH96" s="314" t="str">
        <f t="shared" si="705"/>
        <v/>
      </c>
      <c r="FI96" s="12"/>
      <c r="FJ96" s="12"/>
      <c r="FK96" s="12"/>
      <c r="FL96" s="314"/>
      <c r="FM96" s="316"/>
      <c r="FN96" s="300"/>
    </row>
    <row r="97" ht="15.75" customHeight="1" outlineLevel="1">
      <c r="A97" s="292"/>
      <c r="B97" s="293"/>
      <c r="C97" s="302">
        <f t="shared" si="706"/>
        <v>6</v>
      </c>
      <c r="D97" s="303" t="str">
        <f>Split!F119</f>
        <v/>
      </c>
      <c r="E97" s="329" t="str">
        <f>IF(Split!G119="","",Split!G119)</f>
        <v/>
      </c>
      <c r="F97" s="303" t="str">
        <f>Split!N119</f>
        <v/>
      </c>
      <c r="G97" s="303" t="str">
        <f>Split!P119</f>
        <v/>
      </c>
      <c r="H97" s="303" t="str">
        <f>Split!Q119</f>
        <v/>
      </c>
      <c r="I97" s="12"/>
      <c r="J97" s="12"/>
      <c r="K97" s="303" t="str">
        <f>IF(D97="","",Split!O119)</f>
        <v/>
      </c>
      <c r="L97" s="303" t="str">
        <f>Split!H119</f>
        <v/>
      </c>
      <c r="M97" s="12"/>
      <c r="N97" s="303" t="str">
        <f>Split!$J119</f>
        <v/>
      </c>
      <c r="O97" s="12"/>
      <c r="P97" s="303"/>
      <c r="Q97" s="303" t="str">
        <f>Split!L119</f>
        <v/>
      </c>
      <c r="R97" s="12"/>
      <c r="S97" s="12"/>
      <c r="T97" s="12"/>
      <c r="U97" s="303"/>
      <c r="V97" s="305"/>
      <c r="W97" s="293"/>
      <c r="X97" s="302">
        <f t="shared" si="707"/>
        <v>6</v>
      </c>
      <c r="Y97" s="303" t="str">
        <f t="shared" ref="Y97:AA97" si="735">D97</f>
        <v/>
      </c>
      <c r="Z97" s="329" t="str">
        <f t="shared" si="735"/>
        <v/>
      </c>
      <c r="AA97" s="303" t="str">
        <f t="shared" si="735"/>
        <v/>
      </c>
      <c r="AB97" s="303" t="str">
        <f>Split!R119</f>
        <v/>
      </c>
      <c r="AC97" s="303" t="str">
        <f>Split!S119</f>
        <v/>
      </c>
      <c r="AD97" s="12"/>
      <c r="AE97" s="12"/>
      <c r="AF97" s="303" t="str">
        <f t="shared" si="672"/>
        <v/>
      </c>
      <c r="AG97" s="303" t="str">
        <f t="shared" si="673"/>
        <v/>
      </c>
      <c r="AH97" s="12"/>
      <c r="AI97" s="303" t="str">
        <f t="shared" si="674"/>
        <v/>
      </c>
      <c r="AJ97" s="12"/>
      <c r="AK97" s="303"/>
      <c r="AL97" s="303" t="str">
        <f t="shared" si="675"/>
        <v/>
      </c>
      <c r="AM97" s="12"/>
      <c r="AN97" s="12"/>
      <c r="AO97" s="12"/>
      <c r="AP97" s="303"/>
      <c r="AQ97" s="305"/>
      <c r="AR97" s="298"/>
      <c r="AS97" s="302">
        <f t="shared" si="709"/>
        <v>6</v>
      </c>
      <c r="AT97" s="303" t="str">
        <f t="shared" ref="AT97:AV97" si="736">Y97</f>
        <v/>
      </c>
      <c r="AU97" s="329" t="str">
        <f t="shared" si="736"/>
        <v/>
      </c>
      <c r="AV97" s="303" t="str">
        <f t="shared" si="736"/>
        <v/>
      </c>
      <c r="AW97" s="303" t="str">
        <f>Split!T119</f>
        <v/>
      </c>
      <c r="AX97" s="303" t="str">
        <f>Split!U119</f>
        <v/>
      </c>
      <c r="AY97" s="12"/>
      <c r="AZ97" s="12"/>
      <c r="BA97" s="303" t="str">
        <f t="shared" si="677"/>
        <v/>
      </c>
      <c r="BB97" s="303" t="str">
        <f t="shared" si="678"/>
        <v/>
      </c>
      <c r="BC97" s="12"/>
      <c r="BD97" s="303" t="str">
        <f t="shared" si="679"/>
        <v/>
      </c>
      <c r="BE97" s="12"/>
      <c r="BF97" s="303"/>
      <c r="BG97" s="303" t="str">
        <f t="shared" si="680"/>
        <v/>
      </c>
      <c r="BH97" s="12"/>
      <c r="BI97" s="12"/>
      <c r="BJ97" s="12"/>
      <c r="BK97" s="303"/>
      <c r="BL97" s="305"/>
      <c r="BM97" s="298"/>
      <c r="BN97" s="302">
        <f t="shared" si="711"/>
        <v>6</v>
      </c>
      <c r="BO97" s="303" t="str">
        <f t="shared" ref="BO97:BQ97" si="737">AT97</f>
        <v/>
      </c>
      <c r="BP97" s="329" t="str">
        <f t="shared" si="737"/>
        <v/>
      </c>
      <c r="BQ97" s="303" t="str">
        <f t="shared" si="737"/>
        <v/>
      </c>
      <c r="BR97" s="303" t="str">
        <f>Split!V119</f>
        <v/>
      </c>
      <c r="BS97" s="303" t="str">
        <f>Split!W119</f>
        <v/>
      </c>
      <c r="BT97" s="12"/>
      <c r="BU97" s="12"/>
      <c r="BV97" s="303" t="str">
        <f t="shared" si="682"/>
        <v/>
      </c>
      <c r="BW97" s="303" t="str">
        <f t="shared" si="683"/>
        <v/>
      </c>
      <c r="BX97" s="12"/>
      <c r="BY97" s="303" t="str">
        <f t="shared" si="684"/>
        <v/>
      </c>
      <c r="BZ97" s="12"/>
      <c r="CA97" s="303"/>
      <c r="CB97" s="303" t="str">
        <f t="shared" si="685"/>
        <v/>
      </c>
      <c r="CC97" s="12"/>
      <c r="CD97" s="12"/>
      <c r="CE97" s="12"/>
      <c r="CF97" s="303"/>
      <c r="CG97" s="305"/>
      <c r="CH97" s="293"/>
      <c r="CI97" s="302">
        <f t="shared" si="713"/>
        <v>6</v>
      </c>
      <c r="CJ97" s="303" t="str">
        <f t="shared" ref="CJ97:CL97" si="738">BO97</f>
        <v/>
      </c>
      <c r="CK97" s="329" t="str">
        <f t="shared" si="738"/>
        <v/>
      </c>
      <c r="CL97" s="303" t="str">
        <f t="shared" si="738"/>
        <v/>
      </c>
      <c r="CM97" s="303" t="str">
        <f>Split!X119</f>
        <v/>
      </c>
      <c r="CN97" s="303" t="str">
        <f>Split!Y119</f>
        <v/>
      </c>
      <c r="CO97" s="12"/>
      <c r="CP97" s="12"/>
      <c r="CQ97" s="303" t="str">
        <f t="shared" si="687"/>
        <v/>
      </c>
      <c r="CR97" s="303" t="str">
        <f t="shared" si="688"/>
        <v/>
      </c>
      <c r="CS97" s="12"/>
      <c r="CT97" s="303" t="str">
        <f t="shared" si="689"/>
        <v/>
      </c>
      <c r="CU97" s="12"/>
      <c r="CV97" s="303"/>
      <c r="CW97" s="303" t="str">
        <f t="shared" si="690"/>
        <v/>
      </c>
      <c r="CX97" s="12"/>
      <c r="CY97" s="12"/>
      <c r="CZ97" s="12"/>
      <c r="DA97" s="303"/>
      <c r="DB97" s="305"/>
      <c r="DC97" s="293"/>
      <c r="DD97" s="302">
        <f t="shared" si="715"/>
        <v>6</v>
      </c>
      <c r="DE97" s="303" t="str">
        <f t="shared" ref="DE97:DG97" si="739">CJ97</f>
        <v/>
      </c>
      <c r="DF97" s="329" t="str">
        <f t="shared" si="739"/>
        <v/>
      </c>
      <c r="DG97" s="303" t="str">
        <f t="shared" si="739"/>
        <v/>
      </c>
      <c r="DH97" s="303" t="str">
        <f>Split!Z119</f>
        <v/>
      </c>
      <c r="DI97" s="303" t="str">
        <f>Split!AA119</f>
        <v/>
      </c>
      <c r="DJ97" s="12"/>
      <c r="DK97" s="12"/>
      <c r="DL97" s="303" t="str">
        <f t="shared" si="692"/>
        <v/>
      </c>
      <c r="DM97" s="303" t="str">
        <f t="shared" si="693"/>
        <v/>
      </c>
      <c r="DN97" s="12"/>
      <c r="DO97" s="303" t="str">
        <f t="shared" si="694"/>
        <v/>
      </c>
      <c r="DP97" s="12"/>
      <c r="DQ97" s="303"/>
      <c r="DR97" s="303" t="str">
        <f t="shared" si="695"/>
        <v/>
      </c>
      <c r="DS97" s="12"/>
      <c r="DT97" s="12"/>
      <c r="DU97" s="12"/>
      <c r="DV97" s="303"/>
      <c r="DW97" s="305"/>
      <c r="DX97" s="293"/>
      <c r="DY97" s="302">
        <f t="shared" si="717"/>
        <v>6</v>
      </c>
      <c r="DZ97" s="303" t="str">
        <f t="shared" ref="DZ97:EB97" si="740">DE97</f>
        <v/>
      </c>
      <c r="EA97" s="330" t="str">
        <f t="shared" si="740"/>
        <v/>
      </c>
      <c r="EB97" s="303" t="str">
        <f t="shared" si="740"/>
        <v/>
      </c>
      <c r="EC97" s="303" t="str">
        <f>Split!AB119</f>
        <v/>
      </c>
      <c r="ED97" s="303" t="str">
        <f>Split!AC119</f>
        <v/>
      </c>
      <c r="EE97" s="12"/>
      <c r="EF97" s="12"/>
      <c r="EG97" s="303" t="str">
        <f t="shared" si="697"/>
        <v/>
      </c>
      <c r="EH97" s="303" t="str">
        <f t="shared" si="698"/>
        <v/>
      </c>
      <c r="EI97" s="12"/>
      <c r="EJ97" s="303" t="str">
        <f t="shared" si="699"/>
        <v/>
      </c>
      <c r="EK97" s="12"/>
      <c r="EL97" s="303"/>
      <c r="EM97" s="303" t="str">
        <f t="shared" si="700"/>
        <v/>
      </c>
      <c r="EN97" s="12"/>
      <c r="EO97" s="12"/>
      <c r="EP97" s="12"/>
      <c r="EQ97" s="303"/>
      <c r="ER97" s="305"/>
      <c r="ES97" s="293"/>
      <c r="ET97" s="302">
        <f t="shared" si="719"/>
        <v>6</v>
      </c>
      <c r="EU97" s="303" t="str">
        <f t="shared" ref="EU97:EW97" si="741">DZ97</f>
        <v/>
      </c>
      <c r="EV97" s="330" t="str">
        <f t="shared" si="741"/>
        <v/>
      </c>
      <c r="EW97" s="303" t="str">
        <f t="shared" si="741"/>
        <v/>
      </c>
      <c r="EX97" s="303" t="str">
        <f>Split!AD119</f>
        <v/>
      </c>
      <c r="EY97" s="303" t="str">
        <f>Split!AE119</f>
        <v/>
      </c>
      <c r="EZ97" s="12"/>
      <c r="FA97" s="12"/>
      <c r="FB97" s="303" t="str">
        <f t="shared" si="702"/>
        <v/>
      </c>
      <c r="FC97" s="303" t="str">
        <f t="shared" si="703"/>
        <v/>
      </c>
      <c r="FD97" s="12"/>
      <c r="FE97" s="303" t="str">
        <f t="shared" si="704"/>
        <v/>
      </c>
      <c r="FF97" s="12"/>
      <c r="FG97" s="303"/>
      <c r="FH97" s="303" t="str">
        <f t="shared" si="705"/>
        <v/>
      </c>
      <c r="FI97" s="12"/>
      <c r="FJ97" s="12"/>
      <c r="FK97" s="12"/>
      <c r="FL97" s="303"/>
      <c r="FM97" s="305"/>
      <c r="FN97" s="300"/>
    </row>
    <row r="98" ht="15.75" customHeight="1" outlineLevel="1">
      <c r="A98" s="292"/>
      <c r="B98" s="293"/>
      <c r="C98" s="307">
        <f t="shared" si="706"/>
        <v>7</v>
      </c>
      <c r="D98" s="314" t="str">
        <f>Split!F120</f>
        <v/>
      </c>
      <c r="E98" s="331" t="str">
        <f>IF(Split!G120="","",Split!G120)</f>
        <v/>
      </c>
      <c r="F98" s="314" t="str">
        <f>Split!N120</f>
        <v/>
      </c>
      <c r="G98" s="314" t="str">
        <f>Split!P120</f>
        <v/>
      </c>
      <c r="H98" s="314" t="str">
        <f>Split!Q120</f>
        <v/>
      </c>
      <c r="I98" s="12"/>
      <c r="J98" s="12"/>
      <c r="K98" s="314" t="str">
        <f>IF(D98="","",Split!O120)</f>
        <v/>
      </c>
      <c r="L98" s="314" t="str">
        <f>Split!H120</f>
        <v/>
      </c>
      <c r="M98" s="12"/>
      <c r="N98" s="314" t="str">
        <f>Split!$J120</f>
        <v/>
      </c>
      <c r="O98" s="12"/>
      <c r="P98" s="314"/>
      <c r="Q98" s="314" t="str">
        <f>Split!L120</f>
        <v/>
      </c>
      <c r="R98" s="12"/>
      <c r="S98" s="12"/>
      <c r="T98" s="12"/>
      <c r="U98" s="314"/>
      <c r="V98" s="316"/>
      <c r="W98" s="293"/>
      <c r="X98" s="307">
        <f t="shared" si="707"/>
        <v>7</v>
      </c>
      <c r="Y98" s="314" t="str">
        <f t="shared" ref="Y98:AA98" si="742">D98</f>
        <v/>
      </c>
      <c r="Z98" s="331" t="str">
        <f t="shared" si="742"/>
        <v/>
      </c>
      <c r="AA98" s="314" t="str">
        <f t="shared" si="742"/>
        <v/>
      </c>
      <c r="AB98" s="314" t="str">
        <f>Split!R120</f>
        <v/>
      </c>
      <c r="AC98" s="314" t="str">
        <f>Split!S120</f>
        <v/>
      </c>
      <c r="AD98" s="12"/>
      <c r="AE98" s="12"/>
      <c r="AF98" s="314" t="str">
        <f t="shared" si="672"/>
        <v/>
      </c>
      <c r="AG98" s="314" t="str">
        <f t="shared" si="673"/>
        <v/>
      </c>
      <c r="AH98" s="12"/>
      <c r="AI98" s="314" t="str">
        <f t="shared" si="674"/>
        <v/>
      </c>
      <c r="AJ98" s="12"/>
      <c r="AK98" s="314"/>
      <c r="AL98" s="314" t="str">
        <f t="shared" si="675"/>
        <v/>
      </c>
      <c r="AM98" s="12"/>
      <c r="AN98" s="12"/>
      <c r="AO98" s="12"/>
      <c r="AP98" s="314"/>
      <c r="AQ98" s="316"/>
      <c r="AR98" s="298"/>
      <c r="AS98" s="307">
        <f t="shared" si="709"/>
        <v>7</v>
      </c>
      <c r="AT98" s="314" t="str">
        <f t="shared" ref="AT98:AV98" si="743">Y98</f>
        <v/>
      </c>
      <c r="AU98" s="331" t="str">
        <f t="shared" si="743"/>
        <v/>
      </c>
      <c r="AV98" s="314" t="str">
        <f t="shared" si="743"/>
        <v/>
      </c>
      <c r="AW98" s="314" t="str">
        <f>Split!T120</f>
        <v/>
      </c>
      <c r="AX98" s="314" t="str">
        <f>Split!U120</f>
        <v/>
      </c>
      <c r="AY98" s="12"/>
      <c r="AZ98" s="12"/>
      <c r="BA98" s="314" t="str">
        <f t="shared" si="677"/>
        <v/>
      </c>
      <c r="BB98" s="314" t="str">
        <f t="shared" si="678"/>
        <v/>
      </c>
      <c r="BC98" s="12"/>
      <c r="BD98" s="314" t="str">
        <f t="shared" si="679"/>
        <v/>
      </c>
      <c r="BE98" s="12"/>
      <c r="BF98" s="314"/>
      <c r="BG98" s="314" t="str">
        <f t="shared" si="680"/>
        <v/>
      </c>
      <c r="BH98" s="12"/>
      <c r="BI98" s="12"/>
      <c r="BJ98" s="12"/>
      <c r="BK98" s="314"/>
      <c r="BL98" s="316"/>
      <c r="BM98" s="298"/>
      <c r="BN98" s="307">
        <f t="shared" si="711"/>
        <v>7</v>
      </c>
      <c r="BO98" s="314" t="str">
        <f t="shared" ref="BO98:BQ98" si="744">AT98</f>
        <v/>
      </c>
      <c r="BP98" s="331" t="str">
        <f t="shared" si="744"/>
        <v/>
      </c>
      <c r="BQ98" s="314" t="str">
        <f t="shared" si="744"/>
        <v/>
      </c>
      <c r="BR98" s="314" t="str">
        <f>Split!V120</f>
        <v/>
      </c>
      <c r="BS98" s="314" t="str">
        <f>Split!W120</f>
        <v/>
      </c>
      <c r="BT98" s="12"/>
      <c r="BU98" s="12"/>
      <c r="BV98" s="314" t="str">
        <f t="shared" si="682"/>
        <v/>
      </c>
      <c r="BW98" s="314" t="str">
        <f t="shared" si="683"/>
        <v/>
      </c>
      <c r="BX98" s="12"/>
      <c r="BY98" s="314" t="str">
        <f t="shared" si="684"/>
        <v/>
      </c>
      <c r="BZ98" s="12"/>
      <c r="CA98" s="314"/>
      <c r="CB98" s="314" t="str">
        <f t="shared" si="685"/>
        <v/>
      </c>
      <c r="CC98" s="12"/>
      <c r="CD98" s="12"/>
      <c r="CE98" s="12"/>
      <c r="CF98" s="314"/>
      <c r="CG98" s="316"/>
      <c r="CH98" s="293"/>
      <c r="CI98" s="307">
        <f t="shared" si="713"/>
        <v>7</v>
      </c>
      <c r="CJ98" s="314" t="str">
        <f t="shared" ref="CJ98:CL98" si="745">BO98</f>
        <v/>
      </c>
      <c r="CK98" s="331" t="str">
        <f t="shared" si="745"/>
        <v/>
      </c>
      <c r="CL98" s="314" t="str">
        <f t="shared" si="745"/>
        <v/>
      </c>
      <c r="CM98" s="314" t="str">
        <f>Split!X120</f>
        <v/>
      </c>
      <c r="CN98" s="314" t="str">
        <f>Split!Y120</f>
        <v/>
      </c>
      <c r="CO98" s="12"/>
      <c r="CP98" s="12"/>
      <c r="CQ98" s="314" t="str">
        <f t="shared" si="687"/>
        <v/>
      </c>
      <c r="CR98" s="314" t="str">
        <f t="shared" si="688"/>
        <v/>
      </c>
      <c r="CS98" s="12"/>
      <c r="CT98" s="314" t="str">
        <f t="shared" si="689"/>
        <v/>
      </c>
      <c r="CU98" s="12"/>
      <c r="CV98" s="314"/>
      <c r="CW98" s="314" t="str">
        <f t="shared" si="690"/>
        <v/>
      </c>
      <c r="CX98" s="12"/>
      <c r="CY98" s="12"/>
      <c r="CZ98" s="12"/>
      <c r="DA98" s="314"/>
      <c r="DB98" s="316"/>
      <c r="DC98" s="293"/>
      <c r="DD98" s="307">
        <f t="shared" si="715"/>
        <v>7</v>
      </c>
      <c r="DE98" s="314" t="str">
        <f t="shared" ref="DE98:DG98" si="746">CJ98</f>
        <v/>
      </c>
      <c r="DF98" s="331" t="str">
        <f t="shared" si="746"/>
        <v/>
      </c>
      <c r="DG98" s="314" t="str">
        <f t="shared" si="746"/>
        <v/>
      </c>
      <c r="DH98" s="314" t="str">
        <f>Split!Z120</f>
        <v/>
      </c>
      <c r="DI98" s="314" t="str">
        <f>Split!AA120</f>
        <v/>
      </c>
      <c r="DJ98" s="12"/>
      <c r="DK98" s="12"/>
      <c r="DL98" s="314" t="str">
        <f t="shared" si="692"/>
        <v/>
      </c>
      <c r="DM98" s="314" t="str">
        <f t="shared" si="693"/>
        <v/>
      </c>
      <c r="DN98" s="12"/>
      <c r="DO98" s="314" t="str">
        <f t="shared" si="694"/>
        <v/>
      </c>
      <c r="DP98" s="12"/>
      <c r="DQ98" s="314"/>
      <c r="DR98" s="314" t="str">
        <f t="shared" si="695"/>
        <v/>
      </c>
      <c r="DS98" s="12"/>
      <c r="DT98" s="12"/>
      <c r="DU98" s="12"/>
      <c r="DV98" s="314"/>
      <c r="DW98" s="316"/>
      <c r="DX98" s="293"/>
      <c r="DY98" s="307">
        <f t="shared" si="717"/>
        <v>7</v>
      </c>
      <c r="DZ98" s="314" t="str">
        <f t="shared" ref="DZ98:EB98" si="747">DE98</f>
        <v/>
      </c>
      <c r="EA98" s="332" t="str">
        <f t="shared" si="747"/>
        <v/>
      </c>
      <c r="EB98" s="314" t="str">
        <f t="shared" si="747"/>
        <v/>
      </c>
      <c r="EC98" s="314" t="str">
        <f>Split!AB120</f>
        <v/>
      </c>
      <c r="ED98" s="314" t="str">
        <f>Split!AC120</f>
        <v/>
      </c>
      <c r="EE98" s="12"/>
      <c r="EF98" s="12"/>
      <c r="EG98" s="314" t="str">
        <f t="shared" si="697"/>
        <v/>
      </c>
      <c r="EH98" s="314" t="str">
        <f t="shared" si="698"/>
        <v/>
      </c>
      <c r="EI98" s="12"/>
      <c r="EJ98" s="314" t="str">
        <f t="shared" si="699"/>
        <v/>
      </c>
      <c r="EK98" s="12"/>
      <c r="EL98" s="314"/>
      <c r="EM98" s="314" t="str">
        <f t="shared" si="700"/>
        <v/>
      </c>
      <c r="EN98" s="12"/>
      <c r="EO98" s="12"/>
      <c r="EP98" s="12"/>
      <c r="EQ98" s="314"/>
      <c r="ER98" s="316"/>
      <c r="ES98" s="293"/>
      <c r="ET98" s="307">
        <f t="shared" si="719"/>
        <v>7</v>
      </c>
      <c r="EU98" s="314" t="str">
        <f t="shared" ref="EU98:EW98" si="748">DZ98</f>
        <v/>
      </c>
      <c r="EV98" s="332" t="str">
        <f t="shared" si="748"/>
        <v/>
      </c>
      <c r="EW98" s="314" t="str">
        <f t="shared" si="748"/>
        <v/>
      </c>
      <c r="EX98" s="314" t="str">
        <f>Split!AD120</f>
        <v/>
      </c>
      <c r="EY98" s="314" t="str">
        <f>Split!AE120</f>
        <v/>
      </c>
      <c r="EZ98" s="12"/>
      <c r="FA98" s="12"/>
      <c r="FB98" s="314" t="str">
        <f t="shared" si="702"/>
        <v/>
      </c>
      <c r="FC98" s="314" t="str">
        <f t="shared" si="703"/>
        <v/>
      </c>
      <c r="FD98" s="12"/>
      <c r="FE98" s="314" t="str">
        <f t="shared" si="704"/>
        <v/>
      </c>
      <c r="FF98" s="12"/>
      <c r="FG98" s="314"/>
      <c r="FH98" s="314" t="str">
        <f t="shared" si="705"/>
        <v/>
      </c>
      <c r="FI98" s="12"/>
      <c r="FJ98" s="12"/>
      <c r="FK98" s="12"/>
      <c r="FL98" s="314"/>
      <c r="FM98" s="316"/>
      <c r="FN98" s="300"/>
    </row>
    <row r="99" ht="15.75" customHeight="1" outlineLevel="1">
      <c r="A99" s="292"/>
      <c r="B99" s="293"/>
      <c r="C99" s="302">
        <f t="shared" si="706"/>
        <v>8</v>
      </c>
      <c r="D99" s="303" t="str">
        <f>Split!F121</f>
        <v/>
      </c>
      <c r="E99" s="329" t="str">
        <f>IF(Split!G121="","",Split!G121)</f>
        <v/>
      </c>
      <c r="F99" s="303" t="str">
        <f>Split!N121</f>
        <v/>
      </c>
      <c r="G99" s="303" t="str">
        <f>Split!P121</f>
        <v/>
      </c>
      <c r="H99" s="303" t="str">
        <f>Split!Q121</f>
        <v/>
      </c>
      <c r="I99" s="12"/>
      <c r="J99" s="12"/>
      <c r="K99" s="303" t="str">
        <f>IF(D99="","",Split!O121)</f>
        <v/>
      </c>
      <c r="L99" s="303" t="str">
        <f>Split!H121</f>
        <v/>
      </c>
      <c r="M99" s="12"/>
      <c r="N99" s="303" t="str">
        <f>Split!$J121</f>
        <v/>
      </c>
      <c r="O99" s="12"/>
      <c r="P99" s="303"/>
      <c r="Q99" s="303" t="str">
        <f>Split!L121</f>
        <v/>
      </c>
      <c r="R99" s="12"/>
      <c r="S99" s="12"/>
      <c r="T99" s="12"/>
      <c r="U99" s="303"/>
      <c r="V99" s="305"/>
      <c r="W99" s="293"/>
      <c r="X99" s="302">
        <f t="shared" si="707"/>
        <v>8</v>
      </c>
      <c r="Y99" s="303" t="str">
        <f t="shared" ref="Y99:AA99" si="749">D99</f>
        <v/>
      </c>
      <c r="Z99" s="329" t="str">
        <f t="shared" si="749"/>
        <v/>
      </c>
      <c r="AA99" s="303" t="str">
        <f t="shared" si="749"/>
        <v/>
      </c>
      <c r="AB99" s="303" t="str">
        <f>Split!R121</f>
        <v/>
      </c>
      <c r="AC99" s="303" t="str">
        <f>Split!S121</f>
        <v/>
      </c>
      <c r="AD99" s="12"/>
      <c r="AE99" s="12"/>
      <c r="AF99" s="303" t="str">
        <f t="shared" si="672"/>
        <v/>
      </c>
      <c r="AG99" s="303" t="str">
        <f t="shared" si="673"/>
        <v/>
      </c>
      <c r="AH99" s="12"/>
      <c r="AI99" s="303" t="str">
        <f t="shared" si="674"/>
        <v/>
      </c>
      <c r="AJ99" s="12"/>
      <c r="AK99" s="303"/>
      <c r="AL99" s="303" t="str">
        <f t="shared" si="675"/>
        <v/>
      </c>
      <c r="AM99" s="12"/>
      <c r="AN99" s="12"/>
      <c r="AO99" s="12"/>
      <c r="AP99" s="303"/>
      <c r="AQ99" s="305"/>
      <c r="AR99" s="298"/>
      <c r="AS99" s="302">
        <f t="shared" si="709"/>
        <v>8</v>
      </c>
      <c r="AT99" s="303" t="str">
        <f t="shared" ref="AT99:AV99" si="750">Y99</f>
        <v/>
      </c>
      <c r="AU99" s="329" t="str">
        <f t="shared" si="750"/>
        <v/>
      </c>
      <c r="AV99" s="303" t="str">
        <f t="shared" si="750"/>
        <v/>
      </c>
      <c r="AW99" s="303" t="str">
        <f>Split!T121</f>
        <v/>
      </c>
      <c r="AX99" s="303" t="str">
        <f>Split!U121</f>
        <v/>
      </c>
      <c r="AY99" s="12"/>
      <c r="AZ99" s="12"/>
      <c r="BA99" s="303" t="str">
        <f t="shared" si="677"/>
        <v/>
      </c>
      <c r="BB99" s="303" t="str">
        <f t="shared" si="678"/>
        <v/>
      </c>
      <c r="BC99" s="12"/>
      <c r="BD99" s="303" t="str">
        <f t="shared" si="679"/>
        <v/>
      </c>
      <c r="BE99" s="12"/>
      <c r="BF99" s="303"/>
      <c r="BG99" s="303" t="str">
        <f t="shared" si="680"/>
        <v/>
      </c>
      <c r="BH99" s="12"/>
      <c r="BI99" s="12"/>
      <c r="BJ99" s="12"/>
      <c r="BK99" s="303"/>
      <c r="BL99" s="305"/>
      <c r="BM99" s="298"/>
      <c r="BN99" s="302">
        <f t="shared" si="711"/>
        <v>8</v>
      </c>
      <c r="BO99" s="303" t="str">
        <f t="shared" ref="BO99:BQ99" si="751">AT99</f>
        <v/>
      </c>
      <c r="BP99" s="329" t="str">
        <f t="shared" si="751"/>
        <v/>
      </c>
      <c r="BQ99" s="303" t="str">
        <f t="shared" si="751"/>
        <v/>
      </c>
      <c r="BR99" s="303" t="str">
        <f>Split!V121</f>
        <v/>
      </c>
      <c r="BS99" s="303" t="str">
        <f>Split!W121</f>
        <v/>
      </c>
      <c r="BT99" s="12"/>
      <c r="BU99" s="12"/>
      <c r="BV99" s="303" t="str">
        <f t="shared" si="682"/>
        <v/>
      </c>
      <c r="BW99" s="303" t="str">
        <f t="shared" si="683"/>
        <v/>
      </c>
      <c r="BX99" s="12"/>
      <c r="BY99" s="303" t="str">
        <f t="shared" si="684"/>
        <v/>
      </c>
      <c r="BZ99" s="12"/>
      <c r="CA99" s="303"/>
      <c r="CB99" s="303" t="str">
        <f t="shared" si="685"/>
        <v/>
      </c>
      <c r="CC99" s="12"/>
      <c r="CD99" s="12"/>
      <c r="CE99" s="12"/>
      <c r="CF99" s="303"/>
      <c r="CG99" s="305"/>
      <c r="CH99" s="293"/>
      <c r="CI99" s="302">
        <f t="shared" si="713"/>
        <v>8</v>
      </c>
      <c r="CJ99" s="303" t="str">
        <f t="shared" ref="CJ99:CL99" si="752">BO99</f>
        <v/>
      </c>
      <c r="CK99" s="329" t="str">
        <f t="shared" si="752"/>
        <v/>
      </c>
      <c r="CL99" s="303" t="str">
        <f t="shared" si="752"/>
        <v/>
      </c>
      <c r="CM99" s="303" t="str">
        <f>Split!X121</f>
        <v/>
      </c>
      <c r="CN99" s="303" t="str">
        <f>Split!Y121</f>
        <v/>
      </c>
      <c r="CO99" s="12"/>
      <c r="CP99" s="12"/>
      <c r="CQ99" s="303" t="str">
        <f t="shared" si="687"/>
        <v/>
      </c>
      <c r="CR99" s="303" t="str">
        <f t="shared" si="688"/>
        <v/>
      </c>
      <c r="CS99" s="12"/>
      <c r="CT99" s="303" t="str">
        <f t="shared" si="689"/>
        <v/>
      </c>
      <c r="CU99" s="12"/>
      <c r="CV99" s="303"/>
      <c r="CW99" s="303" t="str">
        <f t="shared" si="690"/>
        <v/>
      </c>
      <c r="CX99" s="12"/>
      <c r="CY99" s="12"/>
      <c r="CZ99" s="12"/>
      <c r="DA99" s="303"/>
      <c r="DB99" s="305"/>
      <c r="DC99" s="293"/>
      <c r="DD99" s="302">
        <f t="shared" si="715"/>
        <v>8</v>
      </c>
      <c r="DE99" s="303" t="str">
        <f t="shared" ref="DE99:DG99" si="753">CJ99</f>
        <v/>
      </c>
      <c r="DF99" s="329" t="str">
        <f t="shared" si="753"/>
        <v/>
      </c>
      <c r="DG99" s="303" t="str">
        <f t="shared" si="753"/>
        <v/>
      </c>
      <c r="DH99" s="303" t="str">
        <f>Split!Z121</f>
        <v/>
      </c>
      <c r="DI99" s="303" t="str">
        <f>Split!AA121</f>
        <v/>
      </c>
      <c r="DJ99" s="12"/>
      <c r="DK99" s="12"/>
      <c r="DL99" s="303" t="str">
        <f t="shared" si="692"/>
        <v/>
      </c>
      <c r="DM99" s="303" t="str">
        <f t="shared" si="693"/>
        <v/>
      </c>
      <c r="DN99" s="12"/>
      <c r="DO99" s="303" t="str">
        <f t="shared" si="694"/>
        <v/>
      </c>
      <c r="DP99" s="12"/>
      <c r="DQ99" s="303"/>
      <c r="DR99" s="303" t="str">
        <f t="shared" si="695"/>
        <v/>
      </c>
      <c r="DS99" s="12"/>
      <c r="DT99" s="12"/>
      <c r="DU99" s="12"/>
      <c r="DV99" s="303"/>
      <c r="DW99" s="305"/>
      <c r="DX99" s="293"/>
      <c r="DY99" s="302">
        <f t="shared" si="717"/>
        <v>8</v>
      </c>
      <c r="DZ99" s="303" t="str">
        <f t="shared" ref="DZ99:EB99" si="754">DE99</f>
        <v/>
      </c>
      <c r="EA99" s="330" t="str">
        <f t="shared" si="754"/>
        <v/>
      </c>
      <c r="EB99" s="303" t="str">
        <f t="shared" si="754"/>
        <v/>
      </c>
      <c r="EC99" s="303" t="str">
        <f>Split!AB121</f>
        <v/>
      </c>
      <c r="ED99" s="303" t="str">
        <f>Split!AC121</f>
        <v/>
      </c>
      <c r="EE99" s="12"/>
      <c r="EF99" s="12"/>
      <c r="EG99" s="303" t="str">
        <f t="shared" si="697"/>
        <v/>
      </c>
      <c r="EH99" s="303" t="str">
        <f t="shared" si="698"/>
        <v/>
      </c>
      <c r="EI99" s="12"/>
      <c r="EJ99" s="303" t="str">
        <f t="shared" si="699"/>
        <v/>
      </c>
      <c r="EK99" s="12"/>
      <c r="EL99" s="303"/>
      <c r="EM99" s="303" t="str">
        <f t="shared" si="700"/>
        <v/>
      </c>
      <c r="EN99" s="12"/>
      <c r="EO99" s="12"/>
      <c r="EP99" s="12"/>
      <c r="EQ99" s="303"/>
      <c r="ER99" s="305"/>
      <c r="ES99" s="293"/>
      <c r="ET99" s="302">
        <f t="shared" si="719"/>
        <v>8</v>
      </c>
      <c r="EU99" s="303" t="str">
        <f t="shared" ref="EU99:EW99" si="755">DZ99</f>
        <v/>
      </c>
      <c r="EV99" s="330" t="str">
        <f t="shared" si="755"/>
        <v/>
      </c>
      <c r="EW99" s="303" t="str">
        <f t="shared" si="755"/>
        <v/>
      </c>
      <c r="EX99" s="303" t="str">
        <f>Split!AD121</f>
        <v/>
      </c>
      <c r="EY99" s="303" t="str">
        <f>Split!AE121</f>
        <v/>
      </c>
      <c r="EZ99" s="12"/>
      <c r="FA99" s="12"/>
      <c r="FB99" s="303" t="str">
        <f t="shared" si="702"/>
        <v/>
      </c>
      <c r="FC99" s="303" t="str">
        <f t="shared" si="703"/>
        <v/>
      </c>
      <c r="FD99" s="12"/>
      <c r="FE99" s="303" t="str">
        <f t="shared" si="704"/>
        <v/>
      </c>
      <c r="FF99" s="12"/>
      <c r="FG99" s="303"/>
      <c r="FH99" s="303" t="str">
        <f t="shared" si="705"/>
        <v/>
      </c>
      <c r="FI99" s="12"/>
      <c r="FJ99" s="12"/>
      <c r="FK99" s="12"/>
      <c r="FL99" s="303"/>
      <c r="FM99" s="305"/>
      <c r="FN99" s="300"/>
    </row>
    <row r="100" ht="15.75" customHeight="1" outlineLevel="1">
      <c r="A100" s="292"/>
      <c r="B100" s="293"/>
      <c r="C100" s="307">
        <f t="shared" si="706"/>
        <v>9</v>
      </c>
      <c r="D100" s="314" t="str">
        <f>Split!F122</f>
        <v/>
      </c>
      <c r="E100" s="331" t="str">
        <f>IF(Split!G122="","",Split!G122)</f>
        <v/>
      </c>
      <c r="F100" s="314" t="str">
        <f>Split!N122</f>
        <v/>
      </c>
      <c r="G100" s="314" t="str">
        <f>Split!P122</f>
        <v/>
      </c>
      <c r="H100" s="314" t="str">
        <f>Split!Q122</f>
        <v/>
      </c>
      <c r="I100" s="12"/>
      <c r="J100" s="12"/>
      <c r="K100" s="314" t="str">
        <f>IF(D100="","",Split!O122)</f>
        <v/>
      </c>
      <c r="L100" s="314" t="str">
        <f>Split!H122</f>
        <v/>
      </c>
      <c r="M100" s="12"/>
      <c r="N100" s="314" t="str">
        <f>Split!$J122</f>
        <v/>
      </c>
      <c r="O100" s="12"/>
      <c r="P100" s="314"/>
      <c r="Q100" s="314" t="str">
        <f>Split!L122</f>
        <v/>
      </c>
      <c r="R100" s="12"/>
      <c r="S100" s="12"/>
      <c r="T100" s="12"/>
      <c r="U100" s="314"/>
      <c r="V100" s="316"/>
      <c r="W100" s="293"/>
      <c r="X100" s="307">
        <f t="shared" si="707"/>
        <v>9</v>
      </c>
      <c r="Y100" s="314" t="str">
        <f t="shared" ref="Y100:AA100" si="756">D100</f>
        <v/>
      </c>
      <c r="Z100" s="331" t="str">
        <f t="shared" si="756"/>
        <v/>
      </c>
      <c r="AA100" s="314" t="str">
        <f t="shared" si="756"/>
        <v/>
      </c>
      <c r="AB100" s="314" t="str">
        <f>Split!R122</f>
        <v/>
      </c>
      <c r="AC100" s="314" t="str">
        <f>Split!S122</f>
        <v/>
      </c>
      <c r="AD100" s="12"/>
      <c r="AE100" s="12"/>
      <c r="AF100" s="314" t="str">
        <f t="shared" si="672"/>
        <v/>
      </c>
      <c r="AG100" s="314" t="str">
        <f t="shared" si="673"/>
        <v/>
      </c>
      <c r="AH100" s="12"/>
      <c r="AI100" s="314" t="str">
        <f t="shared" si="674"/>
        <v/>
      </c>
      <c r="AJ100" s="12"/>
      <c r="AK100" s="314"/>
      <c r="AL100" s="314" t="str">
        <f t="shared" si="675"/>
        <v/>
      </c>
      <c r="AM100" s="12"/>
      <c r="AN100" s="12"/>
      <c r="AO100" s="12"/>
      <c r="AP100" s="314"/>
      <c r="AQ100" s="316"/>
      <c r="AR100" s="298"/>
      <c r="AS100" s="307">
        <f t="shared" si="709"/>
        <v>9</v>
      </c>
      <c r="AT100" s="314" t="str">
        <f t="shared" ref="AT100:AV100" si="757">Y100</f>
        <v/>
      </c>
      <c r="AU100" s="331" t="str">
        <f t="shared" si="757"/>
        <v/>
      </c>
      <c r="AV100" s="314" t="str">
        <f t="shared" si="757"/>
        <v/>
      </c>
      <c r="AW100" s="314" t="str">
        <f>Split!T122</f>
        <v/>
      </c>
      <c r="AX100" s="314" t="str">
        <f>Split!U122</f>
        <v/>
      </c>
      <c r="AY100" s="12"/>
      <c r="AZ100" s="12"/>
      <c r="BA100" s="314" t="str">
        <f t="shared" si="677"/>
        <v/>
      </c>
      <c r="BB100" s="314" t="str">
        <f t="shared" si="678"/>
        <v/>
      </c>
      <c r="BC100" s="12"/>
      <c r="BD100" s="314" t="str">
        <f t="shared" si="679"/>
        <v/>
      </c>
      <c r="BE100" s="12"/>
      <c r="BF100" s="314"/>
      <c r="BG100" s="314" t="str">
        <f t="shared" si="680"/>
        <v/>
      </c>
      <c r="BH100" s="12"/>
      <c r="BI100" s="12"/>
      <c r="BJ100" s="12"/>
      <c r="BK100" s="314"/>
      <c r="BL100" s="316"/>
      <c r="BM100" s="298"/>
      <c r="BN100" s="307">
        <f t="shared" si="711"/>
        <v>9</v>
      </c>
      <c r="BO100" s="314" t="str">
        <f t="shared" ref="BO100:BQ100" si="758">AT100</f>
        <v/>
      </c>
      <c r="BP100" s="331" t="str">
        <f t="shared" si="758"/>
        <v/>
      </c>
      <c r="BQ100" s="314" t="str">
        <f t="shared" si="758"/>
        <v/>
      </c>
      <c r="BR100" s="314" t="str">
        <f>Split!V122</f>
        <v/>
      </c>
      <c r="BS100" s="314" t="str">
        <f>Split!W122</f>
        <v/>
      </c>
      <c r="BT100" s="12"/>
      <c r="BU100" s="12"/>
      <c r="BV100" s="314" t="str">
        <f t="shared" si="682"/>
        <v/>
      </c>
      <c r="BW100" s="314" t="str">
        <f t="shared" si="683"/>
        <v/>
      </c>
      <c r="BX100" s="12"/>
      <c r="BY100" s="314" t="str">
        <f t="shared" si="684"/>
        <v/>
      </c>
      <c r="BZ100" s="12"/>
      <c r="CA100" s="314"/>
      <c r="CB100" s="314" t="str">
        <f t="shared" si="685"/>
        <v/>
      </c>
      <c r="CC100" s="12"/>
      <c r="CD100" s="12"/>
      <c r="CE100" s="12"/>
      <c r="CF100" s="314"/>
      <c r="CG100" s="316"/>
      <c r="CH100" s="293"/>
      <c r="CI100" s="307">
        <f t="shared" si="713"/>
        <v>9</v>
      </c>
      <c r="CJ100" s="314" t="str">
        <f t="shared" ref="CJ100:CL100" si="759">BO100</f>
        <v/>
      </c>
      <c r="CK100" s="331" t="str">
        <f t="shared" si="759"/>
        <v/>
      </c>
      <c r="CL100" s="314" t="str">
        <f t="shared" si="759"/>
        <v/>
      </c>
      <c r="CM100" s="314" t="str">
        <f>Split!X122</f>
        <v/>
      </c>
      <c r="CN100" s="314" t="str">
        <f>Split!Y122</f>
        <v/>
      </c>
      <c r="CO100" s="12"/>
      <c r="CP100" s="12"/>
      <c r="CQ100" s="314" t="str">
        <f t="shared" si="687"/>
        <v/>
      </c>
      <c r="CR100" s="314" t="str">
        <f t="shared" si="688"/>
        <v/>
      </c>
      <c r="CS100" s="12"/>
      <c r="CT100" s="314" t="str">
        <f t="shared" si="689"/>
        <v/>
      </c>
      <c r="CU100" s="12"/>
      <c r="CV100" s="314"/>
      <c r="CW100" s="314" t="str">
        <f t="shared" si="690"/>
        <v/>
      </c>
      <c r="CX100" s="12"/>
      <c r="CY100" s="12"/>
      <c r="CZ100" s="12"/>
      <c r="DA100" s="314"/>
      <c r="DB100" s="316"/>
      <c r="DC100" s="293"/>
      <c r="DD100" s="307">
        <f t="shared" si="715"/>
        <v>9</v>
      </c>
      <c r="DE100" s="314" t="str">
        <f t="shared" ref="DE100:DG100" si="760">CJ100</f>
        <v/>
      </c>
      <c r="DF100" s="331" t="str">
        <f t="shared" si="760"/>
        <v/>
      </c>
      <c r="DG100" s="314" t="str">
        <f t="shared" si="760"/>
        <v/>
      </c>
      <c r="DH100" s="314" t="str">
        <f>Split!Z122</f>
        <v/>
      </c>
      <c r="DI100" s="314" t="str">
        <f>Split!AA122</f>
        <v/>
      </c>
      <c r="DJ100" s="12"/>
      <c r="DK100" s="12"/>
      <c r="DL100" s="314" t="str">
        <f t="shared" si="692"/>
        <v/>
      </c>
      <c r="DM100" s="314" t="str">
        <f t="shared" si="693"/>
        <v/>
      </c>
      <c r="DN100" s="12"/>
      <c r="DO100" s="314" t="str">
        <f t="shared" si="694"/>
        <v/>
      </c>
      <c r="DP100" s="12"/>
      <c r="DQ100" s="314"/>
      <c r="DR100" s="314" t="str">
        <f t="shared" si="695"/>
        <v/>
      </c>
      <c r="DS100" s="12"/>
      <c r="DT100" s="12"/>
      <c r="DU100" s="12"/>
      <c r="DV100" s="314"/>
      <c r="DW100" s="316"/>
      <c r="DX100" s="293"/>
      <c r="DY100" s="307">
        <f t="shared" si="717"/>
        <v>9</v>
      </c>
      <c r="DZ100" s="314" t="str">
        <f t="shared" ref="DZ100:EB100" si="761">DE100</f>
        <v/>
      </c>
      <c r="EA100" s="332" t="str">
        <f t="shared" si="761"/>
        <v/>
      </c>
      <c r="EB100" s="314" t="str">
        <f t="shared" si="761"/>
        <v/>
      </c>
      <c r="EC100" s="314" t="str">
        <f>Split!AB122</f>
        <v/>
      </c>
      <c r="ED100" s="314" t="str">
        <f>Split!AC122</f>
        <v/>
      </c>
      <c r="EE100" s="12"/>
      <c r="EF100" s="12"/>
      <c r="EG100" s="314" t="str">
        <f t="shared" si="697"/>
        <v/>
      </c>
      <c r="EH100" s="314" t="str">
        <f t="shared" si="698"/>
        <v/>
      </c>
      <c r="EI100" s="12"/>
      <c r="EJ100" s="314" t="str">
        <f t="shared" si="699"/>
        <v/>
      </c>
      <c r="EK100" s="12"/>
      <c r="EL100" s="314"/>
      <c r="EM100" s="314" t="str">
        <f t="shared" si="700"/>
        <v/>
      </c>
      <c r="EN100" s="12"/>
      <c r="EO100" s="12"/>
      <c r="EP100" s="12"/>
      <c r="EQ100" s="314"/>
      <c r="ER100" s="316"/>
      <c r="ES100" s="293"/>
      <c r="ET100" s="307">
        <f t="shared" si="719"/>
        <v>9</v>
      </c>
      <c r="EU100" s="314" t="str">
        <f t="shared" ref="EU100:EW100" si="762">DZ100</f>
        <v/>
      </c>
      <c r="EV100" s="332" t="str">
        <f t="shared" si="762"/>
        <v/>
      </c>
      <c r="EW100" s="314" t="str">
        <f t="shared" si="762"/>
        <v/>
      </c>
      <c r="EX100" s="314" t="str">
        <f>Split!AD122</f>
        <v/>
      </c>
      <c r="EY100" s="314" t="str">
        <f>Split!AE122</f>
        <v/>
      </c>
      <c r="EZ100" s="12"/>
      <c r="FA100" s="12"/>
      <c r="FB100" s="314" t="str">
        <f t="shared" si="702"/>
        <v/>
      </c>
      <c r="FC100" s="314" t="str">
        <f t="shared" si="703"/>
        <v/>
      </c>
      <c r="FD100" s="12"/>
      <c r="FE100" s="314" t="str">
        <f t="shared" si="704"/>
        <v/>
      </c>
      <c r="FF100" s="12"/>
      <c r="FG100" s="314"/>
      <c r="FH100" s="314" t="str">
        <f t="shared" si="705"/>
        <v/>
      </c>
      <c r="FI100" s="12"/>
      <c r="FJ100" s="12"/>
      <c r="FK100" s="12"/>
      <c r="FL100" s="314"/>
      <c r="FM100" s="316"/>
      <c r="FN100" s="300"/>
    </row>
    <row r="101" ht="15.75" customHeight="1" outlineLevel="1">
      <c r="A101" s="292"/>
      <c r="B101" s="293"/>
      <c r="C101" s="302">
        <f t="shared" si="706"/>
        <v>10</v>
      </c>
      <c r="D101" s="303" t="str">
        <f>Split!F123</f>
        <v/>
      </c>
      <c r="E101" s="329" t="str">
        <f>IF(Split!G123="","",Split!G123)</f>
        <v/>
      </c>
      <c r="F101" s="303" t="str">
        <f>Split!N123</f>
        <v/>
      </c>
      <c r="G101" s="303" t="str">
        <f>Split!P123</f>
        <v/>
      </c>
      <c r="H101" s="303" t="str">
        <f>Split!Q123</f>
        <v/>
      </c>
      <c r="I101" s="12"/>
      <c r="J101" s="12"/>
      <c r="K101" s="303" t="str">
        <f>IF(D101="","",Split!O123)</f>
        <v/>
      </c>
      <c r="L101" s="303" t="str">
        <f>Split!H123</f>
        <v/>
      </c>
      <c r="M101" s="12"/>
      <c r="N101" s="303" t="str">
        <f>Split!$J123</f>
        <v/>
      </c>
      <c r="O101" s="12"/>
      <c r="P101" s="303"/>
      <c r="Q101" s="303" t="str">
        <f>Split!L123</f>
        <v/>
      </c>
      <c r="R101" s="12"/>
      <c r="S101" s="12"/>
      <c r="T101" s="12"/>
      <c r="U101" s="303"/>
      <c r="V101" s="305"/>
      <c r="W101" s="293"/>
      <c r="X101" s="302">
        <f t="shared" si="707"/>
        <v>10</v>
      </c>
      <c r="Y101" s="303" t="str">
        <f t="shared" ref="Y101:AA101" si="763">D101</f>
        <v/>
      </c>
      <c r="Z101" s="329" t="str">
        <f t="shared" si="763"/>
        <v/>
      </c>
      <c r="AA101" s="303" t="str">
        <f t="shared" si="763"/>
        <v/>
      </c>
      <c r="AB101" s="303" t="str">
        <f>Split!R123</f>
        <v/>
      </c>
      <c r="AC101" s="303" t="str">
        <f>Split!S123</f>
        <v/>
      </c>
      <c r="AD101" s="12"/>
      <c r="AE101" s="12"/>
      <c r="AF101" s="303" t="str">
        <f t="shared" si="672"/>
        <v/>
      </c>
      <c r="AG101" s="303" t="str">
        <f t="shared" si="673"/>
        <v/>
      </c>
      <c r="AH101" s="12"/>
      <c r="AI101" s="303" t="str">
        <f t="shared" si="674"/>
        <v/>
      </c>
      <c r="AJ101" s="12"/>
      <c r="AK101" s="303"/>
      <c r="AL101" s="303" t="str">
        <f t="shared" si="675"/>
        <v/>
      </c>
      <c r="AM101" s="12"/>
      <c r="AN101" s="12"/>
      <c r="AO101" s="12"/>
      <c r="AP101" s="303"/>
      <c r="AQ101" s="305"/>
      <c r="AR101" s="298"/>
      <c r="AS101" s="302">
        <f t="shared" si="709"/>
        <v>10</v>
      </c>
      <c r="AT101" s="303" t="str">
        <f t="shared" ref="AT101:AV101" si="764">Y101</f>
        <v/>
      </c>
      <c r="AU101" s="329" t="str">
        <f t="shared" si="764"/>
        <v/>
      </c>
      <c r="AV101" s="303" t="str">
        <f t="shared" si="764"/>
        <v/>
      </c>
      <c r="AW101" s="303" t="str">
        <f>Split!T123</f>
        <v/>
      </c>
      <c r="AX101" s="303" t="str">
        <f>Split!U123</f>
        <v/>
      </c>
      <c r="AY101" s="12"/>
      <c r="AZ101" s="12"/>
      <c r="BA101" s="303" t="str">
        <f t="shared" si="677"/>
        <v/>
      </c>
      <c r="BB101" s="303" t="str">
        <f t="shared" si="678"/>
        <v/>
      </c>
      <c r="BC101" s="12"/>
      <c r="BD101" s="303" t="str">
        <f t="shared" si="679"/>
        <v/>
      </c>
      <c r="BE101" s="12"/>
      <c r="BF101" s="303"/>
      <c r="BG101" s="303" t="str">
        <f t="shared" si="680"/>
        <v/>
      </c>
      <c r="BH101" s="12"/>
      <c r="BI101" s="12"/>
      <c r="BJ101" s="12"/>
      <c r="BK101" s="303"/>
      <c r="BL101" s="305"/>
      <c r="BM101" s="298"/>
      <c r="BN101" s="302">
        <f t="shared" si="711"/>
        <v>10</v>
      </c>
      <c r="BO101" s="303" t="str">
        <f t="shared" ref="BO101:BQ101" si="765">AT101</f>
        <v/>
      </c>
      <c r="BP101" s="329" t="str">
        <f t="shared" si="765"/>
        <v/>
      </c>
      <c r="BQ101" s="303" t="str">
        <f t="shared" si="765"/>
        <v/>
      </c>
      <c r="BR101" s="303" t="str">
        <f>Split!V123</f>
        <v/>
      </c>
      <c r="BS101" s="303" t="str">
        <f>Split!W123</f>
        <v/>
      </c>
      <c r="BT101" s="12"/>
      <c r="BU101" s="12"/>
      <c r="BV101" s="303" t="str">
        <f t="shared" si="682"/>
        <v/>
      </c>
      <c r="BW101" s="303" t="str">
        <f t="shared" si="683"/>
        <v/>
      </c>
      <c r="BX101" s="12"/>
      <c r="BY101" s="303" t="str">
        <f t="shared" si="684"/>
        <v/>
      </c>
      <c r="BZ101" s="12"/>
      <c r="CA101" s="303"/>
      <c r="CB101" s="303" t="str">
        <f t="shared" si="685"/>
        <v/>
      </c>
      <c r="CC101" s="12"/>
      <c r="CD101" s="12"/>
      <c r="CE101" s="12"/>
      <c r="CF101" s="303"/>
      <c r="CG101" s="305"/>
      <c r="CH101" s="293"/>
      <c r="CI101" s="302">
        <f t="shared" si="713"/>
        <v>10</v>
      </c>
      <c r="CJ101" s="303" t="str">
        <f t="shared" ref="CJ101:CL101" si="766">BO101</f>
        <v/>
      </c>
      <c r="CK101" s="329" t="str">
        <f t="shared" si="766"/>
        <v/>
      </c>
      <c r="CL101" s="303" t="str">
        <f t="shared" si="766"/>
        <v/>
      </c>
      <c r="CM101" s="303" t="str">
        <f>Split!X123</f>
        <v/>
      </c>
      <c r="CN101" s="303" t="str">
        <f>Split!Y123</f>
        <v/>
      </c>
      <c r="CO101" s="12"/>
      <c r="CP101" s="12"/>
      <c r="CQ101" s="303" t="str">
        <f t="shared" si="687"/>
        <v/>
      </c>
      <c r="CR101" s="303" t="str">
        <f t="shared" si="688"/>
        <v/>
      </c>
      <c r="CS101" s="12"/>
      <c r="CT101" s="303" t="str">
        <f t="shared" si="689"/>
        <v/>
      </c>
      <c r="CU101" s="12"/>
      <c r="CV101" s="303"/>
      <c r="CW101" s="303" t="str">
        <f t="shared" si="690"/>
        <v/>
      </c>
      <c r="CX101" s="12"/>
      <c r="CY101" s="12"/>
      <c r="CZ101" s="12"/>
      <c r="DA101" s="303"/>
      <c r="DB101" s="305"/>
      <c r="DC101" s="293"/>
      <c r="DD101" s="302">
        <f t="shared" si="715"/>
        <v>10</v>
      </c>
      <c r="DE101" s="303" t="str">
        <f t="shared" ref="DE101:DG101" si="767">CJ101</f>
        <v/>
      </c>
      <c r="DF101" s="329" t="str">
        <f t="shared" si="767"/>
        <v/>
      </c>
      <c r="DG101" s="303" t="str">
        <f t="shared" si="767"/>
        <v/>
      </c>
      <c r="DH101" s="303" t="str">
        <f>Split!Z123</f>
        <v/>
      </c>
      <c r="DI101" s="303" t="str">
        <f>Split!AA123</f>
        <v/>
      </c>
      <c r="DJ101" s="12"/>
      <c r="DK101" s="12"/>
      <c r="DL101" s="303" t="str">
        <f t="shared" si="692"/>
        <v/>
      </c>
      <c r="DM101" s="303" t="str">
        <f t="shared" si="693"/>
        <v/>
      </c>
      <c r="DN101" s="12"/>
      <c r="DO101" s="303" t="str">
        <f t="shared" si="694"/>
        <v/>
      </c>
      <c r="DP101" s="12"/>
      <c r="DQ101" s="303"/>
      <c r="DR101" s="303" t="str">
        <f t="shared" si="695"/>
        <v/>
      </c>
      <c r="DS101" s="12"/>
      <c r="DT101" s="12"/>
      <c r="DU101" s="12"/>
      <c r="DV101" s="303"/>
      <c r="DW101" s="305"/>
      <c r="DX101" s="293"/>
      <c r="DY101" s="302">
        <f t="shared" si="717"/>
        <v>10</v>
      </c>
      <c r="DZ101" s="303" t="str">
        <f t="shared" ref="DZ101:EB101" si="768">DE101</f>
        <v/>
      </c>
      <c r="EA101" s="330" t="str">
        <f t="shared" si="768"/>
        <v/>
      </c>
      <c r="EB101" s="303" t="str">
        <f t="shared" si="768"/>
        <v/>
      </c>
      <c r="EC101" s="303" t="str">
        <f>Split!AB123</f>
        <v/>
      </c>
      <c r="ED101" s="303" t="str">
        <f>Split!AC123</f>
        <v/>
      </c>
      <c r="EE101" s="12"/>
      <c r="EF101" s="12"/>
      <c r="EG101" s="303" t="str">
        <f t="shared" si="697"/>
        <v/>
      </c>
      <c r="EH101" s="303" t="str">
        <f t="shared" si="698"/>
        <v/>
      </c>
      <c r="EI101" s="12"/>
      <c r="EJ101" s="303" t="str">
        <f t="shared" si="699"/>
        <v/>
      </c>
      <c r="EK101" s="12"/>
      <c r="EL101" s="303"/>
      <c r="EM101" s="303" t="str">
        <f t="shared" si="700"/>
        <v/>
      </c>
      <c r="EN101" s="12"/>
      <c r="EO101" s="12"/>
      <c r="EP101" s="12"/>
      <c r="EQ101" s="303"/>
      <c r="ER101" s="305"/>
      <c r="ES101" s="293"/>
      <c r="ET101" s="302">
        <f t="shared" si="719"/>
        <v>10</v>
      </c>
      <c r="EU101" s="303" t="str">
        <f t="shared" ref="EU101:EW101" si="769">DZ101</f>
        <v/>
      </c>
      <c r="EV101" s="330" t="str">
        <f t="shared" si="769"/>
        <v/>
      </c>
      <c r="EW101" s="303" t="str">
        <f t="shared" si="769"/>
        <v/>
      </c>
      <c r="EX101" s="303" t="str">
        <f>Split!AD123</f>
        <v/>
      </c>
      <c r="EY101" s="303" t="str">
        <f>Split!AE123</f>
        <v/>
      </c>
      <c r="EZ101" s="12"/>
      <c r="FA101" s="12"/>
      <c r="FB101" s="303" t="str">
        <f t="shared" si="702"/>
        <v/>
      </c>
      <c r="FC101" s="303" t="str">
        <f t="shared" si="703"/>
        <v/>
      </c>
      <c r="FD101" s="12"/>
      <c r="FE101" s="303" t="str">
        <f t="shared" si="704"/>
        <v/>
      </c>
      <c r="FF101" s="12"/>
      <c r="FG101" s="303"/>
      <c r="FH101" s="303" t="str">
        <f t="shared" si="705"/>
        <v/>
      </c>
      <c r="FI101" s="12"/>
      <c r="FJ101" s="12"/>
      <c r="FK101" s="12"/>
      <c r="FL101" s="303"/>
      <c r="FM101" s="305"/>
      <c r="FN101" s="300"/>
    </row>
    <row r="102" ht="15.75" customHeight="1" outlineLevel="1">
      <c r="A102" s="292"/>
      <c r="B102" s="293"/>
      <c r="C102" s="307">
        <f t="shared" si="706"/>
        <v>11</v>
      </c>
      <c r="D102" s="314" t="str">
        <f>Split!F124</f>
        <v/>
      </c>
      <c r="E102" s="331" t="str">
        <f>IF(Split!G124="","",Split!G124)</f>
        <v/>
      </c>
      <c r="F102" s="314" t="str">
        <f>Split!N124</f>
        <v/>
      </c>
      <c r="G102" s="314" t="str">
        <f>Split!P124</f>
        <v/>
      </c>
      <c r="H102" s="314" t="str">
        <f>Split!Q124</f>
        <v/>
      </c>
      <c r="I102" s="12"/>
      <c r="J102" s="12"/>
      <c r="K102" s="314" t="str">
        <f>IF(D102="","",Split!O124)</f>
        <v/>
      </c>
      <c r="L102" s="314" t="str">
        <f>Split!H124</f>
        <v/>
      </c>
      <c r="M102" s="12"/>
      <c r="N102" s="314" t="str">
        <f>Split!$J124</f>
        <v/>
      </c>
      <c r="O102" s="12"/>
      <c r="P102" s="314"/>
      <c r="Q102" s="314" t="str">
        <f>Split!L124</f>
        <v/>
      </c>
      <c r="R102" s="12"/>
      <c r="S102" s="12"/>
      <c r="T102" s="12"/>
      <c r="U102" s="314"/>
      <c r="V102" s="316"/>
      <c r="W102" s="293"/>
      <c r="X102" s="307">
        <f t="shared" si="707"/>
        <v>11</v>
      </c>
      <c r="Y102" s="314" t="str">
        <f t="shared" ref="Y102:AA102" si="770">D102</f>
        <v/>
      </c>
      <c r="Z102" s="331" t="str">
        <f t="shared" si="770"/>
        <v/>
      </c>
      <c r="AA102" s="314" t="str">
        <f t="shared" si="770"/>
        <v/>
      </c>
      <c r="AB102" s="314" t="str">
        <f>Split!R124</f>
        <v/>
      </c>
      <c r="AC102" s="314" t="str">
        <f>Split!S124</f>
        <v/>
      </c>
      <c r="AD102" s="12"/>
      <c r="AE102" s="12"/>
      <c r="AF102" s="314" t="str">
        <f t="shared" si="672"/>
        <v/>
      </c>
      <c r="AG102" s="314" t="str">
        <f t="shared" si="673"/>
        <v/>
      </c>
      <c r="AH102" s="12"/>
      <c r="AI102" s="314" t="str">
        <f t="shared" si="674"/>
        <v/>
      </c>
      <c r="AJ102" s="12"/>
      <c r="AK102" s="314"/>
      <c r="AL102" s="314" t="str">
        <f t="shared" si="675"/>
        <v/>
      </c>
      <c r="AM102" s="12"/>
      <c r="AN102" s="12"/>
      <c r="AO102" s="12"/>
      <c r="AP102" s="314"/>
      <c r="AQ102" s="316"/>
      <c r="AR102" s="298"/>
      <c r="AS102" s="307">
        <f t="shared" si="709"/>
        <v>11</v>
      </c>
      <c r="AT102" s="314" t="str">
        <f t="shared" ref="AT102:AV102" si="771">Y102</f>
        <v/>
      </c>
      <c r="AU102" s="331" t="str">
        <f t="shared" si="771"/>
        <v/>
      </c>
      <c r="AV102" s="314" t="str">
        <f t="shared" si="771"/>
        <v/>
      </c>
      <c r="AW102" s="314" t="str">
        <f>Split!T124</f>
        <v/>
      </c>
      <c r="AX102" s="314" t="str">
        <f>Split!U124</f>
        <v/>
      </c>
      <c r="AY102" s="12"/>
      <c r="AZ102" s="12"/>
      <c r="BA102" s="314" t="str">
        <f t="shared" si="677"/>
        <v/>
      </c>
      <c r="BB102" s="314" t="str">
        <f t="shared" si="678"/>
        <v/>
      </c>
      <c r="BC102" s="12"/>
      <c r="BD102" s="314" t="str">
        <f t="shared" si="679"/>
        <v/>
      </c>
      <c r="BE102" s="12"/>
      <c r="BF102" s="314"/>
      <c r="BG102" s="314" t="str">
        <f t="shared" si="680"/>
        <v/>
      </c>
      <c r="BH102" s="12"/>
      <c r="BI102" s="12"/>
      <c r="BJ102" s="12"/>
      <c r="BK102" s="314"/>
      <c r="BL102" s="316"/>
      <c r="BM102" s="298"/>
      <c r="BN102" s="307">
        <f t="shared" si="711"/>
        <v>11</v>
      </c>
      <c r="BO102" s="314" t="str">
        <f t="shared" ref="BO102:BQ102" si="772">AT102</f>
        <v/>
      </c>
      <c r="BP102" s="331" t="str">
        <f t="shared" si="772"/>
        <v/>
      </c>
      <c r="BQ102" s="314" t="str">
        <f t="shared" si="772"/>
        <v/>
      </c>
      <c r="BR102" s="314" t="str">
        <f>Split!V124</f>
        <v/>
      </c>
      <c r="BS102" s="314" t="str">
        <f>Split!W124</f>
        <v/>
      </c>
      <c r="BT102" s="12"/>
      <c r="BU102" s="12"/>
      <c r="BV102" s="314" t="str">
        <f t="shared" si="682"/>
        <v/>
      </c>
      <c r="BW102" s="314" t="str">
        <f t="shared" si="683"/>
        <v/>
      </c>
      <c r="BX102" s="12"/>
      <c r="BY102" s="314" t="str">
        <f t="shared" si="684"/>
        <v/>
      </c>
      <c r="BZ102" s="12"/>
      <c r="CA102" s="314"/>
      <c r="CB102" s="314" t="str">
        <f t="shared" si="685"/>
        <v/>
      </c>
      <c r="CC102" s="12"/>
      <c r="CD102" s="12"/>
      <c r="CE102" s="12"/>
      <c r="CF102" s="314"/>
      <c r="CG102" s="316"/>
      <c r="CH102" s="293"/>
      <c r="CI102" s="307">
        <f t="shared" si="713"/>
        <v>11</v>
      </c>
      <c r="CJ102" s="314" t="str">
        <f t="shared" ref="CJ102:CL102" si="773">BO102</f>
        <v/>
      </c>
      <c r="CK102" s="331" t="str">
        <f t="shared" si="773"/>
        <v/>
      </c>
      <c r="CL102" s="314" t="str">
        <f t="shared" si="773"/>
        <v/>
      </c>
      <c r="CM102" s="314" t="str">
        <f>Split!X124</f>
        <v/>
      </c>
      <c r="CN102" s="314" t="str">
        <f>Split!Y124</f>
        <v/>
      </c>
      <c r="CO102" s="12"/>
      <c r="CP102" s="12"/>
      <c r="CQ102" s="314" t="str">
        <f t="shared" si="687"/>
        <v/>
      </c>
      <c r="CR102" s="314" t="str">
        <f t="shared" si="688"/>
        <v/>
      </c>
      <c r="CS102" s="12"/>
      <c r="CT102" s="314" t="str">
        <f t="shared" si="689"/>
        <v/>
      </c>
      <c r="CU102" s="12"/>
      <c r="CV102" s="314"/>
      <c r="CW102" s="314" t="str">
        <f t="shared" si="690"/>
        <v/>
      </c>
      <c r="CX102" s="12"/>
      <c r="CY102" s="12"/>
      <c r="CZ102" s="12"/>
      <c r="DA102" s="314"/>
      <c r="DB102" s="316"/>
      <c r="DC102" s="293"/>
      <c r="DD102" s="307">
        <f t="shared" si="715"/>
        <v>11</v>
      </c>
      <c r="DE102" s="314" t="str">
        <f t="shared" ref="DE102:DG102" si="774">CJ102</f>
        <v/>
      </c>
      <c r="DF102" s="331" t="str">
        <f t="shared" si="774"/>
        <v/>
      </c>
      <c r="DG102" s="314" t="str">
        <f t="shared" si="774"/>
        <v/>
      </c>
      <c r="DH102" s="314" t="str">
        <f>Split!Z124</f>
        <v/>
      </c>
      <c r="DI102" s="314" t="str">
        <f>Split!AA124</f>
        <v/>
      </c>
      <c r="DJ102" s="12"/>
      <c r="DK102" s="12"/>
      <c r="DL102" s="314" t="str">
        <f t="shared" si="692"/>
        <v/>
      </c>
      <c r="DM102" s="314" t="str">
        <f t="shared" si="693"/>
        <v/>
      </c>
      <c r="DN102" s="12"/>
      <c r="DO102" s="314" t="str">
        <f t="shared" si="694"/>
        <v/>
      </c>
      <c r="DP102" s="12"/>
      <c r="DQ102" s="314"/>
      <c r="DR102" s="314" t="str">
        <f t="shared" si="695"/>
        <v/>
      </c>
      <c r="DS102" s="12"/>
      <c r="DT102" s="12"/>
      <c r="DU102" s="12"/>
      <c r="DV102" s="314"/>
      <c r="DW102" s="316"/>
      <c r="DX102" s="293"/>
      <c r="DY102" s="307">
        <f t="shared" si="717"/>
        <v>11</v>
      </c>
      <c r="DZ102" s="314" t="str">
        <f t="shared" ref="DZ102:EB102" si="775">DE102</f>
        <v/>
      </c>
      <c r="EA102" s="332" t="str">
        <f t="shared" si="775"/>
        <v/>
      </c>
      <c r="EB102" s="314" t="str">
        <f t="shared" si="775"/>
        <v/>
      </c>
      <c r="EC102" s="314" t="str">
        <f>Split!AB124</f>
        <v/>
      </c>
      <c r="ED102" s="314" t="str">
        <f>Split!AC124</f>
        <v/>
      </c>
      <c r="EE102" s="12"/>
      <c r="EF102" s="12"/>
      <c r="EG102" s="314" t="str">
        <f t="shared" si="697"/>
        <v/>
      </c>
      <c r="EH102" s="314" t="str">
        <f t="shared" si="698"/>
        <v/>
      </c>
      <c r="EI102" s="12"/>
      <c r="EJ102" s="314" t="str">
        <f t="shared" si="699"/>
        <v/>
      </c>
      <c r="EK102" s="12"/>
      <c r="EL102" s="314"/>
      <c r="EM102" s="314" t="str">
        <f t="shared" si="700"/>
        <v/>
      </c>
      <c r="EN102" s="12"/>
      <c r="EO102" s="12"/>
      <c r="EP102" s="12"/>
      <c r="EQ102" s="314"/>
      <c r="ER102" s="316"/>
      <c r="ES102" s="293"/>
      <c r="ET102" s="307">
        <f t="shared" si="719"/>
        <v>11</v>
      </c>
      <c r="EU102" s="314" t="str">
        <f t="shared" ref="EU102:EW102" si="776">DZ102</f>
        <v/>
      </c>
      <c r="EV102" s="332" t="str">
        <f t="shared" si="776"/>
        <v/>
      </c>
      <c r="EW102" s="314" t="str">
        <f t="shared" si="776"/>
        <v/>
      </c>
      <c r="EX102" s="314" t="str">
        <f>Split!AD124</f>
        <v/>
      </c>
      <c r="EY102" s="314" t="str">
        <f>Split!AE124</f>
        <v/>
      </c>
      <c r="EZ102" s="12"/>
      <c r="FA102" s="12"/>
      <c r="FB102" s="314" t="str">
        <f t="shared" si="702"/>
        <v/>
      </c>
      <c r="FC102" s="314" t="str">
        <f t="shared" si="703"/>
        <v/>
      </c>
      <c r="FD102" s="12"/>
      <c r="FE102" s="314" t="str">
        <f t="shared" si="704"/>
        <v/>
      </c>
      <c r="FF102" s="12"/>
      <c r="FG102" s="314"/>
      <c r="FH102" s="314" t="str">
        <f t="shared" si="705"/>
        <v/>
      </c>
      <c r="FI102" s="12"/>
      <c r="FJ102" s="12"/>
      <c r="FK102" s="12"/>
      <c r="FL102" s="314"/>
      <c r="FM102" s="316"/>
      <c r="FN102" s="300"/>
    </row>
    <row r="103" ht="15.75" customHeight="1" outlineLevel="1">
      <c r="A103" s="292"/>
      <c r="B103" s="293"/>
      <c r="C103" s="302">
        <f t="shared" si="706"/>
        <v>12</v>
      </c>
      <c r="D103" s="303" t="str">
        <f>Split!F125</f>
        <v/>
      </c>
      <c r="E103" s="329" t="str">
        <f>IF(#REF!="","",#REF!)</f>
        <v>#REF!</v>
      </c>
      <c r="F103" s="303" t="str">
        <f>Split!N125</f>
        <v/>
      </c>
      <c r="G103" s="303" t="str">
        <f>Split!P125</f>
        <v/>
      </c>
      <c r="H103" s="303" t="str">
        <f>Split!Q125</f>
        <v/>
      </c>
      <c r="I103" s="12"/>
      <c r="J103" s="12"/>
      <c r="K103" s="303" t="str">
        <f>IF(D103="","",Split!O125)</f>
        <v/>
      </c>
      <c r="L103" s="303" t="str">
        <f>Split!H125</f>
        <v/>
      </c>
      <c r="M103" s="12"/>
      <c r="N103" s="303" t="str">
        <f>Split!$J125</f>
        <v/>
      </c>
      <c r="O103" s="12"/>
      <c r="P103" s="303"/>
      <c r="Q103" s="303" t="str">
        <f>Split!L125</f>
        <v/>
      </c>
      <c r="R103" s="12"/>
      <c r="S103" s="12"/>
      <c r="T103" s="12"/>
      <c r="U103" s="303"/>
      <c r="V103" s="305"/>
      <c r="W103" s="293"/>
      <c r="X103" s="302">
        <f t="shared" si="707"/>
        <v>12</v>
      </c>
      <c r="Y103" s="303" t="str">
        <f t="shared" ref="Y103:AA103" si="777">D103</f>
        <v/>
      </c>
      <c r="Z103" s="329" t="str">
        <f t="shared" si="777"/>
        <v>#REF!</v>
      </c>
      <c r="AA103" s="303" t="str">
        <f t="shared" si="777"/>
        <v/>
      </c>
      <c r="AB103" s="303" t="str">
        <f>Split!R125</f>
        <v/>
      </c>
      <c r="AC103" s="303" t="str">
        <f>Split!S125</f>
        <v/>
      </c>
      <c r="AD103" s="12"/>
      <c r="AE103" s="12"/>
      <c r="AF103" s="303" t="str">
        <f t="shared" si="672"/>
        <v/>
      </c>
      <c r="AG103" s="303" t="str">
        <f t="shared" si="673"/>
        <v/>
      </c>
      <c r="AH103" s="12"/>
      <c r="AI103" s="303" t="str">
        <f t="shared" si="674"/>
        <v/>
      </c>
      <c r="AJ103" s="12"/>
      <c r="AK103" s="303"/>
      <c r="AL103" s="303" t="str">
        <f t="shared" si="675"/>
        <v/>
      </c>
      <c r="AM103" s="12"/>
      <c r="AN103" s="12"/>
      <c r="AO103" s="12"/>
      <c r="AP103" s="303"/>
      <c r="AQ103" s="305"/>
      <c r="AR103" s="298"/>
      <c r="AS103" s="302">
        <f t="shared" si="709"/>
        <v>12</v>
      </c>
      <c r="AT103" s="303" t="str">
        <f t="shared" ref="AT103:AV103" si="778">Y103</f>
        <v/>
      </c>
      <c r="AU103" s="329" t="str">
        <f t="shared" si="778"/>
        <v>#REF!</v>
      </c>
      <c r="AV103" s="303" t="str">
        <f t="shared" si="778"/>
        <v/>
      </c>
      <c r="AW103" s="303" t="str">
        <f>Split!T125</f>
        <v/>
      </c>
      <c r="AX103" s="303" t="str">
        <f>Split!U125</f>
        <v/>
      </c>
      <c r="AY103" s="12"/>
      <c r="AZ103" s="12"/>
      <c r="BA103" s="303" t="str">
        <f t="shared" si="677"/>
        <v/>
      </c>
      <c r="BB103" s="303" t="str">
        <f t="shared" si="678"/>
        <v/>
      </c>
      <c r="BC103" s="12"/>
      <c r="BD103" s="303" t="str">
        <f t="shared" si="679"/>
        <v/>
      </c>
      <c r="BE103" s="12"/>
      <c r="BF103" s="303"/>
      <c r="BG103" s="303" t="str">
        <f t="shared" si="680"/>
        <v/>
      </c>
      <c r="BH103" s="12"/>
      <c r="BI103" s="12"/>
      <c r="BJ103" s="12"/>
      <c r="BK103" s="303"/>
      <c r="BL103" s="305"/>
      <c r="BM103" s="298"/>
      <c r="BN103" s="302">
        <f t="shared" si="711"/>
        <v>12</v>
      </c>
      <c r="BO103" s="303" t="str">
        <f t="shared" ref="BO103:BQ103" si="779">AT103</f>
        <v/>
      </c>
      <c r="BP103" s="329" t="str">
        <f t="shared" si="779"/>
        <v>#REF!</v>
      </c>
      <c r="BQ103" s="303" t="str">
        <f t="shared" si="779"/>
        <v/>
      </c>
      <c r="BR103" s="303" t="str">
        <f>Split!V125</f>
        <v/>
      </c>
      <c r="BS103" s="303" t="str">
        <f>Split!W125</f>
        <v/>
      </c>
      <c r="BT103" s="12"/>
      <c r="BU103" s="12"/>
      <c r="BV103" s="303" t="str">
        <f t="shared" si="682"/>
        <v/>
      </c>
      <c r="BW103" s="303" t="str">
        <f t="shared" si="683"/>
        <v/>
      </c>
      <c r="BX103" s="12"/>
      <c r="BY103" s="303" t="str">
        <f t="shared" si="684"/>
        <v/>
      </c>
      <c r="BZ103" s="12"/>
      <c r="CA103" s="303"/>
      <c r="CB103" s="303" t="str">
        <f t="shared" si="685"/>
        <v/>
      </c>
      <c r="CC103" s="12"/>
      <c r="CD103" s="12"/>
      <c r="CE103" s="12"/>
      <c r="CF103" s="303"/>
      <c r="CG103" s="305"/>
      <c r="CH103" s="293"/>
      <c r="CI103" s="302">
        <f t="shared" si="713"/>
        <v>12</v>
      </c>
      <c r="CJ103" s="303" t="str">
        <f t="shared" ref="CJ103:CL103" si="780">BO103</f>
        <v/>
      </c>
      <c r="CK103" s="329" t="str">
        <f t="shared" si="780"/>
        <v>#REF!</v>
      </c>
      <c r="CL103" s="303" t="str">
        <f t="shared" si="780"/>
        <v/>
      </c>
      <c r="CM103" s="303" t="str">
        <f>Split!X125</f>
        <v/>
      </c>
      <c r="CN103" s="303" t="str">
        <f>Split!Y125</f>
        <v/>
      </c>
      <c r="CO103" s="12"/>
      <c r="CP103" s="12"/>
      <c r="CQ103" s="303" t="str">
        <f t="shared" si="687"/>
        <v/>
      </c>
      <c r="CR103" s="303" t="str">
        <f t="shared" si="688"/>
        <v/>
      </c>
      <c r="CS103" s="12"/>
      <c r="CT103" s="303" t="str">
        <f t="shared" si="689"/>
        <v/>
      </c>
      <c r="CU103" s="12"/>
      <c r="CV103" s="303"/>
      <c r="CW103" s="303" t="str">
        <f t="shared" si="690"/>
        <v/>
      </c>
      <c r="CX103" s="12"/>
      <c r="CY103" s="12"/>
      <c r="CZ103" s="12"/>
      <c r="DA103" s="303"/>
      <c r="DB103" s="305"/>
      <c r="DC103" s="293"/>
      <c r="DD103" s="302">
        <f t="shared" si="715"/>
        <v>12</v>
      </c>
      <c r="DE103" s="303" t="str">
        <f t="shared" ref="DE103:DG103" si="781">CJ103</f>
        <v/>
      </c>
      <c r="DF103" s="329" t="str">
        <f t="shared" si="781"/>
        <v>#REF!</v>
      </c>
      <c r="DG103" s="303" t="str">
        <f t="shared" si="781"/>
        <v/>
      </c>
      <c r="DH103" s="303" t="str">
        <f>Split!Z125</f>
        <v/>
      </c>
      <c r="DI103" s="303" t="str">
        <f>Split!AA125</f>
        <v/>
      </c>
      <c r="DJ103" s="12"/>
      <c r="DK103" s="12"/>
      <c r="DL103" s="303" t="str">
        <f t="shared" si="692"/>
        <v/>
      </c>
      <c r="DM103" s="303" t="str">
        <f t="shared" si="693"/>
        <v/>
      </c>
      <c r="DN103" s="12"/>
      <c r="DO103" s="303" t="str">
        <f t="shared" si="694"/>
        <v/>
      </c>
      <c r="DP103" s="12"/>
      <c r="DQ103" s="303"/>
      <c r="DR103" s="303" t="str">
        <f t="shared" si="695"/>
        <v/>
      </c>
      <c r="DS103" s="12"/>
      <c r="DT103" s="12"/>
      <c r="DU103" s="12"/>
      <c r="DV103" s="303"/>
      <c r="DW103" s="305"/>
      <c r="DX103" s="293"/>
      <c r="DY103" s="302">
        <f t="shared" si="717"/>
        <v>12</v>
      </c>
      <c r="DZ103" s="303" t="str">
        <f t="shared" ref="DZ103:EB103" si="782">DE103</f>
        <v/>
      </c>
      <c r="EA103" s="330" t="str">
        <f t="shared" si="782"/>
        <v>#REF!</v>
      </c>
      <c r="EB103" s="303" t="str">
        <f t="shared" si="782"/>
        <v/>
      </c>
      <c r="EC103" s="303" t="str">
        <f>Split!AB125</f>
        <v/>
      </c>
      <c r="ED103" s="303" t="str">
        <f>Split!AC125</f>
        <v/>
      </c>
      <c r="EE103" s="12"/>
      <c r="EF103" s="12"/>
      <c r="EG103" s="303" t="str">
        <f t="shared" si="697"/>
        <v/>
      </c>
      <c r="EH103" s="303" t="str">
        <f t="shared" si="698"/>
        <v/>
      </c>
      <c r="EI103" s="12"/>
      <c r="EJ103" s="303" t="str">
        <f t="shared" si="699"/>
        <v/>
      </c>
      <c r="EK103" s="12"/>
      <c r="EL103" s="303"/>
      <c r="EM103" s="303" t="str">
        <f t="shared" si="700"/>
        <v/>
      </c>
      <c r="EN103" s="12"/>
      <c r="EO103" s="12"/>
      <c r="EP103" s="12"/>
      <c r="EQ103" s="303"/>
      <c r="ER103" s="305"/>
      <c r="ES103" s="293"/>
      <c r="ET103" s="302">
        <f t="shared" si="719"/>
        <v>12</v>
      </c>
      <c r="EU103" s="303" t="str">
        <f t="shared" ref="EU103:EW103" si="783">DZ103</f>
        <v/>
      </c>
      <c r="EV103" s="330" t="str">
        <f t="shared" si="783"/>
        <v>#REF!</v>
      </c>
      <c r="EW103" s="303" t="str">
        <f t="shared" si="783"/>
        <v/>
      </c>
      <c r="EX103" s="303" t="str">
        <f>Split!AD125</f>
        <v/>
      </c>
      <c r="EY103" s="303" t="str">
        <f>Split!AE125</f>
        <v/>
      </c>
      <c r="EZ103" s="12"/>
      <c r="FA103" s="12"/>
      <c r="FB103" s="303" t="str">
        <f t="shared" si="702"/>
        <v/>
      </c>
      <c r="FC103" s="303" t="str">
        <f t="shared" si="703"/>
        <v/>
      </c>
      <c r="FD103" s="12"/>
      <c r="FE103" s="303" t="str">
        <f t="shared" si="704"/>
        <v/>
      </c>
      <c r="FF103" s="12"/>
      <c r="FG103" s="303"/>
      <c r="FH103" s="303" t="str">
        <f t="shared" si="705"/>
        <v/>
      </c>
      <c r="FI103" s="12"/>
      <c r="FJ103" s="12"/>
      <c r="FK103" s="12"/>
      <c r="FL103" s="303"/>
      <c r="FM103" s="305"/>
      <c r="FN103" s="300"/>
    </row>
    <row r="104" ht="15.75" customHeight="1">
      <c r="A104" s="347"/>
      <c r="B104" s="347"/>
      <c r="C104" s="348"/>
      <c r="D104" s="349"/>
      <c r="E104" s="10"/>
      <c r="F104" s="350"/>
      <c r="G104" s="350"/>
      <c r="H104" s="350"/>
      <c r="I104" s="350"/>
      <c r="J104" s="350"/>
      <c r="K104" s="342"/>
      <c r="L104" s="343"/>
      <c r="M104" s="343"/>
      <c r="N104" s="343"/>
      <c r="O104" s="343"/>
      <c r="P104" s="343"/>
      <c r="Q104" s="343"/>
      <c r="R104" s="343"/>
      <c r="S104" s="343"/>
      <c r="T104" s="343"/>
      <c r="U104" s="343"/>
      <c r="V104" s="343"/>
      <c r="W104" s="347"/>
      <c r="X104" s="348"/>
      <c r="Y104" s="349"/>
      <c r="Z104" s="10"/>
      <c r="AA104" s="350"/>
      <c r="AB104" s="350"/>
      <c r="AC104" s="350"/>
      <c r="AD104" s="350"/>
      <c r="AE104" s="350"/>
      <c r="AF104" s="342"/>
      <c r="AG104" s="343"/>
      <c r="AH104" s="343"/>
      <c r="AI104" s="343"/>
      <c r="AJ104" s="343"/>
      <c r="AK104" s="343"/>
      <c r="AL104" s="343"/>
      <c r="AM104" s="343"/>
      <c r="AN104" s="343"/>
      <c r="AO104" s="343"/>
      <c r="AP104" s="343"/>
      <c r="AQ104" s="343"/>
      <c r="AR104" s="61"/>
      <c r="AS104" s="347"/>
      <c r="AT104" s="347"/>
      <c r="AU104" s="347"/>
      <c r="AV104" s="351"/>
      <c r="AW104" s="351"/>
      <c r="AX104" s="351"/>
      <c r="AY104" s="351"/>
      <c r="AZ104" s="351"/>
      <c r="BA104" s="352"/>
      <c r="BB104" s="351"/>
      <c r="BC104" s="353"/>
      <c r="BD104" s="353"/>
      <c r="BE104" s="354"/>
      <c r="BF104" s="354"/>
      <c r="BG104" s="354"/>
      <c r="BH104" s="354"/>
      <c r="BI104" s="354"/>
      <c r="BJ104" s="354"/>
      <c r="BK104" s="354"/>
      <c r="BL104" s="354"/>
      <c r="BM104" s="61"/>
      <c r="BN104" s="347"/>
      <c r="BO104" s="347"/>
      <c r="BP104" s="347"/>
      <c r="BQ104" s="351"/>
      <c r="BR104" s="351"/>
      <c r="BS104" s="351"/>
      <c r="BT104" s="351"/>
      <c r="BU104" s="351"/>
      <c r="BV104" s="355"/>
      <c r="BW104" s="351"/>
      <c r="BX104" s="353"/>
      <c r="BY104" s="353"/>
      <c r="BZ104" s="354"/>
      <c r="CA104" s="354"/>
      <c r="CB104" s="354"/>
      <c r="CC104" s="354"/>
      <c r="CD104" s="354"/>
      <c r="CE104" s="354"/>
      <c r="CF104" s="354"/>
      <c r="CG104" s="354"/>
      <c r="CH104" s="347"/>
      <c r="CI104" s="347"/>
      <c r="CJ104" s="347"/>
      <c r="CK104" s="347"/>
      <c r="CL104" s="351"/>
      <c r="CM104" s="351"/>
      <c r="CN104" s="351"/>
      <c r="CO104" s="351"/>
      <c r="CP104" s="351"/>
      <c r="CQ104" s="355"/>
      <c r="CR104" s="351"/>
      <c r="CS104" s="353"/>
      <c r="CT104" s="353"/>
      <c r="CU104" s="354"/>
      <c r="CV104" s="354"/>
      <c r="CW104" s="354"/>
      <c r="CX104" s="354"/>
      <c r="CY104" s="354"/>
      <c r="CZ104" s="354"/>
      <c r="DA104" s="354"/>
      <c r="DB104" s="354"/>
      <c r="DC104" s="347"/>
      <c r="DD104" s="347"/>
      <c r="DE104" s="347"/>
      <c r="DF104" s="347"/>
      <c r="DG104" s="351"/>
      <c r="DH104" s="351"/>
      <c r="DI104" s="351"/>
      <c r="DJ104" s="351"/>
      <c r="DK104" s="351"/>
      <c r="DL104" s="355"/>
      <c r="DM104" s="351"/>
      <c r="DN104" s="353"/>
      <c r="DO104" s="353"/>
      <c r="DP104" s="354"/>
      <c r="DQ104" s="354"/>
      <c r="DR104" s="354"/>
      <c r="DS104" s="354"/>
      <c r="DT104" s="354"/>
      <c r="DU104" s="354"/>
      <c r="DV104" s="354"/>
      <c r="DW104" s="354"/>
      <c r="DX104" s="347"/>
      <c r="DY104" s="347"/>
      <c r="DZ104" s="347"/>
      <c r="EA104" s="347"/>
      <c r="EB104" s="351"/>
      <c r="EC104" s="351"/>
      <c r="ED104" s="351"/>
      <c r="EE104" s="351"/>
      <c r="EF104" s="351"/>
      <c r="EG104" s="355"/>
      <c r="EH104" s="351"/>
      <c r="EI104" s="353"/>
      <c r="EJ104" s="353"/>
      <c r="EK104" s="354"/>
      <c r="EL104" s="354"/>
      <c r="EM104" s="354"/>
      <c r="EN104" s="354"/>
      <c r="EO104" s="354"/>
      <c r="EP104" s="354"/>
      <c r="EQ104" s="354"/>
      <c r="ER104" s="354"/>
      <c r="ES104" s="347"/>
      <c r="ET104" s="347"/>
      <c r="EU104" s="347"/>
      <c r="EV104" s="347"/>
      <c r="EW104" s="351"/>
      <c r="EX104" s="351"/>
      <c r="EY104" s="351"/>
      <c r="EZ104" s="351"/>
      <c r="FA104" s="351"/>
      <c r="FB104" s="355"/>
      <c r="FC104" s="351"/>
      <c r="FD104" s="353"/>
      <c r="FE104" s="353"/>
      <c r="FF104" s="354"/>
      <c r="FG104" s="354"/>
      <c r="FH104" s="354"/>
      <c r="FI104" s="354"/>
      <c r="FJ104" s="354"/>
      <c r="FK104" s="354"/>
      <c r="FL104" s="354"/>
      <c r="FM104" s="354"/>
      <c r="FN104" s="347"/>
    </row>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88">
    <mergeCell ref="CB35:CE35"/>
    <mergeCell ref="CB36:CE36"/>
    <mergeCell ref="CB37:CE37"/>
    <mergeCell ref="CB38:CE38"/>
    <mergeCell ref="CB39:CE39"/>
    <mergeCell ref="BS35:BU35"/>
    <mergeCell ref="BY35:BZ35"/>
    <mergeCell ref="CN35:CP35"/>
    <mergeCell ref="CT35:CU35"/>
    <mergeCell ref="BS36:BU36"/>
    <mergeCell ref="BY36:BZ36"/>
    <mergeCell ref="CN36:CP36"/>
    <mergeCell ref="EH36:EI36"/>
    <mergeCell ref="EJ36:EK36"/>
    <mergeCell ref="EM36:EP36"/>
    <mergeCell ref="EY36:FA36"/>
    <mergeCell ref="FC36:FD36"/>
    <mergeCell ref="FE36:FF36"/>
    <mergeCell ref="FH36:FK36"/>
    <mergeCell ref="CT36:CU36"/>
    <mergeCell ref="CW36:CZ36"/>
    <mergeCell ref="DI36:DK36"/>
    <mergeCell ref="DM36:DN36"/>
    <mergeCell ref="DO36:DP36"/>
    <mergeCell ref="DR36:DU36"/>
    <mergeCell ref="ED36:EF36"/>
    <mergeCell ref="EY37:FA37"/>
    <mergeCell ref="FC37:FD37"/>
    <mergeCell ref="FE37:FF37"/>
    <mergeCell ref="FH37:FK37"/>
    <mergeCell ref="BW35:BX35"/>
    <mergeCell ref="BW36:BX36"/>
    <mergeCell ref="BS37:BU37"/>
    <mergeCell ref="BW37:BX37"/>
    <mergeCell ref="BY37:BZ37"/>
    <mergeCell ref="BW38:BX38"/>
    <mergeCell ref="BY38:BZ38"/>
    <mergeCell ref="ED39:EF39"/>
    <mergeCell ref="EH39:EI39"/>
    <mergeCell ref="BS38:BU38"/>
    <mergeCell ref="BS39:BU39"/>
    <mergeCell ref="BY39:BZ39"/>
    <mergeCell ref="CN39:CP39"/>
    <mergeCell ref="CT39:CU39"/>
    <mergeCell ref="BS40:BU40"/>
    <mergeCell ref="CN40:CP40"/>
    <mergeCell ref="CT40:CU40"/>
    <mergeCell ref="EH40:EI40"/>
    <mergeCell ref="EJ40:EK40"/>
    <mergeCell ref="EM40:EP40"/>
    <mergeCell ref="EY40:FA40"/>
    <mergeCell ref="FC40:FD40"/>
    <mergeCell ref="FE40:FF40"/>
    <mergeCell ref="FH40:FK40"/>
    <mergeCell ref="CW39:CZ39"/>
    <mergeCell ref="DI39:DK39"/>
    <mergeCell ref="DI40:DK40"/>
    <mergeCell ref="DM40:DN40"/>
    <mergeCell ref="DO40:DP40"/>
    <mergeCell ref="DR40:DU40"/>
    <mergeCell ref="ED40:EF40"/>
    <mergeCell ref="DM41:DN41"/>
    <mergeCell ref="DM42:DN42"/>
    <mergeCell ref="DM43:DN43"/>
    <mergeCell ref="FC42:FD42"/>
    <mergeCell ref="FE42:FF42"/>
    <mergeCell ref="EY43:FA43"/>
    <mergeCell ref="FC43:FD43"/>
    <mergeCell ref="FE43:FF43"/>
    <mergeCell ref="FH43:FK43"/>
    <mergeCell ref="EM41:EP41"/>
    <mergeCell ref="EY41:FA41"/>
    <mergeCell ref="FC41:FD41"/>
    <mergeCell ref="FE41:FF41"/>
    <mergeCell ref="FH41:FK41"/>
    <mergeCell ref="EM42:EP42"/>
    <mergeCell ref="EY42:FA42"/>
    <mergeCell ref="FH42:FK42"/>
    <mergeCell ref="BS42:BU42"/>
    <mergeCell ref="BS43:BU43"/>
    <mergeCell ref="BW43:BX43"/>
    <mergeCell ref="BY43:BZ43"/>
    <mergeCell ref="CB43:CE43"/>
    <mergeCell ref="CN43:CP43"/>
    <mergeCell ref="CR43:CS43"/>
    <mergeCell ref="CR37:CS37"/>
    <mergeCell ref="CR38:CS38"/>
    <mergeCell ref="CW37:CZ37"/>
    <mergeCell ref="CW38:CZ38"/>
    <mergeCell ref="CR35:CS35"/>
    <mergeCell ref="CR36:CS36"/>
    <mergeCell ref="CN37:CP37"/>
    <mergeCell ref="CT37:CU37"/>
    <mergeCell ref="DI37:DK37"/>
    <mergeCell ref="CN38:CP38"/>
    <mergeCell ref="CT38:CU38"/>
    <mergeCell ref="DI38:DK38"/>
    <mergeCell ref="DM37:DN37"/>
    <mergeCell ref="DO37:DP37"/>
    <mergeCell ref="DR37:DU37"/>
    <mergeCell ref="ED37:EF37"/>
    <mergeCell ref="EH37:EI37"/>
    <mergeCell ref="EJ37:EK37"/>
    <mergeCell ref="EM37:EP37"/>
    <mergeCell ref="DM38:DN38"/>
    <mergeCell ref="DO38:DP38"/>
    <mergeCell ref="DR38:DU38"/>
    <mergeCell ref="ED38:EF38"/>
    <mergeCell ref="EH38:EI38"/>
    <mergeCell ref="EJ38:EK38"/>
    <mergeCell ref="EM38:EP38"/>
    <mergeCell ref="EJ39:EK39"/>
    <mergeCell ref="EM39:EP39"/>
    <mergeCell ref="FC38:FD38"/>
    <mergeCell ref="FC39:FD39"/>
    <mergeCell ref="FH38:FK38"/>
    <mergeCell ref="FH39:FK39"/>
    <mergeCell ref="EY38:FA38"/>
    <mergeCell ref="FE38:FF38"/>
    <mergeCell ref="DM39:DN39"/>
    <mergeCell ref="DO39:DP39"/>
    <mergeCell ref="DR39:DU39"/>
    <mergeCell ref="EY39:FA39"/>
    <mergeCell ref="FE39:FF39"/>
    <mergeCell ref="CR41:CS41"/>
    <mergeCell ref="CR42:CS42"/>
    <mergeCell ref="CW41:CZ41"/>
    <mergeCell ref="CW42:CZ42"/>
    <mergeCell ref="CR39:CS39"/>
    <mergeCell ref="CR40:CS40"/>
    <mergeCell ref="CW40:CZ40"/>
    <mergeCell ref="CN41:CP41"/>
    <mergeCell ref="CT41:CU41"/>
    <mergeCell ref="CN42:CP42"/>
    <mergeCell ref="CT42:CU42"/>
    <mergeCell ref="DR41:DU41"/>
    <mergeCell ref="DR42:DU42"/>
    <mergeCell ref="EH41:EI41"/>
    <mergeCell ref="EH42:EI42"/>
    <mergeCell ref="DI41:DK41"/>
    <mergeCell ref="DO41:DP41"/>
    <mergeCell ref="ED41:EF41"/>
    <mergeCell ref="EJ41:EK41"/>
    <mergeCell ref="DI42:DK42"/>
    <mergeCell ref="DO42:DP42"/>
    <mergeCell ref="ED42:EF42"/>
    <mergeCell ref="EJ42:EK42"/>
    <mergeCell ref="BY40:BZ40"/>
    <mergeCell ref="CB40:CE40"/>
    <mergeCell ref="CB41:CE41"/>
    <mergeCell ref="CB42:CE42"/>
    <mergeCell ref="BW39:BX39"/>
    <mergeCell ref="BW40:BX40"/>
    <mergeCell ref="BS41:BU41"/>
    <mergeCell ref="BW41:BX41"/>
    <mergeCell ref="BY41:BZ41"/>
    <mergeCell ref="BW42:BX42"/>
    <mergeCell ref="BY42:BZ42"/>
    <mergeCell ref="EJ43:EK43"/>
    <mergeCell ref="EM43:EP43"/>
    <mergeCell ref="CT43:CU43"/>
    <mergeCell ref="CW43:CZ43"/>
    <mergeCell ref="DI43:DK43"/>
    <mergeCell ref="DO43:DP43"/>
    <mergeCell ref="DR43:DU43"/>
    <mergeCell ref="ED43:EF43"/>
    <mergeCell ref="EH43:EI43"/>
    <mergeCell ref="AX17:AZ17"/>
    <mergeCell ref="AX18:AZ18"/>
    <mergeCell ref="BS17:BU17"/>
    <mergeCell ref="BS18:BU18"/>
    <mergeCell ref="AL17:AO17"/>
    <mergeCell ref="BB17:BC17"/>
    <mergeCell ref="BD17:BE17"/>
    <mergeCell ref="BG17:BJ17"/>
    <mergeCell ref="BW17:BX17"/>
    <mergeCell ref="AL18:AO18"/>
    <mergeCell ref="BG18:BJ18"/>
    <mergeCell ref="BW18:BX18"/>
    <mergeCell ref="BW24:BX24"/>
    <mergeCell ref="BY24:BZ24"/>
    <mergeCell ref="CB24:CE24"/>
    <mergeCell ref="CN24:CP24"/>
    <mergeCell ref="CR24:CS24"/>
    <mergeCell ref="CT24:CU24"/>
    <mergeCell ref="CW24:CZ24"/>
    <mergeCell ref="EM24:EP24"/>
    <mergeCell ref="EY24:FA24"/>
    <mergeCell ref="FC24:FD24"/>
    <mergeCell ref="FE24:FF24"/>
    <mergeCell ref="FH24:FK24"/>
    <mergeCell ref="DI24:DK24"/>
    <mergeCell ref="DM24:DN24"/>
    <mergeCell ref="DO24:DP24"/>
    <mergeCell ref="DR24:DU24"/>
    <mergeCell ref="ED24:EF24"/>
    <mergeCell ref="EH24:EI24"/>
    <mergeCell ref="EJ24:EK24"/>
    <mergeCell ref="BG24:BJ24"/>
    <mergeCell ref="BG25:BJ25"/>
    <mergeCell ref="BS23:BU23"/>
    <mergeCell ref="BW23:BX23"/>
    <mergeCell ref="AX24:AZ24"/>
    <mergeCell ref="BD24:BE24"/>
    <mergeCell ref="BS24:BU24"/>
    <mergeCell ref="AX25:AZ25"/>
    <mergeCell ref="BD25:BE25"/>
    <mergeCell ref="BS25:BU25"/>
    <mergeCell ref="BW25:BX25"/>
    <mergeCell ref="BY25:BZ25"/>
    <mergeCell ref="CB25:CE25"/>
    <mergeCell ref="CN25:CP25"/>
    <mergeCell ref="CR25:CS25"/>
    <mergeCell ref="CT25:CU25"/>
    <mergeCell ref="EJ25:EK25"/>
    <mergeCell ref="EM25:EP25"/>
    <mergeCell ref="EY25:FA25"/>
    <mergeCell ref="FC25:FD25"/>
    <mergeCell ref="FE25:FF25"/>
    <mergeCell ref="FH25:FK25"/>
    <mergeCell ref="CW25:CZ25"/>
    <mergeCell ref="DI25:DK25"/>
    <mergeCell ref="DM25:DN25"/>
    <mergeCell ref="DO25:DP25"/>
    <mergeCell ref="DR25:DU25"/>
    <mergeCell ref="ED25:EF25"/>
    <mergeCell ref="EH25:EI25"/>
    <mergeCell ref="BW26:BX26"/>
    <mergeCell ref="BY26:BZ26"/>
    <mergeCell ref="CB26:CE26"/>
    <mergeCell ref="CN26:CP26"/>
    <mergeCell ref="CR26:CS26"/>
    <mergeCell ref="CT26:CU26"/>
    <mergeCell ref="CW26:CZ26"/>
    <mergeCell ref="EM26:EP26"/>
    <mergeCell ref="EY26:FA26"/>
    <mergeCell ref="FC26:FD26"/>
    <mergeCell ref="FE26:FF26"/>
    <mergeCell ref="FH26:FK26"/>
    <mergeCell ref="DI26:DK26"/>
    <mergeCell ref="DM26:DN26"/>
    <mergeCell ref="DO26:DP26"/>
    <mergeCell ref="DR26:DU26"/>
    <mergeCell ref="ED26:EF26"/>
    <mergeCell ref="EH26:EI26"/>
    <mergeCell ref="EJ26:EK26"/>
    <mergeCell ref="CB31:CE31"/>
    <mergeCell ref="CB32:CE32"/>
    <mergeCell ref="CB33:CE33"/>
    <mergeCell ref="BS31:BU31"/>
    <mergeCell ref="BY31:BZ31"/>
    <mergeCell ref="CN31:CP31"/>
    <mergeCell ref="CT31:CU31"/>
    <mergeCell ref="BS32:BU32"/>
    <mergeCell ref="BY32:BZ32"/>
    <mergeCell ref="CN32:CP32"/>
    <mergeCell ref="BS33:BU33"/>
    <mergeCell ref="BW33:BX33"/>
    <mergeCell ref="BY33:BZ33"/>
    <mergeCell ref="CN33:CP33"/>
    <mergeCell ref="CR33:CS33"/>
    <mergeCell ref="CT33:CU33"/>
    <mergeCell ref="CW33:CZ33"/>
    <mergeCell ref="EM33:EP33"/>
    <mergeCell ref="EY33:FA33"/>
    <mergeCell ref="FC33:FD33"/>
    <mergeCell ref="FE33:FF33"/>
    <mergeCell ref="FH33:FK33"/>
    <mergeCell ref="DI33:DK33"/>
    <mergeCell ref="DM33:DN33"/>
    <mergeCell ref="DO33:DP33"/>
    <mergeCell ref="DR33:DU33"/>
    <mergeCell ref="ED33:EF33"/>
    <mergeCell ref="EH33:EI33"/>
    <mergeCell ref="EJ33:EK33"/>
    <mergeCell ref="L27:M27"/>
    <mergeCell ref="L28:M28"/>
    <mergeCell ref="H31:J31"/>
    <mergeCell ref="L31:M31"/>
    <mergeCell ref="N31:O31"/>
    <mergeCell ref="L32:M32"/>
    <mergeCell ref="N32:O32"/>
    <mergeCell ref="Q33:T33"/>
    <mergeCell ref="Q34:T34"/>
    <mergeCell ref="H32:J32"/>
    <mergeCell ref="H33:J33"/>
    <mergeCell ref="L33:M33"/>
    <mergeCell ref="N33:O33"/>
    <mergeCell ref="H34:J34"/>
    <mergeCell ref="L34:M34"/>
    <mergeCell ref="N34:O34"/>
    <mergeCell ref="AC32:AE32"/>
    <mergeCell ref="AC33:AE33"/>
    <mergeCell ref="AG33:AH33"/>
    <mergeCell ref="AI33:AJ33"/>
    <mergeCell ref="AC34:AE34"/>
    <mergeCell ref="AG34:AH34"/>
    <mergeCell ref="AI34:AJ34"/>
    <mergeCell ref="BW34:BX34"/>
    <mergeCell ref="BY34:BZ34"/>
    <mergeCell ref="CB34:CE34"/>
    <mergeCell ref="CN34:CP34"/>
    <mergeCell ref="CR34:CS34"/>
    <mergeCell ref="CT34:CU34"/>
    <mergeCell ref="CW34:CZ34"/>
    <mergeCell ref="EM34:EP34"/>
    <mergeCell ref="EY34:FA34"/>
    <mergeCell ref="FC34:FD34"/>
    <mergeCell ref="FE34:FF34"/>
    <mergeCell ref="FH34:FK34"/>
    <mergeCell ref="DI34:DK34"/>
    <mergeCell ref="DM34:DN34"/>
    <mergeCell ref="DO34:DP34"/>
    <mergeCell ref="DR34:DU34"/>
    <mergeCell ref="ED34:EF34"/>
    <mergeCell ref="EH34:EI34"/>
    <mergeCell ref="EJ34:EK34"/>
    <mergeCell ref="AL33:AO33"/>
    <mergeCell ref="AL34:AO34"/>
    <mergeCell ref="AX34:AZ34"/>
    <mergeCell ref="BB34:BC34"/>
    <mergeCell ref="BD34:BE34"/>
    <mergeCell ref="BG34:BJ34"/>
    <mergeCell ref="BS34:BU34"/>
    <mergeCell ref="EJ35:EK35"/>
    <mergeCell ref="EM35:EP35"/>
    <mergeCell ref="EY35:FA35"/>
    <mergeCell ref="FC35:FD35"/>
    <mergeCell ref="FE35:FF35"/>
    <mergeCell ref="FH35:FK35"/>
    <mergeCell ref="CW35:CZ35"/>
    <mergeCell ref="DI35:DK35"/>
    <mergeCell ref="DM35:DN35"/>
    <mergeCell ref="DO35:DP35"/>
    <mergeCell ref="DR35:DU35"/>
    <mergeCell ref="ED35:EF35"/>
    <mergeCell ref="EH35:EI35"/>
    <mergeCell ref="AL19:AO19"/>
    <mergeCell ref="AL20:AO20"/>
    <mergeCell ref="AL21:AO21"/>
    <mergeCell ref="AL22:AO22"/>
    <mergeCell ref="AL23:AO23"/>
    <mergeCell ref="AL24:AO24"/>
    <mergeCell ref="AL25:AO25"/>
    <mergeCell ref="AG17:AH17"/>
    <mergeCell ref="AG18:AH18"/>
    <mergeCell ref="AC19:AE19"/>
    <mergeCell ref="AI19:AJ19"/>
    <mergeCell ref="AX19:AZ19"/>
    <mergeCell ref="AC20:AE20"/>
    <mergeCell ref="AI20:AJ20"/>
    <mergeCell ref="AX20:AZ20"/>
    <mergeCell ref="AG21:AH21"/>
    <mergeCell ref="AI21:AJ21"/>
    <mergeCell ref="AX21:AZ21"/>
    <mergeCell ref="BB21:BC21"/>
    <mergeCell ref="BD21:BE21"/>
    <mergeCell ref="BG21:BJ21"/>
    <mergeCell ref="H24:J24"/>
    <mergeCell ref="H25:J25"/>
    <mergeCell ref="L25:M25"/>
    <mergeCell ref="N25:O25"/>
    <mergeCell ref="Q25:T25"/>
    <mergeCell ref="L21:M21"/>
    <mergeCell ref="L22:M22"/>
    <mergeCell ref="H23:J23"/>
    <mergeCell ref="L23:M23"/>
    <mergeCell ref="N23:O23"/>
    <mergeCell ref="L24:M24"/>
    <mergeCell ref="N24:O24"/>
    <mergeCell ref="AG24:AH24"/>
    <mergeCell ref="AG25:AH25"/>
    <mergeCell ref="BB26:BC26"/>
    <mergeCell ref="BB27:BC27"/>
    <mergeCell ref="AX28:AZ28"/>
    <mergeCell ref="BB28:BC28"/>
    <mergeCell ref="BD28:BE28"/>
    <mergeCell ref="BG28:BJ28"/>
    <mergeCell ref="AG19:AH19"/>
    <mergeCell ref="AG20:AH20"/>
    <mergeCell ref="H21:J21"/>
    <mergeCell ref="N21:O21"/>
    <mergeCell ref="AC21:AE21"/>
    <mergeCell ref="H22:J22"/>
    <mergeCell ref="N22:O22"/>
    <mergeCell ref="Q21:T21"/>
    <mergeCell ref="Q22:T22"/>
    <mergeCell ref="Q23:T23"/>
    <mergeCell ref="AC24:AE24"/>
    <mergeCell ref="AI24:AJ24"/>
    <mergeCell ref="AC25:AE25"/>
    <mergeCell ref="AI25:AJ25"/>
    <mergeCell ref="Q26:T26"/>
    <mergeCell ref="Q27:T27"/>
    <mergeCell ref="Q31:T31"/>
    <mergeCell ref="Q32:T32"/>
    <mergeCell ref="N28:O28"/>
    <mergeCell ref="Q28:T28"/>
    <mergeCell ref="AC28:AE28"/>
    <mergeCell ref="AG28:AH28"/>
    <mergeCell ref="AI28:AJ28"/>
    <mergeCell ref="AL28:AO28"/>
    <mergeCell ref="BB32:BC32"/>
    <mergeCell ref="BD32:BE32"/>
    <mergeCell ref="AX33:AZ33"/>
    <mergeCell ref="BB33:BC33"/>
    <mergeCell ref="BD33:BE33"/>
    <mergeCell ref="BG33:BJ33"/>
    <mergeCell ref="BD31:BE31"/>
    <mergeCell ref="BG31:BJ31"/>
    <mergeCell ref="AG32:AH32"/>
    <mergeCell ref="AI32:AJ32"/>
    <mergeCell ref="AL32:AO32"/>
    <mergeCell ref="AX32:AZ32"/>
    <mergeCell ref="BG32:BJ32"/>
    <mergeCell ref="Q24:T24"/>
    <mergeCell ref="H26:J26"/>
    <mergeCell ref="L26:M26"/>
    <mergeCell ref="N26:O26"/>
    <mergeCell ref="H27:J27"/>
    <mergeCell ref="N27:O27"/>
    <mergeCell ref="H28:J28"/>
    <mergeCell ref="AG35:AH35"/>
    <mergeCell ref="AG36:AH36"/>
    <mergeCell ref="AC37:AE37"/>
    <mergeCell ref="AG37:AH37"/>
    <mergeCell ref="AI37:AJ37"/>
    <mergeCell ref="AL37:AO37"/>
    <mergeCell ref="AC38:AE38"/>
    <mergeCell ref="AL38:AO38"/>
    <mergeCell ref="AG38:AH38"/>
    <mergeCell ref="AI38:AJ38"/>
    <mergeCell ref="AC39:AE39"/>
    <mergeCell ref="AG39:AH39"/>
    <mergeCell ref="AI39:AJ39"/>
    <mergeCell ref="AL39:AO39"/>
    <mergeCell ref="AL40:AO40"/>
    <mergeCell ref="AL41:AO41"/>
    <mergeCell ref="AL42:AO42"/>
    <mergeCell ref="AL43:AO43"/>
    <mergeCell ref="AL46:AO46"/>
    <mergeCell ref="AL47:AO47"/>
    <mergeCell ref="AL48:AO48"/>
    <mergeCell ref="AL49:AO49"/>
    <mergeCell ref="AL50:AO50"/>
    <mergeCell ref="AC43:AE43"/>
    <mergeCell ref="AC46:AE46"/>
    <mergeCell ref="AC47:AE47"/>
    <mergeCell ref="AC48:AE48"/>
    <mergeCell ref="AC49:AE49"/>
    <mergeCell ref="AC50:AE50"/>
    <mergeCell ref="AC40:AE40"/>
    <mergeCell ref="AC41:AE41"/>
    <mergeCell ref="AG41:AH41"/>
    <mergeCell ref="AI41:AJ41"/>
    <mergeCell ref="AC42:AE42"/>
    <mergeCell ref="AI42:AJ42"/>
    <mergeCell ref="AI43:AJ43"/>
    <mergeCell ref="AG48:AH48"/>
    <mergeCell ref="AG49:AH49"/>
    <mergeCell ref="AG50:AH50"/>
    <mergeCell ref="AI49:AJ49"/>
    <mergeCell ref="AI50:AJ50"/>
    <mergeCell ref="AG42:AH42"/>
    <mergeCell ref="AG43:AH43"/>
    <mergeCell ref="AG46:AH46"/>
    <mergeCell ref="AI46:AJ46"/>
    <mergeCell ref="AG47:AH47"/>
    <mergeCell ref="AI47:AJ47"/>
    <mergeCell ref="AI48:AJ48"/>
    <mergeCell ref="AL35:AO35"/>
    <mergeCell ref="AX35:AZ35"/>
    <mergeCell ref="BB35:BC35"/>
    <mergeCell ref="BD35:BE35"/>
    <mergeCell ref="BG35:BJ35"/>
    <mergeCell ref="Q35:T35"/>
    <mergeCell ref="Q36:T36"/>
    <mergeCell ref="Q37:T37"/>
    <mergeCell ref="Q38:T38"/>
    <mergeCell ref="H35:J35"/>
    <mergeCell ref="N35:O35"/>
    <mergeCell ref="AC35:AE35"/>
    <mergeCell ref="AI35:AJ35"/>
    <mergeCell ref="H36:J36"/>
    <mergeCell ref="N36:O36"/>
    <mergeCell ref="AC36:AE36"/>
    <mergeCell ref="AI36:AJ36"/>
    <mergeCell ref="AL36:AO36"/>
    <mergeCell ref="AX36:AZ36"/>
    <mergeCell ref="BB36:BC36"/>
    <mergeCell ref="BD36:BE36"/>
    <mergeCell ref="BG36:BJ36"/>
    <mergeCell ref="AX37:AZ37"/>
    <mergeCell ref="BG37:BJ37"/>
    <mergeCell ref="BB37:BC37"/>
    <mergeCell ref="BD37:BE37"/>
    <mergeCell ref="AX38:AZ38"/>
    <mergeCell ref="BB38:BC38"/>
    <mergeCell ref="BD38:BE38"/>
    <mergeCell ref="BG38:BJ38"/>
    <mergeCell ref="AX39:AZ39"/>
    <mergeCell ref="BG39:BJ39"/>
    <mergeCell ref="AG40:AH40"/>
    <mergeCell ref="AI40:AJ40"/>
    <mergeCell ref="BB43:BC43"/>
    <mergeCell ref="BD43:BE43"/>
    <mergeCell ref="BB39:BC39"/>
    <mergeCell ref="BD39:BE39"/>
    <mergeCell ref="AX40:AZ40"/>
    <mergeCell ref="BB40:BC40"/>
    <mergeCell ref="BD40:BE40"/>
    <mergeCell ref="BG40:BJ40"/>
    <mergeCell ref="AX41:AZ41"/>
    <mergeCell ref="BG41:BJ41"/>
    <mergeCell ref="BB41:BC41"/>
    <mergeCell ref="BD41:BE41"/>
    <mergeCell ref="AX42:AZ42"/>
    <mergeCell ref="BB42:BC42"/>
    <mergeCell ref="BD42:BE42"/>
    <mergeCell ref="BG42:BJ42"/>
    <mergeCell ref="BG43:BJ43"/>
    <mergeCell ref="BY46:BZ46"/>
    <mergeCell ref="CB46:CE46"/>
    <mergeCell ref="CN46:CP46"/>
    <mergeCell ref="CR46:CS46"/>
    <mergeCell ref="CT46:CU46"/>
    <mergeCell ref="CW46:CZ46"/>
    <mergeCell ref="DI46:DK46"/>
    <mergeCell ref="EY46:FA46"/>
    <mergeCell ref="FC46:FD46"/>
    <mergeCell ref="FE46:FF46"/>
    <mergeCell ref="FH46:FK46"/>
    <mergeCell ref="EY47:FA47"/>
    <mergeCell ref="FC47:FD47"/>
    <mergeCell ref="FE47:FF47"/>
    <mergeCell ref="FH47:FK47"/>
    <mergeCell ref="DM46:DN46"/>
    <mergeCell ref="DO46:DP46"/>
    <mergeCell ref="DR46:DU46"/>
    <mergeCell ref="ED46:EF46"/>
    <mergeCell ref="EH46:EI46"/>
    <mergeCell ref="EJ46:EK46"/>
    <mergeCell ref="EM46:EP46"/>
    <mergeCell ref="BB46:BC46"/>
    <mergeCell ref="BB47:BC47"/>
    <mergeCell ref="BW46:BX46"/>
    <mergeCell ref="BW47:BX47"/>
    <mergeCell ref="BY47:BZ47"/>
    <mergeCell ref="CB47:CE47"/>
    <mergeCell ref="CN47:CP47"/>
    <mergeCell ref="CR47:CS47"/>
    <mergeCell ref="CT47:CU47"/>
    <mergeCell ref="EM50:EP50"/>
    <mergeCell ref="EY50:FA50"/>
    <mergeCell ref="FC50:FD50"/>
    <mergeCell ref="FE50:FF50"/>
    <mergeCell ref="FH50:FK50"/>
    <mergeCell ref="DI50:DK50"/>
    <mergeCell ref="DM50:DN50"/>
    <mergeCell ref="DO50:DP50"/>
    <mergeCell ref="DR50:DU50"/>
    <mergeCell ref="ED50:EF50"/>
    <mergeCell ref="EH50:EI50"/>
    <mergeCell ref="EJ50:EK50"/>
    <mergeCell ref="BG46:BJ46"/>
    <mergeCell ref="BG47:BJ47"/>
    <mergeCell ref="BG48:BJ48"/>
    <mergeCell ref="AX43:AZ43"/>
    <mergeCell ref="AX46:AZ46"/>
    <mergeCell ref="BD46:BE46"/>
    <mergeCell ref="BS46:BU46"/>
    <mergeCell ref="AX47:AZ47"/>
    <mergeCell ref="BD47:BE47"/>
    <mergeCell ref="BS47:BU47"/>
    <mergeCell ref="BB48:BC48"/>
    <mergeCell ref="BB49:BC49"/>
    <mergeCell ref="AX50:AZ50"/>
    <mergeCell ref="BB50:BC50"/>
    <mergeCell ref="BD50:BE50"/>
    <mergeCell ref="BD49:BE49"/>
    <mergeCell ref="BG49:BJ49"/>
    <mergeCell ref="BG50:BJ50"/>
    <mergeCell ref="BW48:BX48"/>
    <mergeCell ref="BW49:BX49"/>
    <mergeCell ref="BS50:BU50"/>
    <mergeCell ref="BW50:BX50"/>
    <mergeCell ref="BY50:BZ50"/>
    <mergeCell ref="AX48:AZ48"/>
    <mergeCell ref="BD48:BE48"/>
    <mergeCell ref="BS48:BU48"/>
    <mergeCell ref="BY48:BZ48"/>
    <mergeCell ref="AX49:AZ49"/>
    <mergeCell ref="BS49:BU49"/>
    <mergeCell ref="BY49:BZ49"/>
    <mergeCell ref="CB48:CE48"/>
    <mergeCell ref="CB49:CE49"/>
    <mergeCell ref="CB50:CE50"/>
    <mergeCell ref="CN50:CP50"/>
    <mergeCell ref="CR50:CS50"/>
    <mergeCell ref="CT50:CU50"/>
    <mergeCell ref="CW50:CZ50"/>
    <mergeCell ref="DI53:DK53"/>
    <mergeCell ref="DM53:DN53"/>
    <mergeCell ref="DO53:DP53"/>
    <mergeCell ref="DR53:DU53"/>
    <mergeCell ref="ED53:EF53"/>
    <mergeCell ref="EJ53:EK53"/>
    <mergeCell ref="ED54:EF54"/>
    <mergeCell ref="EJ54:EK54"/>
    <mergeCell ref="EM54:EP54"/>
    <mergeCell ref="EY54:FA54"/>
    <mergeCell ref="FC54:FD54"/>
    <mergeCell ref="FE54:FF54"/>
    <mergeCell ref="FH54:FK54"/>
    <mergeCell ref="EY55:FA55"/>
    <mergeCell ref="FH55:FK55"/>
    <mergeCell ref="EH53:EI53"/>
    <mergeCell ref="EH54:EI54"/>
    <mergeCell ref="ED55:EF55"/>
    <mergeCell ref="EH55:EI55"/>
    <mergeCell ref="EJ55:EK55"/>
    <mergeCell ref="EM55:EP55"/>
    <mergeCell ref="ED56:EF56"/>
    <mergeCell ref="EM56:EP56"/>
    <mergeCell ref="FC57:FD57"/>
    <mergeCell ref="FE57:FF57"/>
    <mergeCell ref="EY58:FA58"/>
    <mergeCell ref="FC58:FD58"/>
    <mergeCell ref="FE58:FF58"/>
    <mergeCell ref="FH58:FK58"/>
    <mergeCell ref="FC55:FD55"/>
    <mergeCell ref="FE55:FF55"/>
    <mergeCell ref="EY56:FA56"/>
    <mergeCell ref="FC56:FD56"/>
    <mergeCell ref="FE56:FF56"/>
    <mergeCell ref="FH56:FK56"/>
    <mergeCell ref="EY57:FA57"/>
    <mergeCell ref="FH57:FK57"/>
    <mergeCell ref="EH58:EI58"/>
    <mergeCell ref="EJ58:EK58"/>
    <mergeCell ref="EH56:EI56"/>
    <mergeCell ref="EJ56:EK56"/>
    <mergeCell ref="ED57:EF57"/>
    <mergeCell ref="EH57:EI57"/>
    <mergeCell ref="EJ57:EK57"/>
    <mergeCell ref="EM57:EP57"/>
    <mergeCell ref="ED58:EF58"/>
    <mergeCell ref="EM58:EP58"/>
    <mergeCell ref="DO55:DP55"/>
    <mergeCell ref="DR55:DU55"/>
    <mergeCell ref="DR56:DU56"/>
    <mergeCell ref="DR57:DU57"/>
    <mergeCell ref="DR58:DU58"/>
    <mergeCell ref="DI61:DK61"/>
    <mergeCell ref="DM61:DN61"/>
    <mergeCell ref="FC61:FD61"/>
    <mergeCell ref="FE61:FF61"/>
    <mergeCell ref="FH61:FK61"/>
    <mergeCell ref="EM61:EP61"/>
    <mergeCell ref="EM62:EP62"/>
    <mergeCell ref="EM63:EP63"/>
    <mergeCell ref="EM64:EP64"/>
    <mergeCell ref="EM65:EP65"/>
    <mergeCell ref="DO61:DP61"/>
    <mergeCell ref="DR61:DU61"/>
    <mergeCell ref="ED61:EF61"/>
    <mergeCell ref="EJ61:EK61"/>
    <mergeCell ref="EY61:FA61"/>
    <mergeCell ref="ED62:EF62"/>
    <mergeCell ref="EJ62:EK62"/>
    <mergeCell ref="ED64:EF64"/>
    <mergeCell ref="ED65:EF65"/>
    <mergeCell ref="EH65:EI65"/>
    <mergeCell ref="EJ65:EK65"/>
    <mergeCell ref="EH61:EI61"/>
    <mergeCell ref="EH62:EI62"/>
    <mergeCell ref="ED63:EF63"/>
    <mergeCell ref="EH63:EI63"/>
    <mergeCell ref="EJ63:EK63"/>
    <mergeCell ref="EH64:EI64"/>
    <mergeCell ref="EJ64:EK64"/>
    <mergeCell ref="FH64:FK64"/>
    <mergeCell ref="FH65:FK65"/>
    <mergeCell ref="EJ47:EK47"/>
    <mergeCell ref="EM47:EP47"/>
    <mergeCell ref="CW47:CZ47"/>
    <mergeCell ref="DI47:DK47"/>
    <mergeCell ref="DM47:DN47"/>
    <mergeCell ref="DO47:DP47"/>
    <mergeCell ref="DR47:DU47"/>
    <mergeCell ref="ED47:EF47"/>
    <mergeCell ref="EH47:EI47"/>
    <mergeCell ref="FE48:FF48"/>
    <mergeCell ref="FH48:FK48"/>
    <mergeCell ref="DR48:DU48"/>
    <mergeCell ref="ED48:EF48"/>
    <mergeCell ref="EH48:EI48"/>
    <mergeCell ref="EJ48:EK48"/>
    <mergeCell ref="EM48:EP48"/>
    <mergeCell ref="EY48:FA48"/>
    <mergeCell ref="FC48:FD48"/>
    <mergeCell ref="CR48:CS48"/>
    <mergeCell ref="CR49:CS49"/>
    <mergeCell ref="DM48:DN48"/>
    <mergeCell ref="DM49:DN49"/>
    <mergeCell ref="FC49:FD49"/>
    <mergeCell ref="FE49:FF49"/>
    <mergeCell ref="FH49:FK49"/>
    <mergeCell ref="DO49:DP49"/>
    <mergeCell ref="DR49:DU49"/>
    <mergeCell ref="ED49:EF49"/>
    <mergeCell ref="EH49:EI49"/>
    <mergeCell ref="EJ49:EK49"/>
    <mergeCell ref="EM49:EP49"/>
    <mergeCell ref="EY49:FA49"/>
    <mergeCell ref="EY51:FA51"/>
    <mergeCell ref="FC51:FD51"/>
    <mergeCell ref="FE51:FF51"/>
    <mergeCell ref="FH51:FK51"/>
    <mergeCell ref="DM51:DN51"/>
    <mergeCell ref="DO51:DP51"/>
    <mergeCell ref="DR51:DU51"/>
    <mergeCell ref="ED51:EF51"/>
    <mergeCell ref="EH51:EI51"/>
    <mergeCell ref="EJ51:EK51"/>
    <mergeCell ref="EM51:EP51"/>
    <mergeCell ref="CR51:CS51"/>
    <mergeCell ref="CR52:CS52"/>
    <mergeCell ref="CN53:CP53"/>
    <mergeCell ref="CR53:CS53"/>
    <mergeCell ref="CT53:CU53"/>
    <mergeCell ref="CW51:CZ51"/>
    <mergeCell ref="CW52:CZ52"/>
    <mergeCell ref="CW53:CZ53"/>
    <mergeCell ref="EM52:EP52"/>
    <mergeCell ref="EY52:FA52"/>
    <mergeCell ref="FC52:FD52"/>
    <mergeCell ref="FE52:FF52"/>
    <mergeCell ref="FH52:FK52"/>
    <mergeCell ref="DI52:DK52"/>
    <mergeCell ref="DM52:DN52"/>
    <mergeCell ref="DO52:DP52"/>
    <mergeCell ref="DR52:DU52"/>
    <mergeCell ref="ED52:EF52"/>
    <mergeCell ref="EH52:EI52"/>
    <mergeCell ref="EJ52:EK52"/>
    <mergeCell ref="EM53:EP53"/>
    <mergeCell ref="EY53:FA53"/>
    <mergeCell ref="FC53:FD53"/>
    <mergeCell ref="FE53:FF53"/>
    <mergeCell ref="FH53:FK53"/>
    <mergeCell ref="DM58:DN58"/>
    <mergeCell ref="DO58:DP58"/>
    <mergeCell ref="DM55:DN55"/>
    <mergeCell ref="DM56:DN56"/>
    <mergeCell ref="DO56:DP56"/>
    <mergeCell ref="DI57:DK57"/>
    <mergeCell ref="DM57:DN57"/>
    <mergeCell ref="DO57:DP57"/>
    <mergeCell ref="DI58:DK58"/>
    <mergeCell ref="CR55:CS55"/>
    <mergeCell ref="CR56:CS56"/>
    <mergeCell ref="CN57:CP57"/>
    <mergeCell ref="CR57:CS57"/>
    <mergeCell ref="CT57:CU57"/>
    <mergeCell ref="CR58:CS58"/>
    <mergeCell ref="CT58:CU58"/>
    <mergeCell ref="CN63:CP63"/>
    <mergeCell ref="CN64:CP64"/>
    <mergeCell ref="CR64:CS64"/>
    <mergeCell ref="CT64:CU64"/>
    <mergeCell ref="CN65:CP65"/>
    <mergeCell ref="CR65:CS65"/>
    <mergeCell ref="CT65:CU65"/>
    <mergeCell ref="CN58:CP58"/>
    <mergeCell ref="CN61:CP61"/>
    <mergeCell ref="CR61:CS61"/>
    <mergeCell ref="CT61:CU61"/>
    <mergeCell ref="CN62:CP62"/>
    <mergeCell ref="CT62:CU62"/>
    <mergeCell ref="CT63:CU63"/>
    <mergeCell ref="CW64:CZ64"/>
    <mergeCell ref="CW65:CZ65"/>
    <mergeCell ref="CW55:CZ55"/>
    <mergeCell ref="CW56:CZ56"/>
    <mergeCell ref="CW57:CZ57"/>
    <mergeCell ref="CW58:CZ58"/>
    <mergeCell ref="CW61:CZ61"/>
    <mergeCell ref="CW62:CZ62"/>
    <mergeCell ref="CW63:CZ63"/>
    <mergeCell ref="CN48:CP48"/>
    <mergeCell ref="CT48:CU48"/>
    <mergeCell ref="DI48:DK48"/>
    <mergeCell ref="DO48:DP48"/>
    <mergeCell ref="CN49:CP49"/>
    <mergeCell ref="CT49:CU49"/>
    <mergeCell ref="DI49:DK49"/>
    <mergeCell ref="CW48:CZ48"/>
    <mergeCell ref="CW49:CZ49"/>
    <mergeCell ref="CN51:CP51"/>
    <mergeCell ref="CT51:CU51"/>
    <mergeCell ref="DI51:DK51"/>
    <mergeCell ref="CN52:CP52"/>
    <mergeCell ref="CT52:CU52"/>
    <mergeCell ref="CR54:CS54"/>
    <mergeCell ref="CT54:CU54"/>
    <mergeCell ref="CW54:CZ54"/>
    <mergeCell ref="DI54:DK54"/>
    <mergeCell ref="DM54:DN54"/>
    <mergeCell ref="DO54:DP54"/>
    <mergeCell ref="DR54:DU54"/>
    <mergeCell ref="CN54:CP54"/>
    <mergeCell ref="CN55:CP55"/>
    <mergeCell ref="CT55:CU55"/>
    <mergeCell ref="DI55:DK55"/>
    <mergeCell ref="CN56:CP56"/>
    <mergeCell ref="CT56:CU56"/>
    <mergeCell ref="DI56:DK56"/>
    <mergeCell ref="CR62:CS62"/>
    <mergeCell ref="CR63:CS63"/>
    <mergeCell ref="DI62:DK62"/>
    <mergeCell ref="DM62:DN62"/>
    <mergeCell ref="DO62:DP62"/>
    <mergeCell ref="DR62:DU62"/>
    <mergeCell ref="DM63:DN63"/>
    <mergeCell ref="DO63:DP63"/>
    <mergeCell ref="DR63:DU63"/>
    <mergeCell ref="DR64:DU64"/>
    <mergeCell ref="DR65:DU65"/>
    <mergeCell ref="DI63:DK63"/>
    <mergeCell ref="DI64:DK64"/>
    <mergeCell ref="DM64:DN64"/>
    <mergeCell ref="DO64:DP64"/>
    <mergeCell ref="DI65:DK65"/>
    <mergeCell ref="DM65:DN65"/>
    <mergeCell ref="DO65:DP65"/>
    <mergeCell ref="EY62:FA62"/>
    <mergeCell ref="FC62:FD62"/>
    <mergeCell ref="FE62:FF62"/>
    <mergeCell ref="FH62:FK62"/>
    <mergeCell ref="FC63:FD63"/>
    <mergeCell ref="FE63:FF63"/>
    <mergeCell ref="FH63:FK63"/>
    <mergeCell ref="EY63:FA63"/>
    <mergeCell ref="EY64:FA64"/>
    <mergeCell ref="FC64:FD64"/>
    <mergeCell ref="FE64:FF64"/>
    <mergeCell ref="EY65:FA65"/>
    <mergeCell ref="FC65:FD65"/>
    <mergeCell ref="FE65:FF65"/>
    <mergeCell ref="X1:AQ1"/>
    <mergeCell ref="AS1:BL1"/>
    <mergeCell ref="BN1:CG1"/>
    <mergeCell ref="CI1:DB1"/>
    <mergeCell ref="DD1:DW1"/>
    <mergeCell ref="DY1:ER1"/>
    <mergeCell ref="ET1:FM1"/>
    <mergeCell ref="E4:F4"/>
    <mergeCell ref="I4:J4"/>
    <mergeCell ref="E7:R9"/>
    <mergeCell ref="Y7:Y9"/>
    <mergeCell ref="N4:Q4"/>
    <mergeCell ref="Z4:AA4"/>
    <mergeCell ref="BT4:BU4"/>
    <mergeCell ref="BY4:CB4"/>
    <mergeCell ref="EA4:EB4"/>
    <mergeCell ref="EE4:EF4"/>
    <mergeCell ref="EJ4:EM4"/>
    <mergeCell ref="CO5:CP5"/>
    <mergeCell ref="CT5:CW5"/>
    <mergeCell ref="DF5:DG5"/>
    <mergeCell ref="DJ5:DK5"/>
    <mergeCell ref="DO5:DR5"/>
    <mergeCell ref="EA5:EB5"/>
    <mergeCell ref="EE5:EF5"/>
    <mergeCell ref="EJ5:EM5"/>
    <mergeCell ref="CJ7:CJ9"/>
    <mergeCell ref="CK7:CX9"/>
    <mergeCell ref="DZ7:DZ9"/>
    <mergeCell ref="EA7:EN9"/>
    <mergeCell ref="EV5:EW5"/>
    <mergeCell ref="EU7:EU9"/>
    <mergeCell ref="EP3:ER10"/>
    <mergeCell ref="FK3:FM10"/>
    <mergeCell ref="EV4:EW4"/>
    <mergeCell ref="EZ4:FA4"/>
    <mergeCell ref="FE4:FH4"/>
    <mergeCell ref="EZ5:FA5"/>
    <mergeCell ref="FE5:FH5"/>
    <mergeCell ref="EV7:FI9"/>
    <mergeCell ref="N5:Q5"/>
    <mergeCell ref="Z5:AA5"/>
    <mergeCell ref="CZ3:DB10"/>
    <mergeCell ref="DE7:DE9"/>
    <mergeCell ref="DF12:DG12"/>
    <mergeCell ref="AI11:AL11"/>
    <mergeCell ref="AM11:AO11"/>
    <mergeCell ref="AU11:AV11"/>
    <mergeCell ref="BB11:BC11"/>
    <mergeCell ref="BD11:BG11"/>
    <mergeCell ref="BH11:BJ11"/>
    <mergeCell ref="BP11:BQ11"/>
    <mergeCell ref="E12:F12"/>
    <mergeCell ref="H12:J12"/>
    <mergeCell ref="L12:M12"/>
    <mergeCell ref="N12:Q12"/>
    <mergeCell ref="R12:T12"/>
    <mergeCell ref="Z12:AA12"/>
    <mergeCell ref="AC12:AE12"/>
    <mergeCell ref="BW11:BX11"/>
    <mergeCell ref="BW12:BX12"/>
    <mergeCell ref="DM11:DN11"/>
    <mergeCell ref="DM12:DN12"/>
    <mergeCell ref="FC11:FD11"/>
    <mergeCell ref="FC12:FD12"/>
    <mergeCell ref="BD4:BG4"/>
    <mergeCell ref="BP4:BQ4"/>
    <mergeCell ref="CK4:CL4"/>
    <mergeCell ref="CO4:CP4"/>
    <mergeCell ref="CT4:CW4"/>
    <mergeCell ref="DF4:DG4"/>
    <mergeCell ref="DJ4:DK4"/>
    <mergeCell ref="DO4:DR4"/>
    <mergeCell ref="E5:F5"/>
    <mergeCell ref="I5:J5"/>
    <mergeCell ref="AD5:AE5"/>
    <mergeCell ref="AI5:AL5"/>
    <mergeCell ref="AU5:AV5"/>
    <mergeCell ref="AY5:AZ5"/>
    <mergeCell ref="AU4:AV4"/>
    <mergeCell ref="AY4:AZ4"/>
    <mergeCell ref="BD5:BG5"/>
    <mergeCell ref="BP5:BQ5"/>
    <mergeCell ref="BT5:BU5"/>
    <mergeCell ref="BY5:CB5"/>
    <mergeCell ref="CK5:CL5"/>
    <mergeCell ref="AD4:AE4"/>
    <mergeCell ref="AI4:AL4"/>
    <mergeCell ref="Z7:AM9"/>
    <mergeCell ref="AT7:AT9"/>
    <mergeCell ref="AU7:BH9"/>
    <mergeCell ref="BO7:BO9"/>
    <mergeCell ref="BP7:CC9"/>
    <mergeCell ref="C1:V1"/>
    <mergeCell ref="T3:V10"/>
    <mergeCell ref="AO3:AQ10"/>
    <mergeCell ref="BJ3:BL10"/>
    <mergeCell ref="CE3:CG10"/>
    <mergeCell ref="DU3:DW10"/>
    <mergeCell ref="DF7:DS9"/>
    <mergeCell ref="D7:D9"/>
    <mergeCell ref="E11:F11"/>
    <mergeCell ref="L11:M11"/>
    <mergeCell ref="N11:Q11"/>
    <mergeCell ref="R11:T11"/>
    <mergeCell ref="Z11:AA11"/>
    <mergeCell ref="AG11:AH11"/>
    <mergeCell ref="BY12:CB12"/>
    <mergeCell ref="CC12:CE12"/>
    <mergeCell ref="CK12:CL12"/>
    <mergeCell ref="CN12:CP12"/>
    <mergeCell ref="CR12:CS12"/>
    <mergeCell ref="CT12:CW12"/>
    <mergeCell ref="BY11:CB11"/>
    <mergeCell ref="CC11:CE11"/>
    <mergeCell ref="CK11:CL11"/>
    <mergeCell ref="CR11:CS11"/>
    <mergeCell ref="CT11:CW11"/>
    <mergeCell ref="CX11:CZ11"/>
    <mergeCell ref="BS12:BU12"/>
    <mergeCell ref="CX12:CZ12"/>
    <mergeCell ref="DO12:DR12"/>
    <mergeCell ref="DS12:DU12"/>
    <mergeCell ref="EA12:EB12"/>
    <mergeCell ref="ED12:EF12"/>
    <mergeCell ref="EH12:EI12"/>
    <mergeCell ref="EJ12:EM12"/>
    <mergeCell ref="DF11:DG11"/>
    <mergeCell ref="DO11:DR11"/>
    <mergeCell ref="DS11:DU11"/>
    <mergeCell ref="EA11:EB11"/>
    <mergeCell ref="EH11:EI11"/>
    <mergeCell ref="EJ11:EM11"/>
    <mergeCell ref="DI12:DK12"/>
    <mergeCell ref="FE12:FH12"/>
    <mergeCell ref="FI12:FK12"/>
    <mergeCell ref="EN11:EP11"/>
    <mergeCell ref="EV11:EW11"/>
    <mergeCell ref="FE11:FH11"/>
    <mergeCell ref="FI11:FK11"/>
    <mergeCell ref="EN12:EP12"/>
    <mergeCell ref="EV12:EW12"/>
    <mergeCell ref="EY12:FA12"/>
    <mergeCell ref="AG13:AH13"/>
    <mergeCell ref="AI13:AL13"/>
    <mergeCell ref="AM13:AO13"/>
    <mergeCell ref="AU13:AV13"/>
    <mergeCell ref="AX13:AZ13"/>
    <mergeCell ref="BB13:BC13"/>
    <mergeCell ref="BD13:BG13"/>
    <mergeCell ref="E13:F13"/>
    <mergeCell ref="H13:J13"/>
    <mergeCell ref="L13:M13"/>
    <mergeCell ref="N13:Q13"/>
    <mergeCell ref="R13:T13"/>
    <mergeCell ref="Z13:AA13"/>
    <mergeCell ref="AC13:AE13"/>
    <mergeCell ref="AL16:AO16"/>
    <mergeCell ref="AX16:AZ16"/>
    <mergeCell ref="BB16:BC16"/>
    <mergeCell ref="BD16:BE16"/>
    <mergeCell ref="BG16:BJ16"/>
    <mergeCell ref="BS16:BU16"/>
    <mergeCell ref="BW16:BX16"/>
    <mergeCell ref="BY17:BZ17"/>
    <mergeCell ref="CB17:CE17"/>
    <mergeCell ref="CN17:CP17"/>
    <mergeCell ref="CR17:CS17"/>
    <mergeCell ref="CT17:CU17"/>
    <mergeCell ref="CW17:CZ17"/>
    <mergeCell ref="DI17:DK17"/>
    <mergeCell ref="EY17:FA17"/>
    <mergeCell ref="FC17:FD17"/>
    <mergeCell ref="FE17:FF17"/>
    <mergeCell ref="FH17:FK17"/>
    <mergeCell ref="EY18:FA18"/>
    <mergeCell ref="FC18:FD18"/>
    <mergeCell ref="FE18:FF18"/>
    <mergeCell ref="FH18:FK18"/>
    <mergeCell ref="DM17:DN17"/>
    <mergeCell ref="DO17:DP17"/>
    <mergeCell ref="DR17:DU17"/>
    <mergeCell ref="ED17:EF17"/>
    <mergeCell ref="EH17:EI17"/>
    <mergeCell ref="EJ17:EK17"/>
    <mergeCell ref="EM17:EP17"/>
    <mergeCell ref="L17:M17"/>
    <mergeCell ref="L18:M18"/>
    <mergeCell ref="BB18:BC18"/>
    <mergeCell ref="BD18:BE18"/>
    <mergeCell ref="BY16:BZ16"/>
    <mergeCell ref="CB16:CE16"/>
    <mergeCell ref="BY18:BZ18"/>
    <mergeCell ref="CB18:CE18"/>
    <mergeCell ref="CN18:CP18"/>
    <mergeCell ref="CR18:CS18"/>
    <mergeCell ref="CT18:CU18"/>
    <mergeCell ref="Q17:T17"/>
    <mergeCell ref="Q18:T18"/>
    <mergeCell ref="Q19:T19"/>
    <mergeCell ref="Q20:T20"/>
    <mergeCell ref="H18:J18"/>
    <mergeCell ref="H19:J19"/>
    <mergeCell ref="L19:M19"/>
    <mergeCell ref="N19:O19"/>
    <mergeCell ref="H20:J20"/>
    <mergeCell ref="L20:M20"/>
    <mergeCell ref="N20:O20"/>
    <mergeCell ref="H17:J17"/>
    <mergeCell ref="N17:O17"/>
    <mergeCell ref="AC17:AE17"/>
    <mergeCell ref="AI17:AJ17"/>
    <mergeCell ref="N18:O18"/>
    <mergeCell ref="AC18:AE18"/>
    <mergeCell ref="AI18:AJ18"/>
    <mergeCell ref="CN19:CP19"/>
    <mergeCell ref="CR19:CS19"/>
    <mergeCell ref="CT19:CU19"/>
    <mergeCell ref="CW19:CZ19"/>
    <mergeCell ref="DI19:DK19"/>
    <mergeCell ref="DM19:DN19"/>
    <mergeCell ref="DO19:DP19"/>
    <mergeCell ref="FE19:FF19"/>
    <mergeCell ref="FH19:FK19"/>
    <mergeCell ref="DR19:DU19"/>
    <mergeCell ref="ED19:EF19"/>
    <mergeCell ref="EH19:EI19"/>
    <mergeCell ref="EJ19:EK19"/>
    <mergeCell ref="EM19:EP19"/>
    <mergeCell ref="EY19:FA19"/>
    <mergeCell ref="FC19:FD19"/>
    <mergeCell ref="CN20:CP20"/>
    <mergeCell ref="CR20:CS20"/>
    <mergeCell ref="CT20:CU20"/>
    <mergeCell ref="CW20:CZ20"/>
    <mergeCell ref="DI20:DK20"/>
    <mergeCell ref="DM20:DN20"/>
    <mergeCell ref="DO20:DP20"/>
    <mergeCell ref="DR16:DU16"/>
    <mergeCell ref="ED16:EF16"/>
    <mergeCell ref="CN16:CP16"/>
    <mergeCell ref="CR16:CS16"/>
    <mergeCell ref="CT16:CU16"/>
    <mergeCell ref="CW16:CZ16"/>
    <mergeCell ref="DI16:DK16"/>
    <mergeCell ref="DM16:DN16"/>
    <mergeCell ref="DO16:DP16"/>
    <mergeCell ref="BH12:BJ12"/>
    <mergeCell ref="BP12:BQ12"/>
    <mergeCell ref="AG12:AH12"/>
    <mergeCell ref="AI12:AL12"/>
    <mergeCell ref="AM12:AO12"/>
    <mergeCell ref="AU12:AV12"/>
    <mergeCell ref="AX12:AZ12"/>
    <mergeCell ref="BB12:BC12"/>
    <mergeCell ref="BD12:BG12"/>
    <mergeCell ref="BH13:BJ13"/>
    <mergeCell ref="BP13:BQ13"/>
    <mergeCell ref="BS13:BU13"/>
    <mergeCell ref="BW13:BX13"/>
    <mergeCell ref="BY13:CB13"/>
    <mergeCell ref="CC13:CE13"/>
    <mergeCell ref="CK13:CL13"/>
    <mergeCell ref="CN13:CP13"/>
    <mergeCell ref="CR13:CS13"/>
    <mergeCell ref="CT13:CW13"/>
    <mergeCell ref="CX13:CZ13"/>
    <mergeCell ref="DF13:DG13"/>
    <mergeCell ref="DI13:DK13"/>
    <mergeCell ref="DM13:DN13"/>
    <mergeCell ref="EV13:EW13"/>
    <mergeCell ref="EY13:FA13"/>
    <mergeCell ref="FC13:FD13"/>
    <mergeCell ref="FE13:FH13"/>
    <mergeCell ref="FI13:FK13"/>
    <mergeCell ref="H16:J16"/>
    <mergeCell ref="L16:M16"/>
    <mergeCell ref="N16:O16"/>
    <mergeCell ref="Q16:T16"/>
    <mergeCell ref="AC16:AE16"/>
    <mergeCell ref="AG16:AH16"/>
    <mergeCell ref="AI16:AJ16"/>
    <mergeCell ref="EH16:EI16"/>
    <mergeCell ref="EJ16:EK16"/>
    <mergeCell ref="EM16:EP16"/>
    <mergeCell ref="EY16:FA16"/>
    <mergeCell ref="FC16:FD16"/>
    <mergeCell ref="FE16:FF16"/>
    <mergeCell ref="FH16:FK16"/>
    <mergeCell ref="DO13:DR13"/>
    <mergeCell ref="DS13:DU13"/>
    <mergeCell ref="EA13:EB13"/>
    <mergeCell ref="ED13:EF13"/>
    <mergeCell ref="EH13:EI13"/>
    <mergeCell ref="EJ13:EM13"/>
    <mergeCell ref="EN13:EP13"/>
    <mergeCell ref="EJ18:EK18"/>
    <mergeCell ref="EM18:EP18"/>
    <mergeCell ref="CW18:CZ18"/>
    <mergeCell ref="DI18:DK18"/>
    <mergeCell ref="DM18:DN18"/>
    <mergeCell ref="DO18:DP18"/>
    <mergeCell ref="DR18:DU18"/>
    <mergeCell ref="ED18:EF18"/>
    <mergeCell ref="EH18:EI18"/>
    <mergeCell ref="BB19:BC19"/>
    <mergeCell ref="BD19:BE19"/>
    <mergeCell ref="BG19:BJ19"/>
    <mergeCell ref="BS19:BU19"/>
    <mergeCell ref="BW19:BX19"/>
    <mergeCell ref="BY19:BZ19"/>
    <mergeCell ref="CB19:CE19"/>
    <mergeCell ref="BW20:BX20"/>
    <mergeCell ref="BW21:BX21"/>
    <mergeCell ref="BB20:BC20"/>
    <mergeCell ref="BD20:BE20"/>
    <mergeCell ref="BG20:BJ20"/>
    <mergeCell ref="BS20:BU20"/>
    <mergeCell ref="BY20:BZ20"/>
    <mergeCell ref="BS21:BU21"/>
    <mergeCell ref="BY21:BZ21"/>
    <mergeCell ref="CB20:CE20"/>
    <mergeCell ref="CB21:CE21"/>
    <mergeCell ref="CN21:CP21"/>
    <mergeCell ref="CR21:CS21"/>
    <mergeCell ref="CT21:CU21"/>
    <mergeCell ref="CW21:CZ21"/>
    <mergeCell ref="DI21:DK21"/>
    <mergeCell ref="EY21:FA21"/>
    <mergeCell ref="FC21:FD21"/>
    <mergeCell ref="FE21:FF21"/>
    <mergeCell ref="FH21:FK21"/>
    <mergeCell ref="DM21:DN21"/>
    <mergeCell ref="DO21:DP21"/>
    <mergeCell ref="DR21:DU21"/>
    <mergeCell ref="ED21:EF21"/>
    <mergeCell ref="EH21:EI21"/>
    <mergeCell ref="EJ21:EK21"/>
    <mergeCell ref="EM21:EP21"/>
    <mergeCell ref="FE20:FF20"/>
    <mergeCell ref="FH20:FK20"/>
    <mergeCell ref="DR20:DU20"/>
    <mergeCell ref="ED20:EF20"/>
    <mergeCell ref="EH20:EI20"/>
    <mergeCell ref="EJ20:EK20"/>
    <mergeCell ref="EM20:EP20"/>
    <mergeCell ref="EY20:FA20"/>
    <mergeCell ref="FC20:FD20"/>
    <mergeCell ref="BS22:BU22"/>
    <mergeCell ref="BW22:BX22"/>
    <mergeCell ref="BY22:BZ22"/>
    <mergeCell ref="CB22:CE22"/>
    <mergeCell ref="CN22:CP22"/>
    <mergeCell ref="CR22:CS22"/>
    <mergeCell ref="CT22:CU22"/>
    <mergeCell ref="EJ22:EK22"/>
    <mergeCell ref="EM22:EP22"/>
    <mergeCell ref="EY22:FA22"/>
    <mergeCell ref="FC22:FD22"/>
    <mergeCell ref="FE22:FF22"/>
    <mergeCell ref="FH22:FK22"/>
    <mergeCell ref="CW22:CZ22"/>
    <mergeCell ref="DI22:DK22"/>
    <mergeCell ref="DM22:DN22"/>
    <mergeCell ref="DO22:DP22"/>
    <mergeCell ref="DR22:DU22"/>
    <mergeCell ref="ED22:EF22"/>
    <mergeCell ref="EH22:EI22"/>
    <mergeCell ref="AC22:AE22"/>
    <mergeCell ref="AG22:AH22"/>
    <mergeCell ref="AI22:AJ22"/>
    <mergeCell ref="AX22:AZ22"/>
    <mergeCell ref="BB22:BC22"/>
    <mergeCell ref="BD22:BE22"/>
    <mergeCell ref="BG22:BJ22"/>
    <mergeCell ref="AC23:AE23"/>
    <mergeCell ref="AG23:AH23"/>
    <mergeCell ref="AI23:AJ23"/>
    <mergeCell ref="AX23:AZ23"/>
    <mergeCell ref="BB23:BC23"/>
    <mergeCell ref="BD23:BE23"/>
    <mergeCell ref="BG23:BJ23"/>
    <mergeCell ref="BY23:BZ23"/>
    <mergeCell ref="CB23:CE23"/>
    <mergeCell ref="CN23:CP23"/>
    <mergeCell ref="CR23:CS23"/>
    <mergeCell ref="CT23:CU23"/>
    <mergeCell ref="CW23:CZ23"/>
    <mergeCell ref="DI23:DK23"/>
    <mergeCell ref="EY23:FA23"/>
    <mergeCell ref="FC23:FD23"/>
    <mergeCell ref="FE23:FF23"/>
    <mergeCell ref="FH23:FK23"/>
    <mergeCell ref="DM23:DN23"/>
    <mergeCell ref="DO23:DP23"/>
    <mergeCell ref="DR23:DU23"/>
    <mergeCell ref="ED23:EF23"/>
    <mergeCell ref="EH23:EI23"/>
    <mergeCell ref="EJ23:EK23"/>
    <mergeCell ref="EM23:EP23"/>
    <mergeCell ref="BG26:BJ26"/>
    <mergeCell ref="BG27:BJ27"/>
    <mergeCell ref="BS27:BU27"/>
    <mergeCell ref="BW27:BX27"/>
    <mergeCell ref="BY27:BZ27"/>
    <mergeCell ref="CB27:CE27"/>
    <mergeCell ref="CN27:CP27"/>
    <mergeCell ref="CR27:CS27"/>
    <mergeCell ref="CT27:CU27"/>
    <mergeCell ref="EJ27:EK27"/>
    <mergeCell ref="EM27:EP27"/>
    <mergeCell ref="EY27:FA27"/>
    <mergeCell ref="FC27:FD27"/>
    <mergeCell ref="FE27:FF27"/>
    <mergeCell ref="FH27:FK27"/>
    <mergeCell ref="CW27:CZ27"/>
    <mergeCell ref="DI27:DK27"/>
    <mergeCell ref="DM27:DN27"/>
    <mergeCell ref="DO27:DP27"/>
    <mergeCell ref="DR27:DU27"/>
    <mergeCell ref="ED27:EF27"/>
    <mergeCell ref="EH27:EI27"/>
    <mergeCell ref="BB24:BC24"/>
    <mergeCell ref="BB25:BC25"/>
    <mergeCell ref="AX26:AZ26"/>
    <mergeCell ref="BD26:BE26"/>
    <mergeCell ref="BS26:BU26"/>
    <mergeCell ref="AX27:AZ27"/>
    <mergeCell ref="BD27:BE27"/>
    <mergeCell ref="BS28:BU28"/>
    <mergeCell ref="BW28:BX28"/>
    <mergeCell ref="BY28:BZ28"/>
    <mergeCell ref="CB28:CE28"/>
    <mergeCell ref="CN28:CP28"/>
    <mergeCell ref="CR28:CS28"/>
    <mergeCell ref="CT28:CU28"/>
    <mergeCell ref="EJ28:EK28"/>
    <mergeCell ref="EM28:EP28"/>
    <mergeCell ref="EY28:FA28"/>
    <mergeCell ref="FC28:FD28"/>
    <mergeCell ref="FE28:FF28"/>
    <mergeCell ref="FH28:FK28"/>
    <mergeCell ref="CW28:CZ28"/>
    <mergeCell ref="DI28:DK28"/>
    <mergeCell ref="DM28:DN28"/>
    <mergeCell ref="DO28:DP28"/>
    <mergeCell ref="DR28:DU28"/>
    <mergeCell ref="ED28:EF28"/>
    <mergeCell ref="EH28:EI28"/>
    <mergeCell ref="AC26:AE26"/>
    <mergeCell ref="AG26:AH26"/>
    <mergeCell ref="AI26:AJ26"/>
    <mergeCell ref="AL26:AO26"/>
    <mergeCell ref="AG27:AH27"/>
    <mergeCell ref="AI27:AJ27"/>
    <mergeCell ref="AL27:AO27"/>
    <mergeCell ref="AC27:AE27"/>
    <mergeCell ref="AC31:AE31"/>
    <mergeCell ref="AG31:AH31"/>
    <mergeCell ref="AI31:AJ31"/>
    <mergeCell ref="AL31:AO31"/>
    <mergeCell ref="AX31:AZ31"/>
    <mergeCell ref="BB31:BC31"/>
    <mergeCell ref="EJ31:EK31"/>
    <mergeCell ref="EM31:EP31"/>
    <mergeCell ref="EY31:FA31"/>
    <mergeCell ref="FC31:FD31"/>
    <mergeCell ref="FE31:FF31"/>
    <mergeCell ref="FH31:FK31"/>
    <mergeCell ref="CW31:CZ31"/>
    <mergeCell ref="DI31:DK31"/>
    <mergeCell ref="DM31:DN31"/>
    <mergeCell ref="DO31:DP31"/>
    <mergeCell ref="DR31:DU31"/>
    <mergeCell ref="ED31:EF31"/>
    <mergeCell ref="EH31:EI31"/>
    <mergeCell ref="BW31:BX31"/>
    <mergeCell ref="BW32:BX32"/>
    <mergeCell ref="CR31:CS31"/>
    <mergeCell ref="CR32:CS32"/>
    <mergeCell ref="EH32:EI32"/>
    <mergeCell ref="EJ32:EK32"/>
    <mergeCell ref="EM32:EP32"/>
    <mergeCell ref="EY32:FA32"/>
    <mergeCell ref="FC32:FD32"/>
    <mergeCell ref="FE32:FF32"/>
    <mergeCell ref="FH32:FK32"/>
    <mergeCell ref="CT32:CU32"/>
    <mergeCell ref="CW32:CZ32"/>
    <mergeCell ref="DI32:DK32"/>
    <mergeCell ref="DM32:DN32"/>
    <mergeCell ref="DO32:DP32"/>
    <mergeCell ref="DR32:DU32"/>
    <mergeCell ref="ED32:EF32"/>
    <mergeCell ref="BS61:BU61"/>
    <mergeCell ref="BW61:BX61"/>
    <mergeCell ref="BY61:BZ61"/>
    <mergeCell ref="CB61:CE61"/>
    <mergeCell ref="BW62:BX62"/>
    <mergeCell ref="BY62:BZ62"/>
    <mergeCell ref="CB62:CE62"/>
    <mergeCell ref="BW63:BX63"/>
    <mergeCell ref="BW64:BX64"/>
    <mergeCell ref="BS65:BU65"/>
    <mergeCell ref="BW65:BX65"/>
    <mergeCell ref="BY65:BZ65"/>
    <mergeCell ref="BS66:BU66"/>
    <mergeCell ref="BW66:BX66"/>
    <mergeCell ref="BY66:BZ66"/>
    <mergeCell ref="CB63:CE63"/>
    <mergeCell ref="CB64:CE64"/>
    <mergeCell ref="CB65:CE65"/>
    <mergeCell ref="CB66:CE66"/>
    <mergeCell ref="BS62:BU62"/>
    <mergeCell ref="BS63:BU63"/>
    <mergeCell ref="BY63:BZ63"/>
    <mergeCell ref="AX64:AZ64"/>
    <mergeCell ref="BB64:BC64"/>
    <mergeCell ref="BS64:BU64"/>
    <mergeCell ref="BY64:BZ64"/>
    <mergeCell ref="BB66:BC66"/>
    <mergeCell ref="BD66:BE66"/>
    <mergeCell ref="CN66:CP66"/>
    <mergeCell ref="CR66:CS66"/>
    <mergeCell ref="CT66:CU66"/>
    <mergeCell ref="CW66:CZ66"/>
    <mergeCell ref="DI66:DK66"/>
    <mergeCell ref="EY66:FA66"/>
    <mergeCell ref="FC66:FD66"/>
    <mergeCell ref="FE66:FF66"/>
    <mergeCell ref="FH66:FK66"/>
    <mergeCell ref="DM66:DN66"/>
    <mergeCell ref="DO66:DP66"/>
    <mergeCell ref="DR66:DU66"/>
    <mergeCell ref="ED66:EF66"/>
    <mergeCell ref="EH66:EI66"/>
    <mergeCell ref="EJ66:EK66"/>
    <mergeCell ref="EM66:EP66"/>
    <mergeCell ref="AX66:AZ66"/>
    <mergeCell ref="AX67:AZ67"/>
    <mergeCell ref="BB67:BC67"/>
    <mergeCell ref="BD67:BE67"/>
    <mergeCell ref="BG67:BJ67"/>
    <mergeCell ref="BS67:BU67"/>
    <mergeCell ref="BW67:BX67"/>
    <mergeCell ref="BY67:BZ67"/>
    <mergeCell ref="CB67:CE67"/>
    <mergeCell ref="CN67:CP67"/>
    <mergeCell ref="CR67:CS67"/>
    <mergeCell ref="CT67:CU67"/>
    <mergeCell ref="CW67:CZ67"/>
    <mergeCell ref="DI67:DK67"/>
    <mergeCell ref="EY67:FA67"/>
    <mergeCell ref="FC67:FD67"/>
    <mergeCell ref="FE67:FF67"/>
    <mergeCell ref="FH67:FK67"/>
    <mergeCell ref="DM67:DN67"/>
    <mergeCell ref="DO67:DP67"/>
    <mergeCell ref="DR67:DU67"/>
    <mergeCell ref="ED67:EF67"/>
    <mergeCell ref="EH67:EI67"/>
    <mergeCell ref="EJ67:EK67"/>
    <mergeCell ref="EM67:EP67"/>
    <mergeCell ref="BD64:BE64"/>
    <mergeCell ref="BG64:BJ64"/>
    <mergeCell ref="AX65:AZ65"/>
    <mergeCell ref="BB65:BC65"/>
    <mergeCell ref="BD65:BE65"/>
    <mergeCell ref="BG65:BJ65"/>
    <mergeCell ref="BG66:BJ66"/>
    <mergeCell ref="AX68:AZ68"/>
    <mergeCell ref="BB68:BC68"/>
    <mergeCell ref="BD68:BE68"/>
    <mergeCell ref="BG68:BJ68"/>
    <mergeCell ref="BS68:BU68"/>
    <mergeCell ref="BW68:BX68"/>
    <mergeCell ref="BY68:BZ68"/>
    <mergeCell ref="FC68:FD68"/>
    <mergeCell ref="FE68:FF68"/>
    <mergeCell ref="FH68:FK68"/>
    <mergeCell ref="FH69:FK69"/>
    <mergeCell ref="EY70:FA70"/>
    <mergeCell ref="FC70:FD70"/>
    <mergeCell ref="FH70:FK70"/>
    <mergeCell ref="DM70:DN70"/>
    <mergeCell ref="DO70:DP70"/>
    <mergeCell ref="DR70:DU70"/>
    <mergeCell ref="ED70:EF70"/>
    <mergeCell ref="EH70:EI70"/>
    <mergeCell ref="EJ70:EK70"/>
    <mergeCell ref="EM70:EP70"/>
    <mergeCell ref="DO68:DP68"/>
    <mergeCell ref="DR68:DU68"/>
    <mergeCell ref="ED68:EF68"/>
    <mergeCell ref="EH68:EI68"/>
    <mergeCell ref="EJ68:EK68"/>
    <mergeCell ref="EM68:EP68"/>
    <mergeCell ref="EY68:FA68"/>
    <mergeCell ref="CB68:CE68"/>
    <mergeCell ref="CN68:CP68"/>
    <mergeCell ref="CR68:CS68"/>
    <mergeCell ref="CT68:CU68"/>
    <mergeCell ref="CW68:CZ68"/>
    <mergeCell ref="DI68:DK68"/>
    <mergeCell ref="DM68:DN68"/>
    <mergeCell ref="CB69:CE69"/>
    <mergeCell ref="CN69:CP69"/>
    <mergeCell ref="CR69:CS69"/>
    <mergeCell ref="CT69:CU69"/>
    <mergeCell ref="CW69:CZ69"/>
    <mergeCell ref="DI69:DK69"/>
    <mergeCell ref="DM69:DN69"/>
    <mergeCell ref="FC69:FD69"/>
    <mergeCell ref="FE69:FF69"/>
    <mergeCell ref="FE70:FF70"/>
    <mergeCell ref="DO69:DP69"/>
    <mergeCell ref="DR69:DU69"/>
    <mergeCell ref="ED69:EF69"/>
    <mergeCell ref="EH69:EI69"/>
    <mergeCell ref="EJ69:EK69"/>
    <mergeCell ref="EM69:EP69"/>
    <mergeCell ref="EY69:FA69"/>
    <mergeCell ref="BB69:BC69"/>
    <mergeCell ref="BB70:BC70"/>
    <mergeCell ref="BW69:BX69"/>
    <mergeCell ref="BW70:BX70"/>
    <mergeCell ref="CN70:CP70"/>
    <mergeCell ref="CR70:CS70"/>
    <mergeCell ref="CT70:CU70"/>
    <mergeCell ref="CW70:CZ70"/>
    <mergeCell ref="DI70:DK70"/>
    <mergeCell ref="CW71:CZ71"/>
    <mergeCell ref="CW72:CZ72"/>
    <mergeCell ref="CW73:CZ73"/>
    <mergeCell ref="CN71:CP71"/>
    <mergeCell ref="CT71:CU71"/>
    <mergeCell ref="DI71:DK71"/>
    <mergeCell ref="DO71:DP71"/>
    <mergeCell ref="CN72:CP72"/>
    <mergeCell ref="CT72:CU72"/>
    <mergeCell ref="DI72:DK72"/>
    <mergeCell ref="ED73:EF73"/>
    <mergeCell ref="EH73:EI73"/>
    <mergeCell ref="EJ73:EK73"/>
    <mergeCell ref="EM73:EP73"/>
    <mergeCell ref="EY73:FA73"/>
    <mergeCell ref="FC73:FD73"/>
    <mergeCell ref="FE73:FF73"/>
    <mergeCell ref="FH73:FK73"/>
    <mergeCell ref="CN73:CP73"/>
    <mergeCell ref="CR73:CS73"/>
    <mergeCell ref="CT73:CU73"/>
    <mergeCell ref="DI73:DK73"/>
    <mergeCell ref="DM73:DN73"/>
    <mergeCell ref="DO73:DP73"/>
    <mergeCell ref="DR73:DU73"/>
    <mergeCell ref="BG69:BJ69"/>
    <mergeCell ref="BG70:BJ70"/>
    <mergeCell ref="AX69:AZ69"/>
    <mergeCell ref="BD69:BE69"/>
    <mergeCell ref="BS69:BU69"/>
    <mergeCell ref="BY69:BZ69"/>
    <mergeCell ref="AX70:AZ70"/>
    <mergeCell ref="BD70:BE70"/>
    <mergeCell ref="BS70:BU70"/>
    <mergeCell ref="FE71:FF71"/>
    <mergeCell ref="FH71:FK71"/>
    <mergeCell ref="DR71:DU71"/>
    <mergeCell ref="ED71:EF71"/>
    <mergeCell ref="EH71:EI71"/>
    <mergeCell ref="EJ71:EK71"/>
    <mergeCell ref="EM71:EP71"/>
    <mergeCell ref="EY71:FA71"/>
    <mergeCell ref="FC71:FD71"/>
    <mergeCell ref="CR71:CS71"/>
    <mergeCell ref="CR72:CS72"/>
    <mergeCell ref="DM71:DN71"/>
    <mergeCell ref="DM72:DN72"/>
    <mergeCell ref="FC72:FD72"/>
    <mergeCell ref="FE72:FF72"/>
    <mergeCell ref="FH72:FK72"/>
    <mergeCell ref="DO72:DP72"/>
    <mergeCell ref="DR72:DU72"/>
    <mergeCell ref="ED72:EF72"/>
    <mergeCell ref="EH72:EI72"/>
    <mergeCell ref="EJ72:EK72"/>
    <mergeCell ref="EM72:EP72"/>
    <mergeCell ref="EY72:FA72"/>
    <mergeCell ref="L62:M62"/>
    <mergeCell ref="L63:M63"/>
    <mergeCell ref="L64:M64"/>
    <mergeCell ref="L65:M65"/>
    <mergeCell ref="L66:M66"/>
    <mergeCell ref="L67:M67"/>
    <mergeCell ref="L68:M68"/>
    <mergeCell ref="BW71:BX71"/>
    <mergeCell ref="BY71:BZ71"/>
    <mergeCell ref="BW72:BX72"/>
    <mergeCell ref="BY72:BZ72"/>
    <mergeCell ref="CB72:CE72"/>
    <mergeCell ref="L69:M69"/>
    <mergeCell ref="L70:M70"/>
    <mergeCell ref="BY70:BZ70"/>
    <mergeCell ref="CB70:CE70"/>
    <mergeCell ref="AX71:AZ71"/>
    <mergeCell ref="BB71:BC71"/>
    <mergeCell ref="BD71:BE71"/>
    <mergeCell ref="CB71:CE71"/>
    <mergeCell ref="BB72:BC72"/>
    <mergeCell ref="BB73:BC73"/>
    <mergeCell ref="BG72:BJ72"/>
    <mergeCell ref="BG73:BJ73"/>
    <mergeCell ref="BS73:BU73"/>
    <mergeCell ref="BW73:BX73"/>
    <mergeCell ref="BY73:BZ73"/>
    <mergeCell ref="CB73:CE73"/>
    <mergeCell ref="BG71:BJ71"/>
    <mergeCell ref="BS71:BU71"/>
    <mergeCell ref="AX72:AZ72"/>
    <mergeCell ref="BD72:BE72"/>
    <mergeCell ref="BS72:BU72"/>
    <mergeCell ref="AX73:AZ73"/>
    <mergeCell ref="BD73:BE73"/>
    <mergeCell ref="AL64:AO64"/>
    <mergeCell ref="AL65:AO65"/>
    <mergeCell ref="AL66:AO66"/>
    <mergeCell ref="AL67:AO67"/>
    <mergeCell ref="AL68:AO68"/>
    <mergeCell ref="AL69:AO69"/>
    <mergeCell ref="AL70:AO70"/>
    <mergeCell ref="BB78:BC78"/>
    <mergeCell ref="BD78:BE78"/>
    <mergeCell ref="BG78:BJ78"/>
    <mergeCell ref="BS78:BU78"/>
    <mergeCell ref="BW78:BX78"/>
    <mergeCell ref="BY78:BZ78"/>
    <mergeCell ref="CB78:CE78"/>
    <mergeCell ref="BY79:BZ79"/>
    <mergeCell ref="CB79:CE79"/>
    <mergeCell ref="CB80:CE80"/>
    <mergeCell ref="BB79:BC79"/>
    <mergeCell ref="BB80:BC80"/>
    <mergeCell ref="BG79:BJ79"/>
    <mergeCell ref="BG80:BJ80"/>
    <mergeCell ref="BW79:BX79"/>
    <mergeCell ref="BW80:BX80"/>
    <mergeCell ref="BY80:BZ80"/>
    <mergeCell ref="AX78:AZ78"/>
    <mergeCell ref="AX79:AZ79"/>
    <mergeCell ref="BD79:BE79"/>
    <mergeCell ref="BS79:BU79"/>
    <mergeCell ref="AX80:AZ80"/>
    <mergeCell ref="BD80:BE80"/>
    <mergeCell ref="BS80:BU80"/>
    <mergeCell ref="BY51:BZ51"/>
    <mergeCell ref="CB51:CE51"/>
    <mergeCell ref="CB52:CE52"/>
    <mergeCell ref="CB53:CE53"/>
    <mergeCell ref="BB51:BC51"/>
    <mergeCell ref="BB52:BC52"/>
    <mergeCell ref="AX53:AZ53"/>
    <mergeCell ref="BB53:BC53"/>
    <mergeCell ref="BD53:BE53"/>
    <mergeCell ref="AX54:AZ54"/>
    <mergeCell ref="BB54:BC54"/>
    <mergeCell ref="BD54:BE54"/>
    <mergeCell ref="BG51:BJ51"/>
    <mergeCell ref="BG52:BJ52"/>
    <mergeCell ref="BG53:BJ53"/>
    <mergeCell ref="BG54:BJ54"/>
    <mergeCell ref="AL51:AO51"/>
    <mergeCell ref="AX51:AZ51"/>
    <mergeCell ref="BD51:BE51"/>
    <mergeCell ref="BS51:BU51"/>
    <mergeCell ref="AX52:AZ52"/>
    <mergeCell ref="BD52:BE52"/>
    <mergeCell ref="BS52:BU52"/>
    <mergeCell ref="BW54:BX54"/>
    <mergeCell ref="BY54:BZ54"/>
    <mergeCell ref="CB54:CE54"/>
    <mergeCell ref="BW51:BX51"/>
    <mergeCell ref="BW52:BX52"/>
    <mergeCell ref="BY52:BZ52"/>
    <mergeCell ref="BS53:BU53"/>
    <mergeCell ref="BW53:BX53"/>
    <mergeCell ref="BY53:BZ53"/>
    <mergeCell ref="BS54:BU54"/>
    <mergeCell ref="L40:M40"/>
    <mergeCell ref="L41:M41"/>
    <mergeCell ref="L42:M42"/>
    <mergeCell ref="N42:O42"/>
    <mergeCell ref="L43:M43"/>
    <mergeCell ref="N43:O43"/>
    <mergeCell ref="N46:O46"/>
    <mergeCell ref="Q39:T39"/>
    <mergeCell ref="Q40:T40"/>
    <mergeCell ref="Q41:T41"/>
    <mergeCell ref="Q42:T42"/>
    <mergeCell ref="Q43:T43"/>
    <mergeCell ref="Q46:T46"/>
    <mergeCell ref="Q47:T47"/>
    <mergeCell ref="AG52:AH52"/>
    <mergeCell ref="AI52:AJ52"/>
    <mergeCell ref="AC53:AE53"/>
    <mergeCell ref="AG53:AH53"/>
    <mergeCell ref="AI53:AJ53"/>
    <mergeCell ref="AG54:AH54"/>
    <mergeCell ref="AI54:AJ54"/>
    <mergeCell ref="BD55:BE55"/>
    <mergeCell ref="BG55:BJ55"/>
    <mergeCell ref="BS55:BU55"/>
    <mergeCell ref="BW55:BX55"/>
    <mergeCell ref="BY55:BZ55"/>
    <mergeCell ref="CB55:CE55"/>
    <mergeCell ref="BB55:BC55"/>
    <mergeCell ref="BB56:BC56"/>
    <mergeCell ref="BD56:BE56"/>
    <mergeCell ref="BG56:BJ56"/>
    <mergeCell ref="BS56:BU56"/>
    <mergeCell ref="BW56:BX56"/>
    <mergeCell ref="BY56:BZ56"/>
    <mergeCell ref="CB56:CE56"/>
    <mergeCell ref="AC54:AE54"/>
    <mergeCell ref="AC55:AE55"/>
    <mergeCell ref="AG55:AH55"/>
    <mergeCell ref="AI55:AJ55"/>
    <mergeCell ref="AL55:AO55"/>
    <mergeCell ref="AX55:AZ55"/>
    <mergeCell ref="AX56:AZ56"/>
    <mergeCell ref="BB57:BC57"/>
    <mergeCell ref="BD57:BE57"/>
    <mergeCell ref="BG57:BJ57"/>
    <mergeCell ref="BS57:BU57"/>
    <mergeCell ref="BW57:BX57"/>
    <mergeCell ref="BY57:BZ57"/>
    <mergeCell ref="CB57:CE57"/>
    <mergeCell ref="BY58:BZ58"/>
    <mergeCell ref="CB58:CE58"/>
    <mergeCell ref="AX57:AZ57"/>
    <mergeCell ref="AX58:AZ58"/>
    <mergeCell ref="BB58:BC58"/>
    <mergeCell ref="BD58:BE58"/>
    <mergeCell ref="BG58:BJ58"/>
    <mergeCell ref="BS58:BU58"/>
    <mergeCell ref="BW58:BX58"/>
    <mergeCell ref="N70:O70"/>
    <mergeCell ref="L71:M71"/>
    <mergeCell ref="N71:O71"/>
    <mergeCell ref="L72:M72"/>
    <mergeCell ref="N72:O72"/>
    <mergeCell ref="L73:M73"/>
    <mergeCell ref="N73:O73"/>
    <mergeCell ref="L76:M76"/>
    <mergeCell ref="N76:O76"/>
    <mergeCell ref="Q76:T76"/>
    <mergeCell ref="Q77:T77"/>
    <mergeCell ref="Q78:T78"/>
    <mergeCell ref="Q79:T79"/>
    <mergeCell ref="Q80:T80"/>
    <mergeCell ref="Q81:T81"/>
    <mergeCell ref="Q82:T82"/>
    <mergeCell ref="Q83:T83"/>
    <mergeCell ref="Q84:T84"/>
    <mergeCell ref="Q85:T85"/>
    <mergeCell ref="Q86:T86"/>
    <mergeCell ref="Q87:T87"/>
    <mergeCell ref="Q97:T97"/>
    <mergeCell ref="Q98:T98"/>
    <mergeCell ref="Q88:T88"/>
    <mergeCell ref="Q91:T91"/>
    <mergeCell ref="Q92:T92"/>
    <mergeCell ref="Q93:T93"/>
    <mergeCell ref="Q94:T94"/>
    <mergeCell ref="Q95:T95"/>
    <mergeCell ref="Q96:T96"/>
    <mergeCell ref="Q62:T62"/>
    <mergeCell ref="Q63:T63"/>
    <mergeCell ref="Q64:T64"/>
    <mergeCell ref="AC64:AE64"/>
    <mergeCell ref="AI64:AJ64"/>
    <mergeCell ref="AC65:AE65"/>
    <mergeCell ref="AI65:AJ65"/>
    <mergeCell ref="Q53:T53"/>
    <mergeCell ref="Q54:T54"/>
    <mergeCell ref="Q55:T55"/>
    <mergeCell ref="Q56:T56"/>
    <mergeCell ref="Q57:T57"/>
    <mergeCell ref="Q58:T58"/>
    <mergeCell ref="Q61:T61"/>
    <mergeCell ref="AG64:AH64"/>
    <mergeCell ref="AG65:AH65"/>
    <mergeCell ref="AC66:AE66"/>
    <mergeCell ref="AG66:AH66"/>
    <mergeCell ref="AI66:AJ66"/>
    <mergeCell ref="AG67:AH67"/>
    <mergeCell ref="AI67:AJ67"/>
    <mergeCell ref="AC67:AE67"/>
    <mergeCell ref="AC68:AE68"/>
    <mergeCell ref="AG68:AH68"/>
    <mergeCell ref="AI68:AJ68"/>
    <mergeCell ref="AC69:AE69"/>
    <mergeCell ref="AI69:AJ69"/>
    <mergeCell ref="AI70:AJ70"/>
    <mergeCell ref="Q72:T72"/>
    <mergeCell ref="Q73:T73"/>
    <mergeCell ref="Q65:T65"/>
    <mergeCell ref="Q66:T66"/>
    <mergeCell ref="Q67:T67"/>
    <mergeCell ref="Q68:T68"/>
    <mergeCell ref="Q69:T69"/>
    <mergeCell ref="Q70:T70"/>
    <mergeCell ref="Q71:T71"/>
    <mergeCell ref="AG79:AH79"/>
    <mergeCell ref="AG80:AH80"/>
    <mergeCell ref="AC70:AE70"/>
    <mergeCell ref="AC71:AE71"/>
    <mergeCell ref="AC72:AE72"/>
    <mergeCell ref="AC73:AE73"/>
    <mergeCell ref="AC76:AE76"/>
    <mergeCell ref="AG77:AH77"/>
    <mergeCell ref="AI77:AJ77"/>
    <mergeCell ref="AC77:AE77"/>
    <mergeCell ref="AC78:AE78"/>
    <mergeCell ref="AG78:AH78"/>
    <mergeCell ref="AI78:AJ78"/>
    <mergeCell ref="AC79:AE79"/>
    <mergeCell ref="AI79:AJ79"/>
    <mergeCell ref="AI80:AJ80"/>
    <mergeCell ref="AC80:AE80"/>
    <mergeCell ref="AC81:AE81"/>
    <mergeCell ref="AG81:AH81"/>
    <mergeCell ref="AI81:AJ81"/>
    <mergeCell ref="AC82:AE82"/>
    <mergeCell ref="AI82:AJ82"/>
    <mergeCell ref="AI83:AJ83"/>
    <mergeCell ref="AG86:AH86"/>
    <mergeCell ref="AG87:AH87"/>
    <mergeCell ref="AL87:AO87"/>
    <mergeCell ref="AL88:AO88"/>
    <mergeCell ref="AG82:AH82"/>
    <mergeCell ref="AG83:AH83"/>
    <mergeCell ref="AG84:AH84"/>
    <mergeCell ref="AI84:AJ84"/>
    <mergeCell ref="AG85:AH85"/>
    <mergeCell ref="AI85:AJ85"/>
    <mergeCell ref="AI86:AJ86"/>
    <mergeCell ref="AL91:AO91"/>
    <mergeCell ref="AL92:AO92"/>
    <mergeCell ref="AL93:AO93"/>
    <mergeCell ref="AL94:AO94"/>
    <mergeCell ref="AL95:AO95"/>
    <mergeCell ref="AL96:AO96"/>
    <mergeCell ref="AL97:AO97"/>
    <mergeCell ref="AL98:AO98"/>
    <mergeCell ref="AI87:AJ87"/>
    <mergeCell ref="AG88:AH88"/>
    <mergeCell ref="AI88:AJ88"/>
    <mergeCell ref="AG91:AH91"/>
    <mergeCell ref="AI91:AJ91"/>
    <mergeCell ref="AG92:AH92"/>
    <mergeCell ref="AI92:AJ92"/>
    <mergeCell ref="BW97:BX97"/>
    <mergeCell ref="BW98:BX98"/>
    <mergeCell ref="CB98:CE98"/>
    <mergeCell ref="BS95:BU95"/>
    <mergeCell ref="BS96:BU96"/>
    <mergeCell ref="BW96:BX96"/>
    <mergeCell ref="BY96:BZ96"/>
    <mergeCell ref="BS97:BU97"/>
    <mergeCell ref="BY97:BZ97"/>
    <mergeCell ref="BS98:BU98"/>
    <mergeCell ref="BY98:BZ98"/>
    <mergeCell ref="AX61:AZ61"/>
    <mergeCell ref="AX62:AZ62"/>
    <mergeCell ref="AI57:AJ57"/>
    <mergeCell ref="AL57:AO57"/>
    <mergeCell ref="AL61:AO61"/>
    <mergeCell ref="BB61:BC61"/>
    <mergeCell ref="BD61:BE61"/>
    <mergeCell ref="BG61:BJ61"/>
    <mergeCell ref="AL62:AO62"/>
    <mergeCell ref="BG62:BJ62"/>
    <mergeCell ref="Q48:T48"/>
    <mergeCell ref="Q49:T49"/>
    <mergeCell ref="Q50:T50"/>
    <mergeCell ref="Q51:T51"/>
    <mergeCell ref="AG51:AH51"/>
    <mergeCell ref="AI51:AJ51"/>
    <mergeCell ref="Q52:T52"/>
    <mergeCell ref="AI56:AJ56"/>
    <mergeCell ref="AL56:AO56"/>
    <mergeCell ref="AC58:AE58"/>
    <mergeCell ref="AG58:AH58"/>
    <mergeCell ref="AI58:AJ58"/>
    <mergeCell ref="AL58:AO58"/>
    <mergeCell ref="AC51:AE51"/>
    <mergeCell ref="AC52:AE52"/>
    <mergeCell ref="AL52:AO52"/>
    <mergeCell ref="AL53:AO53"/>
    <mergeCell ref="AL54:AO54"/>
    <mergeCell ref="AC56:AE56"/>
    <mergeCell ref="AC57:AE57"/>
    <mergeCell ref="BB62:BC62"/>
    <mergeCell ref="BD62:BE62"/>
    <mergeCell ref="AX63:AZ63"/>
    <mergeCell ref="BB63:BC63"/>
    <mergeCell ref="BD63:BE63"/>
    <mergeCell ref="BG63:BJ63"/>
    <mergeCell ref="AC62:AE62"/>
    <mergeCell ref="AC63:AE63"/>
    <mergeCell ref="AG63:AH63"/>
    <mergeCell ref="AI63:AJ63"/>
    <mergeCell ref="AL63:AO63"/>
    <mergeCell ref="AG56:AH56"/>
    <mergeCell ref="AG57:AH57"/>
    <mergeCell ref="AC61:AE61"/>
    <mergeCell ref="AG61:AH61"/>
    <mergeCell ref="AI61:AJ61"/>
    <mergeCell ref="AG62:AH62"/>
    <mergeCell ref="AI62:AJ62"/>
    <mergeCell ref="H41:J41"/>
    <mergeCell ref="H42:J42"/>
    <mergeCell ref="H43:J43"/>
    <mergeCell ref="H46:J46"/>
    <mergeCell ref="H47:J47"/>
    <mergeCell ref="H48:J48"/>
    <mergeCell ref="H49:J49"/>
    <mergeCell ref="H50:J50"/>
    <mergeCell ref="H51:J51"/>
    <mergeCell ref="H52:J52"/>
    <mergeCell ref="H53:J53"/>
    <mergeCell ref="H54:J54"/>
    <mergeCell ref="H55:J55"/>
    <mergeCell ref="H56:J56"/>
    <mergeCell ref="H57:J57"/>
    <mergeCell ref="H58:J58"/>
    <mergeCell ref="H61:J61"/>
    <mergeCell ref="H62:J62"/>
    <mergeCell ref="H63:J63"/>
    <mergeCell ref="H64:J64"/>
    <mergeCell ref="H65:J65"/>
    <mergeCell ref="H66:J66"/>
    <mergeCell ref="H67:J67"/>
    <mergeCell ref="H68:J68"/>
    <mergeCell ref="H69:J69"/>
    <mergeCell ref="H70:J70"/>
    <mergeCell ref="H71:J71"/>
    <mergeCell ref="H72:J72"/>
    <mergeCell ref="H73:J73"/>
    <mergeCell ref="H76:J76"/>
    <mergeCell ref="H77:J77"/>
    <mergeCell ref="H78:J78"/>
    <mergeCell ref="H79:J79"/>
    <mergeCell ref="H80:J80"/>
    <mergeCell ref="H81:J81"/>
    <mergeCell ref="H82:J82"/>
    <mergeCell ref="H83:J83"/>
    <mergeCell ref="H84:J84"/>
    <mergeCell ref="H85:J85"/>
    <mergeCell ref="H86:J86"/>
    <mergeCell ref="H87:J87"/>
    <mergeCell ref="H88:J88"/>
    <mergeCell ref="H98:J98"/>
    <mergeCell ref="H99:J99"/>
    <mergeCell ref="H100:J100"/>
    <mergeCell ref="H101:J101"/>
    <mergeCell ref="H102:J102"/>
    <mergeCell ref="H103:J103"/>
    <mergeCell ref="H91:J91"/>
    <mergeCell ref="H92:J92"/>
    <mergeCell ref="H93:J93"/>
    <mergeCell ref="H94:J94"/>
    <mergeCell ref="H95:J95"/>
    <mergeCell ref="H96:J96"/>
    <mergeCell ref="H97:J97"/>
    <mergeCell ref="N54:O54"/>
    <mergeCell ref="N55:O55"/>
    <mergeCell ref="N56:O56"/>
    <mergeCell ref="N57:O57"/>
    <mergeCell ref="N58:O58"/>
    <mergeCell ref="N61:O61"/>
    <mergeCell ref="N62:O62"/>
    <mergeCell ref="N63:O63"/>
    <mergeCell ref="N64:O64"/>
    <mergeCell ref="N65:O65"/>
    <mergeCell ref="N66:O66"/>
    <mergeCell ref="N67:O67"/>
    <mergeCell ref="N68:O68"/>
    <mergeCell ref="N69:O69"/>
    <mergeCell ref="N84:O84"/>
    <mergeCell ref="N85:O85"/>
    <mergeCell ref="N77:O77"/>
    <mergeCell ref="N78:O78"/>
    <mergeCell ref="N79:O79"/>
    <mergeCell ref="N80:O80"/>
    <mergeCell ref="N81:O81"/>
    <mergeCell ref="N82:O82"/>
    <mergeCell ref="N83:O83"/>
    <mergeCell ref="L84:M84"/>
    <mergeCell ref="L85:M85"/>
    <mergeCell ref="L86:M86"/>
    <mergeCell ref="N86:O86"/>
    <mergeCell ref="L87:M87"/>
    <mergeCell ref="N87:O87"/>
    <mergeCell ref="N88:O88"/>
    <mergeCell ref="L88:M88"/>
    <mergeCell ref="L91:M91"/>
    <mergeCell ref="N91:O91"/>
    <mergeCell ref="L92:M92"/>
    <mergeCell ref="N92:O92"/>
    <mergeCell ref="L93:M93"/>
    <mergeCell ref="N93:O93"/>
    <mergeCell ref="L94:M94"/>
    <mergeCell ref="N94:O94"/>
    <mergeCell ref="L95:M95"/>
    <mergeCell ref="N95:O95"/>
    <mergeCell ref="L96:M96"/>
    <mergeCell ref="N96:O96"/>
    <mergeCell ref="N97:O97"/>
    <mergeCell ref="L102:M102"/>
    <mergeCell ref="N102:O102"/>
    <mergeCell ref="L103:M103"/>
    <mergeCell ref="N103:O103"/>
    <mergeCell ref="L97:M97"/>
    <mergeCell ref="L98:M98"/>
    <mergeCell ref="L99:M99"/>
    <mergeCell ref="L100:M100"/>
    <mergeCell ref="N100:O100"/>
    <mergeCell ref="L101:M101"/>
    <mergeCell ref="N101:O101"/>
    <mergeCell ref="L35:M35"/>
    <mergeCell ref="L36:M36"/>
    <mergeCell ref="H37:J37"/>
    <mergeCell ref="L37:M37"/>
    <mergeCell ref="N37:O37"/>
    <mergeCell ref="L38:M38"/>
    <mergeCell ref="N38:O38"/>
    <mergeCell ref="H38:J38"/>
    <mergeCell ref="H39:J39"/>
    <mergeCell ref="L39:M39"/>
    <mergeCell ref="N39:O39"/>
    <mergeCell ref="H40:J40"/>
    <mergeCell ref="N40:O40"/>
    <mergeCell ref="N41:O41"/>
    <mergeCell ref="L46:M46"/>
    <mergeCell ref="L47:M47"/>
    <mergeCell ref="L48:M48"/>
    <mergeCell ref="L49:M49"/>
    <mergeCell ref="L50:M50"/>
    <mergeCell ref="L51:M51"/>
    <mergeCell ref="L52:M52"/>
    <mergeCell ref="N47:O47"/>
    <mergeCell ref="N48:O48"/>
    <mergeCell ref="N49:O49"/>
    <mergeCell ref="N50:O50"/>
    <mergeCell ref="N51:O51"/>
    <mergeCell ref="N52:O52"/>
    <mergeCell ref="N53:O53"/>
    <mergeCell ref="L53:M53"/>
    <mergeCell ref="L54:M54"/>
    <mergeCell ref="L55:M55"/>
    <mergeCell ref="L56:M56"/>
    <mergeCell ref="L57:M57"/>
    <mergeCell ref="L58:M58"/>
    <mergeCell ref="L61:M61"/>
    <mergeCell ref="L77:M77"/>
    <mergeCell ref="L78:M78"/>
    <mergeCell ref="L79:M79"/>
    <mergeCell ref="L80:M80"/>
    <mergeCell ref="L81:M81"/>
    <mergeCell ref="L82:M82"/>
    <mergeCell ref="L83:M83"/>
    <mergeCell ref="N98:O98"/>
    <mergeCell ref="N99:O99"/>
    <mergeCell ref="AX84:AZ84"/>
    <mergeCell ref="AX85:AZ85"/>
    <mergeCell ref="BB85:BC85"/>
    <mergeCell ref="BD85:BE85"/>
    <mergeCell ref="BB81:BC81"/>
    <mergeCell ref="BB82:BC82"/>
    <mergeCell ref="AX83:AZ83"/>
    <mergeCell ref="BB83:BC83"/>
    <mergeCell ref="BD83:BE83"/>
    <mergeCell ref="BB84:BC84"/>
    <mergeCell ref="BD84:BE84"/>
    <mergeCell ref="BW81:BX81"/>
    <mergeCell ref="BY81:BZ81"/>
    <mergeCell ref="CB81:CE81"/>
    <mergeCell ref="BG81:BJ81"/>
    <mergeCell ref="BG82:BJ82"/>
    <mergeCell ref="BG83:BJ83"/>
    <mergeCell ref="BG84:BJ84"/>
    <mergeCell ref="BG85:BJ85"/>
    <mergeCell ref="BG86:BJ86"/>
    <mergeCell ref="AL80:AO80"/>
    <mergeCell ref="AL81:AO81"/>
    <mergeCell ref="AX81:AZ81"/>
    <mergeCell ref="BD81:BE81"/>
    <mergeCell ref="BS81:BU81"/>
    <mergeCell ref="AX82:AZ82"/>
    <mergeCell ref="BD82:BE82"/>
    <mergeCell ref="AL82:AO82"/>
    <mergeCell ref="AL83:AO83"/>
    <mergeCell ref="AL84:AO84"/>
    <mergeCell ref="AL85:AO85"/>
    <mergeCell ref="AL86:AO86"/>
    <mergeCell ref="AX86:AZ86"/>
    <mergeCell ref="BB86:BC86"/>
    <mergeCell ref="BD86:BE86"/>
    <mergeCell ref="AL71:AO71"/>
    <mergeCell ref="AL72:AO72"/>
    <mergeCell ref="AL73:AO73"/>
    <mergeCell ref="AL76:AO76"/>
    <mergeCell ref="AL77:AO77"/>
    <mergeCell ref="AL78:AO78"/>
    <mergeCell ref="AL79:AO79"/>
    <mergeCell ref="BS82:BU82"/>
    <mergeCell ref="BW82:BX82"/>
    <mergeCell ref="BY82:BZ82"/>
    <mergeCell ref="CB82:CE82"/>
    <mergeCell ref="BW83:BX83"/>
    <mergeCell ref="BY83:BZ83"/>
    <mergeCell ref="CB83:CE83"/>
    <mergeCell ref="CB84:CE84"/>
    <mergeCell ref="CB85:CE85"/>
    <mergeCell ref="BY86:BZ86"/>
    <mergeCell ref="CB86:CE86"/>
    <mergeCell ref="DO81:DP81"/>
    <mergeCell ref="DR81:DU81"/>
    <mergeCell ref="CN80:CP80"/>
    <mergeCell ref="CN81:CP81"/>
    <mergeCell ref="CR81:CS81"/>
    <mergeCell ref="CT81:CU81"/>
    <mergeCell ref="CW81:CZ81"/>
    <mergeCell ref="DI81:DK81"/>
    <mergeCell ref="DM81:DN81"/>
    <mergeCell ref="CN82:CP82"/>
    <mergeCell ref="CR82:CS82"/>
    <mergeCell ref="CT82:CU82"/>
    <mergeCell ref="CW82:CZ82"/>
    <mergeCell ref="DI82:DK82"/>
    <mergeCell ref="DM82:DN82"/>
    <mergeCell ref="DO82:DP82"/>
    <mergeCell ref="DR82:DU82"/>
    <mergeCell ref="CN83:CP83"/>
    <mergeCell ref="CR83:CS83"/>
    <mergeCell ref="CT83:CU83"/>
    <mergeCell ref="CW83:CZ83"/>
    <mergeCell ref="DI83:DK83"/>
    <mergeCell ref="DM83:DN83"/>
    <mergeCell ref="DO83:DP83"/>
    <mergeCell ref="DR83:DU83"/>
    <mergeCell ref="CR77:CS77"/>
    <mergeCell ref="CR78:CS78"/>
    <mergeCell ref="CN79:CP79"/>
    <mergeCell ref="CR79:CS79"/>
    <mergeCell ref="CT79:CU79"/>
    <mergeCell ref="CR80:CS80"/>
    <mergeCell ref="CT80:CU80"/>
    <mergeCell ref="CR85:CS85"/>
    <mergeCell ref="CR86:CS86"/>
    <mergeCell ref="CN87:CP87"/>
    <mergeCell ref="CR87:CS87"/>
    <mergeCell ref="CT87:CU87"/>
    <mergeCell ref="CW87:CZ87"/>
    <mergeCell ref="CN88:CP88"/>
    <mergeCell ref="CW88:CZ88"/>
    <mergeCell ref="DM91:DN91"/>
    <mergeCell ref="DO91:DP91"/>
    <mergeCell ref="DR91:DU91"/>
    <mergeCell ref="CR91:CS91"/>
    <mergeCell ref="CR92:CS92"/>
    <mergeCell ref="CN93:CP93"/>
    <mergeCell ref="CR93:CS93"/>
    <mergeCell ref="CT93:CU93"/>
    <mergeCell ref="CR94:CS94"/>
    <mergeCell ref="CT94:CU94"/>
    <mergeCell ref="CN94:CP94"/>
    <mergeCell ref="CN95:CP95"/>
    <mergeCell ref="CR95:CS95"/>
    <mergeCell ref="CT95:CU95"/>
    <mergeCell ref="CN96:CP96"/>
    <mergeCell ref="CT96:CU96"/>
    <mergeCell ref="CT97:CU97"/>
    <mergeCell ref="CR99:CS99"/>
    <mergeCell ref="CR100:CS100"/>
    <mergeCell ref="CR101:CS101"/>
    <mergeCell ref="CT101:CU101"/>
    <mergeCell ref="CR102:CS102"/>
    <mergeCell ref="CT102:CU102"/>
    <mergeCell ref="CR103:CS103"/>
    <mergeCell ref="CT103:CU103"/>
    <mergeCell ref="CN100:CP100"/>
    <mergeCell ref="CN101:CP101"/>
    <mergeCell ref="CN102:CP102"/>
    <mergeCell ref="CN103:CP103"/>
    <mergeCell ref="CN97:CP97"/>
    <mergeCell ref="CN98:CP98"/>
    <mergeCell ref="CR98:CS98"/>
    <mergeCell ref="CT98:CU98"/>
    <mergeCell ref="CN99:CP99"/>
    <mergeCell ref="CT99:CU99"/>
    <mergeCell ref="CT100:CU100"/>
    <mergeCell ref="CW98:CZ98"/>
    <mergeCell ref="CW99:CZ99"/>
    <mergeCell ref="CW100:CZ100"/>
    <mergeCell ref="CW101:CZ101"/>
    <mergeCell ref="CW102:CZ102"/>
    <mergeCell ref="CW103:CZ103"/>
    <mergeCell ref="CW91:CZ91"/>
    <mergeCell ref="CW92:CZ92"/>
    <mergeCell ref="CW93:CZ93"/>
    <mergeCell ref="CW94:CZ94"/>
    <mergeCell ref="CW95:CZ95"/>
    <mergeCell ref="CW96:CZ96"/>
    <mergeCell ref="CW97:CZ97"/>
    <mergeCell ref="DM99:DN99"/>
    <mergeCell ref="DM100:DN100"/>
    <mergeCell ref="DM101:DN101"/>
    <mergeCell ref="DM95:DN95"/>
    <mergeCell ref="DM96:DN96"/>
    <mergeCell ref="DM97:DN97"/>
    <mergeCell ref="DO97:DP97"/>
    <mergeCell ref="DM98:DN98"/>
    <mergeCell ref="DO98:DP98"/>
    <mergeCell ref="DO99:DP99"/>
    <mergeCell ref="CR88:CS88"/>
    <mergeCell ref="CT88:CU88"/>
    <mergeCell ref="CN91:CP91"/>
    <mergeCell ref="CT91:CU91"/>
    <mergeCell ref="DI91:DK91"/>
    <mergeCell ref="CN92:CP92"/>
    <mergeCell ref="CT92:CU92"/>
    <mergeCell ref="DI92:DK92"/>
    <mergeCell ref="DM92:DN92"/>
    <mergeCell ref="DO92:DP92"/>
    <mergeCell ref="DR92:DU92"/>
    <mergeCell ref="DM93:DN93"/>
    <mergeCell ref="DO93:DP93"/>
    <mergeCell ref="DR93:DU93"/>
    <mergeCell ref="CR96:CS96"/>
    <mergeCell ref="CR97:CS97"/>
    <mergeCell ref="DI96:DK96"/>
    <mergeCell ref="DI97:DK97"/>
    <mergeCell ref="DI98:DK98"/>
    <mergeCell ref="DI99:DK99"/>
    <mergeCell ref="DI100:DK100"/>
    <mergeCell ref="DI101:DK101"/>
    <mergeCell ref="DI102:DK102"/>
    <mergeCell ref="DI103:DK103"/>
    <mergeCell ref="DI93:DK93"/>
    <mergeCell ref="DI94:DK94"/>
    <mergeCell ref="DM94:DN94"/>
    <mergeCell ref="DO94:DP94"/>
    <mergeCell ref="DI95:DK95"/>
    <mergeCell ref="DO95:DP95"/>
    <mergeCell ref="DO96:DP96"/>
    <mergeCell ref="DO100:DP100"/>
    <mergeCell ref="DO101:DP101"/>
    <mergeCell ref="DM102:DN102"/>
    <mergeCell ref="DO102:DP102"/>
    <mergeCell ref="DM103:DN103"/>
    <mergeCell ref="DO103:DP103"/>
    <mergeCell ref="DR101:DU101"/>
    <mergeCell ref="DR102:DU102"/>
    <mergeCell ref="DR103:DU103"/>
    <mergeCell ref="DR94:DU94"/>
    <mergeCell ref="DR95:DU95"/>
    <mergeCell ref="DR96:DU96"/>
    <mergeCell ref="DR97:DU97"/>
    <mergeCell ref="DR98:DU98"/>
    <mergeCell ref="DR99:DU99"/>
    <mergeCell ref="DR100:DU100"/>
    <mergeCell ref="BS88:BU88"/>
    <mergeCell ref="BW88:BX88"/>
    <mergeCell ref="BY88:BZ88"/>
    <mergeCell ref="CB88:CE88"/>
    <mergeCell ref="BW91:BX91"/>
    <mergeCell ref="BY91:BZ91"/>
    <mergeCell ref="CB91:CE91"/>
    <mergeCell ref="BS91:BU91"/>
    <mergeCell ref="BS92:BU92"/>
    <mergeCell ref="BW92:BX92"/>
    <mergeCell ref="BY92:BZ92"/>
    <mergeCell ref="BS93:BU93"/>
    <mergeCell ref="BW93:BX93"/>
    <mergeCell ref="BY93:BZ93"/>
    <mergeCell ref="BS83:BU83"/>
    <mergeCell ref="BS84:BU84"/>
    <mergeCell ref="BW84:BX84"/>
    <mergeCell ref="BY84:BZ84"/>
    <mergeCell ref="BS85:BU85"/>
    <mergeCell ref="BY85:BZ85"/>
    <mergeCell ref="BS86:BU86"/>
    <mergeCell ref="BW87:BX87"/>
    <mergeCell ref="BY87:BZ87"/>
    <mergeCell ref="CB87:CE87"/>
    <mergeCell ref="BG87:BJ87"/>
    <mergeCell ref="BG88:BJ88"/>
    <mergeCell ref="BG91:BJ91"/>
    <mergeCell ref="BG92:BJ92"/>
    <mergeCell ref="BG93:BJ93"/>
    <mergeCell ref="BW85:BX85"/>
    <mergeCell ref="BW86:BX86"/>
    <mergeCell ref="AX87:AZ87"/>
    <mergeCell ref="BD87:BE87"/>
    <mergeCell ref="BS87:BU87"/>
    <mergeCell ref="AX88:AZ88"/>
    <mergeCell ref="BD88:BE88"/>
    <mergeCell ref="AX92:AZ92"/>
    <mergeCell ref="AX93:AZ93"/>
    <mergeCell ref="BB93:BC93"/>
    <mergeCell ref="BD93:BE93"/>
    <mergeCell ref="BB87:BC87"/>
    <mergeCell ref="BB88:BC88"/>
    <mergeCell ref="AX91:AZ91"/>
    <mergeCell ref="BB91:BC91"/>
    <mergeCell ref="BD91:BE91"/>
    <mergeCell ref="BB92:BC92"/>
    <mergeCell ref="BD92:BE92"/>
    <mergeCell ref="CB92:CE92"/>
    <mergeCell ref="CB93:CE93"/>
    <mergeCell ref="AG93:AH93"/>
    <mergeCell ref="AI93:AJ93"/>
    <mergeCell ref="AG94:AH94"/>
    <mergeCell ref="AI94:AJ94"/>
    <mergeCell ref="AC95:AE95"/>
    <mergeCell ref="AI95:AJ95"/>
    <mergeCell ref="AI96:AJ96"/>
    <mergeCell ref="AI99:AJ99"/>
    <mergeCell ref="AL99:AO99"/>
    <mergeCell ref="AG100:AH100"/>
    <mergeCell ref="AI100:AJ100"/>
    <mergeCell ref="AL100:AO100"/>
    <mergeCell ref="AL101:AO101"/>
    <mergeCell ref="AL102:AO102"/>
    <mergeCell ref="AG95:AH95"/>
    <mergeCell ref="AG96:AH96"/>
    <mergeCell ref="AG97:AH97"/>
    <mergeCell ref="AI97:AJ97"/>
    <mergeCell ref="AG98:AH98"/>
    <mergeCell ref="AI98:AJ98"/>
    <mergeCell ref="AG99:AH99"/>
    <mergeCell ref="AC100:AE100"/>
    <mergeCell ref="AC101:AE101"/>
    <mergeCell ref="AG101:AH101"/>
    <mergeCell ref="AI101:AJ101"/>
    <mergeCell ref="AG102:AH102"/>
    <mergeCell ref="AI102:AJ102"/>
    <mergeCell ref="AC99:AE99"/>
    <mergeCell ref="AC102:AE102"/>
    <mergeCell ref="Q103:T103"/>
    <mergeCell ref="AC103:AE103"/>
    <mergeCell ref="AG103:AH103"/>
    <mergeCell ref="AI103:AJ103"/>
    <mergeCell ref="AL103:AO103"/>
    <mergeCell ref="AC96:AE96"/>
    <mergeCell ref="AC97:AE97"/>
    <mergeCell ref="AC98:AE98"/>
    <mergeCell ref="Q99:T99"/>
    <mergeCell ref="Q100:T100"/>
    <mergeCell ref="Q101:T101"/>
    <mergeCell ref="Q102:T102"/>
    <mergeCell ref="BW100:BX100"/>
    <mergeCell ref="BY100:BZ100"/>
    <mergeCell ref="BS103:BU103"/>
    <mergeCell ref="BW103:BX103"/>
    <mergeCell ref="BY103:BZ103"/>
    <mergeCell ref="CB103:CE103"/>
    <mergeCell ref="CB96:CE96"/>
    <mergeCell ref="CB97:CE97"/>
    <mergeCell ref="BS99:BU99"/>
    <mergeCell ref="BW99:BX99"/>
    <mergeCell ref="BY99:BZ99"/>
    <mergeCell ref="CB99:CE99"/>
    <mergeCell ref="BS100:BU100"/>
    <mergeCell ref="CB100:CE100"/>
    <mergeCell ref="BB94:BC94"/>
    <mergeCell ref="BB95:BC95"/>
    <mergeCell ref="AX96:AZ96"/>
    <mergeCell ref="BB96:BC96"/>
    <mergeCell ref="BD96:BE96"/>
    <mergeCell ref="BB97:BC97"/>
    <mergeCell ref="BD97:BE97"/>
    <mergeCell ref="AX103:AZ103"/>
    <mergeCell ref="BB103:BC103"/>
    <mergeCell ref="BD103:BE103"/>
    <mergeCell ref="BG103:BJ103"/>
    <mergeCell ref="AX97:AZ97"/>
    <mergeCell ref="AX98:AZ98"/>
    <mergeCell ref="BB98:BC98"/>
    <mergeCell ref="BD98:BE98"/>
    <mergeCell ref="AX99:AZ99"/>
    <mergeCell ref="BD99:BE99"/>
    <mergeCell ref="BD100:BE100"/>
    <mergeCell ref="AC83:AE83"/>
    <mergeCell ref="AC84:AE84"/>
    <mergeCell ref="AC85:AE85"/>
    <mergeCell ref="AC86:AE86"/>
    <mergeCell ref="AC87:AE87"/>
    <mergeCell ref="AC88:AE88"/>
    <mergeCell ref="AC91:AE91"/>
    <mergeCell ref="AC92:AE92"/>
    <mergeCell ref="AC93:AE93"/>
    <mergeCell ref="AC94:AE94"/>
    <mergeCell ref="AX94:AZ94"/>
    <mergeCell ref="BD94:BE94"/>
    <mergeCell ref="AX95:AZ95"/>
    <mergeCell ref="BD95:BE95"/>
    <mergeCell ref="BS94:BU94"/>
    <mergeCell ref="BW94:BX94"/>
    <mergeCell ref="BY94:BZ94"/>
    <mergeCell ref="CB94:CE94"/>
    <mergeCell ref="BW95:BX95"/>
    <mergeCell ref="BY95:BZ95"/>
    <mergeCell ref="CB95:CE95"/>
    <mergeCell ref="BB99:BC99"/>
    <mergeCell ref="BB100:BC100"/>
    <mergeCell ref="BB101:BC101"/>
    <mergeCell ref="BD101:BE101"/>
    <mergeCell ref="AX100:AZ100"/>
    <mergeCell ref="AX101:AZ101"/>
    <mergeCell ref="BS101:BU101"/>
    <mergeCell ref="BW101:BX101"/>
    <mergeCell ref="BY101:BZ101"/>
    <mergeCell ref="CB101:CE101"/>
    <mergeCell ref="AX102:AZ102"/>
    <mergeCell ref="BB102:BC102"/>
    <mergeCell ref="BD102:BE102"/>
    <mergeCell ref="BS102:BU102"/>
    <mergeCell ref="BW102:BX102"/>
    <mergeCell ref="BY102:BZ102"/>
    <mergeCell ref="CB102:CE102"/>
    <mergeCell ref="BG101:BJ101"/>
    <mergeCell ref="BG102:BJ102"/>
    <mergeCell ref="BG94:BJ94"/>
    <mergeCell ref="BG95:BJ95"/>
    <mergeCell ref="BG96:BJ96"/>
    <mergeCell ref="BG97:BJ97"/>
    <mergeCell ref="BG98:BJ98"/>
    <mergeCell ref="BG99:BJ99"/>
    <mergeCell ref="BG100:BJ100"/>
    <mergeCell ref="EM98:EP98"/>
    <mergeCell ref="EM99:EP99"/>
    <mergeCell ref="EM100:EP100"/>
    <mergeCell ref="EM101:EP101"/>
    <mergeCell ref="EM102:EP102"/>
    <mergeCell ref="EM103:EP103"/>
    <mergeCell ref="EM91:EP91"/>
    <mergeCell ref="EM92:EP92"/>
    <mergeCell ref="EM93:EP93"/>
    <mergeCell ref="EM94:EP94"/>
    <mergeCell ref="EM95:EP95"/>
    <mergeCell ref="EM96:EP96"/>
    <mergeCell ref="EM97:EP97"/>
    <mergeCell ref="EH81:EI81"/>
    <mergeCell ref="EH82:EI82"/>
    <mergeCell ref="ED83:EF83"/>
    <mergeCell ref="EH83:EI83"/>
    <mergeCell ref="EJ83:EK83"/>
    <mergeCell ref="EH84:EI84"/>
    <mergeCell ref="EJ84:EK84"/>
    <mergeCell ref="ED84:EF84"/>
    <mergeCell ref="ED85:EF85"/>
    <mergeCell ref="EH85:EI85"/>
    <mergeCell ref="EJ85:EK85"/>
    <mergeCell ref="ED87:EF87"/>
    <mergeCell ref="EJ87:EK87"/>
    <mergeCell ref="EJ88:EK88"/>
    <mergeCell ref="ED88:EF88"/>
    <mergeCell ref="ED91:EF91"/>
    <mergeCell ref="EH91:EI91"/>
    <mergeCell ref="EJ91:EK91"/>
    <mergeCell ref="ED92:EF92"/>
    <mergeCell ref="EJ92:EK92"/>
    <mergeCell ref="EJ93:EK93"/>
    <mergeCell ref="EH96:EI96"/>
    <mergeCell ref="EH97:EI97"/>
    <mergeCell ref="EH98:EI98"/>
    <mergeCell ref="EH99:EI99"/>
    <mergeCell ref="EH100:EI100"/>
    <mergeCell ref="EH101:EI101"/>
    <mergeCell ref="EH102:EI102"/>
    <mergeCell ref="EH103:EI103"/>
    <mergeCell ref="EJ97:EK97"/>
    <mergeCell ref="EJ98:EK98"/>
    <mergeCell ref="EJ99:EK99"/>
    <mergeCell ref="EJ100:EK100"/>
    <mergeCell ref="EJ101:EK101"/>
    <mergeCell ref="EJ102:EK102"/>
    <mergeCell ref="EJ103:EK103"/>
    <mergeCell ref="EH92:EI92"/>
    <mergeCell ref="EH93:EI93"/>
    <mergeCell ref="EH94:EI94"/>
    <mergeCell ref="EJ94:EK94"/>
    <mergeCell ref="EH95:EI95"/>
    <mergeCell ref="EJ95:EK95"/>
    <mergeCell ref="EJ96:EK96"/>
    <mergeCell ref="ED100:EF100"/>
    <mergeCell ref="ED101:EF101"/>
    <mergeCell ref="ED102:EF102"/>
    <mergeCell ref="ED103:EF103"/>
    <mergeCell ref="ED93:EF93"/>
    <mergeCell ref="ED94:EF94"/>
    <mergeCell ref="ED95:EF95"/>
    <mergeCell ref="ED96:EF96"/>
    <mergeCell ref="ED97:EF97"/>
    <mergeCell ref="ED98:EF98"/>
    <mergeCell ref="ED99:EF99"/>
    <mergeCell ref="EY76:FA76"/>
    <mergeCell ref="EY77:FA77"/>
    <mergeCell ref="EJ76:EK76"/>
    <mergeCell ref="EM76:EP76"/>
    <mergeCell ref="FC76:FD76"/>
    <mergeCell ref="FE76:FF76"/>
    <mergeCell ref="FH76:FK76"/>
    <mergeCell ref="EJ77:EK77"/>
    <mergeCell ref="EM77:EP77"/>
    <mergeCell ref="FH77:FK77"/>
    <mergeCell ref="AG69:AH69"/>
    <mergeCell ref="AG70:AH70"/>
    <mergeCell ref="AG71:AH71"/>
    <mergeCell ref="AI71:AJ71"/>
    <mergeCell ref="AG72:AH72"/>
    <mergeCell ref="AI72:AJ72"/>
    <mergeCell ref="AI73:AJ73"/>
    <mergeCell ref="BS76:BU76"/>
    <mergeCell ref="BW76:BX76"/>
    <mergeCell ref="BY76:BZ76"/>
    <mergeCell ref="CB76:CE76"/>
    <mergeCell ref="CN76:CP76"/>
    <mergeCell ref="CR76:CS76"/>
    <mergeCell ref="CT76:CU76"/>
    <mergeCell ref="CW76:CZ76"/>
    <mergeCell ref="DI76:DK76"/>
    <mergeCell ref="DM76:DN76"/>
    <mergeCell ref="DO76:DP76"/>
    <mergeCell ref="DR76:DU76"/>
    <mergeCell ref="ED76:EF76"/>
    <mergeCell ref="EH76:EI76"/>
    <mergeCell ref="BB76:BC76"/>
    <mergeCell ref="BB77:BC77"/>
    <mergeCell ref="AG73:AH73"/>
    <mergeCell ref="AG76:AH76"/>
    <mergeCell ref="AI76:AJ76"/>
    <mergeCell ref="AX76:AZ76"/>
    <mergeCell ref="BD76:BE76"/>
    <mergeCell ref="AX77:AZ77"/>
    <mergeCell ref="BD77:BE77"/>
    <mergeCell ref="BG76:BJ76"/>
    <mergeCell ref="BG77:BJ77"/>
    <mergeCell ref="BS77:BU77"/>
    <mergeCell ref="BW77:BX77"/>
    <mergeCell ref="BY77:BZ77"/>
    <mergeCell ref="CB77:CE77"/>
    <mergeCell ref="CN77:CP77"/>
    <mergeCell ref="FC77:FD77"/>
    <mergeCell ref="FE77:FF77"/>
    <mergeCell ref="CW77:CZ77"/>
    <mergeCell ref="CW78:CZ78"/>
    <mergeCell ref="CW79:CZ79"/>
    <mergeCell ref="CW80:CZ80"/>
    <mergeCell ref="DM77:DN77"/>
    <mergeCell ref="DM78:DN78"/>
    <mergeCell ref="DI79:DK79"/>
    <mergeCell ref="DM79:DN79"/>
    <mergeCell ref="DO79:DP79"/>
    <mergeCell ref="DI80:DK80"/>
    <mergeCell ref="DM80:DN80"/>
    <mergeCell ref="DO80:DP80"/>
    <mergeCell ref="DR77:DU77"/>
    <mergeCell ref="DR78:DU78"/>
    <mergeCell ref="DR79:DU79"/>
    <mergeCell ref="DR80:DU80"/>
    <mergeCell ref="CT77:CU77"/>
    <mergeCell ref="DI77:DK77"/>
    <mergeCell ref="DO77:DP77"/>
    <mergeCell ref="CN78:CP78"/>
    <mergeCell ref="CT78:CU78"/>
    <mergeCell ref="DI78:DK78"/>
    <mergeCell ref="DO78:DP78"/>
    <mergeCell ref="EH78:EI78"/>
    <mergeCell ref="EH79:EI79"/>
    <mergeCell ref="ED80:EF80"/>
    <mergeCell ref="EH80:EI80"/>
    <mergeCell ref="EJ80:EK80"/>
    <mergeCell ref="EM80:EP80"/>
    <mergeCell ref="FC80:FD80"/>
    <mergeCell ref="FE80:FF80"/>
    <mergeCell ref="FC78:FD78"/>
    <mergeCell ref="FE78:FF78"/>
    <mergeCell ref="FH78:FK78"/>
    <mergeCell ref="FC79:FD79"/>
    <mergeCell ref="FE79:FF79"/>
    <mergeCell ref="FH79:FK79"/>
    <mergeCell ref="EY80:FA80"/>
    <mergeCell ref="FH80:FK80"/>
    <mergeCell ref="CR84:CS84"/>
    <mergeCell ref="CT84:CU84"/>
    <mergeCell ref="CW84:CZ84"/>
    <mergeCell ref="DI84:DK84"/>
    <mergeCell ref="DM84:DN84"/>
    <mergeCell ref="DO84:DP84"/>
    <mergeCell ref="DR84:DU84"/>
    <mergeCell ref="CW85:CZ85"/>
    <mergeCell ref="CW86:CZ86"/>
    <mergeCell ref="CN84:CP84"/>
    <mergeCell ref="CN85:CP85"/>
    <mergeCell ref="CT85:CU85"/>
    <mergeCell ref="DI85:DK85"/>
    <mergeCell ref="CN86:CP86"/>
    <mergeCell ref="CT86:CU86"/>
    <mergeCell ref="DI86:DK86"/>
    <mergeCell ref="EM86:EP86"/>
    <mergeCell ref="EY86:FA86"/>
    <mergeCell ref="FC86:FD86"/>
    <mergeCell ref="FE86:FF86"/>
    <mergeCell ref="FH86:FK86"/>
    <mergeCell ref="DM85:DN85"/>
    <mergeCell ref="DM86:DN86"/>
    <mergeCell ref="DO86:DP86"/>
    <mergeCell ref="DR86:DU86"/>
    <mergeCell ref="ED86:EF86"/>
    <mergeCell ref="EH86:EI86"/>
    <mergeCell ref="EJ86:EK86"/>
    <mergeCell ref="DM88:DN88"/>
    <mergeCell ref="DO88:DP88"/>
    <mergeCell ref="DO85:DP85"/>
    <mergeCell ref="DR85:DU85"/>
    <mergeCell ref="DI87:DK87"/>
    <mergeCell ref="DM87:DN87"/>
    <mergeCell ref="DO87:DP87"/>
    <mergeCell ref="DR87:DU87"/>
    <mergeCell ref="DI88:DK88"/>
    <mergeCell ref="DR88:DU88"/>
    <mergeCell ref="ED77:EF77"/>
    <mergeCell ref="EH77:EI77"/>
    <mergeCell ref="ED78:EF78"/>
    <mergeCell ref="EJ78:EK78"/>
    <mergeCell ref="EY78:FA78"/>
    <mergeCell ref="ED79:EF79"/>
    <mergeCell ref="EJ79:EK79"/>
    <mergeCell ref="EY79:FA79"/>
    <mergeCell ref="EM81:EP81"/>
    <mergeCell ref="EM82:EP82"/>
    <mergeCell ref="EM83:EP83"/>
    <mergeCell ref="EM84:EP84"/>
    <mergeCell ref="EM85:EP85"/>
    <mergeCell ref="EM87:EP87"/>
    <mergeCell ref="EM88:EP88"/>
    <mergeCell ref="EM78:EP78"/>
    <mergeCell ref="EM79:EP79"/>
    <mergeCell ref="ED81:EF81"/>
    <mergeCell ref="EJ81:EK81"/>
    <mergeCell ref="EY81:FA81"/>
    <mergeCell ref="ED82:EF82"/>
    <mergeCell ref="EJ82:EK82"/>
    <mergeCell ref="EY82:FA82"/>
    <mergeCell ref="FC81:FD81"/>
    <mergeCell ref="FE81:FF81"/>
    <mergeCell ref="FH81:FK81"/>
    <mergeCell ref="FC82:FD82"/>
    <mergeCell ref="FE82:FF82"/>
    <mergeCell ref="FH82:FK82"/>
    <mergeCell ref="EY83:FA83"/>
    <mergeCell ref="FH83:FK83"/>
    <mergeCell ref="FC83:FD83"/>
    <mergeCell ref="FE83:FF83"/>
    <mergeCell ref="EY84:FA84"/>
    <mergeCell ref="FC84:FD84"/>
    <mergeCell ref="FE84:FF84"/>
    <mergeCell ref="FH84:FK84"/>
    <mergeCell ref="EY85:FA85"/>
    <mergeCell ref="FH85:FK85"/>
    <mergeCell ref="EH87:EI87"/>
    <mergeCell ref="EH88:EI88"/>
    <mergeCell ref="FC92:FD92"/>
    <mergeCell ref="FE92:FF92"/>
    <mergeCell ref="FH100:FK100"/>
    <mergeCell ref="FH101:FK101"/>
    <mergeCell ref="FH93:FK93"/>
    <mergeCell ref="FH94:FK94"/>
    <mergeCell ref="FH95:FK95"/>
    <mergeCell ref="FH96:FK96"/>
    <mergeCell ref="FH97:FK97"/>
    <mergeCell ref="FH98:FK98"/>
    <mergeCell ref="FH99:FK99"/>
    <mergeCell ref="FC85:FD85"/>
    <mergeCell ref="FE85:FF85"/>
    <mergeCell ref="EY87:FA87"/>
    <mergeCell ref="FC87:FD87"/>
    <mergeCell ref="FE87:FF87"/>
    <mergeCell ref="FH87:FK87"/>
    <mergeCell ref="EY88:FA88"/>
    <mergeCell ref="FH88:FK88"/>
    <mergeCell ref="FC88:FD88"/>
    <mergeCell ref="FE88:FF88"/>
    <mergeCell ref="EY91:FA91"/>
    <mergeCell ref="FC91:FD91"/>
    <mergeCell ref="FE91:FF91"/>
    <mergeCell ref="FH91:FK91"/>
    <mergeCell ref="FH92:FK92"/>
    <mergeCell ref="EY92:FA92"/>
    <mergeCell ref="EY93:FA93"/>
    <mergeCell ref="FC93:FD93"/>
    <mergeCell ref="FE93:FF93"/>
    <mergeCell ref="EY94:FA94"/>
    <mergeCell ref="FE94:FF94"/>
    <mergeCell ref="FE95:FF95"/>
    <mergeCell ref="FC98:FD98"/>
    <mergeCell ref="FC99:FD99"/>
    <mergeCell ref="FC100:FD100"/>
    <mergeCell ref="FC101:FD101"/>
    <mergeCell ref="FC102:FD102"/>
    <mergeCell ref="FC103:FD103"/>
    <mergeCell ref="FE99:FF99"/>
    <mergeCell ref="FE100:FF100"/>
    <mergeCell ref="FE101:FF101"/>
    <mergeCell ref="FE102:FF102"/>
    <mergeCell ref="FH102:FK102"/>
    <mergeCell ref="FE103:FF103"/>
    <mergeCell ref="FH103:FK103"/>
    <mergeCell ref="FC94:FD94"/>
    <mergeCell ref="FC95:FD95"/>
    <mergeCell ref="FC96:FD96"/>
    <mergeCell ref="FE96:FF96"/>
    <mergeCell ref="FC97:FD97"/>
    <mergeCell ref="FE97:FF97"/>
    <mergeCell ref="FE98:FF98"/>
    <mergeCell ref="EY102:FA102"/>
    <mergeCell ref="EY103:FA103"/>
    <mergeCell ref="EY95:FA95"/>
    <mergeCell ref="EY96:FA96"/>
    <mergeCell ref="EY97:FA97"/>
    <mergeCell ref="EY98:FA98"/>
    <mergeCell ref="EY99:FA99"/>
    <mergeCell ref="EY100:FA100"/>
    <mergeCell ref="EY101:FA101"/>
  </mergeCells>
  <dataValidations>
    <dataValidation type="list" allowBlank="1" showDropDown="1" showErrorMessage="1" sqref="A12:A13">
      <formula1>Esercizi!$AU$2:$AU104</formula1>
    </dataValidation>
    <dataValidation type="list" allowBlank="1" showDropDown="1" showErrorMessage="1" sqref="N5">
      <formula1>"4 Settimane,6 Settimane,8 Settimane"</formula1>
    </dataValidation>
    <dataValidation type="list" allowBlank="1" showDropDown="1" showErrorMessage="1" sqref="D12:D13">
      <formula1>Esercizi!$AR$2:$AR104</formula1>
    </dataValidation>
    <dataValidation type="list" allowBlank="1" showDropDown="1" showErrorMessage="1" sqref="L12:L13">
      <formula1>"15,30,45,60,75,90,105,120,135,150"</formula1>
    </dataValidation>
    <dataValidation type="list" allowBlank="1" showDropDown="1" showErrorMessage="1" sqref="N4 AI4 BD4 BY4 CT4 DO4 EJ4 FE4">
      <formula1>Esercizi!$AX$2:$AX104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0" outlineLevelRow="2"/>
  <cols>
    <col customWidth="1" hidden="1" min="1" max="1" width="7.29"/>
    <col customWidth="1" min="2" max="4" width="14.43"/>
    <col customWidth="1" min="5" max="5" width="3.0"/>
    <col customWidth="1" min="6" max="17" width="14.43"/>
    <col customWidth="1" min="18" max="18" width="8.14"/>
    <col customWidth="1" min="19" max="41" width="7.29"/>
  </cols>
  <sheetData>
    <row r="1" ht="37.5" customHeight="1">
      <c r="A1" s="356"/>
      <c r="B1" s="357"/>
      <c r="C1" s="357"/>
      <c r="D1" s="357"/>
      <c r="E1" s="356"/>
      <c r="F1" s="358" t="s">
        <v>320</v>
      </c>
      <c r="S1" s="356"/>
      <c r="T1" s="356"/>
      <c r="U1" s="356"/>
      <c r="V1" s="356"/>
      <c r="W1" s="356"/>
      <c r="X1" s="356"/>
      <c r="Y1" s="356"/>
      <c r="Z1" s="356"/>
      <c r="AA1" s="356"/>
      <c r="AB1" s="356"/>
      <c r="AC1" s="356"/>
      <c r="AD1" s="356"/>
      <c r="AE1" s="356"/>
      <c r="AF1" s="356"/>
      <c r="AG1" s="356"/>
      <c r="AH1" s="356"/>
      <c r="AI1" s="356"/>
      <c r="AJ1" s="356"/>
      <c r="AK1" s="356"/>
      <c r="AL1" s="356"/>
      <c r="AM1" s="356"/>
      <c r="AN1" s="356"/>
      <c r="AO1" s="356"/>
    </row>
    <row r="2" ht="37.5" customHeight="1">
      <c r="A2" s="359"/>
      <c r="B2" s="360">
        <v>1.0</v>
      </c>
      <c r="D2" s="361"/>
      <c r="E2" s="359"/>
      <c r="F2" s="362"/>
      <c r="S2" s="359"/>
      <c r="T2" s="359"/>
      <c r="U2" s="359"/>
      <c r="V2" s="359"/>
      <c r="W2" s="359"/>
      <c r="X2" s="359"/>
      <c r="Y2" s="359"/>
      <c r="Z2" s="359"/>
      <c r="AA2" s="359"/>
      <c r="AB2" s="359"/>
      <c r="AC2" s="359"/>
      <c r="AD2" s="359"/>
      <c r="AE2" s="359"/>
      <c r="AF2" s="359"/>
      <c r="AG2" s="359"/>
      <c r="AH2" s="359"/>
      <c r="AI2" s="359"/>
      <c r="AJ2" s="359"/>
      <c r="AK2" s="363"/>
      <c r="AL2" s="363"/>
      <c r="AM2" s="363"/>
      <c r="AN2" s="363"/>
      <c r="AO2" s="363"/>
    </row>
    <row r="3" outlineLevel="1">
      <c r="A3" s="364"/>
      <c r="B3" s="364"/>
      <c r="C3" s="364"/>
      <c r="D3" s="364"/>
      <c r="E3" s="364"/>
      <c r="F3" s="365"/>
      <c r="G3" s="365"/>
      <c r="H3" s="365"/>
      <c r="I3" s="365"/>
      <c r="J3" s="365"/>
      <c r="K3" s="365"/>
      <c r="L3" s="365"/>
      <c r="M3" s="365"/>
      <c r="N3" s="365"/>
      <c r="O3" s="365"/>
      <c r="P3" s="365"/>
      <c r="Q3" s="365"/>
      <c r="R3" s="364"/>
      <c r="S3" s="364"/>
      <c r="T3" s="364"/>
      <c r="U3" s="364"/>
      <c r="V3" s="364"/>
      <c r="W3" s="364"/>
      <c r="X3" s="364"/>
      <c r="Y3" s="364"/>
      <c r="Z3" s="364"/>
      <c r="AA3" s="364"/>
      <c r="AB3" s="364"/>
      <c r="AC3" s="364"/>
      <c r="AD3" s="364"/>
      <c r="AE3" s="364"/>
      <c r="AF3" s="364"/>
      <c r="AG3" s="364"/>
      <c r="AH3" s="364"/>
      <c r="AI3" s="364"/>
      <c r="AJ3" s="364"/>
      <c r="AK3" s="366"/>
      <c r="AL3" s="366"/>
      <c r="AM3" s="366"/>
      <c r="AN3" s="366"/>
      <c r="AO3" s="366"/>
    </row>
    <row r="4" ht="15.0" customHeight="1" outlineLevel="2">
      <c r="A4" s="96"/>
      <c r="B4" s="96"/>
      <c r="C4" s="96"/>
      <c r="D4" s="96"/>
      <c r="E4" s="367" t="s">
        <v>321</v>
      </c>
      <c r="F4" s="290"/>
      <c r="G4" s="290"/>
      <c r="H4" s="290"/>
      <c r="I4" s="290"/>
      <c r="J4" s="290"/>
      <c r="K4" s="368"/>
      <c r="L4" s="369" t="s">
        <v>322</v>
      </c>
      <c r="M4" s="290"/>
      <c r="N4" s="290"/>
      <c r="O4" s="290"/>
      <c r="P4" s="290"/>
      <c r="Q4" s="368"/>
      <c r="R4" s="96"/>
      <c r="S4" s="370"/>
      <c r="T4" s="370"/>
      <c r="U4" s="370"/>
      <c r="V4" s="370"/>
      <c r="W4" s="370"/>
      <c r="X4" s="370"/>
      <c r="Y4" s="370"/>
      <c r="Z4" s="370"/>
      <c r="AA4" s="370"/>
      <c r="AB4" s="370"/>
      <c r="AC4" s="96"/>
      <c r="AD4" s="96"/>
      <c r="AE4" s="96"/>
      <c r="AF4" s="371" t="s">
        <v>323</v>
      </c>
      <c r="AG4" s="12"/>
      <c r="AH4" s="12"/>
      <c r="AI4" s="13"/>
      <c r="AJ4" s="96"/>
      <c r="AK4" s="370"/>
      <c r="AL4" s="370"/>
      <c r="AM4" s="370"/>
      <c r="AN4" s="370"/>
      <c r="AO4" s="370"/>
    </row>
    <row r="5" ht="15.0" customHeight="1" outlineLevel="2">
      <c r="A5" s="96"/>
      <c r="B5" s="96"/>
      <c r="C5" s="96"/>
      <c r="D5" s="96"/>
      <c r="E5" s="372"/>
      <c r="F5" s="373">
        <v>1.0</v>
      </c>
      <c r="G5" s="373">
        <f t="shared" ref="G5:K5" si="1">F5+1</f>
        <v>2</v>
      </c>
      <c r="H5" s="373">
        <f t="shared" si="1"/>
        <v>3</v>
      </c>
      <c r="I5" s="373">
        <f t="shared" si="1"/>
        <v>4</v>
      </c>
      <c r="J5" s="373">
        <f t="shared" si="1"/>
        <v>5</v>
      </c>
      <c r="K5" s="374">
        <f t="shared" si="1"/>
        <v>6</v>
      </c>
      <c r="L5" s="373">
        <v>1.0</v>
      </c>
      <c r="M5" s="373">
        <f t="shared" ref="M5:Q5" si="2">L5+1</f>
        <v>2</v>
      </c>
      <c r="N5" s="373">
        <f t="shared" si="2"/>
        <v>3</v>
      </c>
      <c r="O5" s="373">
        <f t="shared" si="2"/>
        <v>4</v>
      </c>
      <c r="P5" s="373">
        <f t="shared" si="2"/>
        <v>5</v>
      </c>
      <c r="Q5" s="374">
        <f t="shared" si="2"/>
        <v>6</v>
      </c>
      <c r="R5" s="96"/>
      <c r="S5" s="370"/>
      <c r="T5" s="370"/>
      <c r="U5" s="370"/>
      <c r="V5" s="370"/>
      <c r="W5" s="370"/>
      <c r="X5" s="370"/>
      <c r="Y5" s="370"/>
      <c r="Z5" s="370"/>
      <c r="AA5" s="370"/>
      <c r="AB5" s="370"/>
      <c r="AC5" s="96"/>
      <c r="AD5" s="96"/>
      <c r="AE5" s="96"/>
      <c r="AF5" s="375">
        <v>1.0</v>
      </c>
      <c r="AH5" s="376">
        <f>IFERROR(AVERAGE(AH39:AH50))</f>
        <v>0.8285714286</v>
      </c>
      <c r="AI5" s="213"/>
      <c r="AJ5" s="96"/>
      <c r="AK5" s="370"/>
      <c r="AL5" s="370"/>
      <c r="AM5" s="370"/>
      <c r="AN5" s="370"/>
      <c r="AO5" s="370"/>
    </row>
    <row r="6" ht="15.0" customHeight="1" outlineLevel="2">
      <c r="A6" s="96"/>
      <c r="B6" s="96"/>
      <c r="C6" s="96"/>
      <c r="D6" s="96"/>
      <c r="E6" s="372"/>
      <c r="F6" s="377"/>
      <c r="G6" s="377"/>
      <c r="H6" s="377"/>
      <c r="I6" s="377"/>
      <c r="J6" s="377"/>
      <c r="K6" s="378"/>
      <c r="L6" s="379"/>
      <c r="M6" s="379"/>
      <c r="N6" s="379"/>
      <c r="O6" s="379"/>
      <c r="P6" s="379"/>
      <c r="Q6" s="380"/>
      <c r="R6" s="96"/>
      <c r="S6" s="381"/>
      <c r="T6" s="381"/>
      <c r="U6" s="381"/>
      <c r="V6" s="381"/>
      <c r="W6" s="381"/>
      <c r="X6" s="381"/>
      <c r="Y6" s="381"/>
      <c r="Z6" s="381"/>
      <c r="AA6" s="381"/>
      <c r="AB6" s="381"/>
      <c r="AC6" s="96"/>
      <c r="AD6" s="96"/>
      <c r="AE6" s="96"/>
      <c r="AF6" s="382">
        <f t="shared" ref="AF6:AF10" si="3">AF5+1</f>
        <v>2</v>
      </c>
      <c r="AH6" s="383">
        <f>IFERROR(AVERAGE(AH54:AH65))</f>
        <v>0.8</v>
      </c>
      <c r="AI6" s="213"/>
      <c r="AJ6" s="96"/>
      <c r="AK6" s="370"/>
      <c r="AL6" s="370"/>
      <c r="AM6" s="370"/>
      <c r="AN6" s="370"/>
      <c r="AO6" s="370"/>
    </row>
    <row r="7" ht="15.0" customHeight="1" outlineLevel="2">
      <c r="A7" s="96"/>
      <c r="B7" s="96"/>
      <c r="C7" s="96"/>
      <c r="D7" s="96"/>
      <c r="E7" s="384">
        <v>1.0</v>
      </c>
      <c r="F7" s="385" t="s">
        <v>324</v>
      </c>
      <c r="G7" s="386" t="s">
        <v>324</v>
      </c>
      <c r="H7" s="386" t="s">
        <v>324</v>
      </c>
      <c r="I7" s="96"/>
      <c r="J7" s="96"/>
      <c r="K7" s="387"/>
      <c r="L7" s="388" t="s">
        <v>325</v>
      </c>
      <c r="M7" s="389" t="s">
        <v>326</v>
      </c>
      <c r="N7" s="390" t="s">
        <v>324</v>
      </c>
      <c r="O7" s="391"/>
      <c r="P7" s="392"/>
      <c r="Q7" s="393"/>
      <c r="R7" s="96"/>
      <c r="S7" s="381"/>
      <c r="T7" s="381"/>
      <c r="U7" s="381"/>
      <c r="V7" s="381"/>
      <c r="W7" s="381"/>
      <c r="X7" s="381"/>
      <c r="Y7" s="381"/>
      <c r="Z7" s="381"/>
      <c r="AA7" s="381"/>
      <c r="AB7" s="381"/>
      <c r="AC7" s="96"/>
      <c r="AD7" s="96"/>
      <c r="AE7" s="96"/>
      <c r="AF7" s="375">
        <f t="shared" si="3"/>
        <v>3</v>
      </c>
      <c r="AH7" s="376">
        <f>IFERROR(AVERAGE(AH69:AH80))</f>
        <v>1</v>
      </c>
      <c r="AI7" s="213"/>
      <c r="AJ7" s="96"/>
      <c r="AK7" s="370"/>
      <c r="AL7" s="370"/>
      <c r="AM7" s="370"/>
      <c r="AN7" s="370"/>
      <c r="AO7" s="370"/>
    </row>
    <row r="8" ht="15.0" customHeight="1" outlineLevel="2">
      <c r="A8" s="96"/>
      <c r="B8" s="96"/>
      <c r="C8" s="96"/>
      <c r="D8" s="96"/>
      <c r="E8" s="384">
        <f t="shared" ref="E8:E18" si="4">E7+1</f>
        <v>2</v>
      </c>
      <c r="F8" s="394" t="s">
        <v>327</v>
      </c>
      <c r="G8" s="395" t="s">
        <v>326</v>
      </c>
      <c r="H8" s="395" t="s">
        <v>326</v>
      </c>
      <c r="I8" s="96"/>
      <c r="J8" s="96"/>
      <c r="K8" s="387"/>
      <c r="L8" s="396" t="s">
        <v>328</v>
      </c>
      <c r="M8" s="389" t="s">
        <v>326</v>
      </c>
      <c r="N8" s="390" t="s">
        <v>324</v>
      </c>
      <c r="O8" s="391"/>
      <c r="P8" s="392"/>
      <c r="Q8" s="393"/>
      <c r="R8" s="96"/>
      <c r="S8" s="381"/>
      <c r="T8" s="381"/>
      <c r="U8" s="381"/>
      <c r="V8" s="381"/>
      <c r="W8" s="381"/>
      <c r="X8" s="381"/>
      <c r="Y8" s="381"/>
      <c r="Z8" s="381"/>
      <c r="AA8" s="381"/>
      <c r="AB8" s="381"/>
      <c r="AC8" s="96"/>
      <c r="AD8" s="96"/>
      <c r="AE8" s="96"/>
      <c r="AF8" s="382">
        <f t="shared" si="3"/>
        <v>4</v>
      </c>
      <c r="AH8" s="383" t="str">
        <f>IFERROR(AVERAGE(AH84:AH95))</f>
        <v/>
      </c>
      <c r="AI8" s="213"/>
      <c r="AJ8" s="96"/>
      <c r="AK8" s="370"/>
      <c r="AL8" s="370"/>
      <c r="AM8" s="370"/>
      <c r="AN8" s="370"/>
      <c r="AO8" s="370"/>
    </row>
    <row r="9" ht="15.0" customHeight="1" outlineLevel="2">
      <c r="A9" s="96"/>
      <c r="B9" s="96"/>
      <c r="C9" s="96"/>
      <c r="D9" s="96"/>
      <c r="E9" s="384">
        <f t="shared" si="4"/>
        <v>3</v>
      </c>
      <c r="F9" s="397" t="s">
        <v>328</v>
      </c>
      <c r="G9" s="398" t="s">
        <v>327</v>
      </c>
      <c r="H9" s="398" t="s">
        <v>327</v>
      </c>
      <c r="I9" s="96"/>
      <c r="J9" s="96"/>
      <c r="K9" s="387"/>
      <c r="L9" s="396" t="s">
        <v>328</v>
      </c>
      <c r="M9" s="389" t="s">
        <v>326</v>
      </c>
      <c r="N9" s="399" t="s">
        <v>325</v>
      </c>
      <c r="O9" s="96"/>
      <c r="P9" s="96"/>
      <c r="Q9" s="400"/>
      <c r="R9" s="96"/>
      <c r="S9" s="381"/>
      <c r="T9" s="381"/>
      <c r="U9" s="381"/>
      <c r="V9" s="381"/>
      <c r="W9" s="381"/>
      <c r="X9" s="381"/>
      <c r="Y9" s="381"/>
      <c r="Z9" s="381"/>
      <c r="AA9" s="381"/>
      <c r="AB9" s="381"/>
      <c r="AC9" s="96"/>
      <c r="AD9" s="96"/>
      <c r="AE9" s="96"/>
      <c r="AF9" s="375">
        <f t="shared" si="3"/>
        <v>5</v>
      </c>
      <c r="AH9" s="376">
        <f>IFERROR(AVERAGE(AH99:AH110))</f>
        <v>0.8</v>
      </c>
      <c r="AI9" s="213"/>
      <c r="AJ9" s="96"/>
      <c r="AK9" s="370"/>
      <c r="AL9" s="370"/>
      <c r="AM9" s="370"/>
      <c r="AN9" s="370"/>
      <c r="AO9" s="370"/>
    </row>
    <row r="10" ht="15.0" customHeight="1" outlineLevel="2">
      <c r="A10" s="96"/>
      <c r="B10" s="96"/>
      <c r="C10" s="96"/>
      <c r="D10" s="96"/>
      <c r="E10" s="384">
        <f t="shared" si="4"/>
        <v>4</v>
      </c>
      <c r="F10" s="401" t="s">
        <v>326</v>
      </c>
      <c r="G10" s="402" t="s">
        <v>328</v>
      </c>
      <c r="H10" s="395" t="s">
        <v>326</v>
      </c>
      <c r="I10" s="96"/>
      <c r="J10" s="96"/>
      <c r="K10" s="387"/>
      <c r="L10" s="403" t="s">
        <v>324</v>
      </c>
      <c r="M10" s="398" t="s">
        <v>327</v>
      </c>
      <c r="N10" s="404" t="s">
        <v>329</v>
      </c>
      <c r="O10" s="96"/>
      <c r="P10" s="96"/>
      <c r="Q10" s="400"/>
      <c r="R10" s="96"/>
      <c r="S10" s="96"/>
      <c r="T10" s="96"/>
      <c r="U10" s="96"/>
      <c r="V10" s="96"/>
      <c r="W10" s="96"/>
      <c r="X10" s="96"/>
      <c r="Y10" s="96"/>
      <c r="Z10" s="96"/>
      <c r="AA10" s="96"/>
      <c r="AB10" s="96"/>
      <c r="AC10" s="96"/>
      <c r="AD10" s="96"/>
      <c r="AE10" s="96"/>
      <c r="AF10" s="405">
        <f t="shared" si="3"/>
        <v>6</v>
      </c>
      <c r="AG10" s="27"/>
      <c r="AH10" s="406" t="str">
        <f>IFERROR(AVERAGE(AH114:AH125))</f>
        <v/>
      </c>
      <c r="AI10" s="145"/>
      <c r="AJ10" s="96"/>
      <c r="AK10" s="370"/>
      <c r="AL10" s="370"/>
      <c r="AM10" s="370"/>
      <c r="AN10" s="370"/>
      <c r="AO10" s="370"/>
    </row>
    <row r="11" ht="15.0" customHeight="1" outlineLevel="2">
      <c r="A11" s="96"/>
      <c r="B11" s="96"/>
      <c r="C11" s="96"/>
      <c r="D11" s="96"/>
      <c r="E11" s="384">
        <f t="shared" si="4"/>
        <v>5</v>
      </c>
      <c r="F11" s="407" t="s">
        <v>329</v>
      </c>
      <c r="G11" s="399" t="s">
        <v>325</v>
      </c>
      <c r="H11" s="399" t="s">
        <v>325</v>
      </c>
      <c r="I11" s="96"/>
      <c r="J11" s="96"/>
      <c r="K11" s="387"/>
      <c r="L11" s="403" t="s">
        <v>324</v>
      </c>
      <c r="M11" s="398" t="s">
        <v>327</v>
      </c>
      <c r="N11" s="408" t="s">
        <v>330</v>
      </c>
      <c r="O11" s="96"/>
      <c r="P11" s="96"/>
      <c r="Q11" s="400"/>
      <c r="R11" s="96"/>
      <c r="S11" s="96"/>
      <c r="T11" s="96"/>
      <c r="U11" s="96"/>
      <c r="V11" s="96"/>
      <c r="W11" s="96"/>
      <c r="X11" s="96"/>
      <c r="Y11" s="96"/>
      <c r="Z11" s="96"/>
      <c r="AA11" s="96"/>
      <c r="AB11" s="96"/>
      <c r="AC11" s="96"/>
      <c r="AD11" s="96"/>
      <c r="AE11" s="96"/>
      <c r="AF11" s="409" t="s">
        <v>331</v>
      </c>
      <c r="AG11" s="27"/>
      <c r="AH11" s="410">
        <f>IFERROR(AVERAGE(AH5:AI10))</f>
        <v>0.8571428571</v>
      </c>
      <c r="AI11" s="145"/>
      <c r="AJ11" s="96"/>
      <c r="AK11" s="370"/>
      <c r="AL11" s="370"/>
      <c r="AM11" s="370"/>
      <c r="AN11" s="370"/>
      <c r="AO11" s="370"/>
    </row>
    <row r="12" ht="15.0" customHeight="1" outlineLevel="2">
      <c r="A12" s="96"/>
      <c r="B12" s="96"/>
      <c r="C12" s="96"/>
      <c r="D12" s="96"/>
      <c r="E12" s="384">
        <f t="shared" si="4"/>
        <v>6</v>
      </c>
      <c r="F12" s="411" t="s">
        <v>325</v>
      </c>
      <c r="G12" s="386" t="s">
        <v>324</v>
      </c>
      <c r="H12" s="412" t="s">
        <v>332</v>
      </c>
      <c r="I12" s="96"/>
      <c r="J12" s="96"/>
      <c r="K12" s="387"/>
      <c r="L12" s="413" t="s">
        <v>332</v>
      </c>
      <c r="M12" s="398" t="s">
        <v>327</v>
      </c>
      <c r="N12" s="414" t="s">
        <v>332</v>
      </c>
      <c r="O12" s="96"/>
      <c r="P12" s="96"/>
      <c r="Q12" s="387"/>
      <c r="R12" s="96"/>
      <c r="S12" s="96"/>
      <c r="T12" s="96"/>
      <c r="U12" s="96"/>
      <c r="V12" s="96"/>
      <c r="W12" s="96"/>
      <c r="X12" s="96"/>
      <c r="Y12" s="96"/>
      <c r="Z12" s="96"/>
      <c r="AA12" s="96"/>
      <c r="AB12" s="96"/>
      <c r="AC12" s="96"/>
      <c r="AD12" s="96"/>
      <c r="AE12" s="96"/>
      <c r="AF12" s="96"/>
      <c r="AG12" s="96"/>
      <c r="AH12" s="96"/>
      <c r="AI12" s="96"/>
      <c r="AJ12" s="96"/>
      <c r="AK12" s="370"/>
      <c r="AL12" s="370"/>
      <c r="AM12" s="370"/>
      <c r="AN12" s="370"/>
      <c r="AO12" s="370"/>
    </row>
    <row r="13" ht="15.0" customHeight="1" outlineLevel="2">
      <c r="A13" s="96"/>
      <c r="B13" s="96"/>
      <c r="C13" s="96"/>
      <c r="D13" s="96"/>
      <c r="E13" s="384">
        <f t="shared" si="4"/>
        <v>7</v>
      </c>
      <c r="F13" s="415" t="s">
        <v>330</v>
      </c>
      <c r="G13" s="416" t="s">
        <v>333</v>
      </c>
      <c r="H13" s="49"/>
      <c r="I13" s="96"/>
      <c r="J13" s="96"/>
      <c r="K13" s="387"/>
      <c r="L13" s="391" t="s">
        <v>332</v>
      </c>
      <c r="M13" s="391" t="s">
        <v>333</v>
      </c>
      <c r="N13" s="391" t="s">
        <v>333</v>
      </c>
      <c r="O13" s="96"/>
      <c r="P13" s="96"/>
      <c r="Q13" s="387"/>
      <c r="R13" s="96"/>
      <c r="S13" s="367" t="s">
        <v>334</v>
      </c>
      <c r="T13" s="290"/>
      <c r="U13" s="290"/>
      <c r="V13" s="290"/>
      <c r="W13" s="290"/>
      <c r="X13" s="290"/>
      <c r="Y13" s="290"/>
      <c r="Z13" s="290"/>
      <c r="AA13" s="290"/>
      <c r="AB13" s="368"/>
      <c r="AC13" s="96"/>
      <c r="AD13" s="96"/>
      <c r="AE13" s="96"/>
      <c r="AF13" s="96"/>
      <c r="AG13" s="96"/>
      <c r="AH13" s="96"/>
      <c r="AI13" s="96"/>
      <c r="AJ13" s="96"/>
      <c r="AK13" s="370"/>
      <c r="AL13" s="370"/>
      <c r="AM13" s="370"/>
      <c r="AN13" s="370"/>
      <c r="AO13" s="370"/>
    </row>
    <row r="14" ht="15.0" customHeight="1" outlineLevel="2">
      <c r="A14" s="96"/>
      <c r="B14" s="96"/>
      <c r="C14" s="96"/>
      <c r="D14" s="96"/>
      <c r="E14" s="384">
        <f t="shared" si="4"/>
        <v>8</v>
      </c>
      <c r="F14" s="96"/>
      <c r="G14" s="96"/>
      <c r="H14" s="96"/>
      <c r="I14" s="96"/>
      <c r="J14" s="96"/>
      <c r="K14" s="387"/>
      <c r="L14" s="391"/>
      <c r="M14" s="96"/>
      <c r="N14" s="96"/>
      <c r="O14" s="96"/>
      <c r="P14" s="96"/>
      <c r="Q14" s="387"/>
      <c r="R14" s="96"/>
      <c r="S14" s="417"/>
      <c r="T14" s="418"/>
      <c r="U14" s="419">
        <v>1.0</v>
      </c>
      <c r="V14" s="419">
        <f t="shared" ref="V14:AB14" si="5">U14+1</f>
        <v>2</v>
      </c>
      <c r="W14" s="419">
        <f t="shared" si="5"/>
        <v>3</v>
      </c>
      <c r="X14" s="419">
        <f t="shared" si="5"/>
        <v>4</v>
      </c>
      <c r="Y14" s="419">
        <f t="shared" si="5"/>
        <v>5</v>
      </c>
      <c r="Z14" s="419">
        <f t="shared" si="5"/>
        <v>6</v>
      </c>
      <c r="AA14" s="419">
        <f t="shared" si="5"/>
        <v>7</v>
      </c>
      <c r="AB14" s="420">
        <f t="shared" si="5"/>
        <v>8</v>
      </c>
      <c r="AC14" s="96"/>
      <c r="AD14" s="96"/>
      <c r="AE14" s="96"/>
      <c r="AF14" s="96"/>
      <c r="AG14" s="96"/>
      <c r="AH14" s="96"/>
      <c r="AI14" s="96"/>
      <c r="AJ14" s="96"/>
      <c r="AK14" s="370"/>
      <c r="AL14" s="370"/>
      <c r="AM14" s="370"/>
      <c r="AN14" s="370"/>
      <c r="AO14" s="370"/>
    </row>
    <row r="15" ht="15.0" customHeight="1" outlineLevel="2">
      <c r="A15" s="96"/>
      <c r="B15" s="96"/>
      <c r="C15" s="96"/>
      <c r="D15" s="96"/>
      <c r="E15" s="384">
        <f t="shared" si="4"/>
        <v>9</v>
      </c>
      <c r="F15" s="96"/>
      <c r="G15" s="96"/>
      <c r="H15" s="96"/>
      <c r="I15" s="96"/>
      <c r="J15" s="96"/>
      <c r="K15" s="387"/>
      <c r="L15" s="391"/>
      <c r="M15" s="96"/>
      <c r="N15" s="96"/>
      <c r="O15" s="96"/>
      <c r="P15" s="96"/>
      <c r="Q15" s="387"/>
      <c r="R15" s="96"/>
      <c r="S15" s="421">
        <v>1.0</v>
      </c>
      <c r="U15" s="422">
        <f>(((H39*P39+P39*C39+AF39)+(H40*P40+P40*C40+AF40)+(H41*P41+P41*C41+AF41))+(H42*P42+P42*C42+AF42)+(H43*P43+P43*C43+AF43)+(H44*P44+P44*C44+AF44)+(H45*P45+P45*C45+AF45)+(H46*P46+P46*C46+AF46)+(H47*P47+P47*C47+AF47)+(H48*P48+P48*C48+AF48)+(H49*P49+P49*C49+AF49)+(H50*P50+P50*C50+AF50)+D39)/60</f>
        <v>20</v>
      </c>
      <c r="V15" s="422">
        <f>(((H39*R39+R39*C39+AF39)+(H40*R40+R40*C40+AF40)+(H41*R41+R41*C41+AF41))+(H42*R42+R42*C42+AF42)+(H43*R43+R43*C43+AF43)+(H44*R44+R44*C44+AF44)+(H45*R45+R45*C45+AF45)+(H46*R46+R46*C46+AF46)+(H47*R47+R47*C47+AF47)+(H48*R48+R48*C48+AF48)+(H49*R49+R49*C49+AF49)+(H50*R50+R50*C50+AF50)+D39)/60</f>
        <v>18.5</v>
      </c>
      <c r="W15" s="422">
        <f>(((H39*T39+T39*C39+AF39)+(H40*T40+T40*C40+AF40)+(H41*T41+T41*C41+AF41))+(H42*T42+T42*C42+AF42)+(H43*T43+T43*C43+AF43)+(H44*T44+T44*C44+AF44)+(H45*T45+T45*C45+AF45)+(H46*T46+T46*C46+AF46)+(H47*T47+T47*C47+AF47)+(H48*T48+T48*C48+AF48)+(H49*T49+T49*C49+AF49)+(H50*T50+T50*C50+AF50)+D39)/60</f>
        <v>20</v>
      </c>
      <c r="X15" s="422">
        <f>(((H39*V39+V39*C39+AF39)+(H40*V40+V40*C40+AF40)+(H41*V41+V41*C41+AF41))+(H42*V42+V42*C42+AF42)+(H43*V43+V43*C43+AF43)+(H44*V44+V44*C44+AF44)+(H45*V45+V45*C45+AF45)+(H46*V46+V46*C46+AF46)+(H47*V47+V47*C47+AF47)+(H48*V48+V48*C48+AF48)+(H49*V49+V49*C49+AF49)+(H50*V50+V50*C50+AF50)+D39)/60</f>
        <v>18.5</v>
      </c>
      <c r="Y15" s="422">
        <f>(((H39*X39+X39*C39+AF39)+(H40*X40+X40*C40+AF40)+(H41*X41+X41*C41+AF41))+(H42*X42+X42*C42+AF42)+(H43*X43+X43*C43+AF43)+(H44*X44+X44*C44+AF44)+(H45*X45+X45*C45+AF45)+(H46*X46+X46*C46+AF46)+(H47*X47+X47*C47+AF47)+(H48*X48+X48*C48+AF48)+(H49*X49+X49*C49+AF49)+(H50*X50+X50*C50+AF50)+D39)/60</f>
        <v>20</v>
      </c>
      <c r="Z15" s="422">
        <f>(((H39*Z39+Z39*C39+AF39)+(H40*Z40+Z40*C40+AF40)+(H41*Z41+Z41*C41+AF41))+(H42*Z42+Z42*C42+AF42)+(H43*Z43+Z43*C43+AF43)+(H44*Z44+Z44*C44+AF44)+(H45*Z45+Z45*C45+AF45)+(H46*Z46+Z46*C46+AF46)+(H47*Z47+Z47*C47+AF47)+(H48*Z48+Z48*C48+AF48)+(H49*Z49+Z49*C49+AF49)+(H50*Z50+Z50*C50+AF50)+D39)/60</f>
        <v>16.5</v>
      </c>
      <c r="AA15" s="422">
        <f>(((H39*AB39+AB39*C39+AF39)+(H40*AB40+AB40*C40+AF40)+(H41*AB41+AB41*C41+AF41))+(H42*AB42+AB42*C42+AF42)+(H43*AB43+AB43*C43+AF43)+(H44*AB44+AB44*C44+AF44)+(H45*AB45+AB45*C45+AF45)+(H46*AB46+AB46*C46+AF46)+(H47*AB47+AB47*C47+AF47)+(H48*AB48+AB48*C48+AF48)+(H49*AB49+AB49*C49+AF49)+(H50*AB50+AB50*C50+AF50)+D39)/60</f>
        <v>0</v>
      </c>
      <c r="AB15" s="423">
        <f>(((H39*AD39+AD39*C39+AF39)+(H40*AD40+AD40*C40+AF40)+(H41*AD41+AD41*C41+AF41))+(H42*AD42+AD42*C42+AF42)+(H43*AD43+AD43*C43+AF43)+(H44*AD44+AD44*C44+AF44)+(H45*AD45+AD45*C45+AF45)+(H46*AD46+AD46*C46+AF46)+(H47*AD47+AD47*C47+AF47)+(H48*AD48+AD48*C48+AF48)+(H49*AD49+AD49*C49+AF49)+(H50*AD50+AD50*C50+AF50)+D39)/60</f>
        <v>0</v>
      </c>
      <c r="AC15" s="96"/>
      <c r="AD15" s="96"/>
      <c r="AE15" s="96"/>
      <c r="AF15" s="96"/>
      <c r="AG15" s="96"/>
      <c r="AH15" s="96"/>
      <c r="AI15" s="96"/>
      <c r="AJ15" s="96"/>
      <c r="AK15" s="370"/>
      <c r="AL15" s="370"/>
      <c r="AM15" s="370"/>
      <c r="AN15" s="370"/>
      <c r="AO15" s="370"/>
    </row>
    <row r="16" ht="15.0" customHeight="1" outlineLevel="2">
      <c r="A16" s="96"/>
      <c r="B16" s="96"/>
      <c r="C16" s="96"/>
      <c r="D16" s="96"/>
      <c r="E16" s="384">
        <f t="shared" si="4"/>
        <v>10</v>
      </c>
      <c r="F16" s="96"/>
      <c r="G16" s="96"/>
      <c r="H16" s="96"/>
      <c r="I16" s="96"/>
      <c r="J16" s="96"/>
      <c r="K16" s="387"/>
      <c r="L16" s="391"/>
      <c r="M16" s="96"/>
      <c r="N16" s="96"/>
      <c r="O16" s="96"/>
      <c r="P16" s="96"/>
      <c r="Q16" s="387"/>
      <c r="R16" s="96"/>
      <c r="S16" s="424">
        <f t="shared" ref="S16:S20" si="6">S15+1</f>
        <v>2</v>
      </c>
      <c r="U16" s="425">
        <f>(((H54*P54+P54*C54+AF54)+(H55*P55+P55*C55+AF55)+(H56*P56+P56*C56+AF56))+(H57*P57+P57*C57+AF57)+(H58*P58+P58*C58+AF58)+(H59*P59+P59*C59+AF59)+(H60*P60+P60*C60+AF60)+(H61*P61+P61*C61+AF61)+(H62*P62+P62*C62+AF62)+(H63*P63+P63*C63+AF63)+(H64*P64+P64*C64+AF64)+(H65*P65+P65*C65+AF65)+D54)/60</f>
        <v>22.75</v>
      </c>
      <c r="V16" s="425">
        <f>(((H54*R54+R54*C54+AF54)+(H55*R55+R55*C55+AF55)+(H56*R56+R56*C56+AF56))+(H57*R57+R57*C57+AF57)+(H58*R58+R58*C58+AF58)+(H59*R59+R59*C59+AF59)+(H60*R60+R60*C60+AF60)+(H61*R61+R61*C61+AF61)+(H62*R62+R62*C62+AF62)+(H63*R63+R63*C63+AF63)+(H64*R64+R64*C64+AF64)+(H65*R65+R65*C65+AF65)+D54)/60</f>
        <v>21.25</v>
      </c>
      <c r="W16" s="425">
        <f>(((H54*T54+T54*C54+AF54)+(H55*T55+T55*C55+AF55)+(H56*T56+T56*C56+AF56))+(H57*T57+T57*C57+AF57)+(H58*T58+T58*C58+AF58)+(H59*T59+T59*C59+AF59)+(H60*T60+T60*C60+AF60)+(H61*T61+T61*C61+AF61)+(H62*T62+T62*C62+AF62)+(H63*T63+T63*C63+AF63)+(H64*T64+T64*C64+AF64)+(H65*T65+T65*C65+AF65)+D54)/60</f>
        <v>22.75</v>
      </c>
      <c r="X16" s="425">
        <f>(((H54*V54+V54*C54+AF54)+(H55*V55+V55*C55+AF55)+(H56*V56+V56*C56+AF56))+(H57*V57+V57*C57+AF57)+(H58*V58+V58*C58+AF58)+(H59*V59+V59*C59+AF59)+(H60*V60+V60*C60+AF60)+(H61*V61+V61*C61+AF61)+(H62*V62+V62*C62+AF62)+(H63*V63+V63*C63+AF63)+(H64*V64+V64*C64+AF64)+(H65*V65+V65*C65+AF65)+D54)/60</f>
        <v>21.25</v>
      </c>
      <c r="Y16" s="425">
        <f>(((H54*X54+X54*C54+AF54)+(H55*X55+X55*C55+AF55)+(H56*X56+X56*C56+AF56))+(H57*X57+X57*C57+AF57)+(H58*X58+X58*C58+AF58)+(H59*X59+X59*C59+AF59)+(H60*X60+X60*C60+AF60)+(H61*X61+X61*C61+AF61)+(H62*X62+X62*C62+AF62)+(H63*X63+X63*C63+AF63)+(H64*X64+X64*C64+AF64)+(H65*X65+X65*C65+AF65)+D54)/60</f>
        <v>22.75</v>
      </c>
      <c r="Z16" s="425">
        <f>(((H54*Z54+Z54*C54+AF54)+(H55*Z55+Z55*C55+AF55)+(H56*Z56+Z56*C56+AF56))+(H57*Z57+Z57*C57+AF57)+(H58*Z58+Z58*C58+AF58)+(H59*Z59+Z59*C59+AF59)+(H60*Z60+Z60*C60+AF60)+(H61*Z61+Z61*C61+AF61)+(H62*Z62+Z62*C62+AF62)+(H63*Z63+Z63*C63+AF63)+(H64*Z64+Z64*C64+AF64)+(H65*Z65+Z65*C65+AF65)+D54)/60</f>
        <v>19.25</v>
      </c>
      <c r="AA16" s="425">
        <f>(((H54*AB54+AB54*C54+AF54)+(H55*AB55+AB55*C55+AF55)+(H56*AB56+AB56*C56+AF56))+(H57*AB57+AB57*C57+AF57)+(H58*AB58+AB58*C58+AF58)+(H59*AB59+AB59*C59+AF59)+(H60*AB6+AB60*C60+AF60)+(H61*AB61+AB61*C61+AF61)+(H62*AB62+AB62*C62+AF62)+(H63*AB63+AB63*C63+AF63)+(H64*AB64+AB64*C64+AF64)+(H65*AB65+AB65*C65+AF65)+D54)/60</f>
        <v>0</v>
      </c>
      <c r="AB16" s="426">
        <f>(((H54*AD54+AD54*C54+AF54)+(H55*AD55+AD55*C55+AF55)+(H56*AD56+AD56*C56+AF56))+(H57*AD57+AD57*C57+AF57)+(H58*AD58+AD58*C58+AF58)+(H59*AD59+AD59*C59+AF59)+(H60*AD6+AD60*C60+AF60)+(H61*AD61+AD61*C61+AF61)+(H62*AD62+AD62*C62+AF62)+(H63*AD63+AD63*C63+AF63)+(H64*AD64+AD64*C64+AF64)+(H65*AD65+AD65*C65+AF65)+D54)/60</f>
        <v>0</v>
      </c>
      <c r="AC16" s="96"/>
      <c r="AD16" s="96"/>
      <c r="AE16" s="96"/>
      <c r="AF16" s="96"/>
      <c r="AG16" s="96"/>
      <c r="AH16" s="96"/>
      <c r="AI16" s="96"/>
      <c r="AJ16" s="96"/>
      <c r="AK16" s="370"/>
      <c r="AL16" s="370"/>
      <c r="AM16" s="370"/>
      <c r="AN16" s="370"/>
      <c r="AO16" s="370"/>
    </row>
    <row r="17" ht="15.0" customHeight="1" outlineLevel="2">
      <c r="A17" s="96"/>
      <c r="B17" s="96"/>
      <c r="C17" s="96"/>
      <c r="D17" s="96"/>
      <c r="E17" s="384">
        <f t="shared" si="4"/>
        <v>11</v>
      </c>
      <c r="F17" s="96"/>
      <c r="G17" s="96"/>
      <c r="H17" s="96"/>
      <c r="I17" s="96"/>
      <c r="J17" s="96"/>
      <c r="K17" s="387"/>
      <c r="L17" s="391"/>
      <c r="M17" s="96"/>
      <c r="N17" s="96"/>
      <c r="O17" s="96"/>
      <c r="P17" s="96"/>
      <c r="Q17" s="387"/>
      <c r="R17" s="96"/>
      <c r="S17" s="421">
        <f t="shared" si="6"/>
        <v>3</v>
      </c>
      <c r="U17" s="422">
        <f>(((H69*P69+P69*C69+AF69)+(H70*P70+P70*C70+AF70)+(H71*P71+P71*C71+AF71))+(H72*P72+P72*C72+AF72)+(H73*P73+P73*C73+AF73)+(H74*P74+P74*C74+AF74)+(H75*P75+P75*C75+AF75)+(H76*P76+P76*C76+AF76)+(H77*P77+P77*C77+AF77)+(H78*P78+P78*C78+AF78)+(H79*P79+P79*C79+AF79)+(H80*P80+P80*C80+AF80)+D69)/60</f>
        <v>26</v>
      </c>
      <c r="V17" s="422">
        <f>(((H69*R69+R69*C69+AF69)+(H70*R70+R70*C70+AF70)+(H71*R71+R71*C71+AF71))+(H72*R72+R72*C72+AF72)+(H73*R73+R73*C73+AF73)+(H74*R74+R74*C74+AF74)+(H75*R75+R75*C75+AF75)+(H76*R76+R76*C76+AF76)+(H77*R77+R77*C77+AF77)+(H78*R78+R78*C78+AF78)+(H79*R79+R79*C79+AF79)+(H80*R80+R80*C80+AF80)+D69)/60</f>
        <v>24.5</v>
      </c>
      <c r="W17" s="422">
        <f>(((H69*T69+T69*C69+AF69)+(H70*T70+T70*C70+AF70)+(H71*T71+T71*C71+AF71))+(H72*T72+T72*C72+AF72)+(H73*T73+T73*C73+AF73)+(H74*P74+T74*C74+AF74)+(H75*T75+T75*C75+AF75)+(H76*T76+T76*C76+AF76)+(H77*T77+T77*C77+AF77)+(H78*T78+T78*C78+AF78)+(H79*T79+T79*C79+AF79)+(H80*T80+T80*C80+AF80)+D69)/60</f>
        <v>26.75</v>
      </c>
      <c r="X17" s="422">
        <f>(((H69*V69+V69*C69+AF69)+(H70*V70+V70*C70+AF70)+(H71*V71+V71*C71+AF71))+(H72*V72+V72*C72+AF72)+(H73*V73+V73*C73+AF73)+(H74*V74+V74*C74+AF74)+(H75*V75+V75*C75+AF75)+(H76*V76+V76*C76+AF76)+(H77*V77+V77*C77+AF77)+(H78*V78+V78*C78+AF78)+(H79*V79+V79*C79+AF79)+(H80*V80+V80*C80+AF80)+D69)/60</f>
        <v>25.25</v>
      </c>
      <c r="Y17" s="422">
        <f>(((H69*X69+X69*C69+AF69)+(H70*X70+X70*C70+AF70)+(H71*X71+X71*C71+AF71))+(H72*X72+X72*C72+AF72)+(H73*X73+X73*C73+AF73)+(H74*X74+X74*C74+AF74)+(H75*X75+X75*C75+AF75)+(H76*X76+X76*C76+AF76)+(H77*X77+X77*C77+AF77)+(H78*X78+X78*C78+AF78)+(H79*X79+X79*C79+AF79)+(H80*X80+X80*C80+AF80)+D69)/60</f>
        <v>26</v>
      </c>
      <c r="Z17" s="422">
        <f>(((H69*Z69+Z69*C69+AF69)+(H70*Z70+Z70*C70+AF70)+(H71*Z71+Z71*C71+AF71))+(H72*Z72+Z72*C72+AF72)+(H73*Z73+Z73*C73+AF73)+(H74*Z74+Z74*C74+AF74)+(H75*Z75+Z75*C75+AF75)+(H76*Z76+Z76*C76+AF76)+(H77*Z77+Z77*C77+AF77)+(H78*Z78+Z78*C78+AF78)+(H79*Z79+Z79*C79+AF79)+(H80*Z80+Z80*C80+AF80)+D69)/60</f>
        <v>23.75</v>
      </c>
      <c r="AA17" s="422">
        <f>(((H69*AB69+AB69*C69+AF69)+(H70*AB70+AB70*C70+AF70)+(H71*AB71+AB71*C71+AF71))+(H72*AB72+AB72*C72+AF72)+(H73*AB73+AB73*C73+AF73)+(H74*AB74+AB74*C74+AF74)+(H75*AB75+AB75*C75+AF75)+(H76*AB76+AB76*C76+AF76)+(H77*AB77+AB77*C77+AF77)+(H78*AB78+AB78*C78+AF78)+(H79*AB79+AB79*C79+AF79)+(H80*AB80+AB80*C80+AF80)+D69)/60</f>
        <v>0</v>
      </c>
      <c r="AB17" s="423">
        <f>(((H69*AD69+AD69*C69+AF69)+(H70*AD70+AD70*C70+AF70)+(H71*AD71+AD71*C71+AF71))+(H72*AD72+AD72*C72+AF72)+(H73*AD73+AD73*C73+AF73)+(H74*AD74+AD74*C74+AF74)+(H75*AD75+AD75*C75+AF75)+(H76*AD76+AD76*C76+AF76)+(H77*AD77+AD77*C77+AF77)+(H78*AD78+AD78*C78+AF78)+(H79*AD79+AD79*C79+AF79)+(H80*AD80+AD80*C80+AF80)+D69)/60</f>
        <v>0</v>
      </c>
      <c r="AC17" s="96"/>
      <c r="AD17" s="96"/>
      <c r="AE17" s="96"/>
      <c r="AF17" s="96"/>
      <c r="AG17" s="96"/>
      <c r="AH17" s="96"/>
      <c r="AI17" s="96"/>
      <c r="AJ17" s="96"/>
      <c r="AK17" s="370"/>
      <c r="AL17" s="370"/>
      <c r="AM17" s="370"/>
      <c r="AN17" s="370"/>
      <c r="AO17" s="370"/>
    </row>
    <row r="18" ht="15.0" customHeight="1" outlineLevel="2">
      <c r="A18" s="96"/>
      <c r="B18" s="96"/>
      <c r="C18" s="96"/>
      <c r="D18" s="96"/>
      <c r="E18" s="427">
        <f t="shared" si="4"/>
        <v>12</v>
      </c>
      <c r="F18" s="428"/>
      <c r="G18" s="428"/>
      <c r="H18" s="428"/>
      <c r="I18" s="428"/>
      <c r="J18" s="428"/>
      <c r="K18" s="429"/>
      <c r="L18" s="428"/>
      <c r="M18" s="428"/>
      <c r="N18" s="428"/>
      <c r="O18" s="428"/>
      <c r="P18" s="428"/>
      <c r="Q18" s="429"/>
      <c r="R18" s="96"/>
      <c r="S18" s="424">
        <f t="shared" si="6"/>
        <v>4</v>
      </c>
      <c r="U18" s="425">
        <f>(((H84*P84+P84*C84+AF84)+(H85*P85+P85*C85+AF85)+(H86*P86+P86*C86+AF86))+(H87*P87+P87*C87+AF87)+(H88*P88+P88*C88+AF88)+(H89*P89+P89*C89+AF89)+(H99*P90+P90*C90+AF90)+(H91*P91+P91*C91+AF91)+(H92*P92+P92*C92+AF92)+(H93*P93+P93*C93+AF93)+(H94*P94+P94*C94+AF94)+(H95*P95+P95*C95+AF95)+D84)/60</f>
        <v>0</v>
      </c>
      <c r="V18" s="425">
        <f>(((H84*R84+R84*C84+AF84)+(H85*R85+R85*C85+AF85)+(H86*R86+R86*C86+AF86))+(H87*R87+R87*C87+AF87)+(H88*R88+R88*C88+AF88)+(H89*R89+R89*C89+AF89)+(H99*R90+R90*C90+AF90)+(H91*R91+R91*C91+AF91)+(H92*R92+R92*C92+AF92)+(H93*R93+R93*C93+AF93)+(H94*R94+R94*C94+AF94)+(H95*R95+R95*C95+AF95)+D84)/60</f>
        <v>0</v>
      </c>
      <c r="W18" s="425">
        <f>(((H84*T84+T84*C84+AF84)+(H85*T85+T85*C85+AF85)+(H86*T86+T86*C86+AF86))+(H87*T87+T87*C87+AF87)+(H88*T88+T88*C88+AF88)+(H89*T89+T89*C89+AF89)+(H99*T90+T90*C90+AF90)+(H91*T91+T91*C91+AF91)+(H92*T92+T92*C92+AF92)+(H93*T93+T93*C93+AF93)+(H94*T94+T94*C94+AF94)+(H95*T95+T95*C95+AF95)+D84)/60</f>
        <v>0</v>
      </c>
      <c r="X18" s="425">
        <f>(((H84*V84+V84*C84+AF84)+(H85*V85+V85*C85+AF85)+(H86*V86+V86*C86+AF86))+(H87*V87+V87*C87+AF87)+(H88*V88+V88*C88+AF88)+(H89*V89+V89*C89+AF89)+(H99*V90+V90*C90+AF90)+(H91*V91+V91*C91+AF91)+(H92*V92+V92*C92+AF92)+(H93*V93+V93*C93+AF93)+(H94*V94+V94*C94+AF94)+(H95*V95+V95*C95+AF95)+D84)/60</f>
        <v>0</v>
      </c>
      <c r="Y18" s="425">
        <f>(((H84*X84+X84*C84+AF84)+(H85*X85+X85*C85+AF85)+(H86*X86+X86*C86+AF86))+(H87*X87+X87*C87+AF87)+(H88*X88+X88*C88+AF88)+(H89*X89+X89*C89+AF89)+(H99*X90+X90*C90+AF90)+(H91*X91+X91*C91+AF91)+(H92*X92+X92*C92+AF92)+(H93*X93+X93*C93+AF93)+(H94*X94+X94*C94+AF94)+(H95*X95+X95*C95+AF95)+D84)/60</f>
        <v>0</v>
      </c>
      <c r="Z18" s="425">
        <f>(((H84*Z84+Z84*C84+AF84)+(H85*Z85+Z85*C85+AF85)+(H86*Z86+Z86*C86+AF86))+(H87*Z87+Z87*C87+AF87)+(H88*Z88+Z88*C88+AF88)+(H89*Z89+Z89*C89+AF89)+(H99*Z90+Z90*C90+AF90)+(H91*Z91+Z91*C91+AF91)+(H92*Z92+Z92*C92+AF92)+(H93*Z93+Z93*C93+AF93)+(H94*Z94+Z94*C94+AF94)+(H95*Z95+Z95*C95+AF95)+D84)/60</f>
        <v>0</v>
      </c>
      <c r="AA18" s="425">
        <f>(((H84*AB84+AB84*C84+AF84)+(H85*AB85+AB85*C85+AF85)+(H86*AB86+AB86*C86+AF86))+(H87*AB87+AB87*C87+AF87)+(H88*AB88+AB88*C88+AF88)+(H89*AB89+AB89*C89+AF89)+(H99*AB90+AB90*C90+AF90)+(H91*AB91+AB91*C91+AF91)+(H92*AB92+AB92*C92+AF92)+(H93*AB93+AB93*C93+AF93)+(H94*AB94+AB94*C94+AF94)+(H95*AB95+AB95*C95+AF95)+D84)/60</f>
        <v>0</v>
      </c>
      <c r="AB18" s="426">
        <f>(((H84*AD84+AD84*C84+AF84)+(H85*AD85+AD85*C85+AF85)+(H86*AD86+AD86*C86+AF86))+(H87*AD87+AD87*C87+AF87)+(H88*AD88+AD88*C88+AF88)+(H89*AD89+AD89*C89+AF89)+(H99*AD90+AD90*C90+AF90)+(H91*AD91+AD91*C91+AF91)+(H92*AD92+AD92*C92+AF92)+(H93*AD93+AD93*C93+AF93)+(H94*AD94+AD94*C94+AF94)+(H95*AD95+AD95*C95+AF95)+D84)/60</f>
        <v>0</v>
      </c>
      <c r="AC18" s="96"/>
      <c r="AD18" s="96"/>
      <c r="AE18" s="96"/>
      <c r="AF18" s="96"/>
      <c r="AG18" s="96"/>
      <c r="AH18" s="96"/>
      <c r="AI18" s="96"/>
      <c r="AJ18" s="96"/>
      <c r="AK18" s="370"/>
      <c r="AL18" s="370"/>
      <c r="AM18" s="370"/>
      <c r="AN18" s="370"/>
      <c r="AO18" s="370"/>
    </row>
    <row r="19" ht="15.0" customHeight="1" outlineLevel="2">
      <c r="A19" s="96"/>
      <c r="B19" s="96"/>
      <c r="C19" s="96"/>
      <c r="D19" s="96"/>
      <c r="E19" s="96"/>
      <c r="F19" s="96"/>
      <c r="G19" s="96"/>
      <c r="H19" s="96"/>
      <c r="I19" s="96"/>
      <c r="J19" s="96"/>
      <c r="K19" s="96"/>
      <c r="L19" s="96"/>
      <c r="M19" s="96"/>
      <c r="N19" s="96"/>
      <c r="O19" s="96"/>
      <c r="P19" s="96"/>
      <c r="Q19" s="96"/>
      <c r="R19" s="96"/>
      <c r="S19" s="421">
        <f t="shared" si="6"/>
        <v>5</v>
      </c>
      <c r="U19" s="422">
        <f>(((H99*P99+P99*C99+AF99)+(H100*P100+P100*C100+AF100)+(H101*P101+P101*C101+AF101))+(H102*P102+P102*C102+AF102)+(H103*P103+P103*C103+AF103)+(H104*P104+P104*C104+AF104)+(H105*P105+P105*C105+AF105)+(H106*P106+P106*C106+AF106)+(H107*P107+P107*C107+AF107)+(H108*P108+P108*C108+AF108)+(H109*P109+P109*C109+AF109)+(H110*P110+P110*C110+AF110)+D99)/60</f>
        <v>0</v>
      </c>
      <c r="V19" s="422">
        <f>(((H99*R99+R99*C99+AF99)+(H100*R100+R100*C100+AF100)+(H101*R101+R101*C101+AF101))+(H102*R102+R102*C102+AF102)+(H103*R103+R103*C103+AF103)+(H104*R104+R104*C104+AF104)+(H105*R105+R105*C105+AF105)+(H106*R106+R106*C106+AF106)+(H107*R107+R107*C107+AF107)+(H108*R108+R108*C108+AF108)+(H109*R109+R109*C109+AF109)+(H110*R110+R110*C110+AF110)+D99)/60</f>
        <v>0</v>
      </c>
      <c r="W19" s="422">
        <f>(((H99*T99+T99*C99+AF99)+(H100*T100+T100*C100+AF100)+(H101*T101+T101*C101+AF101))+(H102*T102+T102*C102+AF102)+(H103*T103+T103*C103+AF103)+(H104*T104+T104*C104+AF104)+(H105*T105+T105*C105+AF105)+(H106*T106+T106*C106+AF106)+(H107*T107+T107*C107+AF107)+(H108*T108+T108*C108+AF108)+(H109*T109+T109*C109+AF109)+(H110*T110+T110*C110+AF110)+D99)/60</f>
        <v>0</v>
      </c>
      <c r="X19" s="422">
        <f>(((H99*V99+V99*C99+AF99)+(H100*V100+V100*C100+AF100)+(H101*V101+V101*C101+AF101))+(H102*V102+V102*C102+AF102)+(H103*V103+V103*C103+AF103)+(H104*V104+V104*C104+AF104)+(H105*V105+V105*C105+AF105)+(H106*V106+V106*C106+AF106)+(H107*V107+V107*C107+AF107)+(H108*V108+V108*C108+AF108)+(H109*V109+V109*C109+AF109)+(H110*V110+V110*C110+AF110)+D99)/60</f>
        <v>0</v>
      </c>
      <c r="Y19" s="422">
        <f>(((H99*X99+X99*C99+AF99)+(H100*X100+X100*C100+AF100)+(H101*X101+X101*C101+AF101))+(H102*X102+X102*C102+AF102)+(H103*X103+X103*C103+AF103)+(H104*X104+X104*C104+AF104)+(H105*X105+X105*C105+AF105)+(H106*X106+X106*C106+AF106)+(H107*X107+X107*C107+AF107)+(H108*X108+X108*C108+AF108)+(H109*X109+X109*C109+AF109)+(H110*X110+X110*C110+AF110)+D99)/60</f>
        <v>0</v>
      </c>
      <c r="Z19" s="422">
        <f>(((H99*Z99+Z99*C99+AF99)+(H100*Z100+Z100*C100+AF100)+(H101*Z101+Z101*C101+AF101))+(H102*Z102+Z102*C102+AF102)+(H103*Z103+Z103*C103+AF103)+(H104*Z104+Z104*C104+AF104)+(H105*Z105+Z105*C105+AF105)+(H106*Z106+Z106*C106+AF106)+(H107*Z107+Z107*C107+AF107)+(H108*Z108+Z108*C108+AF108)+(H109*Z109+Z109*C109+AF109)+(H110*Z110+Z110*C110+AF110)+D99)/60</f>
        <v>0</v>
      </c>
      <c r="AA19" s="422">
        <f>(((H99*AB99+AB99*C99+AF99)+(H100*AB100+AB100*C100+AF100)+(H101*AB101+AB101*C101+AF101))+(H102*AB102+AB102*C102+AF102)+(H103*AB103+AB103*C103+AF103)+(H104*AB104+AB104*C104+AF104)+(H105*AB105+AB105*C105+AF105)+(H106*AB106+AB106*C106+AF106)+(H107*AB107+AB107*C107+AF107)+(H108*AB108+AB108*C108+AF108)+(H109*AB109+AB109*C109+AF109)+(H110*AB110+AB110*C110+AF110)+D99)/60</f>
        <v>0</v>
      </c>
      <c r="AB19" s="423">
        <f>(((H99*AD99+AD99*C99+AF99)+(H100*AD100+AD100*C100+AF100)+(H101*AD101+AD101*C101+AF101))+(H102*AD102+AD102*C102+AF102)+(H103*AD103+AD103*C103+AF103)+(H104*AD104+AD104*C104+AF104)+(H105*AD105+AD105*C105+AF105)+(H106*AD106+AD106*C106+AF106)+(H107*AD107+AD107*C107+AF107)+(H108*AD108+AD108*C108+AF108)+(H109*AD109+AD109*C109+AF109)+(H110*AD110+AD110*C110+AF110)+D99)/60</f>
        <v>0</v>
      </c>
      <c r="AC19" s="96"/>
      <c r="AD19" s="96"/>
      <c r="AE19" s="96"/>
      <c r="AF19" s="96"/>
      <c r="AG19" s="96"/>
      <c r="AH19" s="96"/>
      <c r="AI19" s="96"/>
      <c r="AJ19" s="96"/>
      <c r="AK19" s="370"/>
      <c r="AL19" s="370"/>
      <c r="AM19" s="370"/>
      <c r="AN19" s="370"/>
      <c r="AO19" s="370"/>
    </row>
    <row r="20" ht="15.0" customHeight="1" outlineLevel="2">
      <c r="A20" s="96"/>
      <c r="B20" s="96"/>
      <c r="C20" s="96"/>
      <c r="D20" s="96"/>
      <c r="E20" s="96"/>
      <c r="F20" s="96"/>
      <c r="G20" s="96"/>
      <c r="H20" s="96"/>
      <c r="I20" s="96"/>
      <c r="J20" s="96"/>
      <c r="K20" s="96"/>
      <c r="L20" s="96"/>
      <c r="M20" s="96"/>
      <c r="N20" s="96"/>
      <c r="O20" s="96"/>
      <c r="P20" s="96"/>
      <c r="Q20" s="96"/>
      <c r="R20" s="96"/>
      <c r="S20" s="430">
        <f t="shared" si="6"/>
        <v>6</v>
      </c>
      <c r="T20" s="27"/>
      <c r="U20" s="431">
        <f>(((H114*P114+P114*C114+AF114)+(H115*P115+P115*C115+AF115)+(H116*P116+P116*C116+AF116))+(H117*P117+P117*C117+AF117)+(H118*P118+P118*C118+AF118)+(H119*P119+P119*C119+AF119)+(H120*P120+P120*C120+AF120)+(H121*P121+P121*C121+AF121)+(H122*P122+P122*C122+AF122)+(H123*P123+P123*C123+AF123)+(H124*P124+P124*C124+AF124)+(H125*P125+P125*C125+AF125)+D114)/60</f>
        <v>0</v>
      </c>
      <c r="V20" s="431">
        <f>(((H114*R114+R114*C114+AF114)+(H115*R115+R115*C115+AF115)+(H116*R116+R116*C116+AF116))+(H117*R117+R117*C117+AF117)+(H118*R118+R118*C118+AF118)+(H119*R119+R119*C119+AF119)+(H120*R120+R120*C120+AF120)+(H121*R121+R121*C121+AF121)+(H122*R122+R122*C122+AF122)+(H123*R123+R123*C123+AF123)+(H124*R124+R124*C124+AF124)+(H125*R125+R125*C125+AF125)+D114)/60</f>
        <v>0</v>
      </c>
      <c r="W20" s="431">
        <f>(((H114*T114+T114*C114+AF114)+(H115*T115+T115*C115+AF115)+(H116*T116+T116*C116+AF116))+(H117*T117+T117*C117+AF117)+(H118*T118+T118*C118+AF118)+(H119*T119+T119*C119+AF119)+(H120*T120+T120*C120+AF120)+(H121*T121+T121*C121+AF121)+(H122*T122+T122*C122+AF122)+(H123*T123+T123*C123+AF123)+(H124*T124+T124*C124+AF124)+(H125*T125+T125*C125+AF125)+D114)/60</f>
        <v>0</v>
      </c>
      <c r="X20" s="431">
        <f>(((H114*V114+V114*C114+AF114)+(H115*V115+V115*C115+AF115)+(H116*V116+V116*C116+AF116))+(H117*V117+V117*C117+AF117)+(H118*V118+V118*C118+AF118)+(H119*V119+V119*C119+AF119)+(H120*V120+V120*C120+AF120)+(H121*V121+V121*C121+AF121)+(H122*V122+V122*C122+AF122)+(H123*V123+V123*C123+AF123)+(H124*V124+V124*C124+AF124)+(H125*V125+V125*C125+AF125)+D114)/60</f>
        <v>0</v>
      </c>
      <c r="Y20" s="431">
        <f>(((H114*X114+X114*C114+AF114)+(H115*X115+X115*C115+AF115)+(H116*X116+X116*C116+AF116))+(H117*X117+X117*C117+AF117)+(H118*X118+X118*C118+AF118)+(H119*X119+X119*C119+AF119)+(H120*X120+X120*C120+AF120)+(H121*X121+X121*C121+AF121)+(H122*X122+X122*C122+AF122)+(H123*X123+X123*C123+AF123)+(H124*X124+X124*C124+AF124)+(H125*X125+X125*C125+AF125)+D114)/60</f>
        <v>0</v>
      </c>
      <c r="Z20" s="431">
        <f>(((H114*Z114+Z114*C114+AF114)+(H115*Z115+Z115*C115+AF115)+(H116*Z116+Z116*C116+AF116))+(H117*Z117+Z117*C117+AF117)+(H118*Z118+Z118*C118+AF118)+(H119*Z119+Z119*C119+AF119)+(H120*Z120+Z120*C120+AF120)+(H121*Z121+Z121*C121+AF121)+(H122*Z122+Z122*C122+AF122)+(H123*Z123+Z123*C123+AF123)+(H124*Z124+Z124*C124+AF124)+(H125*Z125+Z125*C125+AF125)+D114)/60</f>
        <v>0</v>
      </c>
      <c r="AA20" s="431">
        <f>(((H114*AB114+AB114*C114+AF114)+(H115*AB115+AB115*C115+AF115)+(H116*AB116+AB116*C116+AF116))+(H117*AB117+AB117*C117+AF117)+(H118*AB118+AB118*C118+AF118)+(H119*AB119+AB119*C119+AF119)+(H120*AB120+AB120*C120+AF120)+(H121*AB121+AB121*C121+AF121)+(H122*AB122+AB122*C122+AF122)+(H123*AB123+AB123*C123+AF123)+(H124*AB124+AB124*C124+AF124)+(H125*AB125+AB125*C125+AF125)+D114)/60</f>
        <v>0</v>
      </c>
      <c r="AB20" s="432">
        <f>(((H114*AD114+AD114*C114+AF114)+(H115*AD115+AD115*C115+AF115)+(H116*AD116+AD116*C116+AF116))+(H117*AD117+AD117*C117+AF117)+(H118*AD118+AD118*C118+AF118)+(H119*AD119+AD119*C119+AF119)+(H120*AD120+AD120*C120+AF120)+(H121*AD121+AD121*C121+AF121)+(H122*AD122+AD122*C122+AF122)+(H123*AD123+AD123*C123+AF123)+(H124*AD124+AD124*C124+AF124)+(H125*AD125+AD125*C125+AF125)+D114)/60</f>
        <v>0</v>
      </c>
      <c r="AC20" s="96"/>
      <c r="AD20" s="96"/>
      <c r="AE20" s="96"/>
      <c r="AF20" s="96"/>
      <c r="AG20" s="96"/>
      <c r="AH20" s="96"/>
      <c r="AI20" s="96"/>
      <c r="AJ20" s="96"/>
      <c r="AK20" s="370"/>
      <c r="AL20" s="370"/>
      <c r="AM20" s="370"/>
      <c r="AN20" s="370"/>
      <c r="AO20" s="370"/>
    </row>
    <row r="21" ht="15.0" customHeight="1" outlineLevel="2">
      <c r="A21" s="96"/>
      <c r="B21" s="96"/>
      <c r="C21" s="30"/>
      <c r="D21" s="96"/>
      <c r="E21" s="367" t="s">
        <v>335</v>
      </c>
      <c r="F21" s="290"/>
      <c r="G21" s="290"/>
      <c r="H21" s="290"/>
      <c r="I21" s="290"/>
      <c r="J21" s="290"/>
      <c r="K21" s="368"/>
      <c r="L21" s="367" t="s">
        <v>336</v>
      </c>
      <c r="M21" s="290"/>
      <c r="N21" s="290"/>
      <c r="O21" s="290"/>
      <c r="P21" s="290"/>
      <c r="Q21" s="368"/>
      <c r="R21" s="96"/>
      <c r="S21" s="96"/>
      <c r="T21" s="96"/>
      <c r="U21" s="96"/>
      <c r="V21" s="96"/>
      <c r="W21" s="96"/>
      <c r="X21" s="96"/>
      <c r="Y21" s="96"/>
      <c r="Z21" s="96"/>
      <c r="AA21" s="96"/>
      <c r="AB21" s="96"/>
      <c r="AC21" s="96"/>
      <c r="AD21" s="96"/>
      <c r="AE21" s="96"/>
      <c r="AF21" s="96"/>
      <c r="AG21" s="96"/>
      <c r="AH21" s="96"/>
      <c r="AI21" s="96"/>
      <c r="AJ21" s="96"/>
      <c r="AK21" s="370"/>
      <c r="AL21" s="370"/>
      <c r="AM21" s="370"/>
      <c r="AN21" s="370"/>
      <c r="AO21" s="370"/>
    </row>
    <row r="22" ht="15.0" customHeight="1" outlineLevel="2">
      <c r="A22" s="96"/>
      <c r="B22" s="96"/>
      <c r="C22" s="96"/>
      <c r="D22" s="96"/>
      <c r="E22" s="372"/>
      <c r="F22" s="373">
        <v>1.0</v>
      </c>
      <c r="G22" s="373">
        <f t="shared" ref="G22:K22" si="7">F22+1</f>
        <v>2</v>
      </c>
      <c r="H22" s="373">
        <f t="shared" si="7"/>
        <v>3</v>
      </c>
      <c r="I22" s="373">
        <f t="shared" si="7"/>
        <v>4</v>
      </c>
      <c r="J22" s="373">
        <f t="shared" si="7"/>
        <v>5</v>
      </c>
      <c r="K22" s="373">
        <f t="shared" si="7"/>
        <v>6</v>
      </c>
      <c r="L22" s="433">
        <v>1.0</v>
      </c>
      <c r="M22" s="373">
        <f t="shared" ref="M22:Q22" si="8">L22+1</f>
        <v>2</v>
      </c>
      <c r="N22" s="373">
        <f t="shared" si="8"/>
        <v>3</v>
      </c>
      <c r="O22" s="373">
        <f t="shared" si="8"/>
        <v>4</v>
      </c>
      <c r="P22" s="373">
        <f t="shared" si="8"/>
        <v>5</v>
      </c>
      <c r="Q22" s="374">
        <f t="shared" si="8"/>
        <v>6</v>
      </c>
      <c r="R22" s="96"/>
      <c r="S22" s="367" t="s">
        <v>337</v>
      </c>
      <c r="T22" s="290"/>
      <c r="U22" s="290"/>
      <c r="V22" s="290"/>
      <c r="W22" s="290"/>
      <c r="X22" s="290"/>
      <c r="Y22" s="290"/>
      <c r="Z22" s="290"/>
      <c r="AA22" s="290"/>
      <c r="AB22" s="290"/>
      <c r="AC22" s="368"/>
      <c r="AD22" s="96"/>
      <c r="AE22" s="96"/>
      <c r="AF22" s="96"/>
      <c r="AG22" s="96"/>
      <c r="AH22" s="96"/>
      <c r="AI22" s="96"/>
      <c r="AJ22" s="96"/>
      <c r="AK22" s="370"/>
      <c r="AL22" s="370"/>
      <c r="AM22" s="370"/>
      <c r="AN22" s="370"/>
      <c r="AO22" s="370"/>
    </row>
    <row r="23" ht="15.0" customHeight="1" outlineLevel="2">
      <c r="A23" s="96"/>
      <c r="B23" s="96"/>
      <c r="C23" s="96"/>
      <c r="D23" s="96"/>
      <c r="E23" s="372"/>
      <c r="F23" s="377" t="str">
        <f t="shared" ref="F23:Q23" si="9">F6</f>
        <v/>
      </c>
      <c r="G23" s="377" t="str">
        <f t="shared" si="9"/>
        <v/>
      </c>
      <c r="H23" s="377" t="str">
        <f t="shared" si="9"/>
        <v/>
      </c>
      <c r="I23" s="377" t="str">
        <f t="shared" si="9"/>
        <v/>
      </c>
      <c r="J23" s="377" t="str">
        <f t="shared" si="9"/>
        <v/>
      </c>
      <c r="K23" s="377" t="str">
        <f t="shared" si="9"/>
        <v/>
      </c>
      <c r="L23" s="424" t="str">
        <f t="shared" si="9"/>
        <v/>
      </c>
      <c r="M23" s="379" t="str">
        <f t="shared" si="9"/>
        <v/>
      </c>
      <c r="N23" s="379" t="str">
        <f t="shared" si="9"/>
        <v/>
      </c>
      <c r="O23" s="379" t="str">
        <f t="shared" si="9"/>
        <v/>
      </c>
      <c r="P23" s="379" t="str">
        <f t="shared" si="9"/>
        <v/>
      </c>
      <c r="Q23" s="380" t="str">
        <f t="shared" si="9"/>
        <v/>
      </c>
      <c r="R23" s="96"/>
      <c r="S23" s="417"/>
      <c r="T23" s="418"/>
      <c r="U23" s="419">
        <v>1.0</v>
      </c>
      <c r="V23" s="419">
        <f t="shared" ref="V23:AB23" si="10">U23+1</f>
        <v>2</v>
      </c>
      <c r="W23" s="419">
        <f t="shared" si="10"/>
        <v>3</v>
      </c>
      <c r="X23" s="419">
        <f t="shared" si="10"/>
        <v>4</v>
      </c>
      <c r="Y23" s="419">
        <f t="shared" si="10"/>
        <v>5</v>
      </c>
      <c r="Z23" s="419">
        <f t="shared" si="10"/>
        <v>6</v>
      </c>
      <c r="AA23" s="419">
        <f t="shared" si="10"/>
        <v>7</v>
      </c>
      <c r="AB23" s="419">
        <f t="shared" si="10"/>
        <v>8</v>
      </c>
      <c r="AC23" s="434" t="s">
        <v>338</v>
      </c>
      <c r="AD23" s="96"/>
      <c r="AE23" s="96"/>
      <c r="AF23" s="96"/>
      <c r="AG23" s="96"/>
      <c r="AH23" s="96"/>
      <c r="AI23" s="96"/>
      <c r="AJ23" s="96"/>
      <c r="AK23" s="370"/>
      <c r="AL23" s="370"/>
      <c r="AM23" s="370"/>
      <c r="AN23" s="370"/>
      <c r="AO23" s="370"/>
    </row>
    <row r="24" ht="15.0" customHeight="1" outlineLevel="2">
      <c r="A24" s="96"/>
      <c r="B24" s="96"/>
      <c r="C24" s="96"/>
      <c r="D24" s="96"/>
      <c r="E24" s="384">
        <v>1.0</v>
      </c>
      <c r="F24" s="96"/>
      <c r="G24" s="96"/>
      <c r="H24" s="96"/>
      <c r="I24" s="96"/>
      <c r="J24" s="96"/>
      <c r="K24" s="96"/>
      <c r="L24" s="435" t="s">
        <v>339</v>
      </c>
      <c r="M24" s="391" t="s">
        <v>340</v>
      </c>
      <c r="N24" s="391" t="s">
        <v>341</v>
      </c>
      <c r="O24" s="391"/>
      <c r="P24" s="391"/>
      <c r="Q24" s="400"/>
      <c r="R24" s="96"/>
      <c r="S24" s="436"/>
      <c r="T24" s="437" t="s">
        <v>327</v>
      </c>
      <c r="U24" s="438">
        <f t="shared" ref="U24:U34" si="11">SUMIF($A$39:$A$125,$T24,$P$39:$P$125)</f>
        <v>10</v>
      </c>
      <c r="V24" s="438">
        <f t="shared" ref="V24:V34" si="12">SUMIF($A$39:$A$125,$T24,$R$39:$R$125)</f>
        <v>9</v>
      </c>
      <c r="W24" s="438">
        <f t="shared" ref="W24:W34" si="13">SUMIF($A$39:$A$125,$T24,$T$39:$T$125)</f>
        <v>10</v>
      </c>
      <c r="X24" s="438">
        <f t="shared" ref="X24:X34" si="14">SUMIF($A$39:$A$125,$T24,$V$39:$V$125)</f>
        <v>9</v>
      </c>
      <c r="Y24" s="438">
        <f t="shared" ref="Y24:Y34" si="15">SUMIF($A$39:$A$125,$T24,$X$39:$X$125)</f>
        <v>10</v>
      </c>
      <c r="Z24" s="438">
        <f t="shared" ref="Z24:Z34" si="16">SUMIF($A$39:$A$125,$T24,$P$39:$P$125)</f>
        <v>10</v>
      </c>
      <c r="AA24" s="438">
        <f t="shared" ref="AA24:AA34" si="17">SUMIF($A$39:$A$125,$T24,$AB$39:$AB$125)</f>
        <v>0</v>
      </c>
      <c r="AB24" s="438">
        <f t="shared" ref="AB24:AB34" si="18">SUMIF($A$39:$A$125,$T24,$AD$39:$AD$125)</f>
        <v>0</v>
      </c>
      <c r="AC24" s="439">
        <f t="shared" ref="AC24:AC34" si="19">IF(AA24=0,AVERAGE(U24:Z24),IF(AA24&gt;0,AVERAGE(U24:AB24)))</f>
        <v>9.666666667</v>
      </c>
      <c r="AD24" s="96"/>
      <c r="AE24" s="96"/>
      <c r="AF24" s="96"/>
      <c r="AG24" s="96"/>
      <c r="AH24" s="96"/>
      <c r="AI24" s="96"/>
      <c r="AJ24" s="96"/>
      <c r="AK24" s="370"/>
      <c r="AL24" s="370"/>
      <c r="AM24" s="370"/>
      <c r="AN24" s="370"/>
      <c r="AO24" s="370"/>
    </row>
    <row r="25" ht="15.0" customHeight="1" outlineLevel="2">
      <c r="A25" s="96"/>
      <c r="B25" s="96"/>
      <c r="C25" s="96"/>
      <c r="D25" s="96"/>
      <c r="E25" s="384">
        <f t="shared" ref="E25:E35" si="20">E24+1</f>
        <v>2</v>
      </c>
      <c r="F25" s="96"/>
      <c r="G25" s="96"/>
      <c r="H25" s="96"/>
      <c r="I25" s="96"/>
      <c r="J25" s="96"/>
      <c r="K25" s="96"/>
      <c r="L25" s="435" t="s">
        <v>342</v>
      </c>
      <c r="M25" s="391" t="s">
        <v>343</v>
      </c>
      <c r="N25" s="391" t="s">
        <v>344</v>
      </c>
      <c r="O25" s="391"/>
      <c r="P25" s="391"/>
      <c r="Q25" s="400"/>
      <c r="R25" s="96"/>
      <c r="S25" s="436"/>
      <c r="T25" s="437" t="s">
        <v>324</v>
      </c>
      <c r="U25" s="438">
        <f t="shared" si="11"/>
        <v>15</v>
      </c>
      <c r="V25" s="438">
        <f t="shared" si="12"/>
        <v>14</v>
      </c>
      <c r="W25" s="438">
        <f t="shared" si="13"/>
        <v>15</v>
      </c>
      <c r="X25" s="438">
        <f t="shared" si="14"/>
        <v>14</v>
      </c>
      <c r="Y25" s="438">
        <f t="shared" si="15"/>
        <v>15</v>
      </c>
      <c r="Z25" s="438">
        <f t="shared" si="16"/>
        <v>15</v>
      </c>
      <c r="AA25" s="438">
        <f t="shared" si="17"/>
        <v>0</v>
      </c>
      <c r="AB25" s="438">
        <f t="shared" si="18"/>
        <v>0</v>
      </c>
      <c r="AC25" s="439">
        <f t="shared" si="19"/>
        <v>14.66666667</v>
      </c>
      <c r="AD25" s="96"/>
      <c r="AE25" s="96"/>
      <c r="AF25" s="96"/>
      <c r="AG25" s="96"/>
      <c r="AH25" s="96"/>
      <c r="AI25" s="96"/>
      <c r="AJ25" s="96"/>
      <c r="AK25" s="370"/>
      <c r="AL25" s="370"/>
      <c r="AM25" s="370"/>
      <c r="AN25" s="370"/>
      <c r="AO25" s="370"/>
    </row>
    <row r="26" ht="15.0" customHeight="1" outlineLevel="2">
      <c r="A26" s="96"/>
      <c r="B26" s="96"/>
      <c r="C26" s="96"/>
      <c r="D26" s="96"/>
      <c r="E26" s="384">
        <f t="shared" si="20"/>
        <v>3</v>
      </c>
      <c r="F26" s="96"/>
      <c r="G26" s="96"/>
      <c r="H26" s="96"/>
      <c r="I26" s="96"/>
      <c r="J26" s="96"/>
      <c r="K26" s="96"/>
      <c r="L26" s="435" t="s">
        <v>345</v>
      </c>
      <c r="M26" s="391" t="s">
        <v>346</v>
      </c>
      <c r="N26" s="391" t="s">
        <v>347</v>
      </c>
      <c r="O26" s="96"/>
      <c r="P26" s="96"/>
      <c r="Q26" s="400"/>
      <c r="R26" s="96"/>
      <c r="S26" s="436"/>
      <c r="T26" s="437" t="s">
        <v>328</v>
      </c>
      <c r="U26" s="438">
        <f t="shared" si="11"/>
        <v>7</v>
      </c>
      <c r="V26" s="438">
        <f t="shared" si="12"/>
        <v>7</v>
      </c>
      <c r="W26" s="438">
        <f t="shared" si="13"/>
        <v>7</v>
      </c>
      <c r="X26" s="438">
        <f t="shared" si="14"/>
        <v>7</v>
      </c>
      <c r="Y26" s="438">
        <f t="shared" si="15"/>
        <v>7</v>
      </c>
      <c r="Z26" s="438">
        <f t="shared" si="16"/>
        <v>7</v>
      </c>
      <c r="AA26" s="438">
        <f t="shared" si="17"/>
        <v>0</v>
      </c>
      <c r="AB26" s="438">
        <f t="shared" si="18"/>
        <v>0</v>
      </c>
      <c r="AC26" s="439">
        <f t="shared" si="19"/>
        <v>7</v>
      </c>
      <c r="AD26" s="96"/>
      <c r="AE26" s="96"/>
      <c r="AF26" s="96"/>
      <c r="AG26" s="96"/>
      <c r="AH26" s="96"/>
      <c r="AI26" s="96"/>
      <c r="AJ26" s="96"/>
      <c r="AK26" s="370"/>
      <c r="AL26" s="370"/>
      <c r="AM26" s="370"/>
      <c r="AN26" s="370"/>
      <c r="AO26" s="370"/>
    </row>
    <row r="27" ht="15.0" customHeight="1" outlineLevel="2">
      <c r="A27" s="96"/>
      <c r="B27" s="96"/>
      <c r="C27" s="96"/>
      <c r="D27" s="96"/>
      <c r="E27" s="384">
        <f t="shared" si="20"/>
        <v>4</v>
      </c>
      <c r="F27" s="96"/>
      <c r="G27" s="96"/>
      <c r="H27" s="96"/>
      <c r="I27" s="96"/>
      <c r="J27" s="96"/>
      <c r="K27" s="96"/>
      <c r="L27" s="435" t="s">
        <v>348</v>
      </c>
      <c r="M27" s="391" t="s">
        <v>349</v>
      </c>
      <c r="N27" s="391" t="s">
        <v>350</v>
      </c>
      <c r="O27" s="96"/>
      <c r="P27" s="96"/>
      <c r="Q27" s="400"/>
      <c r="R27" s="96"/>
      <c r="S27" s="436"/>
      <c r="T27" s="437" t="s">
        <v>325</v>
      </c>
      <c r="U27" s="438">
        <f t="shared" si="11"/>
        <v>8</v>
      </c>
      <c r="V27" s="438">
        <f t="shared" si="12"/>
        <v>7</v>
      </c>
      <c r="W27" s="438">
        <f t="shared" si="13"/>
        <v>8</v>
      </c>
      <c r="X27" s="438">
        <f t="shared" si="14"/>
        <v>7</v>
      </c>
      <c r="Y27" s="438">
        <f t="shared" si="15"/>
        <v>8</v>
      </c>
      <c r="Z27" s="438">
        <f t="shared" si="16"/>
        <v>8</v>
      </c>
      <c r="AA27" s="438">
        <f t="shared" si="17"/>
        <v>0</v>
      </c>
      <c r="AB27" s="438">
        <f t="shared" si="18"/>
        <v>0</v>
      </c>
      <c r="AC27" s="439">
        <f t="shared" si="19"/>
        <v>7.666666667</v>
      </c>
      <c r="AD27" s="96"/>
      <c r="AE27" s="96"/>
      <c r="AF27" s="96"/>
      <c r="AG27" s="96"/>
      <c r="AH27" s="96"/>
      <c r="AI27" s="96"/>
      <c r="AJ27" s="96"/>
      <c r="AK27" s="370"/>
      <c r="AL27" s="370"/>
      <c r="AM27" s="370"/>
      <c r="AN27" s="370"/>
      <c r="AO27" s="370"/>
    </row>
    <row r="28" ht="15.0" customHeight="1" outlineLevel="2">
      <c r="A28" s="96"/>
      <c r="B28" s="96"/>
      <c r="C28" s="96"/>
      <c r="D28" s="96"/>
      <c r="E28" s="384">
        <f t="shared" si="20"/>
        <v>5</v>
      </c>
      <c r="F28" s="96"/>
      <c r="G28" s="96"/>
      <c r="H28" s="96"/>
      <c r="I28" s="96"/>
      <c r="J28" s="96"/>
      <c r="K28" s="96"/>
      <c r="L28" s="435" t="s">
        <v>351</v>
      </c>
      <c r="M28" s="391" t="s">
        <v>352</v>
      </c>
      <c r="N28" s="391" t="s">
        <v>353</v>
      </c>
      <c r="O28" s="96"/>
      <c r="P28" s="96"/>
      <c r="Q28" s="400"/>
      <c r="R28" s="96"/>
      <c r="S28" s="436"/>
      <c r="T28" s="437" t="s">
        <v>326</v>
      </c>
      <c r="U28" s="438">
        <f t="shared" si="11"/>
        <v>10</v>
      </c>
      <c r="V28" s="438">
        <f t="shared" si="12"/>
        <v>10</v>
      </c>
      <c r="W28" s="438">
        <f t="shared" si="13"/>
        <v>10</v>
      </c>
      <c r="X28" s="438">
        <f t="shared" si="14"/>
        <v>10</v>
      </c>
      <c r="Y28" s="438">
        <f t="shared" si="15"/>
        <v>10</v>
      </c>
      <c r="Z28" s="438">
        <f t="shared" si="16"/>
        <v>10</v>
      </c>
      <c r="AA28" s="438">
        <f t="shared" si="17"/>
        <v>0</v>
      </c>
      <c r="AB28" s="438">
        <f t="shared" si="18"/>
        <v>0</v>
      </c>
      <c r="AC28" s="439">
        <f t="shared" si="19"/>
        <v>10</v>
      </c>
      <c r="AD28" s="96"/>
      <c r="AE28" s="96"/>
      <c r="AF28" s="96"/>
      <c r="AG28" s="96"/>
      <c r="AH28" s="96"/>
      <c r="AI28" s="96"/>
      <c r="AJ28" s="96"/>
      <c r="AK28" s="370"/>
      <c r="AL28" s="370"/>
      <c r="AM28" s="370"/>
      <c r="AN28" s="370"/>
      <c r="AO28" s="370"/>
    </row>
    <row r="29" ht="15.0" customHeight="1" outlineLevel="2">
      <c r="A29" s="96"/>
      <c r="B29" s="96"/>
      <c r="C29" s="96"/>
      <c r="D29" s="96"/>
      <c r="E29" s="384">
        <f t="shared" si="20"/>
        <v>6</v>
      </c>
      <c r="F29" s="96"/>
      <c r="G29" s="96"/>
      <c r="H29" s="96"/>
      <c r="I29" s="96"/>
      <c r="J29" s="96"/>
      <c r="K29" s="96"/>
      <c r="L29" s="435" t="s">
        <v>354</v>
      </c>
      <c r="M29" s="391" t="s">
        <v>355</v>
      </c>
      <c r="N29" s="391" t="s">
        <v>356</v>
      </c>
      <c r="O29" s="96"/>
      <c r="P29" s="96"/>
      <c r="Q29" s="387"/>
      <c r="R29" s="96"/>
      <c r="S29" s="436"/>
      <c r="T29" s="437" t="s">
        <v>329</v>
      </c>
      <c r="U29" s="438">
        <f t="shared" si="11"/>
        <v>3</v>
      </c>
      <c r="V29" s="438">
        <f t="shared" si="12"/>
        <v>3</v>
      </c>
      <c r="W29" s="438">
        <f t="shared" si="13"/>
        <v>3</v>
      </c>
      <c r="X29" s="438">
        <f t="shared" si="14"/>
        <v>3</v>
      </c>
      <c r="Y29" s="438">
        <f t="shared" si="15"/>
        <v>3</v>
      </c>
      <c r="Z29" s="438">
        <f t="shared" si="16"/>
        <v>3</v>
      </c>
      <c r="AA29" s="438">
        <f t="shared" si="17"/>
        <v>0</v>
      </c>
      <c r="AB29" s="438">
        <f t="shared" si="18"/>
        <v>0</v>
      </c>
      <c r="AC29" s="439">
        <f t="shared" si="19"/>
        <v>3</v>
      </c>
      <c r="AD29" s="96"/>
      <c r="AE29" s="96"/>
      <c r="AF29" s="96"/>
      <c r="AG29" s="96"/>
      <c r="AH29" s="96"/>
      <c r="AI29" s="96"/>
      <c r="AJ29" s="96"/>
      <c r="AK29" s="370"/>
      <c r="AL29" s="370"/>
      <c r="AM29" s="370"/>
      <c r="AN29" s="370"/>
      <c r="AO29" s="370"/>
    </row>
    <row r="30" ht="15.0" customHeight="1" outlineLevel="2">
      <c r="A30" s="96"/>
      <c r="B30" s="96"/>
      <c r="C30" s="96"/>
      <c r="D30" s="96"/>
      <c r="E30" s="384">
        <f t="shared" si="20"/>
        <v>7</v>
      </c>
      <c r="F30" s="96"/>
      <c r="G30" s="96"/>
      <c r="H30" s="96"/>
      <c r="I30" s="96"/>
      <c r="J30" s="96"/>
      <c r="K30" s="96"/>
      <c r="L30" s="435" t="s">
        <v>357</v>
      </c>
      <c r="M30" s="391" t="s">
        <v>358</v>
      </c>
      <c r="N30" s="391" t="s">
        <v>359</v>
      </c>
      <c r="O30" s="96"/>
      <c r="P30" s="96"/>
      <c r="Q30" s="387"/>
      <c r="R30" s="96"/>
      <c r="S30" s="436"/>
      <c r="T30" s="437" t="s">
        <v>330</v>
      </c>
      <c r="U30" s="438">
        <f t="shared" si="11"/>
        <v>4</v>
      </c>
      <c r="V30" s="438">
        <f t="shared" si="12"/>
        <v>4</v>
      </c>
      <c r="W30" s="438">
        <f t="shared" si="13"/>
        <v>4</v>
      </c>
      <c r="X30" s="438">
        <f t="shared" si="14"/>
        <v>4</v>
      </c>
      <c r="Y30" s="438">
        <f t="shared" si="15"/>
        <v>4</v>
      </c>
      <c r="Z30" s="438">
        <f t="shared" si="16"/>
        <v>4</v>
      </c>
      <c r="AA30" s="438">
        <f t="shared" si="17"/>
        <v>0</v>
      </c>
      <c r="AB30" s="438">
        <f t="shared" si="18"/>
        <v>0</v>
      </c>
      <c r="AC30" s="439">
        <f t="shared" si="19"/>
        <v>4</v>
      </c>
      <c r="AD30" s="96"/>
      <c r="AE30" s="96"/>
      <c r="AF30" s="96"/>
      <c r="AG30" s="96"/>
      <c r="AH30" s="96"/>
      <c r="AI30" s="96"/>
      <c r="AJ30" s="96"/>
      <c r="AK30" s="370"/>
      <c r="AL30" s="370"/>
      <c r="AM30" s="370"/>
      <c r="AN30" s="370"/>
      <c r="AO30" s="370"/>
    </row>
    <row r="31" ht="15.0" customHeight="1" outlineLevel="2">
      <c r="A31" s="96"/>
      <c r="B31" s="96"/>
      <c r="C31" s="96"/>
      <c r="D31" s="96"/>
      <c r="E31" s="384">
        <f t="shared" si="20"/>
        <v>8</v>
      </c>
      <c r="F31" s="96"/>
      <c r="G31" s="96"/>
      <c r="H31" s="96"/>
      <c r="I31" s="96"/>
      <c r="J31" s="96"/>
      <c r="K31" s="96"/>
      <c r="L31" s="435"/>
      <c r="M31" s="96"/>
      <c r="N31" s="96"/>
      <c r="O31" s="96"/>
      <c r="P31" s="96"/>
      <c r="Q31" s="387"/>
      <c r="R31" s="96"/>
      <c r="S31" s="436"/>
      <c r="T31" s="437" t="s">
        <v>332</v>
      </c>
      <c r="U31" s="438">
        <f t="shared" si="11"/>
        <v>9</v>
      </c>
      <c r="V31" s="438">
        <f t="shared" si="12"/>
        <v>9</v>
      </c>
      <c r="W31" s="438">
        <f t="shared" si="13"/>
        <v>9</v>
      </c>
      <c r="X31" s="438">
        <f t="shared" si="14"/>
        <v>9</v>
      </c>
      <c r="Y31" s="438">
        <f t="shared" si="15"/>
        <v>9</v>
      </c>
      <c r="Z31" s="438">
        <f t="shared" si="16"/>
        <v>9</v>
      </c>
      <c r="AA31" s="438">
        <f t="shared" si="17"/>
        <v>0</v>
      </c>
      <c r="AB31" s="438">
        <f t="shared" si="18"/>
        <v>0</v>
      </c>
      <c r="AC31" s="439">
        <f t="shared" si="19"/>
        <v>9</v>
      </c>
      <c r="AD31" s="96"/>
      <c r="AE31" s="96"/>
      <c r="AF31" s="96"/>
      <c r="AG31" s="96"/>
      <c r="AH31" s="96"/>
      <c r="AI31" s="96"/>
      <c r="AJ31" s="96"/>
      <c r="AK31" s="370"/>
      <c r="AL31" s="370"/>
      <c r="AM31" s="370"/>
      <c r="AN31" s="370"/>
      <c r="AO31" s="370"/>
    </row>
    <row r="32" ht="15.0" customHeight="1" outlineLevel="2">
      <c r="A32" s="96"/>
      <c r="B32" s="96"/>
      <c r="C32" s="96"/>
      <c r="D32" s="96"/>
      <c r="E32" s="384">
        <f t="shared" si="20"/>
        <v>9</v>
      </c>
      <c r="F32" s="96"/>
      <c r="G32" s="96"/>
      <c r="H32" s="96"/>
      <c r="I32" s="96"/>
      <c r="J32" s="96"/>
      <c r="K32" s="96"/>
      <c r="L32" s="435"/>
      <c r="M32" s="96"/>
      <c r="N32" s="96"/>
      <c r="O32" s="96"/>
      <c r="P32" s="96"/>
      <c r="Q32" s="387"/>
      <c r="R32" s="96"/>
      <c r="S32" s="436"/>
      <c r="T32" s="437" t="s">
        <v>360</v>
      </c>
      <c r="U32" s="438">
        <f t="shared" si="11"/>
        <v>0</v>
      </c>
      <c r="V32" s="438">
        <f t="shared" si="12"/>
        <v>0</v>
      </c>
      <c r="W32" s="438">
        <f t="shared" si="13"/>
        <v>0</v>
      </c>
      <c r="X32" s="438">
        <f t="shared" si="14"/>
        <v>0</v>
      </c>
      <c r="Y32" s="438">
        <f t="shared" si="15"/>
        <v>0</v>
      </c>
      <c r="Z32" s="438">
        <f t="shared" si="16"/>
        <v>0</v>
      </c>
      <c r="AA32" s="438">
        <f t="shared" si="17"/>
        <v>0</v>
      </c>
      <c r="AB32" s="438">
        <f t="shared" si="18"/>
        <v>0</v>
      </c>
      <c r="AC32" s="439">
        <f t="shared" si="19"/>
        <v>0</v>
      </c>
      <c r="AD32" s="96"/>
      <c r="AE32" s="96"/>
      <c r="AF32" s="96"/>
      <c r="AG32" s="96"/>
      <c r="AH32" s="96"/>
      <c r="AI32" s="96"/>
      <c r="AJ32" s="96"/>
      <c r="AK32" s="370"/>
      <c r="AL32" s="370"/>
      <c r="AM32" s="370"/>
      <c r="AN32" s="370"/>
      <c r="AO32" s="370"/>
    </row>
    <row r="33" ht="15.0" customHeight="1" outlineLevel="2">
      <c r="A33" s="96"/>
      <c r="B33" s="96"/>
      <c r="C33" s="96"/>
      <c r="D33" s="96"/>
      <c r="E33" s="384">
        <f t="shared" si="20"/>
        <v>10</v>
      </c>
      <c r="F33" s="96"/>
      <c r="G33" s="96"/>
      <c r="H33" s="96"/>
      <c r="I33" s="96"/>
      <c r="J33" s="96"/>
      <c r="K33" s="96"/>
      <c r="L33" s="435"/>
      <c r="M33" s="96"/>
      <c r="N33" s="96"/>
      <c r="O33" s="96"/>
      <c r="P33" s="96"/>
      <c r="Q33" s="387"/>
      <c r="R33" s="96"/>
      <c r="S33" s="436"/>
      <c r="T33" s="437" t="s">
        <v>333</v>
      </c>
      <c r="U33" s="438">
        <f t="shared" si="11"/>
        <v>5</v>
      </c>
      <c r="V33" s="438">
        <f t="shared" si="12"/>
        <v>5</v>
      </c>
      <c r="W33" s="438">
        <f t="shared" si="13"/>
        <v>6</v>
      </c>
      <c r="X33" s="438">
        <f t="shared" si="14"/>
        <v>6</v>
      </c>
      <c r="Y33" s="438">
        <f t="shared" si="15"/>
        <v>5</v>
      </c>
      <c r="Z33" s="438">
        <f t="shared" si="16"/>
        <v>5</v>
      </c>
      <c r="AA33" s="438">
        <f t="shared" si="17"/>
        <v>0</v>
      </c>
      <c r="AB33" s="438">
        <f t="shared" si="18"/>
        <v>0</v>
      </c>
      <c r="AC33" s="439">
        <f t="shared" si="19"/>
        <v>5.333333333</v>
      </c>
      <c r="AD33" s="96"/>
      <c r="AE33" s="96"/>
      <c r="AF33" s="96"/>
      <c r="AG33" s="96"/>
      <c r="AH33" s="96"/>
      <c r="AI33" s="96"/>
      <c r="AJ33" s="96"/>
      <c r="AK33" s="370"/>
      <c r="AL33" s="370"/>
      <c r="AM33" s="370"/>
      <c r="AN33" s="370"/>
      <c r="AO33" s="370"/>
    </row>
    <row r="34" ht="15.0" customHeight="1" outlineLevel="2">
      <c r="A34" s="96"/>
      <c r="B34" s="96"/>
      <c r="C34" s="96"/>
      <c r="D34" s="96"/>
      <c r="E34" s="384">
        <f t="shared" si="20"/>
        <v>11</v>
      </c>
      <c r="F34" s="96"/>
      <c r="G34" s="96"/>
      <c r="H34" s="96"/>
      <c r="I34" s="96"/>
      <c r="J34" s="96"/>
      <c r="K34" s="96"/>
      <c r="L34" s="435"/>
      <c r="M34" s="96"/>
      <c r="N34" s="96"/>
      <c r="O34" s="96"/>
      <c r="P34" s="96"/>
      <c r="Q34" s="387"/>
      <c r="R34" s="96"/>
      <c r="S34" s="440"/>
      <c r="T34" s="441" t="s">
        <v>361</v>
      </c>
      <c r="U34" s="442">
        <f t="shared" si="11"/>
        <v>0</v>
      </c>
      <c r="V34" s="442">
        <f t="shared" si="12"/>
        <v>0</v>
      </c>
      <c r="W34" s="442">
        <f t="shared" si="13"/>
        <v>0</v>
      </c>
      <c r="X34" s="442">
        <f t="shared" si="14"/>
        <v>0</v>
      </c>
      <c r="Y34" s="442">
        <f t="shared" si="15"/>
        <v>0</v>
      </c>
      <c r="Z34" s="442">
        <f t="shared" si="16"/>
        <v>0</v>
      </c>
      <c r="AA34" s="442">
        <f t="shared" si="17"/>
        <v>0</v>
      </c>
      <c r="AB34" s="442">
        <f t="shared" si="18"/>
        <v>0</v>
      </c>
      <c r="AC34" s="439">
        <f t="shared" si="19"/>
        <v>0</v>
      </c>
      <c r="AD34" s="96"/>
      <c r="AE34" s="96"/>
      <c r="AF34" s="96"/>
      <c r="AG34" s="96"/>
      <c r="AH34" s="96"/>
      <c r="AI34" s="96"/>
      <c r="AJ34" s="96"/>
      <c r="AK34" s="370"/>
      <c r="AL34" s="370"/>
      <c r="AM34" s="370"/>
      <c r="AN34" s="370"/>
      <c r="AO34" s="370"/>
    </row>
    <row r="35" ht="15.0" customHeight="1" outlineLevel="2">
      <c r="A35" s="96"/>
      <c r="B35" s="96"/>
      <c r="C35" s="96"/>
      <c r="D35" s="96"/>
      <c r="E35" s="427">
        <f t="shared" si="20"/>
        <v>12</v>
      </c>
      <c r="F35" s="428"/>
      <c r="G35" s="428"/>
      <c r="H35" s="428"/>
      <c r="I35" s="428"/>
      <c r="J35" s="428"/>
      <c r="K35" s="428"/>
      <c r="L35" s="443"/>
      <c r="M35" s="428"/>
      <c r="N35" s="428"/>
      <c r="O35" s="428"/>
      <c r="P35" s="428"/>
      <c r="Q35" s="429"/>
      <c r="R35" s="96"/>
      <c r="S35" s="96"/>
      <c r="T35" s="96"/>
      <c r="U35" s="96"/>
      <c r="V35" s="96"/>
      <c r="W35" s="96"/>
      <c r="X35" s="96"/>
      <c r="Y35" s="96"/>
      <c r="Z35" s="96"/>
      <c r="AA35" s="96"/>
      <c r="AB35" s="96"/>
      <c r="AC35" s="96"/>
      <c r="AD35" s="96"/>
      <c r="AE35" s="96"/>
      <c r="AF35" s="96"/>
      <c r="AG35" s="96"/>
      <c r="AH35" s="96"/>
      <c r="AI35" s="96"/>
      <c r="AJ35" s="96"/>
      <c r="AK35" s="370"/>
      <c r="AL35" s="370"/>
      <c r="AM35" s="370"/>
      <c r="AN35" s="370"/>
      <c r="AO35" s="370"/>
    </row>
    <row r="36" ht="15.75" customHeight="1" outlineLevel="1">
      <c r="A36" s="96"/>
      <c r="B36" s="96"/>
      <c r="C36" s="96"/>
      <c r="D36" s="96"/>
      <c r="E36" s="96"/>
      <c r="F36" s="444"/>
      <c r="G36" s="96"/>
      <c r="H36" s="445"/>
      <c r="I36" s="445"/>
      <c r="J36" s="445"/>
      <c r="K36" s="445"/>
      <c r="L36" s="445"/>
      <c r="M36" s="445"/>
      <c r="N36" s="445"/>
      <c r="O36" s="445"/>
      <c r="P36" s="445"/>
      <c r="Q36" s="445"/>
      <c r="R36" s="96"/>
      <c r="S36" s="96"/>
      <c r="T36" s="96"/>
      <c r="U36" s="96"/>
      <c r="V36" s="96"/>
      <c r="W36" s="96"/>
      <c r="X36" s="96"/>
      <c r="Y36" s="96"/>
      <c r="Z36" s="96"/>
      <c r="AA36" s="96"/>
      <c r="AB36" s="96"/>
      <c r="AC36" s="96"/>
      <c r="AD36" s="96"/>
      <c r="AE36" s="96"/>
      <c r="AF36" s="96"/>
      <c r="AG36" s="96"/>
      <c r="AH36" s="96"/>
      <c r="AI36" s="96"/>
      <c r="AJ36" s="96"/>
      <c r="AK36" s="370"/>
      <c r="AL36" s="370"/>
      <c r="AM36" s="370"/>
      <c r="AN36" s="370"/>
      <c r="AO36" s="370"/>
    </row>
    <row r="37" ht="37.5" customHeight="1" outlineLevel="1">
      <c r="A37" s="446"/>
      <c r="B37" s="446"/>
      <c r="C37" s="446"/>
      <c r="D37" s="446"/>
      <c r="E37" s="446"/>
      <c r="F37" s="447">
        <v>1.0</v>
      </c>
      <c r="H37" s="448"/>
      <c r="I37" s="448"/>
      <c r="J37" s="448"/>
      <c r="K37" s="448"/>
      <c r="L37" s="448"/>
      <c r="M37" s="448"/>
      <c r="N37" s="448"/>
      <c r="O37" s="448"/>
      <c r="P37" s="448"/>
      <c r="Q37" s="448"/>
      <c r="R37" s="446"/>
      <c r="S37" s="446"/>
      <c r="T37" s="446"/>
      <c r="U37" s="446"/>
      <c r="V37" s="446"/>
      <c r="W37" s="446"/>
      <c r="X37" s="446"/>
      <c r="Y37" s="446"/>
      <c r="Z37" s="446"/>
      <c r="AA37" s="446"/>
      <c r="AB37" s="446"/>
      <c r="AC37" s="446"/>
      <c r="AD37" s="446"/>
      <c r="AE37" s="446"/>
      <c r="AF37" s="446"/>
      <c r="AG37" s="446"/>
      <c r="AH37" s="446"/>
      <c r="AI37" s="446"/>
      <c r="AJ37" s="446"/>
      <c r="AK37" s="370"/>
      <c r="AL37" s="370"/>
      <c r="AM37" s="370"/>
      <c r="AN37" s="370"/>
      <c r="AO37" s="370"/>
    </row>
    <row r="38" ht="15.75" customHeight="1" outlineLevel="1">
      <c r="A38" s="449" t="s">
        <v>362</v>
      </c>
      <c r="B38" s="450" t="s">
        <v>301</v>
      </c>
      <c r="C38" s="451" t="s">
        <v>363</v>
      </c>
      <c r="D38" s="452" t="s">
        <v>364</v>
      </c>
      <c r="E38" s="453"/>
      <c r="F38" s="454" t="s">
        <v>315</v>
      </c>
      <c r="G38" s="454" t="s">
        <v>303</v>
      </c>
      <c r="H38" s="455" t="s">
        <v>306</v>
      </c>
      <c r="I38" s="456"/>
      <c r="J38" s="457" t="s">
        <v>317</v>
      </c>
      <c r="K38" s="456"/>
      <c r="L38" s="458" t="s">
        <v>318</v>
      </c>
      <c r="M38" s="456"/>
      <c r="N38" s="458" t="s">
        <v>307</v>
      </c>
      <c r="O38" s="457" t="s">
        <v>316</v>
      </c>
      <c r="P38" s="455" t="s">
        <v>365</v>
      </c>
      <c r="Q38" s="455" t="s">
        <v>366</v>
      </c>
      <c r="R38" s="455" t="s">
        <v>367</v>
      </c>
      <c r="S38" s="455" t="s">
        <v>368</v>
      </c>
      <c r="T38" s="455" t="s">
        <v>369</v>
      </c>
      <c r="U38" s="455" t="s">
        <v>370</v>
      </c>
      <c r="V38" s="455" t="s">
        <v>371</v>
      </c>
      <c r="W38" s="455" t="s">
        <v>372</v>
      </c>
      <c r="X38" s="455" t="s">
        <v>373</v>
      </c>
      <c r="Y38" s="455" t="s">
        <v>374</v>
      </c>
      <c r="Z38" s="455" t="s">
        <v>375</v>
      </c>
      <c r="AA38" s="455" t="s">
        <v>376</v>
      </c>
      <c r="AB38" s="455" t="s">
        <v>377</v>
      </c>
      <c r="AC38" s="455" t="s">
        <v>378</v>
      </c>
      <c r="AD38" s="455" t="s">
        <v>379</v>
      </c>
      <c r="AE38" s="455" t="s">
        <v>380</v>
      </c>
      <c r="AF38" s="455" t="s">
        <v>381</v>
      </c>
      <c r="AG38" s="459"/>
      <c r="AH38" s="455" t="s">
        <v>382</v>
      </c>
      <c r="AI38" s="455" t="s">
        <v>382</v>
      </c>
      <c r="AJ38" s="370"/>
      <c r="AK38" s="370"/>
      <c r="AL38" s="370"/>
      <c r="AM38" s="370"/>
      <c r="AN38" s="370"/>
      <c r="AO38" s="370"/>
    </row>
    <row r="39" ht="27.75" customHeight="1" outlineLevel="1">
      <c r="A39" s="460" t="str">
        <f t="shared" ref="A39:A50" si="21">L7</f>
        <v>Tirata Verticale</v>
      </c>
      <c r="B39" s="461" t="s">
        <v>383</v>
      </c>
      <c r="C39" s="462"/>
      <c r="D39" s="463"/>
      <c r="E39" s="464">
        <v>1.0</v>
      </c>
      <c r="F39" s="465" t="str">
        <f t="shared" ref="F39:F50" si="22">L24</f>
        <v>Lat machine prona</v>
      </c>
      <c r="G39" s="466" t="str">
        <f>IF(F39="","",VLOOKUP(F39,Esercizi!$P$1:$S624,4,))</f>
        <v>https://www.youtube.com/shorts/Efvl1b-OMeU?t=3&amp;feature=share</v>
      </c>
      <c r="H39" s="467">
        <v>90.0</v>
      </c>
      <c r="I39" s="12"/>
      <c r="J39" s="468"/>
      <c r="K39" s="12"/>
      <c r="L39" s="469" t="str">
        <f>IF(B39="","",VLOOKUP(B39,Esercizi!$V$1:$AN624,19,))</f>
        <v>trova un carico pesante ma gestibile per 4x5, la settimana a seguire con lo stesso carico arriva a chiudere 3z6, poi la settimana dopo aumenta il carico e ripeti il ragionamento</v>
      </c>
      <c r="M39" s="12"/>
      <c r="N39" s="470" t="str">
        <f>IF(F39="","",VLOOKUP(F39,Esercizi!$D$1:$R624,15,))</f>
        <v>spalle basse, petto in fuori e gomiti che scendono perpendicolarmente</v>
      </c>
      <c r="O39" s="471" t="s">
        <v>384</v>
      </c>
      <c r="P39" s="472">
        <f>IF(B39="","",VLOOKUP(B39,Esercizi!$V$1:$AN624,3,))</f>
        <v>4</v>
      </c>
      <c r="Q39" s="472">
        <f>IF(B39="","",VLOOKUP(B39,Esercizi!$V$1:$AN624,4,))</f>
        <v>5</v>
      </c>
      <c r="R39" s="472">
        <f>IF(B39="","",VLOOKUP(B39,Esercizi!$V$1:$AN624,5,))</f>
        <v>3</v>
      </c>
      <c r="S39" s="472" t="str">
        <f>IF(B39="","",VLOOKUP(B39,Esercizi!$V$1:$AN624,6,))</f>
        <v>6 stesso carico settitmana 1</v>
      </c>
      <c r="T39" s="472">
        <f>IF(B39="","",VLOOKUP(B39,Esercizi!$V$1:$AN624,7,))</f>
        <v>4</v>
      </c>
      <c r="U39" s="472" t="str">
        <f>IF(B39="","",VLOOKUP(B39,Esercizi!$V$1:$AN624,8,))</f>
        <v>5 aumenta il carico</v>
      </c>
      <c r="V39" s="472">
        <f>IF(B39="","",VLOOKUP(B39,Esercizi!$V$1:$AN624,9,))</f>
        <v>3</v>
      </c>
      <c r="W39" s="472" t="str">
        <f>IF(B39="","",VLOOKUP(B39,Esercizi!$V$1:$AN624,10,))</f>
        <v>6 stesso carico settitmana 3</v>
      </c>
      <c r="X39" s="472">
        <f>IF(B39="","",VLOOKUP(B39,Esercizi!$V$1:$AN624,11,))</f>
        <v>4</v>
      </c>
      <c r="Y39" s="472" t="str">
        <f>IF(B39="","",VLOOKUP(B39,Esercizi!$V$1:$AN624,12,))</f>
        <v>5 aumenta il carico</v>
      </c>
      <c r="Z39" s="472">
        <f>IF(B39="","",VLOOKUP(B39,Esercizi!$V$1:$AN624,13,))</f>
        <v>3</v>
      </c>
      <c r="AA39" s="472" t="str">
        <f>IF(B39="","",VLOOKUP(B39,Esercizi!$V$1:$AN624,14,))</f>
        <v>6 stesso carico settitmana 5</v>
      </c>
      <c r="AB39" s="472" t="str">
        <f>IF(B39="","",VLOOKUP(B39,Esercizi!$V$1:$AN624,15,))</f>
        <v/>
      </c>
      <c r="AC39" s="472" t="str">
        <f>IF(B39="","",VLOOKUP(B39,Esercizi!$V$1:$AN624,16,))</f>
        <v/>
      </c>
      <c r="AD39" s="472" t="str">
        <f>IF(B39="","",VLOOKUP(B39,Esercizi!$V$1:$AN624,17,))</f>
        <v/>
      </c>
      <c r="AE39" s="472" t="str">
        <f>IF(B39="","",VLOOKUP(B39,Esercizi!$V$1:$AN624,18,))</f>
        <v/>
      </c>
      <c r="AF39" s="472" t="str">
        <f>IFERROR(VLOOKUP($J39,Esercizi!$AO$1:$AP624,2,FALSE),"")</f>
        <v/>
      </c>
      <c r="AG39" s="472"/>
      <c r="AH39" s="472">
        <f t="shared" ref="AH39:AH50" si="23">IF(AI39="Neu", 1, IF(AI39="Mec", 0.8, IF(AI39="Met", 0.6, "")))</f>
        <v>1</v>
      </c>
      <c r="AI39" s="473" t="str">
        <f>IFERROR(VLOOKUP($B39,Esercizi!$V$1:$W624,2,FALSE),"")</f>
        <v>Neu</v>
      </c>
      <c r="AJ39" s="474"/>
      <c r="AK39" s="474"/>
      <c r="AL39" s="474"/>
      <c r="AM39" s="474"/>
      <c r="AN39" s="474"/>
      <c r="AO39" s="474"/>
    </row>
    <row r="40" ht="26.25" customHeight="1" outlineLevel="1">
      <c r="A40" s="475" t="str">
        <f t="shared" si="21"/>
        <v>Tirata Orizzontale</v>
      </c>
      <c r="B40" s="476" t="s">
        <v>385</v>
      </c>
      <c r="C40" s="477"/>
      <c r="D40" s="478"/>
      <c r="E40" s="464">
        <f t="shared" ref="E40:E50" si="24">E39+1</f>
        <v>2</v>
      </c>
      <c r="F40" s="479" t="str">
        <f t="shared" si="22"/>
        <v>Pulley Unilaterale Con Maniglia</v>
      </c>
      <c r="G40" s="466" t="str">
        <f>IF(F40="","",VLOOKUP(F40,Esercizi!$P$1:$S625,4,))</f>
        <v>https://youtube.com/shorts/X5B63oEe8jI?si=ws1jgJtjiptP2vVZ</v>
      </c>
      <c r="H40" s="480">
        <v>60.0</v>
      </c>
      <c r="I40" s="12"/>
      <c r="J40" s="481"/>
      <c r="K40" s="12"/>
      <c r="L40" s="469" t="str">
        <f>IF(B40="","",VLOOKUP(B40,Esercizi!$V$1:$AN625,19,))</f>
        <v>Partendo da test iniziale, nel corso delle settimane aumenta la fase tecnica rispettando i secondi in cui devi devi stare ferma</v>
      </c>
      <c r="M40" s="12"/>
      <c r="N40" s="470" t="str">
        <f>IF(F40="","",VLOOKUP(F40,Esercizi!$D$1:$R625,15,))</f>
        <v>Gomito vicino al fianco e spalla lontana dalle orecchie, pensa a spingere qualcosa con il gomito</v>
      </c>
      <c r="O40" s="482" t="s">
        <v>384</v>
      </c>
      <c r="P40" s="472">
        <f>IF(B40="","",VLOOKUP(B40,Esercizi!$V$1:$AN625,3,))</f>
        <v>3</v>
      </c>
      <c r="Q40" s="472" t="str">
        <f>IF(B40="","",VLOOKUP(B40,Esercizi!$V$1:$AN625,4,))</f>
        <v>2 x 6 con 1-2" di fermo | 1 x Max senza fermo</v>
      </c>
      <c r="R40" s="472">
        <f>IF(B40="","",VLOOKUP(B40,Esercizi!$V$1:$AN625,5,))</f>
        <v>3</v>
      </c>
      <c r="S40" s="472" t="str">
        <f>IF(B40="","",VLOOKUP(B40,Esercizi!$V$1:$AN625,6,))</f>
        <v>2 x 7 con 1-2" di fermo | 1 x Max senza fermo</v>
      </c>
      <c r="T40" s="472">
        <f>IF(B40="","",VLOOKUP(B40,Esercizi!$V$1:$AN625,7,))</f>
        <v>3</v>
      </c>
      <c r="U40" s="472" t="str">
        <f>IF(B40="","",VLOOKUP(B40,Esercizi!$V$1:$AN625,8,))</f>
        <v>2 x 7 con 1-2" di fermo | 1 x Max senza fermo</v>
      </c>
      <c r="V40" s="472">
        <f>IF(B40="","",VLOOKUP(B40,Esercizi!$V$1:$AN625,9,))</f>
        <v>3</v>
      </c>
      <c r="W40" s="472" t="str">
        <f>IF(B40="","",VLOOKUP(B40,Esercizi!$V$1:$AN625,10,))</f>
        <v>2 x 8 con 1-2" di fermo | 1 x Max senza fermo</v>
      </c>
      <c r="X40" s="472">
        <f>IF(B40="","",VLOOKUP(B40,Esercizi!$V$1:$AN625,11,))</f>
        <v>3</v>
      </c>
      <c r="Y40" s="472" t="str">
        <f>IF(B40="","",VLOOKUP(B40,Esercizi!$V$1:$AN625,12,))</f>
        <v>2 x 8 con 1-2" di fermo | 1 x Max senza fermo</v>
      </c>
      <c r="Z40" s="472">
        <f>IF(B40="","",VLOOKUP(B40,Esercizi!$V$1:$AN625,13,))</f>
        <v>1</v>
      </c>
      <c r="AA40" s="472" t="str">
        <f>IF(B40="","",VLOOKUP(B40,Esercizi!$V$1:$AN625,14,))</f>
        <v>Test 8RM con 2" di fermo</v>
      </c>
      <c r="AB40" s="472" t="str">
        <f>IF(B40="","",VLOOKUP(B40,Esercizi!$V$1:$AN625,15,))</f>
        <v/>
      </c>
      <c r="AC40" s="472" t="str">
        <f>IF(B40="","",VLOOKUP(B40,Esercizi!$V$1:$AN625,16,))</f>
        <v/>
      </c>
      <c r="AD40" s="472" t="str">
        <f>IF(B40="","",VLOOKUP(B40,Esercizi!$V$1:$AN625,17,))</f>
        <v/>
      </c>
      <c r="AE40" s="472" t="str">
        <f>IF(B40="","",VLOOKUP(B40,Esercizi!$V$1:$AN625,18,))</f>
        <v/>
      </c>
      <c r="AF40" s="472" t="str">
        <f>IFERROR(VLOOKUP($J40,Esercizi!$AO$1:$AP625,2,FALSE),"")</f>
        <v/>
      </c>
      <c r="AG40" s="472"/>
      <c r="AH40" s="472">
        <f t="shared" si="23"/>
        <v>0.8</v>
      </c>
      <c r="AI40" s="473" t="str">
        <f>IFERROR(VLOOKUP($B40,Esercizi!$V$1:$W625,2,FALSE),"")</f>
        <v>Mec</v>
      </c>
      <c r="AJ40" s="474"/>
      <c r="AK40" s="474"/>
      <c r="AL40" s="474"/>
      <c r="AM40" s="474"/>
      <c r="AN40" s="474"/>
      <c r="AO40" s="474"/>
    </row>
    <row r="41" ht="18.0" customHeight="1" outlineLevel="1">
      <c r="A41" s="460" t="str">
        <f t="shared" si="21"/>
        <v>Tirata Orizzontale</v>
      </c>
      <c r="B41" s="461" t="s">
        <v>386</v>
      </c>
      <c r="C41" s="462"/>
      <c r="D41" s="483"/>
      <c r="E41" s="464">
        <f t="shared" si="24"/>
        <v>3</v>
      </c>
      <c r="F41" s="465" t="str">
        <f t="shared" si="22"/>
        <v>T-Bar</v>
      </c>
      <c r="G41" s="466" t="str">
        <f>IF(F41="","",VLOOKUP(F41,Esercizi!$P$1:$S626,4,))</f>
        <v>https://youtube.com/shorts/SSQ05LuRMlA?si=yia5BmW9CWb48WH-</v>
      </c>
      <c r="H41" s="467">
        <v>30.0</v>
      </c>
      <c r="I41" s="12"/>
      <c r="J41" s="469"/>
      <c r="K41" s="12"/>
      <c r="L41" s="469" t="str">
        <f>IF(B41="","",VLOOKUP(B41,Esercizi!$V$1:$AN626,19,))</f>
        <v>Fai 4serie da 8 per l'intero programma </v>
      </c>
      <c r="M41" s="12"/>
      <c r="N41" s="470" t="str">
        <f>IF(F41="","",VLOOKUP(F41,Esercizi!$D$1:$R626,15,))</f>
        <v>Gomito vicino al fianco e spalla lontana dalle orecchie, pensa a spingere qualcosa con il gomito</v>
      </c>
      <c r="O41" s="471" t="s">
        <v>387</v>
      </c>
      <c r="P41" s="472">
        <f>IF(B41="","",VLOOKUP(B41,Esercizi!$V$1:$AN626,3,))</f>
        <v>4</v>
      </c>
      <c r="Q41" s="472">
        <f>IF(B41="","",VLOOKUP(B41,Esercizi!$V$1:$AN626,4,))</f>
        <v>8</v>
      </c>
      <c r="R41" s="472">
        <f>IF(B41="","",VLOOKUP(B41,Esercizi!$V$1:$AN626,5,))</f>
        <v>4</v>
      </c>
      <c r="S41" s="472">
        <f>IF(B41="","",VLOOKUP(B41,Esercizi!$V$1:$AN626,6,))</f>
        <v>8</v>
      </c>
      <c r="T41" s="472">
        <f>IF(B41="","",VLOOKUP(B41,Esercizi!$V$1:$AN626,7,))</f>
        <v>4</v>
      </c>
      <c r="U41" s="472">
        <f>IF(B41="","",VLOOKUP(B41,Esercizi!$V$1:$AN626,8,))</f>
        <v>8</v>
      </c>
      <c r="V41" s="472">
        <f>IF(B41="","",VLOOKUP(B41,Esercizi!$V$1:$AN626,9,))</f>
        <v>4</v>
      </c>
      <c r="W41" s="472">
        <f>IF(B41="","",VLOOKUP(B41,Esercizi!$V$1:$AN626,10,))</f>
        <v>8</v>
      </c>
      <c r="X41" s="472">
        <f>IF(B41="","",VLOOKUP(B41,Esercizi!$V$1:$AN626,11,))</f>
        <v>4</v>
      </c>
      <c r="Y41" s="472">
        <f>IF(B41="","",VLOOKUP(B41,Esercizi!$V$1:$AN626,12,))</f>
        <v>8</v>
      </c>
      <c r="Z41" s="472">
        <f>IF(B41="","",VLOOKUP(B41,Esercizi!$V$1:$AN626,13,))</f>
        <v>4</v>
      </c>
      <c r="AA41" s="472">
        <f>IF(B41="","",VLOOKUP(B41,Esercizi!$V$1:$AN626,14,))</f>
        <v>8</v>
      </c>
      <c r="AB41" s="472" t="str">
        <f>IF(B41="","",VLOOKUP(B41,Esercizi!$V$1:$AN626,15,))</f>
        <v/>
      </c>
      <c r="AC41" s="472" t="str">
        <f>IF(B41="","",VLOOKUP(B41,Esercizi!$V$1:$AN626,16,))</f>
        <v/>
      </c>
      <c r="AD41" s="472" t="str">
        <f>IF(B41="","",VLOOKUP(B41,Esercizi!$V$1:$AN626,17,))</f>
        <v/>
      </c>
      <c r="AE41" s="472" t="str">
        <f>IF(B41="","",VLOOKUP(B41,Esercizi!$V$1:$AN626,18,))</f>
        <v/>
      </c>
      <c r="AF41" s="472" t="str">
        <f>IFERROR(VLOOKUP($J41,Esercizi!$AO$1:$AP626,2,FALSE),"")</f>
        <v/>
      </c>
      <c r="AG41" s="472"/>
      <c r="AH41" s="472">
        <f t="shared" si="23"/>
        <v>0.8</v>
      </c>
      <c r="AI41" s="473" t="str">
        <f>IFERROR(VLOOKUP($B41,Esercizi!$V$1:$W626,2,FALSE),"")</f>
        <v>Mec</v>
      </c>
      <c r="AJ41" s="474"/>
      <c r="AK41" s="474"/>
      <c r="AL41" s="474"/>
      <c r="AM41" s="474"/>
      <c r="AN41" s="474"/>
      <c r="AO41" s="474"/>
    </row>
    <row r="42" ht="18.75" customHeight="1" outlineLevel="1">
      <c r="A42" s="475" t="str">
        <f t="shared" si="21"/>
        <v>Spinta Verticale</v>
      </c>
      <c r="B42" s="476" t="s">
        <v>388</v>
      </c>
      <c r="C42" s="477"/>
      <c r="D42" s="478"/>
      <c r="E42" s="464">
        <f t="shared" si="24"/>
        <v>4</v>
      </c>
      <c r="F42" s="479" t="str">
        <f t="shared" si="22"/>
        <v>alzate laterali</v>
      </c>
      <c r="G42" s="466" t="str">
        <f>IF(F42="","",VLOOKUP(F42,Esercizi!$P$1:$S627,4,))</f>
        <v>https://www.youtube.com/shorts/w8Aa6DTKbFc?t=5&amp;feature=share</v>
      </c>
      <c r="H42" s="480">
        <v>30.0</v>
      </c>
      <c r="I42" s="12"/>
      <c r="J42" s="481"/>
      <c r="K42" s="12"/>
      <c r="L42" s="469" t="str">
        <f>IF(B42="","",VLOOKUP(B42,Esercizi!$V$1:$AN627,19,))</f>
        <v>Fai 4serie da 10 per l'intero programma</v>
      </c>
      <c r="M42" s="12"/>
      <c r="N42" s="470" t="str">
        <f>IF(F42="","",VLOOKUP(F42,Esercizi!$D$1:$R627,15,))</f>
        <v>spalle basse , immagina di spingere verso il basso man mano che sollevi i manubri</v>
      </c>
      <c r="O42" s="482" t="s">
        <v>384</v>
      </c>
      <c r="P42" s="472">
        <f>IF(B42="","",VLOOKUP(B42,Esercizi!$V$1:$AN627,3,))</f>
        <v>4</v>
      </c>
      <c r="Q42" s="472">
        <f>IF(B42="","",VLOOKUP(B42,Esercizi!$V$1:$AN627,4,))</f>
        <v>10</v>
      </c>
      <c r="R42" s="472">
        <f>IF(B42="","",VLOOKUP(B42,Esercizi!$V$1:$AN627,5,))</f>
        <v>4</v>
      </c>
      <c r="S42" s="472">
        <f>IF(B42="","",VLOOKUP(B42,Esercizi!$V$1:$AN627,6,))</f>
        <v>10</v>
      </c>
      <c r="T42" s="472">
        <f>IF(B42="","",VLOOKUP(B42,Esercizi!$V$1:$AN627,7,))</f>
        <v>4</v>
      </c>
      <c r="U42" s="472">
        <f>IF(B42="","",VLOOKUP(B42,Esercizi!$V$1:$AN627,8,))</f>
        <v>10</v>
      </c>
      <c r="V42" s="472">
        <f>IF(B42="","",VLOOKUP(B42,Esercizi!$V$1:$AN627,9,))</f>
        <v>4</v>
      </c>
      <c r="W42" s="472">
        <f>IF(B42="","",VLOOKUP(B42,Esercizi!$V$1:$AN627,10,))</f>
        <v>10</v>
      </c>
      <c r="X42" s="472">
        <f>IF(B42="","",VLOOKUP(B42,Esercizi!$V$1:$AN627,11,))</f>
        <v>4</v>
      </c>
      <c r="Y42" s="472">
        <f>IF(B42="","",VLOOKUP(B42,Esercizi!$V$1:$AN627,12,))</f>
        <v>10</v>
      </c>
      <c r="Z42" s="472">
        <f>IF(B42="","",VLOOKUP(B42,Esercizi!$V$1:$AN627,13,))</f>
        <v>4</v>
      </c>
      <c r="AA42" s="472">
        <f>IF(B42="","",VLOOKUP(B42,Esercizi!$V$1:$AN627,14,))</f>
        <v>10</v>
      </c>
      <c r="AB42" s="472" t="str">
        <f>IF(B42="","",VLOOKUP(B42,Esercizi!$V$1:$AN627,15,))</f>
        <v/>
      </c>
      <c r="AC42" s="472" t="str">
        <f>IF(B42="","",VLOOKUP(B42,Esercizi!$V$1:$AN627,16,))</f>
        <v/>
      </c>
      <c r="AD42" s="472" t="str">
        <f>IF(B42="","",VLOOKUP(B42,Esercizi!$V$1:$AN627,17,))</f>
        <v/>
      </c>
      <c r="AE42" s="472" t="str">
        <f>IF(B42="","",VLOOKUP(B42,Esercizi!$V$1:$AN627,18,))</f>
        <v/>
      </c>
      <c r="AF42" s="472" t="str">
        <f>IFERROR(VLOOKUP($J42,Esercizi!$AO$1:$AP627,2,FALSE),"")</f>
        <v/>
      </c>
      <c r="AG42" s="472"/>
      <c r="AH42" s="484">
        <f t="shared" si="23"/>
        <v>0.8</v>
      </c>
      <c r="AI42" s="473" t="str">
        <f>IFERROR(VLOOKUP($B42,Esercizi!$V$1:$W627,2,FALSE),"")</f>
        <v>Mec</v>
      </c>
      <c r="AJ42" s="474"/>
      <c r="AK42" s="474"/>
      <c r="AL42" s="474"/>
      <c r="AM42" s="474"/>
      <c r="AN42" s="474"/>
      <c r="AO42" s="474"/>
    </row>
    <row r="43" ht="21.0" customHeight="1" outlineLevel="1">
      <c r="A43" s="460" t="str">
        <f t="shared" si="21"/>
        <v>Spinta Verticale</v>
      </c>
      <c r="B43" s="461" t="s">
        <v>386</v>
      </c>
      <c r="C43" s="462"/>
      <c r="D43" s="483"/>
      <c r="E43" s="464">
        <f t="shared" si="24"/>
        <v>5</v>
      </c>
      <c r="F43" s="465" t="str">
        <f t="shared" si="22"/>
        <v>Lento_avanti_manubri</v>
      </c>
      <c r="G43" s="466" t="str">
        <f>IF(F43="","",VLOOKUP(F43,Esercizi!$P$1:$S628,4,))</f>
        <v>https://youtube.com/shorts/KXb9tWal0Fc?si=tX86DvAeERWYhSXy</v>
      </c>
      <c r="H43" s="467">
        <v>60.0</v>
      </c>
      <c r="I43" s="12"/>
      <c r="J43" s="469"/>
      <c r="K43" s="12"/>
      <c r="L43" s="469" t="str">
        <f>IF(B43="","",VLOOKUP(B43,Esercizi!$V$1:$AN628,19,))</f>
        <v>Fai 4serie da 8 per l'intero programma </v>
      </c>
      <c r="M43" s="12"/>
      <c r="N43" s="470" t="str">
        <f>IF(F43="","",VLOOKUP(F43,Esercizi!$D$1:$R628,15,))</f>
        <v>Panca leggermente inclinata, gomito basso e avanti, petto in alto, scapole unite, spalle lontane dalle orecchie</v>
      </c>
      <c r="O43" s="485" t="s">
        <v>384</v>
      </c>
      <c r="P43" s="472">
        <f>IF(B43="","",VLOOKUP(B43,Esercizi!$V$1:$AN628,3,))</f>
        <v>4</v>
      </c>
      <c r="Q43" s="472">
        <f>IF(B43="","",VLOOKUP(B43,Esercizi!$V$1:$AN628,4,))</f>
        <v>8</v>
      </c>
      <c r="R43" s="472">
        <f>IF(B43="","",VLOOKUP(B43,Esercizi!$V$1:$AN628,5,))</f>
        <v>4</v>
      </c>
      <c r="S43" s="472">
        <f>IF(B43="","",VLOOKUP(B43,Esercizi!$V$1:$AN628,6,))</f>
        <v>8</v>
      </c>
      <c r="T43" s="472">
        <f>IF(B43="","",VLOOKUP(B43,Esercizi!$V$1:$AN628,7,))</f>
        <v>4</v>
      </c>
      <c r="U43" s="472">
        <f>IF(B43="","",VLOOKUP(B43,Esercizi!$V$1:$AN628,8,))</f>
        <v>8</v>
      </c>
      <c r="V43" s="472">
        <f>IF(B43="","",VLOOKUP(B43,Esercizi!$V$1:$AN628,9,))</f>
        <v>4</v>
      </c>
      <c r="W43" s="472">
        <f>IF(B43="","",VLOOKUP(B43,Esercizi!$V$1:$AN628,10,))</f>
        <v>8</v>
      </c>
      <c r="X43" s="472">
        <f>IF(B43="","",VLOOKUP(B43,Esercizi!$V$1:$AN628,11,))</f>
        <v>4</v>
      </c>
      <c r="Y43" s="472">
        <f>IF(B43="","",VLOOKUP(B43,Esercizi!$V$1:$AN628,12,))</f>
        <v>8</v>
      </c>
      <c r="Z43" s="472">
        <f>IF(B43="","",VLOOKUP(B43,Esercizi!$V$1:$AN628,13,))</f>
        <v>4</v>
      </c>
      <c r="AA43" s="472">
        <f>IF(B43="","",VLOOKUP(B43,Esercizi!$V$1:$AN628,14,))</f>
        <v>8</v>
      </c>
      <c r="AB43" s="472" t="str">
        <f>IF(B43="","",VLOOKUP(B43,Esercizi!$V$1:$AN628,15,))</f>
        <v/>
      </c>
      <c r="AC43" s="472" t="str">
        <f>IF(B43="","",VLOOKUP(B43,Esercizi!$V$1:$AN628,16,))</f>
        <v/>
      </c>
      <c r="AD43" s="472" t="str">
        <f>IF(B43="","",VLOOKUP(B43,Esercizi!$V$1:$AN628,17,))</f>
        <v/>
      </c>
      <c r="AE43" s="472" t="str">
        <f>IF(B43="","",VLOOKUP(B43,Esercizi!$V$1:$AN628,18,))</f>
        <v/>
      </c>
      <c r="AF43" s="472" t="str">
        <f>IFERROR(VLOOKUP($J43,Esercizi!$AO$1:$AP628,2,FALSE),"")</f>
        <v/>
      </c>
      <c r="AG43" s="472"/>
      <c r="AH43" s="472">
        <f t="shared" si="23"/>
        <v>0.8</v>
      </c>
      <c r="AI43" s="473" t="str">
        <f>IFERROR(VLOOKUP($B43,Esercizi!$V$1:$W628,2,FALSE),"")</f>
        <v>Mec</v>
      </c>
      <c r="AJ43" s="474"/>
      <c r="AK43" s="474"/>
      <c r="AL43" s="474"/>
      <c r="AM43" s="474"/>
      <c r="AN43" s="474"/>
      <c r="AO43" s="474"/>
    </row>
    <row r="44" ht="25.5" customHeight="1" outlineLevel="1">
      <c r="A44" s="475" t="str">
        <f t="shared" si="21"/>
        <v>Tricipiti</v>
      </c>
      <c r="B44" s="476" t="s">
        <v>389</v>
      </c>
      <c r="C44" s="486"/>
      <c r="D44" s="478"/>
      <c r="E44" s="464">
        <f t="shared" si="24"/>
        <v>6</v>
      </c>
      <c r="F44" s="479" t="str">
        <f t="shared" si="22"/>
        <v>French press manubri</v>
      </c>
      <c r="G44" s="466" t="str">
        <f>IF(F44="","",VLOOKUP(F44,Esercizi!$P$1:$S629,4,))</f>
        <v>https://youtu.be/32pO8q816Xc?t=9</v>
      </c>
      <c r="H44" s="480">
        <v>0.0</v>
      </c>
      <c r="I44" s="12"/>
      <c r="J44" s="481"/>
      <c r="K44" s="12"/>
      <c r="L44" s="469" t="str">
        <f>IF(B44="","",VLOOKUP(B44,Esercizi!$V$1:$AN629,19,))</f>
        <v>fai 3 serie da 10 per l'intero programma</v>
      </c>
      <c r="M44" s="12"/>
      <c r="N44" s="470" t="str">
        <f>IF(F44="","",VLOOKUP(F44,Esercizi!$D$1:$R629,15,))</f>
        <v>Quando scendi pensa a frenare allungando il tricipite</v>
      </c>
      <c r="O44" s="487" t="s">
        <v>390</v>
      </c>
      <c r="P44" s="472">
        <f>IF(B44="","",VLOOKUP(B44,Esercizi!$V$1:$AN629,3,))</f>
        <v>3</v>
      </c>
      <c r="Q44" s="472">
        <f>IF(B44="","",VLOOKUP(B44,Esercizi!$V$1:$AN629,4,))</f>
        <v>10</v>
      </c>
      <c r="R44" s="472">
        <f>IF(B44="","",VLOOKUP(B44,Esercizi!$V$1:$AN629,5,))</f>
        <v>3</v>
      </c>
      <c r="S44" s="472">
        <f>IF(B44="","",VLOOKUP(B44,Esercizi!$V$1:$AN629,6,))</f>
        <v>10</v>
      </c>
      <c r="T44" s="472">
        <f>IF(B44="","",VLOOKUP(B44,Esercizi!$V$1:$AN629,7,))</f>
        <v>3</v>
      </c>
      <c r="U44" s="472">
        <f>IF(B44="","",VLOOKUP(B44,Esercizi!$V$1:$AN629,8,))</f>
        <v>10</v>
      </c>
      <c r="V44" s="472">
        <f>IF(B44="","",VLOOKUP(B44,Esercizi!$V$1:$AN629,9,))</f>
        <v>3</v>
      </c>
      <c r="W44" s="472">
        <f>IF(B44="","",VLOOKUP(B44,Esercizi!$V$1:$AN629,10,))</f>
        <v>10</v>
      </c>
      <c r="X44" s="472">
        <f>IF(B44="","",VLOOKUP(B44,Esercizi!$V$1:$AN629,11,))</f>
        <v>3</v>
      </c>
      <c r="Y44" s="472">
        <f>IF(B44="","",VLOOKUP(B44,Esercizi!$V$1:$AN629,12,))</f>
        <v>10</v>
      </c>
      <c r="Z44" s="472">
        <f>IF(B44="","",VLOOKUP(B44,Esercizi!$V$1:$AN629,13,))</f>
        <v>3</v>
      </c>
      <c r="AA44" s="472">
        <f>IF(B44="","",VLOOKUP(B44,Esercizi!$V$1:$AN629,14,))</f>
        <v>10</v>
      </c>
      <c r="AB44" s="472" t="str">
        <f>IF(B44="","",VLOOKUP(B44,Esercizi!$V$1:$AN629,15,))</f>
        <v/>
      </c>
      <c r="AC44" s="472" t="str">
        <f>IF(B44="","",VLOOKUP(B44,Esercizi!$V$1:$AN629,16,))</f>
        <v/>
      </c>
      <c r="AD44" s="472" t="str">
        <f>IF(B44="","",VLOOKUP(B44,Esercizi!$V$1:$AN629,17,))</f>
        <v/>
      </c>
      <c r="AE44" s="472" t="str">
        <f>IF(B44="","",VLOOKUP(B44,Esercizi!$V$1:$AN629,18,))</f>
        <v/>
      </c>
      <c r="AF44" s="472" t="str">
        <f>IFERROR(VLOOKUP($J44,Esercizi!$AO$1:$AP629,2,FALSE),"")</f>
        <v/>
      </c>
      <c r="AG44" s="472"/>
      <c r="AH44" s="484">
        <f t="shared" si="23"/>
        <v>0.8</v>
      </c>
      <c r="AI44" s="473" t="str">
        <f>IFERROR(VLOOKUP($B44,Esercizi!$V$1:$W629,2,FALSE),"")</f>
        <v>Mec</v>
      </c>
      <c r="AJ44" s="474"/>
      <c r="AK44" s="474"/>
      <c r="AL44" s="474"/>
      <c r="AM44" s="474"/>
      <c r="AN44" s="474"/>
      <c r="AO44" s="474"/>
    </row>
    <row r="45" ht="18.75" customHeight="1" outlineLevel="1">
      <c r="A45" s="460" t="str">
        <f t="shared" si="21"/>
        <v>Tricipiti</v>
      </c>
      <c r="B45" s="461" t="s">
        <v>389</v>
      </c>
      <c r="C45" s="488"/>
      <c r="D45" s="483"/>
      <c r="E45" s="464">
        <f t="shared" si="24"/>
        <v>7</v>
      </c>
      <c r="F45" s="465" t="str">
        <f t="shared" si="22"/>
        <v>Kick Back Con Manubrio</v>
      </c>
      <c r="G45" s="466" t="str">
        <f>IF(F45="","",VLOOKUP(F45,Esercizi!$P$1:$S630,4,))</f>
        <v>https://youtube.com/shorts/sckxZFJfC_c?si=c9R8kDKvtZmYklJA</v>
      </c>
      <c r="H45" s="467">
        <v>60.0</v>
      </c>
      <c r="I45" s="12"/>
      <c r="J45" s="469"/>
      <c r="K45" s="12"/>
      <c r="L45" s="469" t="str">
        <f>IF(B45="","",VLOOKUP(B45,Esercizi!$V$1:$AN630,19,))</f>
        <v>fai 3 serie da 10 per l'intero programma</v>
      </c>
      <c r="M45" s="12"/>
      <c r="N45" s="470" t="str">
        <f>IF(F45="","",VLOOKUP(F45,Esercizi!$D$1:$R630,15,))</f>
        <v/>
      </c>
      <c r="O45" s="485" t="s">
        <v>384</v>
      </c>
      <c r="P45" s="472">
        <f>IF(B45="","",VLOOKUP(B45,Esercizi!$V$1:$AN630,3,))</f>
        <v>3</v>
      </c>
      <c r="Q45" s="472">
        <f>IF(B45="","",VLOOKUP(B45,Esercizi!$V$1:$AN630,4,))</f>
        <v>10</v>
      </c>
      <c r="R45" s="472">
        <f>IF(B45="","",VLOOKUP(B45,Esercizi!$V$1:$AN630,5,))</f>
        <v>3</v>
      </c>
      <c r="S45" s="472">
        <f>IF(B45="","",VLOOKUP(B45,Esercizi!$V$1:$AN630,6,))</f>
        <v>10</v>
      </c>
      <c r="T45" s="472">
        <f>IF(B45="","",VLOOKUP(B45,Esercizi!$V$1:$AN630,7,))</f>
        <v>3</v>
      </c>
      <c r="U45" s="472">
        <f>IF(B45="","",VLOOKUP(B45,Esercizi!$V$1:$AN630,8,))</f>
        <v>10</v>
      </c>
      <c r="V45" s="472">
        <f>IF(B45="","",VLOOKUP(B45,Esercizi!$V$1:$AN630,9,))</f>
        <v>3</v>
      </c>
      <c r="W45" s="472">
        <f>IF(B45="","",VLOOKUP(B45,Esercizi!$V$1:$AN630,10,))</f>
        <v>10</v>
      </c>
      <c r="X45" s="472">
        <f>IF(B45="","",VLOOKUP(B45,Esercizi!$V$1:$AN630,11,))</f>
        <v>3</v>
      </c>
      <c r="Y45" s="472">
        <f>IF(B45="","",VLOOKUP(B45,Esercizi!$V$1:$AN630,12,))</f>
        <v>10</v>
      </c>
      <c r="Z45" s="472">
        <f>IF(B45="","",VLOOKUP(B45,Esercizi!$V$1:$AN630,13,))</f>
        <v>3</v>
      </c>
      <c r="AA45" s="472">
        <f>IF(B45="","",VLOOKUP(B45,Esercizi!$V$1:$AN630,14,))</f>
        <v>10</v>
      </c>
      <c r="AB45" s="472" t="str">
        <f>IF(B45="","",VLOOKUP(B45,Esercizi!$V$1:$AN630,15,))</f>
        <v/>
      </c>
      <c r="AC45" s="472" t="str">
        <f>IF(B45="","",VLOOKUP(B45,Esercizi!$V$1:$AN630,16,))</f>
        <v/>
      </c>
      <c r="AD45" s="472" t="str">
        <f>IF(B45="","",VLOOKUP(B45,Esercizi!$V$1:$AN630,17,))</f>
        <v/>
      </c>
      <c r="AE45" s="472" t="str">
        <f>IF(B45="","",VLOOKUP(B45,Esercizi!$V$1:$AN630,18,))</f>
        <v/>
      </c>
      <c r="AF45" s="472" t="str">
        <f>IFERROR(VLOOKUP($J45,Esercizi!$AO$1:$AP630,2,FALSE),"")</f>
        <v/>
      </c>
      <c r="AG45" s="472"/>
      <c r="AH45" s="472">
        <f t="shared" si="23"/>
        <v>0.8</v>
      </c>
      <c r="AI45" s="473" t="str">
        <f>IFERROR(VLOOKUP($B45,Esercizi!$V$1:$W630,2,FALSE),"")</f>
        <v>Mec</v>
      </c>
      <c r="AJ45" s="474"/>
      <c r="AK45" s="474"/>
      <c r="AL45" s="474"/>
      <c r="AM45" s="474"/>
      <c r="AN45" s="474"/>
      <c r="AO45" s="474"/>
    </row>
    <row r="46" ht="15.75" customHeight="1" outlineLevel="1">
      <c r="A46" s="475" t="str">
        <f t="shared" si="21"/>
        <v/>
      </c>
      <c r="B46" s="489"/>
      <c r="C46" s="486"/>
      <c r="D46" s="478"/>
      <c r="E46" s="464">
        <f t="shared" si="24"/>
        <v>8</v>
      </c>
      <c r="F46" s="479" t="str">
        <f t="shared" si="22"/>
        <v/>
      </c>
      <c r="G46" s="465" t="str">
        <f>IF(F46="","",VLOOKUP(F46,Esercizi!$P$1:$S631,4,))</f>
        <v/>
      </c>
      <c r="H46" s="479"/>
      <c r="I46" s="12"/>
      <c r="J46" s="481"/>
      <c r="K46" s="12"/>
      <c r="L46" s="469" t="str">
        <f>IF(B46="","",VLOOKUP(B46,Esercizi!$V$1:$AN631,19,))</f>
        <v/>
      </c>
      <c r="M46" s="12"/>
      <c r="N46" s="465" t="str">
        <f>IF(F46="","",VLOOKUP(F46,Esercizi!$D$1:$R631,15,))</f>
        <v/>
      </c>
      <c r="O46" s="482"/>
      <c r="P46" s="472" t="str">
        <f>IF(B46="","",VLOOKUP(B46,Esercizi!$V$1:$AN631,3,))</f>
        <v/>
      </c>
      <c r="Q46" s="472" t="str">
        <f>IF(B46="","",VLOOKUP(B46,Esercizi!$V$1:$AN631,4,))</f>
        <v/>
      </c>
      <c r="R46" s="472" t="str">
        <f>IF(B46="","",VLOOKUP(B46,Esercizi!$V$1:$AN631,5,))</f>
        <v/>
      </c>
      <c r="S46" s="472" t="str">
        <f>IF(B46="","",VLOOKUP(B46,Esercizi!$V$1:$AN631,6,))</f>
        <v/>
      </c>
      <c r="T46" s="472" t="str">
        <f>IF(B46="","",VLOOKUP(B46,Esercizi!$V$1:$AN631,7,))</f>
        <v/>
      </c>
      <c r="U46" s="472" t="str">
        <f>IF(B46="","",VLOOKUP(B46,Esercizi!$V$1:$AN631,8,))</f>
        <v/>
      </c>
      <c r="V46" s="472" t="str">
        <f>IF(B46="","",VLOOKUP(B46,Esercizi!$V$1:$AN631,9,))</f>
        <v/>
      </c>
      <c r="W46" s="472" t="str">
        <f>IF(B46="","",VLOOKUP(B46,Esercizi!$V$1:$AN631,10,))</f>
        <v/>
      </c>
      <c r="X46" s="472" t="str">
        <f>IF(B46="","",VLOOKUP(B46,Esercizi!$V$1:$AN631,11,))</f>
        <v/>
      </c>
      <c r="Y46" s="472" t="str">
        <f>IF(B46="","",VLOOKUP(B46,Esercizi!$V$1:$AN631,12,))</f>
        <v/>
      </c>
      <c r="Z46" s="472" t="str">
        <f>IF(B46="","",VLOOKUP(B46,Esercizi!$V$1:$AN631,13,))</f>
        <v/>
      </c>
      <c r="AA46" s="472" t="str">
        <f>IF(B46="","",VLOOKUP(B46,Esercizi!$V$1:$AN631,14,))</f>
        <v/>
      </c>
      <c r="AB46" s="472" t="str">
        <f>IF(B46="","",VLOOKUP(B46,Esercizi!$V$1:$AN631,15,))</f>
        <v/>
      </c>
      <c r="AC46" s="472" t="str">
        <f>IF(B46="","",VLOOKUP(B46,Esercizi!$V$1:$AN631,16,))</f>
        <v/>
      </c>
      <c r="AD46" s="472" t="str">
        <f>IF(B46="","",VLOOKUP(B46,Esercizi!$V$1:$AN631,17,))</f>
        <v/>
      </c>
      <c r="AE46" s="472" t="str">
        <f>IF(B46="","",VLOOKUP(B46,Esercizi!$V$1:$AN631,18,))</f>
        <v/>
      </c>
      <c r="AF46" s="472" t="str">
        <f>IFERROR(VLOOKUP($J46,Esercizi!$AO$1:$AP631,2,FALSE),"")</f>
        <v/>
      </c>
      <c r="AG46" s="472"/>
      <c r="AH46" s="484" t="str">
        <f t="shared" si="23"/>
        <v/>
      </c>
      <c r="AI46" s="473" t="str">
        <f>IFERROR(VLOOKUP($B46,Esercizi!$V$1:$W631,2,FALSE),"")</f>
        <v/>
      </c>
      <c r="AJ46" s="474"/>
      <c r="AK46" s="474"/>
      <c r="AL46" s="474"/>
      <c r="AM46" s="474"/>
      <c r="AN46" s="474"/>
      <c r="AO46" s="474"/>
    </row>
    <row r="47" ht="15.75" customHeight="1" outlineLevel="1">
      <c r="A47" s="460" t="str">
        <f t="shared" si="21"/>
        <v/>
      </c>
      <c r="B47" s="490"/>
      <c r="C47" s="474"/>
      <c r="D47" s="483"/>
      <c r="E47" s="464">
        <f t="shared" si="24"/>
        <v>9</v>
      </c>
      <c r="F47" s="465" t="str">
        <f t="shared" si="22"/>
        <v/>
      </c>
      <c r="G47" s="465" t="str">
        <f>IF(F47="","",VLOOKUP(F47,Esercizi!$P$1:$S632,4,))</f>
        <v/>
      </c>
      <c r="H47" s="465"/>
      <c r="I47" s="12"/>
      <c r="J47" s="469"/>
      <c r="K47" s="12"/>
      <c r="L47" s="469" t="str">
        <f>IF(B47="","",VLOOKUP(B47,Esercizi!$V$1:$AN632,19,))</f>
        <v/>
      </c>
      <c r="M47" s="12"/>
      <c r="N47" s="465" t="str">
        <f>IF(F47="","",VLOOKUP(F47,Esercizi!$D$1:$R632,15,))</f>
        <v/>
      </c>
      <c r="O47" s="485"/>
      <c r="P47" s="472" t="str">
        <f>IF(B47="","",VLOOKUP(B47,Esercizi!$V$1:$AN632,3,))</f>
        <v/>
      </c>
      <c r="Q47" s="472" t="str">
        <f>IF(B47="","",VLOOKUP(B47,Esercizi!$V$1:$AN632,4,))</f>
        <v/>
      </c>
      <c r="R47" s="472" t="str">
        <f>IF(B47="","",VLOOKUP(B47,Esercizi!$V$1:$AN632,5,))</f>
        <v/>
      </c>
      <c r="S47" s="472" t="str">
        <f>IF(B47="","",VLOOKUP(B47,Esercizi!$V$1:$AN632,6,))</f>
        <v/>
      </c>
      <c r="T47" s="472" t="str">
        <f>IF(B47="","",VLOOKUP(B47,Esercizi!$V$1:$AN632,7,))</f>
        <v/>
      </c>
      <c r="U47" s="472" t="str">
        <f>IF(B47="","",VLOOKUP(B47,Esercizi!$V$1:$AN632,8,))</f>
        <v/>
      </c>
      <c r="V47" s="472" t="str">
        <f>IF(B47="","",VLOOKUP(B47,Esercizi!$V$1:$AN632,9,))</f>
        <v/>
      </c>
      <c r="W47" s="472" t="str">
        <f>IF(B47="","",VLOOKUP(B47,Esercizi!$V$1:$AN632,10,))</f>
        <v/>
      </c>
      <c r="X47" s="472" t="str">
        <f>IF(B47="","",VLOOKUP(B47,Esercizi!$V$1:$AN632,11,))</f>
        <v/>
      </c>
      <c r="Y47" s="472" t="str">
        <f>IF(B47="","",VLOOKUP(B47,Esercizi!$V$1:$AN632,12,))</f>
        <v/>
      </c>
      <c r="Z47" s="472" t="str">
        <f>IF(B47="","",VLOOKUP(B47,Esercizi!$V$1:$AN632,13,))</f>
        <v/>
      </c>
      <c r="AA47" s="472" t="str">
        <f>IF(B47="","",VLOOKUP(B47,Esercizi!$V$1:$AN632,14,))</f>
        <v/>
      </c>
      <c r="AB47" s="472" t="str">
        <f>IF(B47="","",VLOOKUP(B47,Esercizi!$V$1:$AN632,15,))</f>
        <v/>
      </c>
      <c r="AC47" s="472" t="str">
        <f>IF(B47="","",VLOOKUP(B47,Esercizi!$V$1:$AN632,16,))</f>
        <v/>
      </c>
      <c r="AD47" s="472" t="str">
        <f>IF(B47="","",VLOOKUP(B47,Esercizi!$V$1:$AN632,17,))</f>
        <v/>
      </c>
      <c r="AE47" s="472" t="str">
        <f>IF(B47="","",VLOOKUP(B47,Esercizi!$V$1:$AN632,18,))</f>
        <v/>
      </c>
      <c r="AF47" s="472" t="str">
        <f>IFERROR(VLOOKUP($J47,Esercizi!$AO$1:$AP632,2,FALSE),"")</f>
        <v/>
      </c>
      <c r="AG47" s="472"/>
      <c r="AH47" s="472" t="str">
        <f t="shared" si="23"/>
        <v/>
      </c>
      <c r="AI47" s="473" t="str">
        <f>IFERROR(VLOOKUP($B47,Esercizi!$V$1:$W632,2,FALSE),"")</f>
        <v/>
      </c>
      <c r="AJ47" s="474"/>
      <c r="AK47" s="474"/>
      <c r="AL47" s="474"/>
      <c r="AM47" s="474"/>
      <c r="AN47" s="474"/>
      <c r="AO47" s="474"/>
    </row>
    <row r="48" ht="15.75" customHeight="1" outlineLevel="1">
      <c r="A48" s="475" t="str">
        <f t="shared" si="21"/>
        <v/>
      </c>
      <c r="B48" s="489"/>
      <c r="C48" s="491"/>
      <c r="D48" s="478"/>
      <c r="E48" s="464">
        <f t="shared" si="24"/>
        <v>10</v>
      </c>
      <c r="F48" s="479" t="str">
        <f t="shared" si="22"/>
        <v/>
      </c>
      <c r="G48" s="465" t="str">
        <f>IF(F48="","",VLOOKUP(F48,Esercizi!$P$1:$S633,4,))</f>
        <v/>
      </c>
      <c r="H48" s="479"/>
      <c r="I48" s="12"/>
      <c r="J48" s="481"/>
      <c r="K48" s="12"/>
      <c r="L48" s="469" t="str">
        <f>IF(B48="","",VLOOKUP(B48,Esercizi!$V$1:$AN633,19,))</f>
        <v/>
      </c>
      <c r="M48" s="12"/>
      <c r="N48" s="465" t="str">
        <f>IF(F48="","",VLOOKUP(F48,Esercizi!$D$1:$R633,15,))</f>
        <v/>
      </c>
      <c r="O48" s="482"/>
      <c r="P48" s="472" t="str">
        <f>IF(B48="","",VLOOKUP(B48,Esercizi!$V$1:$AN633,3,))</f>
        <v/>
      </c>
      <c r="Q48" s="472" t="str">
        <f>IF(B48="","",VLOOKUP(B48,Esercizi!$V$1:$AN633,4,))</f>
        <v/>
      </c>
      <c r="R48" s="472" t="str">
        <f>IF(B48="","",VLOOKUP(B48,Esercizi!$V$1:$AN633,5,))</f>
        <v/>
      </c>
      <c r="S48" s="472" t="str">
        <f>IF(B48="","",VLOOKUP(B48,Esercizi!$V$1:$AN633,6,))</f>
        <v/>
      </c>
      <c r="T48" s="472" t="str">
        <f>IF(B48="","",VLOOKUP(B48,Esercizi!$V$1:$AN633,7,))</f>
        <v/>
      </c>
      <c r="U48" s="472" t="str">
        <f>IF(B48="","",VLOOKUP(B48,Esercizi!$V$1:$AN633,8,))</f>
        <v/>
      </c>
      <c r="V48" s="472" t="str">
        <f>IF(B48="","",VLOOKUP(B48,Esercizi!$V$1:$AN633,9,))</f>
        <v/>
      </c>
      <c r="W48" s="472" t="str">
        <f>IF(B48="","",VLOOKUP(B48,Esercizi!$V$1:$AN633,10,))</f>
        <v/>
      </c>
      <c r="X48" s="472" t="str">
        <f>IF(B48="","",VLOOKUP(B48,Esercizi!$V$1:$AN633,11,))</f>
        <v/>
      </c>
      <c r="Y48" s="472" t="str">
        <f>IF(B48="","",VLOOKUP(B48,Esercizi!$V$1:$AN633,12,))</f>
        <v/>
      </c>
      <c r="Z48" s="472" t="str">
        <f>IF(B48="","",VLOOKUP(B48,Esercizi!$V$1:$AN633,13,))</f>
        <v/>
      </c>
      <c r="AA48" s="472" t="str">
        <f>IF(B48="","",VLOOKUP(B48,Esercizi!$V$1:$AN633,14,))</f>
        <v/>
      </c>
      <c r="AB48" s="472" t="str">
        <f>IF(B48="","",VLOOKUP(B48,Esercizi!$V$1:$AN633,15,))</f>
        <v/>
      </c>
      <c r="AC48" s="472" t="str">
        <f>IF(B48="","",VLOOKUP(B48,Esercizi!$V$1:$AN633,16,))</f>
        <v/>
      </c>
      <c r="AD48" s="472" t="str">
        <f>IF(B48="","",VLOOKUP(B48,Esercizi!$V$1:$AN633,17,))</f>
        <v/>
      </c>
      <c r="AE48" s="472" t="str">
        <f>IF(B48="","",VLOOKUP(B48,Esercizi!$V$1:$AN633,18,))</f>
        <v/>
      </c>
      <c r="AF48" s="472" t="str">
        <f>IFERROR(VLOOKUP($J48,Esercizi!$AO$1:$AP633,2,FALSE),"")</f>
        <v/>
      </c>
      <c r="AG48" s="472"/>
      <c r="AH48" s="484" t="str">
        <f t="shared" si="23"/>
        <v/>
      </c>
      <c r="AI48" s="473" t="str">
        <f>IFERROR(VLOOKUP($B48,Esercizi!$V$1:$W633,2,FALSE),"")</f>
        <v/>
      </c>
      <c r="AJ48" s="474"/>
      <c r="AK48" s="474"/>
      <c r="AL48" s="474"/>
      <c r="AM48" s="474"/>
      <c r="AN48" s="474"/>
      <c r="AO48" s="474"/>
    </row>
    <row r="49" ht="15.75" customHeight="1" outlineLevel="1">
      <c r="A49" s="460" t="str">
        <f t="shared" si="21"/>
        <v/>
      </c>
      <c r="B49" s="490"/>
      <c r="C49" s="474"/>
      <c r="D49" s="483"/>
      <c r="E49" s="464">
        <f t="shared" si="24"/>
        <v>11</v>
      </c>
      <c r="F49" s="465" t="str">
        <f t="shared" si="22"/>
        <v/>
      </c>
      <c r="G49" s="465" t="str">
        <f>IF(F49="","",VLOOKUP(F49,Esercizi!$P$1:$S634,4,))</f>
        <v/>
      </c>
      <c r="H49" s="465"/>
      <c r="I49" s="12"/>
      <c r="J49" s="469"/>
      <c r="K49" s="12"/>
      <c r="L49" s="469" t="str">
        <f>IF(B49="","",VLOOKUP(B49,Esercizi!$V$1:$AN634,19,))</f>
        <v/>
      </c>
      <c r="M49" s="12"/>
      <c r="N49" s="465" t="str">
        <f>IF(F49="","",VLOOKUP(F49,Esercizi!$D$1:$R634,15,))</f>
        <v/>
      </c>
      <c r="O49" s="485"/>
      <c r="P49" s="472" t="str">
        <f>IF(B49="","",VLOOKUP(B49,Esercizi!$V$1:$AN634,3,))</f>
        <v/>
      </c>
      <c r="Q49" s="472" t="str">
        <f>IF(B49="","",VLOOKUP(B49,Esercizi!$V$1:$AN634,4,))</f>
        <v/>
      </c>
      <c r="R49" s="472" t="str">
        <f>IF(B49="","",VLOOKUP(B49,Esercizi!$V$1:$AN634,5,))</f>
        <v/>
      </c>
      <c r="S49" s="472" t="str">
        <f>IF(B49="","",VLOOKUP(B49,Esercizi!$V$1:$AN634,6,))</f>
        <v/>
      </c>
      <c r="T49" s="472" t="str">
        <f>IF(B49="","",VLOOKUP(B49,Esercizi!$V$1:$AN634,7,))</f>
        <v/>
      </c>
      <c r="U49" s="472" t="str">
        <f>IF(B49="","",VLOOKUP(B49,Esercizi!$V$1:$AN634,8,))</f>
        <v/>
      </c>
      <c r="V49" s="472" t="str">
        <f>IF(B49="","",VLOOKUP(B49,Esercizi!$V$1:$AN634,9,))</f>
        <v/>
      </c>
      <c r="W49" s="472" t="str">
        <f>IF(B49="","",VLOOKUP(B49,Esercizi!$V$1:$AN634,10,))</f>
        <v/>
      </c>
      <c r="X49" s="472" t="str">
        <f>IF(B49="","",VLOOKUP(B49,Esercizi!$V$1:$AN634,11,))</f>
        <v/>
      </c>
      <c r="Y49" s="472" t="str">
        <f>IF(B49="","",VLOOKUP(B49,Esercizi!$V$1:$AN634,12,))</f>
        <v/>
      </c>
      <c r="Z49" s="472" t="str">
        <f>IF(B49="","",VLOOKUP(B49,Esercizi!$V$1:$AN634,13,))</f>
        <v/>
      </c>
      <c r="AA49" s="472" t="str">
        <f>IF(B49="","",VLOOKUP(B49,Esercizi!$V$1:$AN634,14,))</f>
        <v/>
      </c>
      <c r="AB49" s="472" t="str">
        <f>IF(B49="","",VLOOKUP(B49,Esercizi!$V$1:$AN634,15,))</f>
        <v/>
      </c>
      <c r="AC49" s="472" t="str">
        <f>IF(B49="","",VLOOKUP(B49,Esercizi!$V$1:$AN634,16,))</f>
        <v/>
      </c>
      <c r="AD49" s="472" t="str">
        <f>IF(B49="","",VLOOKUP(B49,Esercizi!$V$1:$AN634,17,))</f>
        <v/>
      </c>
      <c r="AE49" s="472" t="str">
        <f>IF(B49="","",VLOOKUP(B49,Esercizi!$V$1:$AN634,18,))</f>
        <v/>
      </c>
      <c r="AF49" s="472" t="str">
        <f>IFERROR(VLOOKUP($J49,Esercizi!$AO$1:$AP634,2,FALSE),"")</f>
        <v/>
      </c>
      <c r="AG49" s="472"/>
      <c r="AH49" s="472" t="str">
        <f t="shared" si="23"/>
        <v/>
      </c>
      <c r="AI49" s="473" t="str">
        <f>IFERROR(VLOOKUP($B49,Esercizi!$V$1:$W634,2,FALSE),"")</f>
        <v/>
      </c>
      <c r="AJ49" s="474"/>
      <c r="AK49" s="474"/>
      <c r="AL49" s="474"/>
      <c r="AM49" s="474"/>
      <c r="AN49" s="474"/>
      <c r="AO49" s="474"/>
    </row>
    <row r="50" ht="15.75" customHeight="1" outlineLevel="1">
      <c r="A50" s="492" t="str">
        <f t="shared" si="21"/>
        <v/>
      </c>
      <c r="B50" s="493"/>
      <c r="C50" s="494"/>
      <c r="D50" s="495"/>
      <c r="E50" s="464">
        <f t="shared" si="24"/>
        <v>12</v>
      </c>
      <c r="F50" s="479" t="str">
        <f t="shared" si="22"/>
        <v/>
      </c>
      <c r="G50" s="465" t="str">
        <f>IF(F50="","",VLOOKUP(F50,Esercizi!$P$1:$S635,4,))</f>
        <v/>
      </c>
      <c r="H50" s="479"/>
      <c r="I50" s="12"/>
      <c r="J50" s="481"/>
      <c r="K50" s="12"/>
      <c r="L50" s="469" t="str">
        <f>IF(B50="","",VLOOKUP(B50,Esercizi!$V$1:$AN635,19,))</f>
        <v/>
      </c>
      <c r="M50" s="12"/>
      <c r="N50" s="465" t="str">
        <f>IF(F50="","",VLOOKUP(F50,Esercizi!$D$1:$R635,15,))</f>
        <v/>
      </c>
      <c r="O50" s="482"/>
      <c r="P50" s="472" t="str">
        <f>IF(B50="","",VLOOKUP(B50,Esercizi!$V$1:$AN635,3,))</f>
        <v/>
      </c>
      <c r="Q50" s="472" t="str">
        <f>IF(B50="","",VLOOKUP(B50,Esercizi!$V$1:$AN635,4,))</f>
        <v/>
      </c>
      <c r="R50" s="472" t="str">
        <f>IF(B50="","",VLOOKUP(B50,Esercizi!$V$1:$AN635,5,))</f>
        <v/>
      </c>
      <c r="S50" s="472" t="str">
        <f>IF(B50="","",VLOOKUP(B50,Esercizi!$V$1:$AN635,6,))</f>
        <v/>
      </c>
      <c r="T50" s="472" t="str">
        <f>IF(B50="","",VLOOKUP(B50,Esercizi!$V$1:$AN635,7,))</f>
        <v/>
      </c>
      <c r="U50" s="472" t="str">
        <f>IF(B50="","",VLOOKUP(B50,Esercizi!$V$1:$AN635,8,))</f>
        <v/>
      </c>
      <c r="V50" s="472" t="str">
        <f>IF(B50="","",VLOOKUP(B50,Esercizi!$V$1:$AN635,9,))</f>
        <v/>
      </c>
      <c r="W50" s="472" t="str">
        <f>IF(B50="","",VLOOKUP(B50,Esercizi!$V$1:$AN635,10,))</f>
        <v/>
      </c>
      <c r="X50" s="472" t="str">
        <f>IF(B50="","",VLOOKUP(B50,Esercizi!$V$1:$AN635,11,))</f>
        <v/>
      </c>
      <c r="Y50" s="472" t="str">
        <f>IF(B50="","",VLOOKUP(B50,Esercizi!$V$1:$AN635,12,))</f>
        <v/>
      </c>
      <c r="Z50" s="472" t="str">
        <f>IF(B50="","",VLOOKUP(B50,Esercizi!$V$1:$AN635,13,))</f>
        <v/>
      </c>
      <c r="AA50" s="472" t="str">
        <f>IF(B50="","",VLOOKUP(B50,Esercizi!$V$1:$AN635,14,))</f>
        <v/>
      </c>
      <c r="AB50" s="472" t="str">
        <f>IF(B50="","",VLOOKUP(B50,Esercizi!$V$1:$AN635,15,))</f>
        <v/>
      </c>
      <c r="AC50" s="472" t="str">
        <f>IF(B50="","",VLOOKUP(B50,Esercizi!$V$1:$AN635,16,))</f>
        <v/>
      </c>
      <c r="AD50" s="472" t="str">
        <f>IF(B50="","",VLOOKUP(B50,Esercizi!$V$1:$AN635,17,))</f>
        <v/>
      </c>
      <c r="AE50" s="472" t="str">
        <f>IF(B50="","",VLOOKUP(B50,Esercizi!$V$1:$AN635,18,))</f>
        <v/>
      </c>
      <c r="AF50" s="472" t="str">
        <f>IFERROR(VLOOKUP($J50,Esercizi!$AO$1:$AP635,2,FALSE),"")</f>
        <v/>
      </c>
      <c r="AG50" s="472"/>
      <c r="AH50" s="484" t="str">
        <f t="shared" si="23"/>
        <v/>
      </c>
      <c r="AI50" s="473" t="str">
        <f>IFERROR(VLOOKUP($B50,Esercizi!$V$1:$W635,2,FALSE),"")</f>
        <v/>
      </c>
      <c r="AJ50" s="474"/>
      <c r="AK50" s="474"/>
      <c r="AL50" s="474"/>
      <c r="AM50" s="474"/>
      <c r="AN50" s="474"/>
      <c r="AO50" s="474"/>
    </row>
    <row r="51" ht="15.75" customHeight="1" outlineLevel="1">
      <c r="A51" s="96"/>
      <c r="B51" s="96"/>
      <c r="C51" s="96"/>
      <c r="D51" s="96"/>
      <c r="E51" s="96"/>
      <c r="F51" s="96"/>
      <c r="G51" s="445"/>
      <c r="H51" s="445"/>
      <c r="I51" s="445"/>
      <c r="J51" s="445"/>
      <c r="K51" s="445"/>
      <c r="L51" s="445"/>
      <c r="M51" s="445"/>
      <c r="N51" s="445"/>
      <c r="O51" s="445"/>
      <c r="P51" s="445"/>
      <c r="Q51" s="96"/>
      <c r="R51" s="96"/>
      <c r="S51" s="96"/>
      <c r="T51" s="96"/>
      <c r="U51" s="96"/>
      <c r="V51" s="96"/>
      <c r="W51" s="96"/>
      <c r="X51" s="96"/>
      <c r="Y51" s="96"/>
      <c r="Z51" s="96"/>
      <c r="AA51" s="96"/>
      <c r="AB51" s="96"/>
      <c r="AC51" s="96"/>
      <c r="AD51" s="96"/>
      <c r="AE51" s="96"/>
      <c r="AF51" s="96"/>
      <c r="AG51" s="96"/>
      <c r="AH51" s="96"/>
      <c r="AI51" s="96"/>
      <c r="AJ51" s="370"/>
      <c r="AK51" s="370"/>
      <c r="AL51" s="370"/>
      <c r="AM51" s="370"/>
      <c r="AN51" s="370"/>
      <c r="AO51" s="370"/>
    </row>
    <row r="52" ht="37.5" customHeight="1" outlineLevel="1">
      <c r="A52" s="446"/>
      <c r="B52" s="446"/>
      <c r="C52" s="446"/>
      <c r="D52" s="446"/>
      <c r="E52" s="446"/>
      <c r="F52" s="447">
        <f>F37+1</f>
        <v>2</v>
      </c>
      <c r="H52" s="448"/>
      <c r="I52" s="448"/>
      <c r="J52" s="448"/>
      <c r="K52" s="448"/>
      <c r="L52" s="448"/>
      <c r="M52" s="448"/>
      <c r="N52" s="448"/>
      <c r="O52" s="448"/>
      <c r="P52" s="448"/>
      <c r="Q52" s="448"/>
      <c r="R52" s="446"/>
      <c r="S52" s="446"/>
      <c r="T52" s="446"/>
      <c r="U52" s="446"/>
      <c r="V52" s="446"/>
      <c r="W52" s="446"/>
      <c r="X52" s="446"/>
      <c r="Y52" s="446"/>
      <c r="Z52" s="446"/>
      <c r="AA52" s="446"/>
      <c r="AB52" s="446"/>
      <c r="AC52" s="446"/>
      <c r="AD52" s="446"/>
      <c r="AE52" s="446"/>
      <c r="AF52" s="446"/>
      <c r="AG52" s="446"/>
      <c r="AH52" s="446"/>
      <c r="AI52" s="446"/>
      <c r="AJ52" s="370"/>
      <c r="AK52" s="370"/>
      <c r="AL52" s="370"/>
      <c r="AM52" s="370"/>
      <c r="AN52" s="370"/>
      <c r="AO52" s="370"/>
    </row>
    <row r="53" ht="15.75" customHeight="1" outlineLevel="1">
      <c r="A53" s="449" t="s">
        <v>362</v>
      </c>
      <c r="B53" s="450" t="s">
        <v>301</v>
      </c>
      <c r="C53" s="451" t="s">
        <v>363</v>
      </c>
      <c r="D53" s="452" t="s">
        <v>364</v>
      </c>
      <c r="E53" s="453"/>
      <c r="F53" s="454" t="s">
        <v>315</v>
      </c>
      <c r="G53" s="454" t="s">
        <v>303</v>
      </c>
      <c r="H53" s="455" t="s">
        <v>306</v>
      </c>
      <c r="I53" s="456"/>
      <c r="J53" s="457" t="s">
        <v>317</v>
      </c>
      <c r="K53" s="456"/>
      <c r="L53" s="458" t="s">
        <v>318</v>
      </c>
      <c r="M53" s="456"/>
      <c r="N53" s="458" t="s">
        <v>307</v>
      </c>
      <c r="O53" s="457" t="s">
        <v>316</v>
      </c>
      <c r="P53" s="455" t="s">
        <v>365</v>
      </c>
      <c r="Q53" s="455" t="s">
        <v>366</v>
      </c>
      <c r="R53" s="455" t="s">
        <v>367</v>
      </c>
      <c r="S53" s="455" t="s">
        <v>368</v>
      </c>
      <c r="T53" s="455" t="s">
        <v>369</v>
      </c>
      <c r="U53" s="455" t="s">
        <v>370</v>
      </c>
      <c r="V53" s="455" t="s">
        <v>371</v>
      </c>
      <c r="W53" s="455" t="s">
        <v>372</v>
      </c>
      <c r="X53" s="455" t="s">
        <v>373</v>
      </c>
      <c r="Y53" s="455" t="s">
        <v>374</v>
      </c>
      <c r="Z53" s="455" t="s">
        <v>375</v>
      </c>
      <c r="AA53" s="455" t="s">
        <v>376</v>
      </c>
      <c r="AB53" s="455" t="s">
        <v>377</v>
      </c>
      <c r="AC53" s="455" t="s">
        <v>378</v>
      </c>
      <c r="AD53" s="455" t="s">
        <v>379</v>
      </c>
      <c r="AE53" s="455" t="s">
        <v>380</v>
      </c>
      <c r="AF53" s="458" t="s">
        <v>381</v>
      </c>
      <c r="AG53" s="456"/>
      <c r="AH53" s="458" t="s">
        <v>382</v>
      </c>
      <c r="AI53" s="458" t="s">
        <v>382</v>
      </c>
      <c r="AJ53" s="370"/>
      <c r="AK53" s="370"/>
      <c r="AL53" s="370"/>
      <c r="AM53" s="370"/>
      <c r="AN53" s="370"/>
      <c r="AO53" s="370"/>
    </row>
    <row r="54" ht="15.75" customHeight="1" outlineLevel="1">
      <c r="A54" s="460" t="str">
        <f t="shared" ref="A54:A65" si="25">M7</f>
        <v>Accosciata</v>
      </c>
      <c r="B54" s="461" t="s">
        <v>388</v>
      </c>
      <c r="C54" s="488"/>
      <c r="D54" s="496"/>
      <c r="E54" s="464">
        <v>1.0</v>
      </c>
      <c r="F54" s="465" t="str">
        <f t="shared" ref="F54:F65" si="26">M24</f>
        <v>Leg Press orizzontale </v>
      </c>
      <c r="G54" s="466" t="str">
        <f>IF(F54="","",VLOOKUP(F54,Esercizi!$P$1:$S624,4,))</f>
        <v>https://youtu.be/jjS-RdnU-0Y?si=mouAWCg5dGS5xQGL</v>
      </c>
      <c r="H54" s="467">
        <v>60.0</v>
      </c>
      <c r="I54" s="12"/>
      <c r="J54" s="468"/>
      <c r="K54" s="12"/>
      <c r="L54" s="469" t="str">
        <f>IF(B54="","",VLOOKUP(B54,Esercizi!$V$1:$AN624,19,))</f>
        <v>Fai 4serie da 10 per l'intero programma</v>
      </c>
      <c r="M54" s="12"/>
      <c r="N54" s="470" t="str">
        <f>IF(F54="","",VLOOKUP(F54,Esercizi!$D$1:$R624,15,))</f>
        <v/>
      </c>
      <c r="O54" s="485"/>
      <c r="P54" s="472">
        <f>IF(B54="","",VLOOKUP(B54,Esercizi!$V$1:$AN624,3,))</f>
        <v>4</v>
      </c>
      <c r="Q54" s="472">
        <f>IF(B54="","",VLOOKUP(B54,Esercizi!$V$1:$AN624,4,))</f>
        <v>10</v>
      </c>
      <c r="R54" s="472">
        <f>IF(B54="","",VLOOKUP(B54,Esercizi!$V$1:$AN624,5,))</f>
        <v>4</v>
      </c>
      <c r="S54" s="472">
        <f>IF(B54="","",VLOOKUP(B54,Esercizi!$V$1:$AN624,6,))</f>
        <v>10</v>
      </c>
      <c r="T54" s="472">
        <f>IF(B54="","",VLOOKUP(B54,Esercizi!$V$1:$AN624,7,))</f>
        <v>4</v>
      </c>
      <c r="U54" s="472">
        <f>IF(B54="","",VLOOKUP(B54,Esercizi!$V$1:$AN624,8,))</f>
        <v>10</v>
      </c>
      <c r="V54" s="472">
        <f>IF(B54="","",VLOOKUP(B54,Esercizi!$V$1:$AN624,9,))</f>
        <v>4</v>
      </c>
      <c r="W54" s="472">
        <f>IF(B54="","",VLOOKUP(B54,Esercizi!$V$1:$AN624,10,))</f>
        <v>10</v>
      </c>
      <c r="X54" s="472">
        <f>IF(B54="","",VLOOKUP(B54,Esercizi!$V$1:$AN624,11,))</f>
        <v>4</v>
      </c>
      <c r="Y54" s="472">
        <f>IF(B54="","",VLOOKUP(B54,Esercizi!$V$1:$AN624,12,))</f>
        <v>10</v>
      </c>
      <c r="Z54" s="472">
        <f>IF(B54="","",VLOOKUP(B54,Esercizi!$V$1:$AN624,13,))</f>
        <v>4</v>
      </c>
      <c r="AA54" s="472">
        <f>IF(B54="","",VLOOKUP(B54,Esercizi!$V$1:$AN624,14,))</f>
        <v>10</v>
      </c>
      <c r="AB54" s="472" t="str">
        <f>IF(B54="","",VLOOKUP(B54,Esercizi!$V$1:$AN624,15,))</f>
        <v/>
      </c>
      <c r="AC54" s="472" t="str">
        <f>IF(B54="","",VLOOKUP(B54,Esercizi!$V$1:$AN624,16,))</f>
        <v/>
      </c>
      <c r="AD54" s="472" t="str">
        <f>IF(B54="","",VLOOKUP(B54,Esercizi!$V$1:$AN624,17,))</f>
        <v/>
      </c>
      <c r="AE54" s="472" t="str">
        <f>IF(B54="","",VLOOKUP(B54,Esercizi!$V$1:$AN624,18,))</f>
        <v/>
      </c>
      <c r="AF54" s="472" t="str">
        <f>IFERROR(VLOOKUP($J54,Esercizi!$AO$1:$AP126,2,FALSE),"")</f>
        <v/>
      </c>
      <c r="AG54" s="472"/>
      <c r="AH54" s="472">
        <f t="shared" ref="AH54:AH64" si="27">IF(AI54="Neu", 1, IF(AI54="Mec", 0.8, IF(AI54="Met", 0.6, "")))</f>
        <v>0.8</v>
      </c>
      <c r="AI54" s="473" t="str">
        <f>IFERROR(VLOOKUP($B54,Esercizi!$V$1:$W639,2,FALSE),"")</f>
        <v>Mec</v>
      </c>
      <c r="AJ54" s="474"/>
      <c r="AK54" s="474"/>
      <c r="AL54" s="474"/>
      <c r="AM54" s="474"/>
      <c r="AN54" s="474"/>
      <c r="AO54" s="474"/>
    </row>
    <row r="55" ht="15.75" customHeight="1" outlineLevel="1">
      <c r="A55" s="475" t="str">
        <f t="shared" si="25"/>
        <v>Accosciata</v>
      </c>
      <c r="B55" s="476" t="s">
        <v>385</v>
      </c>
      <c r="C55" s="486"/>
      <c r="D55" s="478"/>
      <c r="E55" s="464">
        <f t="shared" ref="E55:E65" si="28">E54+1</f>
        <v>2</v>
      </c>
      <c r="F55" s="465" t="str">
        <f t="shared" si="26"/>
        <v>Affondi Sul Posto </v>
      </c>
      <c r="G55" s="466" t="str">
        <f>IF(F55="","",VLOOKUP(F55,Esercizi!$P$1:$S625,4,))</f>
        <v>https://youtu.be/YFqOICPUWPo?si=-mzHRLVIttZmd3YD</v>
      </c>
      <c r="H55" s="480">
        <v>60.0</v>
      </c>
      <c r="I55" s="12"/>
      <c r="J55" s="481"/>
      <c r="K55" s="12"/>
      <c r="L55" s="469" t="str">
        <f>IF(B55="","",VLOOKUP(B55,Esercizi!$V$1:$AN625,19,))</f>
        <v>Partendo da test iniziale, nel corso delle settimane aumenta la fase tecnica rispettando i secondi in cui devi devi stare ferma</v>
      </c>
      <c r="M55" s="12"/>
      <c r="N55" s="470" t="str">
        <f>IF(F55="","",VLOOKUP(F55,Esercizi!$D$1:$R625,15,))</f>
        <v/>
      </c>
      <c r="O55" s="482"/>
      <c r="P55" s="472">
        <f>IF(B55="","",VLOOKUP(B55,Esercizi!$V$1:$AN625,3,))</f>
        <v>3</v>
      </c>
      <c r="Q55" s="472" t="str">
        <f>IF(B55="","",VLOOKUP(B55,Esercizi!$V$1:$AN625,4,))</f>
        <v>2 x 6 con 1-2" di fermo | 1 x Max senza fermo</v>
      </c>
      <c r="R55" s="472">
        <f>IF(B55="","",VLOOKUP(B55,Esercizi!$V$1:$AN625,5,))</f>
        <v>3</v>
      </c>
      <c r="S55" s="472" t="str">
        <f>IF(B55="","",VLOOKUP(B55,Esercizi!$V$1:$AN625,6,))</f>
        <v>2 x 7 con 1-2" di fermo | 1 x Max senza fermo</v>
      </c>
      <c r="T55" s="472">
        <f>IF(B55="","",VLOOKUP(B55,Esercizi!$V$1:$AN625,7,))</f>
        <v>3</v>
      </c>
      <c r="U55" s="472" t="str">
        <f>IF(B55="","",VLOOKUP(B55,Esercizi!$V$1:$AN625,8,))</f>
        <v>2 x 7 con 1-2" di fermo | 1 x Max senza fermo</v>
      </c>
      <c r="V55" s="472">
        <f>IF(B55="","",VLOOKUP(B55,Esercizi!$V$1:$AN625,9,))</f>
        <v>3</v>
      </c>
      <c r="W55" s="472" t="str">
        <f>IF(B55="","",VLOOKUP(B55,Esercizi!$V$1:$AN625,10,))</f>
        <v>2 x 8 con 1-2" di fermo | 1 x Max senza fermo</v>
      </c>
      <c r="X55" s="472">
        <f>IF(B55="","",VLOOKUP(B55,Esercizi!$V$1:$AN625,11,))</f>
        <v>3</v>
      </c>
      <c r="Y55" s="472" t="str">
        <f>IF(B55="","",VLOOKUP(B55,Esercizi!$V$1:$AN625,12,))</f>
        <v>2 x 8 con 1-2" di fermo | 1 x Max senza fermo</v>
      </c>
      <c r="Z55" s="472">
        <f>IF(B55="","",VLOOKUP(B55,Esercizi!$V$1:$AN625,13,))</f>
        <v>1</v>
      </c>
      <c r="AA55" s="472" t="str">
        <f>IF(B55="","",VLOOKUP(B55,Esercizi!$V$1:$AN625,14,))</f>
        <v>Test 8RM con 2" di fermo</v>
      </c>
      <c r="AB55" s="472" t="str">
        <f>IF(B55="","",VLOOKUP(B55,Esercizi!$V$1:$AN625,15,))</f>
        <v/>
      </c>
      <c r="AC55" s="472" t="str">
        <f>IF(B55="","",VLOOKUP(B55,Esercizi!$V$1:$AN625,16,))</f>
        <v/>
      </c>
      <c r="AD55" s="472" t="str">
        <f>IF(B55="","",VLOOKUP(B55,Esercizi!$V$1:$AN625,17,))</f>
        <v/>
      </c>
      <c r="AE55" s="472" t="str">
        <f>IF(B55="","",VLOOKUP(B55,Esercizi!$V$1:$AN625,18,))</f>
        <v/>
      </c>
      <c r="AF55" s="484" t="str">
        <f>IFERROR(VLOOKUP($J55,Esercizi!$AO$1:$AP126,2,FALSE),"")</f>
        <v/>
      </c>
      <c r="AG55" s="484"/>
      <c r="AH55" s="472">
        <f t="shared" si="27"/>
        <v>0.8</v>
      </c>
      <c r="AI55" s="473" t="str">
        <f>IFERROR(VLOOKUP($B55,Esercizi!$V$1:$W127,2,FALSE),"")</f>
        <v>Mec</v>
      </c>
      <c r="AJ55" s="474"/>
      <c r="AK55" s="474"/>
      <c r="AL55" s="474"/>
      <c r="AM55" s="474"/>
      <c r="AN55" s="474"/>
      <c r="AO55" s="474"/>
    </row>
    <row r="56" ht="15.75" customHeight="1" outlineLevel="1">
      <c r="A56" s="460" t="str">
        <f t="shared" si="25"/>
        <v>Accosciata</v>
      </c>
      <c r="B56" s="461" t="s">
        <v>391</v>
      </c>
      <c r="C56" s="488"/>
      <c r="D56" s="483"/>
      <c r="E56" s="464">
        <f t="shared" si="28"/>
        <v>3</v>
      </c>
      <c r="F56" s="465" t="str">
        <f t="shared" si="26"/>
        <v>Leg Extension</v>
      </c>
      <c r="G56" s="466" t="str">
        <f>IF(F56="","",VLOOKUP(F56,Esercizi!$P$1:$S626,4,))</f>
        <v>https://youtu.be/4ZDm5EbiFI8?si=tb-oybrK_0WUV1tE</v>
      </c>
      <c r="H56" s="467">
        <v>60.0</v>
      </c>
      <c r="I56" s="12"/>
      <c r="J56" s="469"/>
      <c r="K56" s="12"/>
      <c r="L56" s="469" t="str">
        <f>IF(B56="","",VLOOKUP(B56,Esercizi!$V$1:$AN626,19,))</f>
        <v>Quando si giunge all'esaurimento muscolare con un carico di 6-8 rm si scarica il peso e senza riposo provi a fare altre 6ripetizioni, scarica nuovamente il peso e prova a chiudere altre 6reps.</v>
      </c>
      <c r="M56" s="12"/>
      <c r="N56" s="470" t="str">
        <f>IF(F56="","",VLOOKUP(F56,Esercizi!$D$1:$R626,15,))</f>
        <v/>
      </c>
      <c r="O56" s="485"/>
      <c r="P56" s="472">
        <f>IF(B56="","",VLOOKUP(B56,Esercizi!$V$1:$AN626,3,))</f>
        <v>3</v>
      </c>
      <c r="Q56" s="472" t="str">
        <f>IF(B56="","",VLOOKUP(B56,Esercizi!$V$1:$AN626,4,))</f>
        <v>6+6+6</v>
      </c>
      <c r="R56" s="472">
        <f>IF(B56="","",VLOOKUP(B56,Esercizi!$V$1:$AN626,5,))</f>
        <v>3</v>
      </c>
      <c r="S56" s="472" t="str">
        <f>IF(B56="","",VLOOKUP(B56,Esercizi!$V$1:$AN626,6,))</f>
        <v>6+6+6</v>
      </c>
      <c r="T56" s="472">
        <f>IF(B56="","",VLOOKUP(B56,Esercizi!$V$1:$AN626,7,))</f>
        <v>3</v>
      </c>
      <c r="U56" s="472" t="str">
        <f>IF(B56="","",VLOOKUP(B56,Esercizi!$V$1:$AN626,8,))</f>
        <v>6+6+6</v>
      </c>
      <c r="V56" s="472">
        <f>IF(B56="","",VLOOKUP(B56,Esercizi!$V$1:$AN626,9,))</f>
        <v>3</v>
      </c>
      <c r="W56" s="472" t="str">
        <f>IF(B56="","",VLOOKUP(B56,Esercizi!$V$1:$AN626,10,))</f>
        <v>6+6+6</v>
      </c>
      <c r="X56" s="472">
        <f>IF(B56="","",VLOOKUP(B56,Esercizi!$V$1:$AN626,11,))</f>
        <v>3</v>
      </c>
      <c r="Y56" s="472" t="str">
        <f>IF(B56="","",VLOOKUP(B56,Esercizi!$V$1:$AN626,12,))</f>
        <v>6+6+6</v>
      </c>
      <c r="Z56" s="472">
        <f>IF(B56="","",VLOOKUP(B56,Esercizi!$V$1:$AN626,13,))</f>
        <v>3</v>
      </c>
      <c r="AA56" s="472" t="str">
        <f>IF(B56="","",VLOOKUP(B56,Esercizi!$V$1:$AN626,14,))</f>
        <v>6+6+6</v>
      </c>
      <c r="AB56" s="472" t="str">
        <f>IF(B56="","",VLOOKUP(B56,Esercizi!$V$1:$AN626,15,))</f>
        <v/>
      </c>
      <c r="AC56" s="472" t="str">
        <f>IF(B56="","",VLOOKUP(B56,Esercizi!$V$1:$AN626,16,))</f>
        <v/>
      </c>
      <c r="AD56" s="472" t="str">
        <f>IF(B56="","",VLOOKUP(B56,Esercizi!$V$1:$AN626,17,))</f>
        <v/>
      </c>
      <c r="AE56" s="472" t="str">
        <f>IF(B56="","",VLOOKUP(B56,Esercizi!$V$1:$AN626,18,))</f>
        <v/>
      </c>
      <c r="AF56" s="472" t="str">
        <f>IFERROR(VLOOKUP($J56,Esercizi!$AO$1:$AP126,2,FALSE),"")</f>
        <v/>
      </c>
      <c r="AG56" s="472"/>
      <c r="AH56" s="472" t="str">
        <f t="shared" si="27"/>
        <v/>
      </c>
      <c r="AI56" s="473" t="str">
        <f>IFERROR(VLOOKUP($B56,Esercizi!$V$1:$W128,2,FALSE),"")</f>
        <v/>
      </c>
      <c r="AJ56" s="474"/>
      <c r="AK56" s="474"/>
      <c r="AL56" s="474"/>
      <c r="AM56" s="474"/>
      <c r="AN56" s="474"/>
      <c r="AO56" s="474"/>
    </row>
    <row r="57" ht="15.75" customHeight="1" outlineLevel="1">
      <c r="A57" s="475" t="str">
        <f t="shared" si="25"/>
        <v>Spinta Orizzontale</v>
      </c>
      <c r="B57" s="476" t="s">
        <v>383</v>
      </c>
      <c r="C57" s="486"/>
      <c r="D57" s="478"/>
      <c r="E57" s="464">
        <f t="shared" si="28"/>
        <v>4</v>
      </c>
      <c r="F57" s="465" t="str">
        <f t="shared" si="26"/>
        <v>Panca piana</v>
      </c>
      <c r="G57" s="466" t="str">
        <f>IF(F57="","",VLOOKUP(F57,Esercizi!$P$1:$S627,4,))</f>
        <v>https://youtu.be/kWrRwATrqpc?t=46</v>
      </c>
      <c r="H57" s="480">
        <v>90.0</v>
      </c>
      <c r="I57" s="12"/>
      <c r="J57" s="481"/>
      <c r="K57" s="12"/>
      <c r="L57" s="469" t="str">
        <f>IF(B57="","",VLOOKUP(B57,Esercizi!$V$1:$AN627,19,))</f>
        <v>trova un carico pesante ma gestibile per 4x5, la settimana a seguire con lo stesso carico arriva a chiudere 3z6, poi la settimana dopo aumenta il carico e ripeti il ragionamento</v>
      </c>
      <c r="M57" s="12"/>
      <c r="N57" s="470" t="str">
        <f>IF(F57="","",VLOOKUP(F57,Esercizi!$D$1:$R627,15,))</f>
        <v>Fermo 2 secondi</v>
      </c>
      <c r="O57" s="482"/>
      <c r="P57" s="472">
        <f>IF(B57="","",VLOOKUP(B57,Esercizi!$V$1:$AN627,3,))</f>
        <v>4</v>
      </c>
      <c r="Q57" s="472">
        <f>IF(B57="","",VLOOKUP(B57,Esercizi!$V$1:$AN627,4,))</f>
        <v>5</v>
      </c>
      <c r="R57" s="472">
        <f>IF(B57="","",VLOOKUP(B57,Esercizi!$V$1:$AN627,5,))</f>
        <v>3</v>
      </c>
      <c r="S57" s="472" t="str">
        <f>IF(B57="","",VLOOKUP(B57,Esercizi!$V$1:$AN627,6,))</f>
        <v>6 stesso carico settitmana 1</v>
      </c>
      <c r="T57" s="472">
        <f>IF(B57="","",VLOOKUP(B57,Esercizi!$V$1:$AN627,7,))</f>
        <v>4</v>
      </c>
      <c r="U57" s="472" t="str">
        <f>IF(B57="","",VLOOKUP(B57,Esercizi!$V$1:$AN627,8,))</f>
        <v>5 aumenta il carico</v>
      </c>
      <c r="V57" s="472">
        <f>IF(B57="","",VLOOKUP(B57,Esercizi!$V$1:$AN627,9,))</f>
        <v>3</v>
      </c>
      <c r="W57" s="472" t="str">
        <f>IF(B57="","",VLOOKUP(B57,Esercizi!$V$1:$AN627,10,))</f>
        <v>6 stesso carico settitmana 3</v>
      </c>
      <c r="X57" s="472">
        <f>IF(B57="","",VLOOKUP(B57,Esercizi!$V$1:$AN627,11,))</f>
        <v>4</v>
      </c>
      <c r="Y57" s="472" t="str">
        <f>IF(B57="","",VLOOKUP(B57,Esercizi!$V$1:$AN627,12,))</f>
        <v>5 aumenta il carico</v>
      </c>
      <c r="Z57" s="472">
        <f>IF(B57="","",VLOOKUP(B57,Esercizi!$V$1:$AN627,13,))</f>
        <v>3</v>
      </c>
      <c r="AA57" s="472" t="str">
        <f>IF(B57="","",VLOOKUP(B57,Esercizi!$V$1:$AN627,14,))</f>
        <v>6 stesso carico settitmana 5</v>
      </c>
      <c r="AB57" s="472" t="str">
        <f>IF(B57="","",VLOOKUP(B57,Esercizi!$V$1:$AN627,15,))</f>
        <v/>
      </c>
      <c r="AC57" s="472" t="str">
        <f>IF(B57="","",VLOOKUP(B57,Esercizi!$V$1:$AN627,16,))</f>
        <v/>
      </c>
      <c r="AD57" s="472" t="str">
        <f>IF(B57="","",VLOOKUP(B57,Esercizi!$V$1:$AN627,17,))</f>
        <v/>
      </c>
      <c r="AE57" s="472" t="str">
        <f>IF(B57="","",VLOOKUP(B57,Esercizi!$V$1:$AN627,18,))</f>
        <v/>
      </c>
      <c r="AF57" s="484" t="str">
        <f>IFERROR(VLOOKUP($J57,Esercizi!$AO$1:$AP126,2,FALSE),"")</f>
        <v/>
      </c>
      <c r="AG57" s="484"/>
      <c r="AH57" s="472">
        <f t="shared" si="27"/>
        <v>1</v>
      </c>
      <c r="AI57" s="473" t="str">
        <f>IFERROR(VLOOKUP($B57,Esercizi!$V$1:$W129,2,FALSE),"")</f>
        <v>Neu</v>
      </c>
      <c r="AJ57" s="474"/>
      <c r="AK57" s="474"/>
      <c r="AL57" s="474"/>
      <c r="AM57" s="474"/>
      <c r="AN57" s="474"/>
      <c r="AO57" s="474"/>
    </row>
    <row r="58" ht="15.75" customHeight="1" outlineLevel="1">
      <c r="A58" s="460" t="str">
        <f t="shared" si="25"/>
        <v>Spinta Orizzontale</v>
      </c>
      <c r="B58" s="461" t="s">
        <v>389</v>
      </c>
      <c r="C58" s="488"/>
      <c r="D58" s="483"/>
      <c r="E58" s="464">
        <f t="shared" si="28"/>
        <v>5</v>
      </c>
      <c r="F58" s="465" t="str">
        <f t="shared" si="26"/>
        <v>Pec Fly Machine</v>
      </c>
      <c r="G58" s="466" t="str">
        <f>IF(F58="","",VLOOKUP(F58,Esercizi!$P$1:$S628,4,))</f>
        <v>https://youtube.com/shorts/fgXSA2-o0NM?si=pvR0fWGv74w3rcIF</v>
      </c>
      <c r="H58" s="467">
        <v>60.0</v>
      </c>
      <c r="I58" s="12"/>
      <c r="J58" s="469"/>
      <c r="K58" s="12"/>
      <c r="L58" s="469" t="str">
        <f>IF(B58="","",VLOOKUP(B58,Esercizi!$V$1:$AN628,19,))</f>
        <v>fai 3 serie da 10 per l'intero programma</v>
      </c>
      <c r="M58" s="12"/>
      <c r="N58" s="470" t="str">
        <f>IF(F58="","",VLOOKUP(F58,Esercizi!$D$1:$R628,15,))</f>
        <v/>
      </c>
      <c r="O58" s="485"/>
      <c r="P58" s="472">
        <f>IF(B58="","",VLOOKUP(B58,Esercizi!$V$1:$AN628,3,))</f>
        <v>3</v>
      </c>
      <c r="Q58" s="472">
        <f>IF(B58="","",VLOOKUP(B58,Esercizi!$V$1:$AN628,4,))</f>
        <v>10</v>
      </c>
      <c r="R58" s="472">
        <f>IF(B58="","",VLOOKUP(B58,Esercizi!$V$1:$AN628,5,))</f>
        <v>3</v>
      </c>
      <c r="S58" s="472">
        <f>IF(B58="","",VLOOKUP(B58,Esercizi!$V$1:$AN628,6,))</f>
        <v>10</v>
      </c>
      <c r="T58" s="472">
        <f>IF(B58="","",VLOOKUP(B58,Esercizi!$V$1:$AN628,7,))</f>
        <v>3</v>
      </c>
      <c r="U58" s="472">
        <f>IF(B58="","",VLOOKUP(B58,Esercizi!$V$1:$AN628,8,))</f>
        <v>10</v>
      </c>
      <c r="V58" s="472">
        <f>IF(B58="","",VLOOKUP(B58,Esercizi!$V$1:$AN628,9,))</f>
        <v>3</v>
      </c>
      <c r="W58" s="472">
        <f>IF(B58="","",VLOOKUP(B58,Esercizi!$V$1:$AN628,10,))</f>
        <v>10</v>
      </c>
      <c r="X58" s="472">
        <f>IF(B58="","",VLOOKUP(B58,Esercizi!$V$1:$AN628,11,))</f>
        <v>3</v>
      </c>
      <c r="Y58" s="472">
        <f>IF(B58="","",VLOOKUP(B58,Esercizi!$V$1:$AN628,12,))</f>
        <v>10</v>
      </c>
      <c r="Z58" s="472">
        <f>IF(B58="","",VLOOKUP(B58,Esercizi!$V$1:$AN628,13,))</f>
        <v>3</v>
      </c>
      <c r="AA58" s="472">
        <f>IF(B58="","",VLOOKUP(B58,Esercizi!$V$1:$AN628,14,))</f>
        <v>10</v>
      </c>
      <c r="AB58" s="472" t="str">
        <f>IF(B58="","",VLOOKUP(B58,Esercizi!$V$1:$AN628,15,))</f>
        <v/>
      </c>
      <c r="AC58" s="472" t="str">
        <f>IF(B58="","",VLOOKUP(B58,Esercizi!$V$1:$AN628,16,))</f>
        <v/>
      </c>
      <c r="AD58" s="472" t="str">
        <f>IF(B58="","",VLOOKUP(B58,Esercizi!$V$1:$AN628,17,))</f>
        <v/>
      </c>
      <c r="AE58" s="472" t="str">
        <f>IF(B58="","",VLOOKUP(B58,Esercizi!$V$1:$AN628,18,))</f>
        <v/>
      </c>
      <c r="AF58" s="472" t="str">
        <f>IFERROR(VLOOKUP($J58,Esercizi!$AO$1:$AP126,2,FALSE),"")</f>
        <v/>
      </c>
      <c r="AG58" s="472"/>
      <c r="AH58" s="472" t="str">
        <f t="shared" si="27"/>
        <v/>
      </c>
      <c r="AI58" s="473" t="str">
        <f>IFERROR(VLOOKUP($B58,Esercizi!$V$1:$W130,2,FALSE),"")</f>
        <v/>
      </c>
      <c r="AJ58" s="474"/>
      <c r="AK58" s="474"/>
      <c r="AL58" s="474"/>
      <c r="AM58" s="474"/>
      <c r="AN58" s="474"/>
      <c r="AO58" s="474"/>
    </row>
    <row r="59" ht="15.75" customHeight="1" outlineLevel="1">
      <c r="A59" s="475" t="str">
        <f t="shared" si="25"/>
        <v>Spinta Orizzontale</v>
      </c>
      <c r="B59" s="476" t="s">
        <v>391</v>
      </c>
      <c r="C59" s="486"/>
      <c r="D59" s="478"/>
      <c r="E59" s="464">
        <f t="shared" si="28"/>
        <v>6</v>
      </c>
      <c r="F59" s="465" t="str">
        <f t="shared" si="26"/>
        <v>Chest Press</v>
      </c>
      <c r="G59" s="466" t="str">
        <f>IF(F59="","",VLOOKUP(F59,Esercizi!$P$1:$S629,4,))</f>
        <v>https://youtube.com/shorts/JDgW0W4ZJ3Y?si=MCzwjEH6PKFfOJ2m</v>
      </c>
      <c r="H59" s="480">
        <v>75.0</v>
      </c>
      <c r="I59" s="12"/>
      <c r="J59" s="481"/>
      <c r="K59" s="12"/>
      <c r="L59" s="469" t="str">
        <f>IF(B59="","",VLOOKUP(B59,Esercizi!$V$1:$AN629,19,))</f>
        <v>Quando si giunge all'esaurimento muscolare con un carico di 6-8 rm si scarica il peso e senza riposo provi a fare altre 6ripetizioni, scarica nuovamente il peso e prova a chiudere altre 6reps.</v>
      </c>
      <c r="M59" s="12"/>
      <c r="N59" s="470" t="str">
        <f>IF(F59="","",VLOOKUP(F59,Esercizi!$D$1:$R629,15,))</f>
        <v>Tieni le spalle basse e gomiti più basse delle spalle.</v>
      </c>
      <c r="O59" s="482"/>
      <c r="P59" s="472">
        <f>IF(B59="","",VLOOKUP(B59,Esercizi!$V$1:$AN629,3,))</f>
        <v>3</v>
      </c>
      <c r="Q59" s="472" t="str">
        <f>IF(B59="","",VLOOKUP(B59,Esercizi!$V$1:$AN629,4,))</f>
        <v>6+6+6</v>
      </c>
      <c r="R59" s="472">
        <f>IF(B59="","",VLOOKUP(B59,Esercizi!$V$1:$AN629,5,))</f>
        <v>3</v>
      </c>
      <c r="S59" s="472" t="str">
        <f>IF(B59="","",VLOOKUP(B59,Esercizi!$V$1:$AN629,6,))</f>
        <v>6+6+6</v>
      </c>
      <c r="T59" s="472">
        <f>IF(B59="","",VLOOKUP(B59,Esercizi!$V$1:$AN629,7,))</f>
        <v>3</v>
      </c>
      <c r="U59" s="472" t="str">
        <f>IF(B59="","",VLOOKUP(B59,Esercizi!$V$1:$AN629,8,))</f>
        <v>6+6+6</v>
      </c>
      <c r="V59" s="472">
        <f>IF(B59="","",VLOOKUP(B59,Esercizi!$V$1:$AN629,9,))</f>
        <v>3</v>
      </c>
      <c r="W59" s="472" t="str">
        <f>IF(B59="","",VLOOKUP(B59,Esercizi!$V$1:$AN629,10,))</f>
        <v>6+6+6</v>
      </c>
      <c r="X59" s="472">
        <f>IF(B59="","",VLOOKUP(B59,Esercizi!$V$1:$AN629,11,))</f>
        <v>3</v>
      </c>
      <c r="Y59" s="472" t="str">
        <f>IF(B59="","",VLOOKUP(B59,Esercizi!$V$1:$AN629,12,))</f>
        <v>6+6+6</v>
      </c>
      <c r="Z59" s="472">
        <f>IF(B59="","",VLOOKUP(B59,Esercizi!$V$1:$AN629,13,))</f>
        <v>3</v>
      </c>
      <c r="AA59" s="472" t="str">
        <f>IF(B59="","",VLOOKUP(B59,Esercizi!$V$1:$AN629,14,))</f>
        <v>6+6+6</v>
      </c>
      <c r="AB59" s="472" t="str">
        <f>IF(B59="","",VLOOKUP(B59,Esercizi!$V$1:$AN629,15,))</f>
        <v/>
      </c>
      <c r="AC59" s="472" t="str">
        <f>IF(B59="","",VLOOKUP(B59,Esercizi!$V$1:$AN629,16,))</f>
        <v/>
      </c>
      <c r="AD59" s="472" t="str">
        <f>IF(B59="","",VLOOKUP(B59,Esercizi!$V$1:$AN629,17,))</f>
        <v/>
      </c>
      <c r="AE59" s="472" t="str">
        <f>IF(B59="","",VLOOKUP(B59,Esercizi!$V$1:$AN629,18,))</f>
        <v/>
      </c>
      <c r="AF59" s="484" t="str">
        <f>IFERROR(VLOOKUP($J59,Esercizi!$AO$1:$AP126,2,FALSE),"")</f>
        <v/>
      </c>
      <c r="AG59" s="484"/>
      <c r="AH59" s="472" t="str">
        <f t="shared" si="27"/>
        <v/>
      </c>
      <c r="AI59" s="473" t="str">
        <f>IFERROR(VLOOKUP($B59,Esercizi!$V$1:$W131,2,FALSE),"")</f>
        <v/>
      </c>
      <c r="AJ59" s="474"/>
      <c r="AK59" s="474"/>
      <c r="AL59" s="474"/>
      <c r="AM59" s="474"/>
      <c r="AN59" s="474"/>
      <c r="AO59" s="474"/>
    </row>
    <row r="60" ht="15.75" customHeight="1" outlineLevel="1">
      <c r="A60" s="460" t="str">
        <f t="shared" si="25"/>
        <v>Core</v>
      </c>
      <c r="B60" s="461" t="s">
        <v>392</v>
      </c>
      <c r="C60" s="488"/>
      <c r="D60" s="483"/>
      <c r="E60" s="464">
        <f t="shared" si="28"/>
        <v>7</v>
      </c>
      <c r="F60" s="465" t="str">
        <f t="shared" si="26"/>
        <v>Reverse Crunch</v>
      </c>
      <c r="G60" s="466" t="str">
        <f>IF(F60="","",VLOOKUP(F60,Esercizi!$P$1:$S630,4,))</f>
        <v>https://youtube.com/shorts/esYVzdEfs04?si=ccEdKGEQJypgC_f4</v>
      </c>
      <c r="H60" s="465"/>
      <c r="I60" s="12"/>
      <c r="J60" s="469"/>
      <c r="K60" s="12"/>
      <c r="L60" s="469" t="str">
        <f>IF(B60="","",VLOOKUP(B60,Esercizi!$V$1:$AN630,19,))</f>
        <v/>
      </c>
      <c r="M60" s="12"/>
      <c r="N60" s="470" t="str">
        <f>IF(F60="","",VLOOKUP(F60,Esercizi!$D$1:$R630,15,))</f>
        <v>Immagina di unire i due punti pube e sterno</v>
      </c>
      <c r="O60" s="485"/>
      <c r="P60" s="472">
        <f>IF(B60="","",VLOOKUP(B60,Esercizi!$V$1:$AN630,3,))</f>
        <v>2</v>
      </c>
      <c r="Q60" s="472" t="str">
        <f>IF(B60="","",VLOOKUP(B60,Esercizi!$V$1:$AN630,4,))</f>
        <v>Max</v>
      </c>
      <c r="R60" s="472">
        <f>IF(B60="","",VLOOKUP(B60,Esercizi!$V$1:$AN630,5,))</f>
        <v>2</v>
      </c>
      <c r="S60" s="472" t="str">
        <f>IF(B60="","",VLOOKUP(B60,Esercizi!$V$1:$AN630,6,))</f>
        <v>Max</v>
      </c>
      <c r="T60" s="472">
        <f>IF(B60="","",VLOOKUP(B60,Esercizi!$V$1:$AN630,7,))</f>
        <v>2</v>
      </c>
      <c r="U60" s="472" t="str">
        <f>IF(B60="","",VLOOKUP(B60,Esercizi!$V$1:$AN630,8,))</f>
        <v>Max</v>
      </c>
      <c r="V60" s="472">
        <f>IF(B60="","",VLOOKUP(B60,Esercizi!$V$1:$AN630,9,))</f>
        <v>2</v>
      </c>
      <c r="W60" s="472" t="str">
        <f>IF(B60="","",VLOOKUP(B60,Esercizi!$V$1:$AN630,10,))</f>
        <v>Max</v>
      </c>
      <c r="X60" s="472">
        <f>IF(B60="","",VLOOKUP(B60,Esercizi!$V$1:$AN630,11,))</f>
        <v>2</v>
      </c>
      <c r="Y60" s="472" t="str">
        <f>IF(B60="","",VLOOKUP(B60,Esercizi!$V$1:$AN630,12,))</f>
        <v>Max</v>
      </c>
      <c r="Z60" s="472">
        <f>IF(B60="","",VLOOKUP(B60,Esercizi!$V$1:$AN630,13,))</f>
        <v>2</v>
      </c>
      <c r="AA60" s="472" t="str">
        <f>IF(B60="","",VLOOKUP(B60,Esercizi!$V$1:$AN630,14,))</f>
        <v>Max</v>
      </c>
      <c r="AB60" s="472" t="str">
        <f>IF(B60="","",VLOOKUP(B60,Esercizi!$V$1:$AN630,15,))</f>
        <v/>
      </c>
      <c r="AC60" s="472" t="str">
        <f>IF(B60="","",VLOOKUP(B60,Esercizi!$V$1:$AN630,16,))</f>
        <v/>
      </c>
      <c r="AD60" s="472" t="str">
        <f>IF(B60="","",VLOOKUP(B60,Esercizi!$V$1:$AN630,17,))</f>
        <v/>
      </c>
      <c r="AE60" s="472" t="str">
        <f>IF(B60="","",VLOOKUP(B60,Esercizi!$V$1:$AN630,18,))</f>
        <v/>
      </c>
      <c r="AF60" s="472" t="str">
        <f>IFERROR(VLOOKUP($J60,Esercizi!$AO$1:$AP126,2,FALSE),"")</f>
        <v/>
      </c>
      <c r="AG60" s="472"/>
      <c r="AH60" s="472">
        <f t="shared" si="27"/>
        <v>0.6</v>
      </c>
      <c r="AI60" s="473" t="str">
        <f>IFERROR(VLOOKUP($B60,Esercizi!$V$1:$W132,2,FALSE),"")</f>
        <v>Met</v>
      </c>
      <c r="AJ60" s="474"/>
      <c r="AK60" s="474"/>
      <c r="AL60" s="474"/>
      <c r="AM60" s="474"/>
      <c r="AN60" s="474"/>
      <c r="AO60" s="474"/>
    </row>
    <row r="61" ht="15.75" customHeight="1" outlineLevel="1">
      <c r="A61" s="475" t="str">
        <f t="shared" si="25"/>
        <v/>
      </c>
      <c r="B61" s="489"/>
      <c r="C61" s="486"/>
      <c r="D61" s="478"/>
      <c r="E61" s="464">
        <f t="shared" si="28"/>
        <v>8</v>
      </c>
      <c r="F61" s="465" t="str">
        <f t="shared" si="26"/>
        <v/>
      </c>
      <c r="G61" s="470" t="str">
        <f>IF(F61="","",VLOOKUP(F61,Esercizi!$P$1:$S631,4,))</f>
        <v/>
      </c>
      <c r="H61" s="479"/>
      <c r="I61" s="12"/>
      <c r="J61" s="481"/>
      <c r="K61" s="12"/>
      <c r="L61" s="469" t="str">
        <f>IF(B61="","",VLOOKUP(B61,Esercizi!$V$1:$AN631,19,))</f>
        <v/>
      </c>
      <c r="M61" s="12"/>
      <c r="N61" s="470" t="str">
        <f>IF(F61="","",VLOOKUP(F61,Esercizi!$D$1:$R631,15,))</f>
        <v/>
      </c>
      <c r="O61" s="482"/>
      <c r="P61" s="472" t="str">
        <f>IF(B61="","",VLOOKUP(B61,Esercizi!$V$1:$AN631,3,))</f>
        <v/>
      </c>
      <c r="Q61" s="472" t="str">
        <f>IF(B61="","",VLOOKUP(B61,Esercizi!$V$1:$AN631,4,))</f>
        <v/>
      </c>
      <c r="R61" s="472" t="str">
        <f>IF(B61="","",VLOOKUP(B61,Esercizi!$V$1:$AN631,5,))</f>
        <v/>
      </c>
      <c r="S61" s="472" t="str">
        <f>IF(B61="","",VLOOKUP(B61,Esercizi!$V$1:$AN631,6,))</f>
        <v/>
      </c>
      <c r="T61" s="472" t="str">
        <f>IF(B61="","",VLOOKUP(B61,Esercizi!$V$1:$AN631,7,))</f>
        <v/>
      </c>
      <c r="U61" s="472" t="str">
        <f>IF(B61="","",VLOOKUP(B61,Esercizi!$V$1:$AN631,8,))</f>
        <v/>
      </c>
      <c r="V61" s="472" t="str">
        <f>IF(B61="","",VLOOKUP(B61,Esercizi!$V$1:$AN631,9,))</f>
        <v/>
      </c>
      <c r="W61" s="472" t="str">
        <f>IF(B61="","",VLOOKUP(B61,Esercizi!$V$1:$AN631,10,))</f>
        <v/>
      </c>
      <c r="X61" s="472" t="str">
        <f>IF(B61="","",VLOOKUP(B61,Esercizi!$V$1:$AN631,11,))</f>
        <v/>
      </c>
      <c r="Y61" s="472" t="str">
        <f>IF(B61="","",VLOOKUP(B61,Esercizi!$V$1:$AN631,12,))</f>
        <v/>
      </c>
      <c r="Z61" s="472" t="str">
        <f>IF(B61="","",VLOOKUP(B61,Esercizi!$V$1:$AN631,13,))</f>
        <v/>
      </c>
      <c r="AA61" s="472" t="str">
        <f>IF(B61="","",VLOOKUP(B61,Esercizi!$V$1:$AN631,14,))</f>
        <v/>
      </c>
      <c r="AB61" s="472" t="str">
        <f>IF(B61="","",VLOOKUP(B61,Esercizi!$V$1:$AN631,15,))</f>
        <v/>
      </c>
      <c r="AC61" s="472" t="str">
        <f>IF(B61="","",VLOOKUP(B61,Esercizi!$V$1:$AN631,16,))</f>
        <v/>
      </c>
      <c r="AD61" s="472" t="str">
        <f>IF(B61="","",VLOOKUP(B61,Esercizi!$V$1:$AN631,17,))</f>
        <v/>
      </c>
      <c r="AE61" s="472" t="str">
        <f>IF(B61="","",VLOOKUP(B61,Esercizi!$V$1:$AN631,18,))</f>
        <v/>
      </c>
      <c r="AF61" s="484" t="str">
        <f>IFERROR(VLOOKUP($J61,Esercizi!$AO$1:$AP126,2,FALSE),"")</f>
        <v/>
      </c>
      <c r="AG61" s="484"/>
      <c r="AH61" s="472" t="str">
        <f t="shared" si="27"/>
        <v/>
      </c>
      <c r="AI61" s="473" t="str">
        <f>IFERROR(VLOOKUP($B61,Esercizi!$V$1:$W133,2,FALSE),"")</f>
        <v/>
      </c>
      <c r="AJ61" s="474"/>
      <c r="AK61" s="474"/>
      <c r="AL61" s="474"/>
      <c r="AM61" s="474"/>
      <c r="AN61" s="474"/>
      <c r="AO61" s="474"/>
    </row>
    <row r="62" ht="15.75" customHeight="1" outlineLevel="1">
      <c r="A62" s="460" t="str">
        <f t="shared" si="25"/>
        <v/>
      </c>
      <c r="B62" s="490"/>
      <c r="C62" s="474"/>
      <c r="D62" s="483"/>
      <c r="E62" s="464">
        <f t="shared" si="28"/>
        <v>9</v>
      </c>
      <c r="F62" s="465" t="str">
        <f t="shared" si="26"/>
        <v/>
      </c>
      <c r="G62" s="470" t="str">
        <f>IF(F62="","",VLOOKUP(F62,Esercizi!$P$1:$S632,4,))</f>
        <v/>
      </c>
      <c r="H62" s="465"/>
      <c r="I62" s="12"/>
      <c r="J62" s="469"/>
      <c r="K62" s="12"/>
      <c r="L62" s="469" t="str">
        <f>IF(B62="","",VLOOKUP(B62,Esercizi!$V$1:$AN632,19,))</f>
        <v/>
      </c>
      <c r="M62" s="12"/>
      <c r="N62" s="470" t="str">
        <f>IF(F62="","",VLOOKUP(F62,Esercizi!$D$1:$R632,15,))</f>
        <v/>
      </c>
      <c r="O62" s="485"/>
      <c r="P62" s="472" t="str">
        <f>IF(B62="","",VLOOKUP(B62,Esercizi!$V$1:$AN632,3,))</f>
        <v/>
      </c>
      <c r="Q62" s="472" t="str">
        <f>IF(B62="","",VLOOKUP(B62,Esercizi!$V$1:$AN632,4,))</f>
        <v/>
      </c>
      <c r="R62" s="472" t="str">
        <f>IF(B62="","",VLOOKUP(B62,Esercizi!$V$1:$AN632,5,))</f>
        <v/>
      </c>
      <c r="S62" s="472" t="str">
        <f>IF(B62="","",VLOOKUP(B62,Esercizi!$V$1:$AN632,6,))</f>
        <v/>
      </c>
      <c r="T62" s="472" t="str">
        <f>IF(B62="","",VLOOKUP(B62,Esercizi!$V$1:$AN632,7,))</f>
        <v/>
      </c>
      <c r="U62" s="472" t="str">
        <f>IF(B62="","",VLOOKUP(B62,Esercizi!$V$1:$AN632,8,))</f>
        <v/>
      </c>
      <c r="V62" s="472" t="str">
        <f>IF(B62="","",VLOOKUP(B62,Esercizi!$V$1:$AN632,9,))</f>
        <v/>
      </c>
      <c r="W62" s="472" t="str">
        <f>IF(B62="","",VLOOKUP(B62,Esercizi!$V$1:$AN632,10,))</f>
        <v/>
      </c>
      <c r="X62" s="472" t="str">
        <f>IF(B62="","",VLOOKUP(B62,Esercizi!$V$1:$AN632,11,))</f>
        <v/>
      </c>
      <c r="Y62" s="472" t="str">
        <f>IF(B62="","",VLOOKUP(B62,Esercizi!$V$1:$AN632,12,))</f>
        <v/>
      </c>
      <c r="Z62" s="472" t="str">
        <f>IF(B62="","",VLOOKUP(B62,Esercizi!$V$1:$AN632,13,))</f>
        <v/>
      </c>
      <c r="AA62" s="472" t="str">
        <f>IF(B62="","",VLOOKUP(B62,Esercizi!$V$1:$AN632,14,))</f>
        <v/>
      </c>
      <c r="AB62" s="472" t="str">
        <f>IF(B62="","",VLOOKUP(B62,Esercizi!$V$1:$AN632,15,))</f>
        <v/>
      </c>
      <c r="AC62" s="472" t="str">
        <f>IF(B62="","",VLOOKUP(B62,Esercizi!$V$1:$AN632,16,))</f>
        <v/>
      </c>
      <c r="AD62" s="472" t="str">
        <f>IF(B62="","",VLOOKUP(B62,Esercizi!$V$1:$AN632,17,))</f>
        <v/>
      </c>
      <c r="AE62" s="472" t="str">
        <f>IF(B62="","",VLOOKUP(B62,Esercizi!$V$1:$AN632,18,))</f>
        <v/>
      </c>
      <c r="AF62" s="472" t="str">
        <f>IFERROR(VLOOKUP($J62,Esercizi!$AO$1:$AP126,2,FALSE),"")</f>
        <v/>
      </c>
      <c r="AG62" s="472"/>
      <c r="AH62" s="472" t="str">
        <f t="shared" si="27"/>
        <v/>
      </c>
      <c r="AI62" s="473" t="str">
        <f>IFERROR(VLOOKUP($B62,Esercizi!$V$1:$W134,2,FALSE),"")</f>
        <v/>
      </c>
      <c r="AJ62" s="474"/>
      <c r="AK62" s="474"/>
      <c r="AL62" s="474"/>
      <c r="AM62" s="474"/>
      <c r="AN62" s="474"/>
      <c r="AO62" s="474"/>
    </row>
    <row r="63" ht="15.75" customHeight="1" outlineLevel="1">
      <c r="A63" s="475" t="str">
        <f t="shared" si="25"/>
        <v/>
      </c>
      <c r="B63" s="489"/>
      <c r="C63" s="491"/>
      <c r="D63" s="478"/>
      <c r="E63" s="464">
        <f t="shared" si="28"/>
        <v>10</v>
      </c>
      <c r="F63" s="465" t="str">
        <f t="shared" si="26"/>
        <v/>
      </c>
      <c r="G63" s="470" t="str">
        <f>IF(F63="","",VLOOKUP(F63,Esercizi!$P$1:$S633,4,))</f>
        <v/>
      </c>
      <c r="H63" s="479"/>
      <c r="I63" s="12"/>
      <c r="J63" s="481"/>
      <c r="K63" s="12"/>
      <c r="L63" s="469" t="str">
        <f>IF(B63="","",VLOOKUP(B63,Esercizi!$V$1:$AN633,19,))</f>
        <v/>
      </c>
      <c r="M63" s="12"/>
      <c r="N63" s="470" t="str">
        <f>IF(F63="","",VLOOKUP(F63,Esercizi!$D$1:$R633,15,))</f>
        <v/>
      </c>
      <c r="O63" s="482"/>
      <c r="P63" s="472" t="str">
        <f>IF(B63="","",VLOOKUP(B63,Esercizi!$V$1:$AN633,3,))</f>
        <v/>
      </c>
      <c r="Q63" s="472" t="str">
        <f>IF(B63="","",VLOOKUP(B63,Esercizi!$V$1:$AN633,4,))</f>
        <v/>
      </c>
      <c r="R63" s="472" t="str">
        <f>IF(B63="","",VLOOKUP(B63,Esercizi!$V$1:$AN633,5,))</f>
        <v/>
      </c>
      <c r="S63" s="472" t="str">
        <f>IF(B63="","",VLOOKUP(B63,Esercizi!$V$1:$AN633,6,))</f>
        <v/>
      </c>
      <c r="T63" s="472" t="str">
        <f>IF(B63="","",VLOOKUP(B63,Esercizi!$V$1:$AN633,7,))</f>
        <v/>
      </c>
      <c r="U63" s="472" t="str">
        <f>IF(B63="","",VLOOKUP(B63,Esercizi!$V$1:$AN633,8,))</f>
        <v/>
      </c>
      <c r="V63" s="472" t="str">
        <f>IF(B63="","",VLOOKUP(B63,Esercizi!$V$1:$AN633,9,))</f>
        <v/>
      </c>
      <c r="W63" s="472" t="str">
        <f>IF(B63="","",VLOOKUP(B63,Esercizi!$V$1:$AN633,10,))</f>
        <v/>
      </c>
      <c r="X63" s="472" t="str">
        <f>IF(B63="","",VLOOKUP(B63,Esercizi!$V$1:$AN633,11,))</f>
        <v/>
      </c>
      <c r="Y63" s="472" t="str">
        <f>IF(B63="","",VLOOKUP(B63,Esercizi!$V$1:$AN633,12,))</f>
        <v/>
      </c>
      <c r="Z63" s="472" t="str">
        <f>IF(B63="","",VLOOKUP(B63,Esercizi!$V$1:$AN633,13,))</f>
        <v/>
      </c>
      <c r="AA63" s="472" t="str">
        <f>IF(B63="","",VLOOKUP(B63,Esercizi!$V$1:$AN633,14,))</f>
        <v/>
      </c>
      <c r="AB63" s="472" t="str">
        <f>IF(B63="","",VLOOKUP(B63,Esercizi!$V$1:$AN633,15,))</f>
        <v/>
      </c>
      <c r="AC63" s="472" t="str">
        <f>IF(B63="","",VLOOKUP(B63,Esercizi!$V$1:$AN633,16,))</f>
        <v/>
      </c>
      <c r="AD63" s="472" t="str">
        <f>IF(B63="","",VLOOKUP(B63,Esercizi!$V$1:$AN633,17,))</f>
        <v/>
      </c>
      <c r="AE63" s="472" t="str">
        <f>IF(B63="","",VLOOKUP(B63,Esercizi!$V$1:$AN633,18,))</f>
        <v/>
      </c>
      <c r="AF63" s="484" t="str">
        <f>IFERROR(VLOOKUP($J63,Esercizi!$AO$1:$AP126,2,FALSE),"")</f>
        <v/>
      </c>
      <c r="AG63" s="484"/>
      <c r="AH63" s="472" t="str">
        <f t="shared" si="27"/>
        <v/>
      </c>
      <c r="AI63" s="473" t="str">
        <f>IFERROR(VLOOKUP($B63,Esercizi!$V$1:$W135,2,FALSE),"")</f>
        <v/>
      </c>
      <c r="AJ63" s="474"/>
      <c r="AK63" s="474"/>
      <c r="AL63" s="474"/>
      <c r="AM63" s="474"/>
      <c r="AN63" s="474"/>
      <c r="AO63" s="474"/>
    </row>
    <row r="64" ht="15.75" customHeight="1" outlineLevel="1">
      <c r="A64" s="460" t="str">
        <f t="shared" si="25"/>
        <v/>
      </c>
      <c r="B64" s="490"/>
      <c r="C64" s="474"/>
      <c r="D64" s="483"/>
      <c r="E64" s="464">
        <f t="shared" si="28"/>
        <v>11</v>
      </c>
      <c r="F64" s="465" t="str">
        <f t="shared" si="26"/>
        <v/>
      </c>
      <c r="G64" s="470" t="str">
        <f>IF(F64="","",VLOOKUP(F64,Esercizi!$P$1:$S634,4,))</f>
        <v/>
      </c>
      <c r="H64" s="465"/>
      <c r="I64" s="12"/>
      <c r="J64" s="469"/>
      <c r="K64" s="12"/>
      <c r="L64" s="469" t="str">
        <f>IF(B64="","",VLOOKUP(B64,Esercizi!$V$1:$AN634,19,))</f>
        <v/>
      </c>
      <c r="M64" s="12"/>
      <c r="N64" s="470" t="str">
        <f>IF(F64="","",VLOOKUP(F64,Esercizi!$D$1:$R634,15,))</f>
        <v/>
      </c>
      <c r="O64" s="485"/>
      <c r="P64" s="472" t="str">
        <f>IF(B64="","",VLOOKUP(B64,Esercizi!$V$1:$AN634,3,))</f>
        <v/>
      </c>
      <c r="Q64" s="472" t="str">
        <f>IF(B64="","",VLOOKUP(B64,Esercizi!$V$1:$AN634,4,))</f>
        <v/>
      </c>
      <c r="R64" s="472" t="str">
        <f>IF(B64="","",VLOOKUP(B64,Esercizi!$V$1:$AN634,5,))</f>
        <v/>
      </c>
      <c r="S64" s="472" t="str">
        <f>IF(B64="","",VLOOKUP(B64,Esercizi!$V$1:$AN634,6,))</f>
        <v/>
      </c>
      <c r="T64" s="472" t="str">
        <f>IF(B64="","",VLOOKUP(B64,Esercizi!$V$1:$AN634,7,))</f>
        <v/>
      </c>
      <c r="U64" s="472" t="str">
        <f>IF(B64="","",VLOOKUP(B64,Esercizi!$V$1:$AN634,8,))</f>
        <v/>
      </c>
      <c r="V64" s="472" t="str">
        <f>IF(B64="","",VLOOKUP(B64,Esercizi!$V$1:$AN634,9,))</f>
        <v/>
      </c>
      <c r="W64" s="472" t="str">
        <f>IF(B64="","",VLOOKUP(B64,Esercizi!$V$1:$AN634,10,))</f>
        <v/>
      </c>
      <c r="X64" s="472" t="str">
        <f>IF(B64="","",VLOOKUP(B64,Esercizi!$V$1:$AN634,11,))</f>
        <v/>
      </c>
      <c r="Y64" s="472" t="str">
        <f>IF(B64="","",VLOOKUP(B64,Esercizi!$V$1:$AN634,12,))</f>
        <v/>
      </c>
      <c r="Z64" s="472" t="str">
        <f>IF(B64="","",VLOOKUP(B64,Esercizi!$V$1:$AN634,13,))</f>
        <v/>
      </c>
      <c r="AA64" s="472" t="str">
        <f>IF(B64="","",VLOOKUP(B64,Esercizi!$V$1:$AN634,14,))</f>
        <v/>
      </c>
      <c r="AB64" s="472" t="str">
        <f>IF(B64="","",VLOOKUP(B64,Esercizi!$V$1:$AN634,15,))</f>
        <v/>
      </c>
      <c r="AC64" s="472" t="str">
        <f>IF(B64="","",VLOOKUP(B64,Esercizi!$V$1:$AN634,16,))</f>
        <v/>
      </c>
      <c r="AD64" s="472" t="str">
        <f>IF(B64="","",VLOOKUP(B64,Esercizi!$V$1:$AN634,17,))</f>
        <v/>
      </c>
      <c r="AE64" s="472" t="str">
        <f>IF(B64="","",VLOOKUP(B64,Esercizi!$V$1:$AN634,18,))</f>
        <v/>
      </c>
      <c r="AF64" s="472" t="str">
        <f>IFERROR(VLOOKUP($J64,Esercizi!$AO$1:$AP126,2,FALSE),"")</f>
        <v/>
      </c>
      <c r="AG64" s="472"/>
      <c r="AH64" s="472" t="str">
        <f t="shared" si="27"/>
        <v/>
      </c>
      <c r="AI64" s="473" t="str">
        <f>IFERROR(VLOOKUP($B64,Esercizi!$V$1:$W136,2,FALSE),"")</f>
        <v/>
      </c>
      <c r="AJ64" s="474"/>
      <c r="AK64" s="474"/>
      <c r="AL64" s="474"/>
      <c r="AM64" s="474"/>
      <c r="AN64" s="474"/>
      <c r="AO64" s="474"/>
    </row>
    <row r="65" ht="15.75" customHeight="1" outlineLevel="1">
      <c r="A65" s="492" t="str">
        <f t="shared" si="25"/>
        <v/>
      </c>
      <c r="B65" s="493"/>
      <c r="C65" s="494"/>
      <c r="D65" s="495"/>
      <c r="E65" s="464">
        <f t="shared" si="28"/>
        <v>12</v>
      </c>
      <c r="F65" s="465" t="str">
        <f t="shared" si="26"/>
        <v/>
      </c>
      <c r="G65" s="470" t="str">
        <f>IF(F65="","",VLOOKUP(F65,Esercizi!$P$1:$S635,4,))</f>
        <v/>
      </c>
      <c r="H65" s="479"/>
      <c r="I65" s="12"/>
      <c r="J65" s="481"/>
      <c r="K65" s="12"/>
      <c r="L65" s="469" t="str">
        <f>IF(B65="","",VLOOKUP(B65,Esercizi!$V$1:$AN635,19,))</f>
        <v/>
      </c>
      <c r="M65" s="12"/>
      <c r="N65" s="470" t="str">
        <f>IF(F65="","",VLOOKUP(F65,Esercizi!$D$1:$R635,15,))</f>
        <v/>
      </c>
      <c r="O65" s="482"/>
      <c r="P65" s="472" t="str">
        <f>IF(B65="","",VLOOKUP(B65,Esercizi!$V$1:$AN635,3,))</f>
        <v/>
      </c>
      <c r="Q65" s="472" t="str">
        <f>IF(B65="","",VLOOKUP(B65,Esercizi!$V$1:$AN635,4,))</f>
        <v/>
      </c>
      <c r="R65" s="472" t="str">
        <f>IF(B65="","",VLOOKUP(B65,Esercizi!$V$1:$AN635,5,))</f>
        <v/>
      </c>
      <c r="S65" s="472" t="str">
        <f>IF(B65="","",VLOOKUP(B65,Esercizi!$V$1:$AN635,6,))</f>
        <v/>
      </c>
      <c r="T65" s="472" t="str">
        <f>IF(B65="","",VLOOKUP(B65,Esercizi!$V$1:$AN635,7,))</f>
        <v/>
      </c>
      <c r="U65" s="472" t="str">
        <f>IF(B65="","",VLOOKUP(B65,Esercizi!$V$1:$AN635,8,))</f>
        <v/>
      </c>
      <c r="V65" s="472" t="str">
        <f>IF(B65="","",VLOOKUP(B65,Esercizi!$V$1:$AN635,9,))</f>
        <v/>
      </c>
      <c r="W65" s="472" t="str">
        <f>IF(B65="","",VLOOKUP(B65,Esercizi!$V$1:$AN635,10,))</f>
        <v/>
      </c>
      <c r="X65" s="472" t="str">
        <f>IF(B65="","",VLOOKUP(B65,Esercizi!$V$1:$AN635,11,))</f>
        <v/>
      </c>
      <c r="Y65" s="472" t="str">
        <f>IF(B65="","",VLOOKUP(B65,Esercizi!$V$1:$AN635,12,))</f>
        <v/>
      </c>
      <c r="Z65" s="472" t="str">
        <f>IF(B65="","",VLOOKUP(B65,Esercizi!$V$1:$AN635,13,))</f>
        <v/>
      </c>
      <c r="AA65" s="472" t="str">
        <f>IF(B65="","",VLOOKUP(B65,Esercizi!$V$1:$AN635,14,))</f>
        <v/>
      </c>
      <c r="AB65" s="472" t="str">
        <f>IF(B65="","",VLOOKUP(B65,Esercizi!$V$1:$AN635,15,))</f>
        <v/>
      </c>
      <c r="AC65" s="472" t="str">
        <f>IF(B65="","",VLOOKUP(B65,Esercizi!$V$1:$AN635,16,))</f>
        <v/>
      </c>
      <c r="AD65" s="472" t="str">
        <f>IF(B65="","",VLOOKUP(B65,Esercizi!$V$1:$AN635,17,))</f>
        <v/>
      </c>
      <c r="AE65" s="472" t="str">
        <f>IF(B65="","",VLOOKUP(B65,Esercizi!$V$1:$AN635,18,))</f>
        <v/>
      </c>
      <c r="AF65" s="484" t="str">
        <f>IFERROR(VLOOKUP($J65,Esercizi!$AO$1:$AP126,2,FALSE),"")</f>
        <v/>
      </c>
      <c r="AG65" s="484"/>
      <c r="AH65" s="472" t="str">
        <f>IF(AI65="Neu", 1, IF(AI65="Mec", 0.8, IF(AI65="Met", 0.6, "")))</f>
        <v/>
      </c>
      <c r="AI65" s="473" t="str">
        <f>IFERROR(VLOOKUP($B65,Esercizi!$V$1:$W137,2,FALSE),"")</f>
        <v/>
      </c>
      <c r="AJ65" s="474"/>
      <c r="AK65" s="474"/>
      <c r="AL65" s="474"/>
      <c r="AM65" s="474"/>
      <c r="AN65" s="474"/>
      <c r="AO65" s="474"/>
    </row>
    <row r="66" ht="15.75" customHeight="1" outlineLevel="1">
      <c r="A66" s="96"/>
      <c r="B66" s="96"/>
      <c r="C66" s="96"/>
      <c r="D66" s="96"/>
      <c r="E66" s="96"/>
      <c r="F66" s="96"/>
      <c r="G66" s="445"/>
      <c r="H66" s="445"/>
      <c r="I66" s="445"/>
      <c r="J66" s="445"/>
      <c r="K66" s="445"/>
      <c r="L66" s="445"/>
      <c r="M66" s="445"/>
      <c r="N66" s="445"/>
      <c r="O66" s="445"/>
      <c r="P66" s="445"/>
      <c r="Q66" s="96"/>
      <c r="R66" s="96"/>
      <c r="S66" s="96"/>
      <c r="T66" s="96"/>
      <c r="U66" s="96"/>
      <c r="V66" s="96"/>
      <c r="W66" s="96"/>
      <c r="X66" s="96"/>
      <c r="Y66" s="96"/>
      <c r="Z66" s="96"/>
      <c r="AA66" s="96"/>
      <c r="AB66" s="96"/>
      <c r="AC66" s="96"/>
      <c r="AD66" s="96"/>
      <c r="AE66" s="96"/>
      <c r="AF66" s="96"/>
      <c r="AG66" s="96"/>
      <c r="AH66" s="96"/>
      <c r="AI66" s="96"/>
      <c r="AJ66" s="370"/>
      <c r="AK66" s="370"/>
      <c r="AL66" s="370"/>
      <c r="AM66" s="370"/>
      <c r="AN66" s="370"/>
      <c r="AO66" s="370"/>
    </row>
    <row r="67" ht="37.5" customHeight="1" outlineLevel="1">
      <c r="A67" s="446"/>
      <c r="B67" s="446"/>
      <c r="C67" s="446"/>
      <c r="D67" s="446"/>
      <c r="E67" s="446"/>
      <c r="F67" s="447">
        <f>F52+1</f>
        <v>3</v>
      </c>
      <c r="H67" s="448"/>
      <c r="I67" s="448"/>
      <c r="J67" s="448"/>
      <c r="K67" s="448"/>
      <c r="L67" s="448"/>
      <c r="M67" s="448"/>
      <c r="N67" s="448"/>
      <c r="O67" s="448"/>
      <c r="P67" s="448"/>
      <c r="Q67" s="448"/>
      <c r="R67" s="446"/>
      <c r="S67" s="446"/>
      <c r="T67" s="446"/>
      <c r="U67" s="446"/>
      <c r="V67" s="446"/>
      <c r="W67" s="446"/>
      <c r="X67" s="446"/>
      <c r="Y67" s="446"/>
      <c r="Z67" s="446"/>
      <c r="AA67" s="446"/>
      <c r="AB67" s="446"/>
      <c r="AC67" s="446"/>
      <c r="AD67" s="446"/>
      <c r="AE67" s="446"/>
      <c r="AF67" s="446"/>
      <c r="AG67" s="446"/>
      <c r="AH67" s="446"/>
      <c r="AI67" s="446"/>
      <c r="AJ67" s="370"/>
      <c r="AK67" s="370"/>
      <c r="AL67" s="370"/>
      <c r="AM67" s="370"/>
      <c r="AN67" s="370"/>
      <c r="AO67" s="370"/>
    </row>
    <row r="68" ht="15.75" customHeight="1" outlineLevel="1">
      <c r="A68" s="449" t="s">
        <v>362</v>
      </c>
      <c r="B68" s="450" t="s">
        <v>301</v>
      </c>
      <c r="C68" s="451" t="s">
        <v>363</v>
      </c>
      <c r="D68" s="452" t="s">
        <v>364</v>
      </c>
      <c r="E68" s="453"/>
      <c r="F68" s="454" t="s">
        <v>315</v>
      </c>
      <c r="G68" s="454" t="s">
        <v>303</v>
      </c>
      <c r="H68" s="455" t="s">
        <v>306</v>
      </c>
      <c r="I68" s="456"/>
      <c r="J68" s="457" t="s">
        <v>317</v>
      </c>
      <c r="K68" s="456"/>
      <c r="L68" s="458" t="s">
        <v>318</v>
      </c>
      <c r="M68" s="456"/>
      <c r="N68" s="458" t="s">
        <v>307</v>
      </c>
      <c r="O68" s="457" t="s">
        <v>316</v>
      </c>
      <c r="P68" s="455" t="s">
        <v>365</v>
      </c>
      <c r="Q68" s="455" t="s">
        <v>366</v>
      </c>
      <c r="R68" s="455" t="s">
        <v>367</v>
      </c>
      <c r="S68" s="455" t="s">
        <v>368</v>
      </c>
      <c r="T68" s="455" t="s">
        <v>369</v>
      </c>
      <c r="U68" s="455" t="s">
        <v>370</v>
      </c>
      <c r="V68" s="455" t="s">
        <v>371</v>
      </c>
      <c r="W68" s="455" t="s">
        <v>372</v>
      </c>
      <c r="X68" s="455" t="s">
        <v>373</v>
      </c>
      <c r="Y68" s="455" t="s">
        <v>374</v>
      </c>
      <c r="Z68" s="455" t="s">
        <v>375</v>
      </c>
      <c r="AA68" s="455" t="s">
        <v>376</v>
      </c>
      <c r="AB68" s="455" t="s">
        <v>377</v>
      </c>
      <c r="AC68" s="455" t="s">
        <v>378</v>
      </c>
      <c r="AD68" s="455" t="s">
        <v>379</v>
      </c>
      <c r="AE68" s="455" t="s">
        <v>380</v>
      </c>
      <c r="AF68" s="458" t="s">
        <v>381</v>
      </c>
      <c r="AG68" s="456"/>
      <c r="AH68" s="458" t="s">
        <v>382</v>
      </c>
      <c r="AI68" s="458" t="s">
        <v>382</v>
      </c>
      <c r="AJ68" s="370"/>
      <c r="AK68" s="370"/>
      <c r="AL68" s="370"/>
      <c r="AM68" s="370"/>
      <c r="AN68" s="370"/>
      <c r="AO68" s="370"/>
    </row>
    <row r="69" ht="15.75" customHeight="1" outlineLevel="1">
      <c r="A69" s="460" t="str">
        <f t="shared" ref="A69:A80" si="29">N7</f>
        <v>Spinta Verticale</v>
      </c>
      <c r="B69" s="461" t="s">
        <v>383</v>
      </c>
      <c r="C69" s="488"/>
      <c r="D69" s="496"/>
      <c r="E69" s="464">
        <v>1.0</v>
      </c>
      <c r="F69" s="465" t="str">
        <f t="shared" ref="F69:F80" si="30">N24</f>
        <v>shoulder press</v>
      </c>
      <c r="G69" s="466" t="str">
        <f>IF(F69="","",VLOOKUP(F69,Esercizi!$P$1:$S624,4,))</f>
        <v>https://youtu.be/iaIGgpHj-xs?t=33</v>
      </c>
      <c r="H69" s="467">
        <v>90.0</v>
      </c>
      <c r="I69" s="12"/>
      <c r="J69" s="468"/>
      <c r="K69" s="12"/>
      <c r="L69" s="469" t="str">
        <f>IF(B69="","",VLOOKUP(B69,Esercizi!$V$1:$AN624,19,))</f>
        <v>trova un carico pesante ma gestibile per 4x5, la settimana a seguire con lo stesso carico arriva a chiudere 3z6, poi la settimana dopo aumenta il carico e ripeti il ragionamento</v>
      </c>
      <c r="M69" s="12"/>
      <c r="N69" s="470" t="str">
        <f>IF(F69="","",VLOOKUP(F69,Esercizi!$D$1:$R624,15,))</f>
        <v>spalle basse, petto in fuori.</v>
      </c>
      <c r="O69" s="485"/>
      <c r="P69" s="472">
        <f>IF(B69="","",VLOOKUP(B69,Esercizi!$V$1:$AN624,3,))</f>
        <v>4</v>
      </c>
      <c r="Q69" s="472">
        <f>IF(B69="","",VLOOKUP(B69,Esercizi!$V$1:$AN624,4,))</f>
        <v>5</v>
      </c>
      <c r="R69" s="472">
        <f>IF(B69="","",VLOOKUP(B69,Esercizi!$V$1:$AN624,5,))</f>
        <v>3</v>
      </c>
      <c r="S69" s="472" t="str">
        <f>IF(B69="","",VLOOKUP(B69,Esercizi!$V$1:$AN624,6,))</f>
        <v>6 stesso carico settitmana 1</v>
      </c>
      <c r="T69" s="472">
        <f>IF(B69="","",VLOOKUP(B69,Esercizi!$V$1:$AN624,7,))</f>
        <v>4</v>
      </c>
      <c r="U69" s="472" t="str">
        <f>IF(B69="","",VLOOKUP(B69,Esercizi!$V$1:$AN624,8,))</f>
        <v>5 aumenta il carico</v>
      </c>
      <c r="V69" s="472">
        <f>IF(B69="","",VLOOKUP(B69,Esercizi!$V$1:$AN624,9,))</f>
        <v>3</v>
      </c>
      <c r="W69" s="472" t="str">
        <f>IF(B69="","",VLOOKUP(B69,Esercizi!$V$1:$AN624,10,))</f>
        <v>6 stesso carico settitmana 3</v>
      </c>
      <c r="X69" s="472">
        <f>IF(B69="","",VLOOKUP(B69,Esercizi!$V$1:$AN624,11,))</f>
        <v>4</v>
      </c>
      <c r="Y69" s="472" t="str">
        <f>IF(B69="","",VLOOKUP(B69,Esercizi!$V$1:$AN624,12,))</f>
        <v>5 aumenta il carico</v>
      </c>
      <c r="Z69" s="472">
        <f>IF(B69="","",VLOOKUP(B69,Esercizi!$V$1:$AN624,13,))</f>
        <v>3</v>
      </c>
      <c r="AA69" s="472" t="str">
        <f>IF(B69="","",VLOOKUP(B69,Esercizi!$V$1:$AN624,14,))</f>
        <v>6 stesso carico settitmana 5</v>
      </c>
      <c r="AB69" s="472" t="str">
        <f>IF(B69="","",VLOOKUP(B69,Esercizi!$V$1:$AN624,15,))</f>
        <v/>
      </c>
      <c r="AC69" s="472" t="str">
        <f>IF(B69="","",VLOOKUP(B69,Esercizi!$V$1:$AN624,16,))</f>
        <v/>
      </c>
      <c r="AD69" s="472" t="str">
        <f>IF(B69="","",VLOOKUP(B69,Esercizi!$V$1:$AN624,17,))</f>
        <v/>
      </c>
      <c r="AE69" s="472" t="str">
        <f>IF(B69="","",VLOOKUP(B69,Esercizi!$V$1:$AN624,18,))</f>
        <v/>
      </c>
      <c r="AF69" s="472" t="str">
        <f>IFERROR(VLOOKUP($J69,Esercizi!$AO$1:$AP126,2,FALSE),"")</f>
        <v/>
      </c>
      <c r="AG69" s="472"/>
      <c r="AH69" s="472">
        <f t="shared" ref="AH69:AH80" si="31">IF(AI69="Neu", 1, IF(AI69="Mec", 0.8, IF(AI69="Met", 0.6, "")))</f>
        <v>1</v>
      </c>
      <c r="AI69" s="473" t="str">
        <f>IFERROR(VLOOKUP($B69,Esercizi!$V$1:$W654,2,FALSE),"")</f>
        <v>Neu</v>
      </c>
      <c r="AJ69" s="474"/>
      <c r="AK69" s="474"/>
      <c r="AL69" s="474"/>
      <c r="AM69" s="474"/>
      <c r="AN69" s="474"/>
      <c r="AO69" s="474"/>
    </row>
    <row r="70" ht="15.75" customHeight="1" outlineLevel="1">
      <c r="A70" s="475" t="str">
        <f t="shared" si="29"/>
        <v>Spinta Verticale</v>
      </c>
      <c r="B70" s="476" t="s">
        <v>389</v>
      </c>
      <c r="C70" s="486"/>
      <c r="D70" s="478"/>
      <c r="E70" s="464">
        <f t="shared" ref="E70:E80" si="32">E69+1</f>
        <v>2</v>
      </c>
      <c r="F70" s="479" t="str">
        <f t="shared" si="30"/>
        <v>Alzate laterali singolo cavo basso</v>
      </c>
      <c r="G70" s="466" t="str">
        <f>IF(F70="","",VLOOKUP(F70,Esercizi!$P$1:$S625,4,))</f>
        <v>https://youtu.be/E7wdeE4s9PI?si=APAcOqzjJQq9fcjG</v>
      </c>
      <c r="H70" s="480">
        <v>60.0</v>
      </c>
      <c r="I70" s="12"/>
      <c r="J70" s="481"/>
      <c r="K70" s="12"/>
      <c r="L70" s="469" t="str">
        <f>IF(B70="","",VLOOKUP(B70,Esercizi!$V$1:$AN625,19,))</f>
        <v>fai 3 serie da 10 per l'intero programma</v>
      </c>
      <c r="M70" s="12"/>
      <c r="N70" s="470" t="str">
        <f>IF(F70="","",VLOOKUP(F70,Esercizi!$D$1:$R625,15,))</f>
        <v>il trapezio superiore non si deve contrarre nei primi gradi, pensa ad allungare il braccio e non a farlo salire</v>
      </c>
      <c r="O70" s="482"/>
      <c r="P70" s="472">
        <f>IF(B70="","",VLOOKUP(B70,Esercizi!$V$1:$AN625,3,))</f>
        <v>3</v>
      </c>
      <c r="Q70" s="472">
        <f>IF(B70="","",VLOOKUP(B70,Esercizi!$V$1:$AN625,4,))</f>
        <v>10</v>
      </c>
      <c r="R70" s="472">
        <f>IF(B70="","",VLOOKUP(B70,Esercizi!$V$1:$AN625,5,))</f>
        <v>3</v>
      </c>
      <c r="S70" s="472">
        <f>IF(B70="","",VLOOKUP(B70,Esercizi!$V$1:$AN625,6,))</f>
        <v>10</v>
      </c>
      <c r="T70" s="472">
        <f>IF(B70="","",VLOOKUP(B70,Esercizi!$V$1:$AN625,7,))</f>
        <v>3</v>
      </c>
      <c r="U70" s="472">
        <f>IF(B70="","",VLOOKUP(B70,Esercizi!$V$1:$AN625,8,))</f>
        <v>10</v>
      </c>
      <c r="V70" s="472">
        <f>IF(B70="","",VLOOKUP(B70,Esercizi!$V$1:$AN625,9,))</f>
        <v>3</v>
      </c>
      <c r="W70" s="472">
        <f>IF(B70="","",VLOOKUP(B70,Esercizi!$V$1:$AN625,10,))</f>
        <v>10</v>
      </c>
      <c r="X70" s="472">
        <f>IF(B70="","",VLOOKUP(B70,Esercizi!$V$1:$AN625,11,))</f>
        <v>3</v>
      </c>
      <c r="Y70" s="472">
        <f>IF(B70="","",VLOOKUP(B70,Esercizi!$V$1:$AN625,12,))</f>
        <v>10</v>
      </c>
      <c r="Z70" s="472">
        <f>IF(B70="","",VLOOKUP(B70,Esercizi!$V$1:$AN625,13,))</f>
        <v>3</v>
      </c>
      <c r="AA70" s="472">
        <f>IF(B70="","",VLOOKUP(B70,Esercizi!$V$1:$AN625,14,))</f>
        <v>10</v>
      </c>
      <c r="AB70" s="472" t="str">
        <f>IF(B70="","",VLOOKUP(B70,Esercizi!$V$1:$AN625,15,))</f>
        <v/>
      </c>
      <c r="AC70" s="472" t="str">
        <f>IF(B70="","",VLOOKUP(B70,Esercizi!$V$1:$AN625,16,))</f>
        <v/>
      </c>
      <c r="AD70" s="472" t="str">
        <f>IF(B70="","",VLOOKUP(B70,Esercizi!$V$1:$AN625,17,))</f>
        <v/>
      </c>
      <c r="AE70" s="472" t="str">
        <f>IF(B70="","",VLOOKUP(B70,Esercizi!$V$1:$AN625,18,))</f>
        <v/>
      </c>
      <c r="AF70" s="484" t="str">
        <f>IFERROR(VLOOKUP($J70,Esercizi!$AO$1:$AP126,2,FALSE),"")</f>
        <v/>
      </c>
      <c r="AG70" s="484"/>
      <c r="AH70" s="472" t="str">
        <f t="shared" si="31"/>
        <v/>
      </c>
      <c r="AI70" s="473" t="str">
        <f>IFERROR(VLOOKUP($B70,Esercizi!$V$1:$W127,2,FALSE),"")</f>
        <v/>
      </c>
      <c r="AJ70" s="474"/>
      <c r="AK70" s="474"/>
      <c r="AL70" s="474"/>
      <c r="AM70" s="474"/>
      <c r="AN70" s="474"/>
      <c r="AO70" s="474"/>
    </row>
    <row r="71" ht="15.75" customHeight="1" outlineLevel="1">
      <c r="A71" s="460" t="str">
        <f t="shared" si="29"/>
        <v>Tirata Verticale</v>
      </c>
      <c r="B71" s="461" t="s">
        <v>393</v>
      </c>
      <c r="C71" s="488"/>
      <c r="D71" s="483"/>
      <c r="E71" s="464">
        <f t="shared" si="32"/>
        <v>3</v>
      </c>
      <c r="F71" s="465" t="str">
        <f t="shared" si="30"/>
        <v>Trazioni assistite</v>
      </c>
      <c r="G71" s="466" t="str">
        <f>IF(F71="","",VLOOKUP(F71,Esercizi!$P$1:$S626,4,))</f>
        <v>https://youtu.be/J2xdTIB-KRY?t=120</v>
      </c>
      <c r="H71" s="467">
        <v>60.0</v>
      </c>
      <c r="I71" s="12"/>
      <c r="J71" s="469"/>
      <c r="K71" s="12"/>
      <c r="L71" s="469" t="str">
        <f>IF(B71="","",VLOOKUP(B71,Esercizi!$V$1:$AN626,19,))</f>
        <v>Se nell' ultima serie fai piu' di 10 reps la volta successiva aumenta il carico </v>
      </c>
      <c r="M71" s="12"/>
      <c r="N71" s="470" t="str">
        <f>IF(F71="","",VLOOKUP(F71,Esercizi!$D$1:$R626,15,))</f>
        <v>Pensa ai gomiti che devono andare in basso verso i fianchi, non ruotare la spalla in avanti, vai incontro con il petto</v>
      </c>
      <c r="O71" s="485"/>
      <c r="P71" s="472">
        <f>IF(B71="","",VLOOKUP(B71,Esercizi!$V$1:$AN626,3,))</f>
        <v>4</v>
      </c>
      <c r="Q71" s="472" t="str">
        <f>IF(B71="","",VLOOKUP(B71,Esercizi!$V$1:$AN626,4,))</f>
        <v>3x8+max</v>
      </c>
      <c r="R71" s="472">
        <f>IF(B71="","",VLOOKUP(B71,Esercizi!$V$1:$AN626,5,))</f>
        <v>4</v>
      </c>
      <c r="S71" s="472" t="str">
        <f>IF(B71="","",VLOOKUP(B71,Esercizi!$V$1:$AN626,6,))</f>
        <v>3x8+max</v>
      </c>
      <c r="T71" s="472">
        <f>IF(B71="","",VLOOKUP(B71,Esercizi!$V$1:$AN626,7,))</f>
        <v>4</v>
      </c>
      <c r="U71" s="472" t="str">
        <f>IF(B71="","",VLOOKUP(B71,Esercizi!$V$1:$AN626,8,))</f>
        <v>3x8+max</v>
      </c>
      <c r="V71" s="472">
        <f>IF(B71="","",VLOOKUP(B71,Esercizi!$V$1:$AN626,9,))</f>
        <v>4</v>
      </c>
      <c r="W71" s="472" t="str">
        <f>IF(B71="","",VLOOKUP(B71,Esercizi!$V$1:$AN626,10,))</f>
        <v>3x8+max</v>
      </c>
      <c r="X71" s="472">
        <f>IF(B71="","",VLOOKUP(B71,Esercizi!$V$1:$AN626,11,))</f>
        <v>4</v>
      </c>
      <c r="Y71" s="472" t="str">
        <f>IF(B71="","",VLOOKUP(B71,Esercizi!$V$1:$AN626,12,))</f>
        <v>3x8+max</v>
      </c>
      <c r="Z71" s="472">
        <f>IF(B71="","",VLOOKUP(B71,Esercizi!$V$1:$AN626,13,))</f>
        <v>4</v>
      </c>
      <c r="AA71" s="472" t="str">
        <f>IF(B71="","",VLOOKUP(B71,Esercizi!$V$1:$AN626,14,))</f>
        <v>3x8+max</v>
      </c>
      <c r="AB71" s="472" t="str">
        <f>IF(B71="","",VLOOKUP(B71,Esercizi!$V$1:$AN626,15,))</f>
        <v/>
      </c>
      <c r="AC71" s="472" t="str">
        <f>IF(B71="","",VLOOKUP(B71,Esercizi!$V$1:$AN626,16,))</f>
        <v/>
      </c>
      <c r="AD71" s="472" t="str">
        <f>IF(B71="","",VLOOKUP(B71,Esercizi!$V$1:$AN626,17,))</f>
        <v/>
      </c>
      <c r="AE71" s="472" t="str">
        <f>IF(B71="","",VLOOKUP(B71,Esercizi!$V$1:$AN626,18,))</f>
        <v/>
      </c>
      <c r="AF71" s="472" t="str">
        <f>IFERROR(VLOOKUP($J71,Esercizi!$AO$1:$AP126,2,FALSE),"")</f>
        <v/>
      </c>
      <c r="AG71" s="472"/>
      <c r="AH71" s="472" t="str">
        <f t="shared" si="31"/>
        <v/>
      </c>
      <c r="AI71" s="473" t="str">
        <f>IFERROR(VLOOKUP($B71,Esercizi!$V$1:$W128,2,FALSE),"")</f>
        <v/>
      </c>
      <c r="AJ71" s="474"/>
      <c r="AK71" s="474"/>
      <c r="AL71" s="474"/>
      <c r="AM71" s="474"/>
      <c r="AN71" s="474"/>
      <c r="AO71" s="474"/>
    </row>
    <row r="72" ht="15.75" customHeight="1" outlineLevel="1">
      <c r="A72" s="475" t="str">
        <f t="shared" si="29"/>
        <v>Estensione D'Anca</v>
      </c>
      <c r="B72" s="476" t="s">
        <v>391</v>
      </c>
      <c r="C72" s="486"/>
      <c r="D72" s="478"/>
      <c r="E72" s="464">
        <f t="shared" si="32"/>
        <v>4</v>
      </c>
      <c r="F72" s="479" t="str">
        <f t="shared" si="30"/>
        <v>Leg_curls</v>
      </c>
      <c r="G72" s="466" t="str">
        <f>IF(F72="","",VLOOKUP(F72,Esercizi!$P$1:$S627,4,))</f>
        <v>https://youtu.be/1zevKZn_n1E?t=60</v>
      </c>
      <c r="H72" s="480">
        <v>75.0</v>
      </c>
      <c r="I72" s="12"/>
      <c r="J72" s="481"/>
      <c r="K72" s="12"/>
      <c r="L72" s="469" t="str">
        <f>IF(B72="","",VLOOKUP(B72,Esercizi!$V$1:$AN627,19,))</f>
        <v>Quando si giunge all'esaurimento muscolare con un carico di 6-8 rm si scarica il peso e senza riposo provi a fare altre 6ripetizioni, scarica nuovamente il peso e prova a chiudere altre 6reps.</v>
      </c>
      <c r="M72" s="12"/>
      <c r="N72" s="470" t="str">
        <f>IF(F72="","",VLOOKUP(F72,Esercizi!$D$1:$R627,15,))</f>
        <v>Pensa a 2 punti (pube e sterno) unisci questi due punti più che puoi con un filo. Mentre fai il movimento e pieghi il ginocchio questi 2 punti non devono mai allontanarsi</v>
      </c>
      <c r="O72" s="482"/>
      <c r="P72" s="472">
        <f>IF(B72="","",VLOOKUP(B72,Esercizi!$V$1:$AN627,3,))</f>
        <v>3</v>
      </c>
      <c r="Q72" s="472" t="str">
        <f>IF(B72="","",VLOOKUP(B72,Esercizi!$V$1:$AN627,4,))</f>
        <v>6+6+6</v>
      </c>
      <c r="R72" s="472">
        <f>IF(B72="","",VLOOKUP(B72,Esercizi!$V$1:$AN627,5,))</f>
        <v>3</v>
      </c>
      <c r="S72" s="472" t="str">
        <f>IF(B72="","",VLOOKUP(B72,Esercizi!$V$1:$AN627,6,))</f>
        <v>6+6+6</v>
      </c>
      <c r="T72" s="472">
        <f>IF(B72="","",VLOOKUP(B72,Esercizi!$V$1:$AN627,7,))</f>
        <v>3</v>
      </c>
      <c r="U72" s="472" t="str">
        <f>IF(B72="","",VLOOKUP(B72,Esercizi!$V$1:$AN627,8,))</f>
        <v>6+6+6</v>
      </c>
      <c r="V72" s="472">
        <f>IF(B72="","",VLOOKUP(B72,Esercizi!$V$1:$AN627,9,))</f>
        <v>3</v>
      </c>
      <c r="W72" s="472" t="str">
        <f>IF(B72="","",VLOOKUP(B72,Esercizi!$V$1:$AN627,10,))</f>
        <v>6+6+6</v>
      </c>
      <c r="X72" s="472">
        <f>IF(B72="","",VLOOKUP(B72,Esercizi!$V$1:$AN627,11,))</f>
        <v>3</v>
      </c>
      <c r="Y72" s="472" t="str">
        <f>IF(B72="","",VLOOKUP(B72,Esercizi!$V$1:$AN627,12,))</f>
        <v>6+6+6</v>
      </c>
      <c r="Z72" s="472">
        <f>IF(B72="","",VLOOKUP(B72,Esercizi!$V$1:$AN627,13,))</f>
        <v>3</v>
      </c>
      <c r="AA72" s="472" t="str">
        <f>IF(B72="","",VLOOKUP(B72,Esercizi!$V$1:$AN627,14,))</f>
        <v>6+6+6</v>
      </c>
      <c r="AB72" s="472" t="str">
        <f>IF(B72="","",VLOOKUP(B72,Esercizi!$V$1:$AN627,15,))</f>
        <v/>
      </c>
      <c r="AC72" s="472" t="str">
        <f>IF(B72="","",VLOOKUP(B72,Esercizi!$V$1:$AN627,16,))</f>
        <v/>
      </c>
      <c r="AD72" s="472" t="str">
        <f>IF(B72="","",VLOOKUP(B72,Esercizi!$V$1:$AN627,17,))</f>
        <v/>
      </c>
      <c r="AE72" s="472" t="str">
        <f>IF(B72="","",VLOOKUP(B72,Esercizi!$V$1:$AN627,18,))</f>
        <v/>
      </c>
      <c r="AF72" s="484" t="str">
        <f>IFERROR(VLOOKUP($J72,Esercizi!$AO$1:$AP126,2,FALSE),"")</f>
        <v/>
      </c>
      <c r="AG72" s="484"/>
      <c r="AH72" s="472" t="str">
        <f t="shared" si="31"/>
        <v/>
      </c>
      <c r="AI72" s="473" t="str">
        <f>IFERROR(VLOOKUP($B72,Esercizi!$V$1:$W129,2,FALSE),"")</f>
        <v/>
      </c>
      <c r="AJ72" s="474"/>
      <c r="AK72" s="474"/>
      <c r="AL72" s="474"/>
      <c r="AM72" s="474"/>
      <c r="AN72" s="474"/>
      <c r="AO72" s="474"/>
    </row>
    <row r="73" ht="15.75" customHeight="1" outlineLevel="1">
      <c r="A73" s="460" t="str">
        <f t="shared" si="29"/>
        <v>Bicipiti</v>
      </c>
      <c r="B73" s="461" t="s">
        <v>388</v>
      </c>
      <c r="C73" s="488"/>
      <c r="D73" s="483"/>
      <c r="E73" s="464">
        <f t="shared" si="32"/>
        <v>5</v>
      </c>
      <c r="F73" s="465" t="str">
        <f t="shared" si="30"/>
        <v>Curls_Bilaciere_Z</v>
      </c>
      <c r="G73" s="466" t="str">
        <f>IF(F73="","",VLOOKUP(F73,Esercizi!$P$1:$S628,4,))</f>
        <v>https://youtube.com/shorts/rkR9IsOsvKw?si=aOJRkDJ3Y3XLrkFz</v>
      </c>
      <c r="H73" s="467">
        <v>60.0</v>
      </c>
      <c r="I73" s="12"/>
      <c r="J73" s="469"/>
      <c r="K73" s="12"/>
      <c r="L73" s="469" t="str">
        <f>IF(B73="","",VLOOKUP(B73,Esercizi!$V$1:$AN628,19,))</f>
        <v>Fai 4serie da 10 per l'intero programma</v>
      </c>
      <c r="M73" s="12"/>
      <c r="N73" s="470" t="str">
        <f>IF(F73="","",VLOOKUP(F73,Esercizi!$D$1:$R628,15,))</f>
        <v>tieni il polso leggermente aperto e non arrivare in massima chiusura</v>
      </c>
      <c r="O73" s="485"/>
      <c r="P73" s="472">
        <f>IF(B73="","",VLOOKUP(B73,Esercizi!$V$1:$AN628,3,))</f>
        <v>4</v>
      </c>
      <c r="Q73" s="472">
        <f>IF(B73="","",VLOOKUP(B73,Esercizi!$V$1:$AN628,4,))</f>
        <v>10</v>
      </c>
      <c r="R73" s="472">
        <f>IF(B73="","",VLOOKUP(B73,Esercizi!$V$1:$AN628,5,))</f>
        <v>4</v>
      </c>
      <c r="S73" s="472">
        <f>IF(B73="","",VLOOKUP(B73,Esercizi!$V$1:$AN628,6,))</f>
        <v>10</v>
      </c>
      <c r="T73" s="472">
        <f>IF(B73="","",VLOOKUP(B73,Esercizi!$V$1:$AN628,7,))</f>
        <v>4</v>
      </c>
      <c r="U73" s="472">
        <f>IF(B73="","",VLOOKUP(B73,Esercizi!$V$1:$AN628,8,))</f>
        <v>10</v>
      </c>
      <c r="V73" s="472">
        <f>IF(B73="","",VLOOKUP(B73,Esercizi!$V$1:$AN628,9,))</f>
        <v>4</v>
      </c>
      <c r="W73" s="472">
        <f>IF(B73="","",VLOOKUP(B73,Esercizi!$V$1:$AN628,10,))</f>
        <v>10</v>
      </c>
      <c r="X73" s="472">
        <f>IF(B73="","",VLOOKUP(B73,Esercizi!$V$1:$AN628,11,))</f>
        <v>4</v>
      </c>
      <c r="Y73" s="472">
        <f>IF(B73="","",VLOOKUP(B73,Esercizi!$V$1:$AN628,12,))</f>
        <v>10</v>
      </c>
      <c r="Z73" s="472">
        <f>IF(B73="","",VLOOKUP(B73,Esercizi!$V$1:$AN628,13,))</f>
        <v>4</v>
      </c>
      <c r="AA73" s="472">
        <f>IF(B73="","",VLOOKUP(B73,Esercizi!$V$1:$AN628,14,))</f>
        <v>10</v>
      </c>
      <c r="AB73" s="472" t="str">
        <f>IF(B73="","",VLOOKUP(B73,Esercizi!$V$1:$AN628,15,))</f>
        <v/>
      </c>
      <c r="AC73" s="472" t="str">
        <f>IF(B73="","",VLOOKUP(B73,Esercizi!$V$1:$AN628,16,))</f>
        <v/>
      </c>
      <c r="AD73" s="472" t="str">
        <f>IF(B73="","",VLOOKUP(B73,Esercizi!$V$1:$AN628,17,))</f>
        <v/>
      </c>
      <c r="AE73" s="472" t="str">
        <f>IF(B73="","",VLOOKUP(B73,Esercizi!$V$1:$AN628,18,))</f>
        <v/>
      </c>
      <c r="AF73" s="472" t="str">
        <f>IFERROR(VLOOKUP($J73,Esercizi!$AO$1:$AP126,2,FALSE),"")</f>
        <v/>
      </c>
      <c r="AG73" s="472"/>
      <c r="AH73" s="472" t="str">
        <f t="shared" si="31"/>
        <v/>
      </c>
      <c r="AI73" s="473" t="str">
        <f>IFERROR(VLOOKUP($B73,Esercizi!$V$1:$W130,2,FALSE),"")</f>
        <v/>
      </c>
      <c r="AJ73" s="474"/>
      <c r="AK73" s="474"/>
      <c r="AL73" s="474"/>
      <c r="AM73" s="474"/>
      <c r="AN73" s="474"/>
      <c r="AO73" s="474"/>
    </row>
    <row r="74" ht="15.75" customHeight="1" outlineLevel="1">
      <c r="A74" s="475" t="str">
        <f t="shared" si="29"/>
        <v>Tricipiti</v>
      </c>
      <c r="B74" s="476" t="s">
        <v>391</v>
      </c>
      <c r="C74" s="486"/>
      <c r="D74" s="478"/>
      <c r="E74" s="464">
        <f t="shared" si="32"/>
        <v>6</v>
      </c>
      <c r="F74" s="479" t="str">
        <f t="shared" si="30"/>
        <v>Push down corda</v>
      </c>
      <c r="G74" s="466" t="str">
        <f>IF(F74="","",VLOOKUP(F74,Esercizi!$P$1:$S629,4,))</f>
        <v>https://youtu.be/VdzuANfjZSo?t=9</v>
      </c>
      <c r="H74" s="480">
        <v>60.0</v>
      </c>
      <c r="I74" s="12"/>
      <c r="J74" s="481"/>
      <c r="K74" s="12"/>
      <c r="L74" s="469" t="str">
        <f>IF(B74="","",VLOOKUP(B74,Esercizi!$V$1:$AN629,19,))</f>
        <v>Quando si giunge all'esaurimento muscolare con un carico di 6-8 rm si scarica il peso e senza riposo provi a fare altre 6ripetizioni, scarica nuovamente il peso e prova a chiudere altre 6reps.</v>
      </c>
      <c r="M74" s="12"/>
      <c r="N74" s="470" t="str">
        <f>IF(F74="","",VLOOKUP(F74,Esercizi!$D$1:$R629,15,))</f>
        <v>Pensa a ruotare l'omero verso l'esterno e e a raddrizzare completamente il braccio, il petto rimane sempre aperto</v>
      </c>
      <c r="O74" s="482"/>
      <c r="P74" s="472">
        <f>IF(B74="","",VLOOKUP(B74,Esercizi!$V$1:$AN629,3,))</f>
        <v>3</v>
      </c>
      <c r="Q74" s="472" t="str">
        <f>IF(B74="","",VLOOKUP(B74,Esercizi!$V$1:$AN629,4,))</f>
        <v>6+6+6</v>
      </c>
      <c r="R74" s="472">
        <f>IF(B74="","",VLOOKUP(B74,Esercizi!$V$1:$AN629,5,))</f>
        <v>3</v>
      </c>
      <c r="S74" s="472" t="str">
        <f>IF(B74="","",VLOOKUP(B74,Esercizi!$V$1:$AN629,6,))</f>
        <v>6+6+6</v>
      </c>
      <c r="T74" s="472">
        <f>IF(B74="","",VLOOKUP(B74,Esercizi!$V$1:$AN629,7,))</f>
        <v>3</v>
      </c>
      <c r="U74" s="472" t="str">
        <f>IF(B74="","",VLOOKUP(B74,Esercizi!$V$1:$AN629,8,))</f>
        <v>6+6+6</v>
      </c>
      <c r="V74" s="472">
        <f>IF(B74="","",VLOOKUP(B74,Esercizi!$V$1:$AN629,9,))</f>
        <v>3</v>
      </c>
      <c r="W74" s="472" t="str">
        <f>IF(B74="","",VLOOKUP(B74,Esercizi!$V$1:$AN629,10,))</f>
        <v>6+6+6</v>
      </c>
      <c r="X74" s="472">
        <f>IF(B74="","",VLOOKUP(B74,Esercizi!$V$1:$AN629,11,))</f>
        <v>3</v>
      </c>
      <c r="Y74" s="472" t="str">
        <f>IF(B74="","",VLOOKUP(B74,Esercizi!$V$1:$AN629,12,))</f>
        <v>6+6+6</v>
      </c>
      <c r="Z74" s="472">
        <f>IF(B74="","",VLOOKUP(B74,Esercizi!$V$1:$AN629,13,))</f>
        <v>3</v>
      </c>
      <c r="AA74" s="472" t="str">
        <f>IF(B74="","",VLOOKUP(B74,Esercizi!$V$1:$AN629,14,))</f>
        <v>6+6+6</v>
      </c>
      <c r="AB74" s="472" t="str">
        <f>IF(B74="","",VLOOKUP(B74,Esercizi!$V$1:$AN629,15,))</f>
        <v/>
      </c>
      <c r="AC74" s="472" t="str">
        <f>IF(B74="","",VLOOKUP(B74,Esercizi!$V$1:$AN629,16,))</f>
        <v/>
      </c>
      <c r="AD74" s="472" t="str">
        <f>IF(B74="","",VLOOKUP(B74,Esercizi!$V$1:$AN629,17,))</f>
        <v/>
      </c>
      <c r="AE74" s="472" t="str">
        <f>IF(B74="","",VLOOKUP(B74,Esercizi!$V$1:$AN629,18,))</f>
        <v/>
      </c>
      <c r="AF74" s="484" t="str">
        <f>IFERROR(VLOOKUP($J74,Esercizi!$AO$1:$AP126,2,FALSE),"")</f>
        <v/>
      </c>
      <c r="AG74" s="484"/>
      <c r="AH74" s="472" t="str">
        <f t="shared" si="31"/>
        <v/>
      </c>
      <c r="AI74" s="473" t="str">
        <f>IFERROR(VLOOKUP($B74,Esercizi!$V$1:$W131,2,FALSE),"")</f>
        <v/>
      </c>
      <c r="AJ74" s="474"/>
      <c r="AK74" s="474"/>
      <c r="AL74" s="474"/>
      <c r="AM74" s="474"/>
      <c r="AN74" s="474"/>
      <c r="AO74" s="474"/>
    </row>
    <row r="75" ht="15.75" customHeight="1" outlineLevel="1">
      <c r="A75" s="460" t="str">
        <f t="shared" si="29"/>
        <v>Core</v>
      </c>
      <c r="B75" s="461" t="s">
        <v>394</v>
      </c>
      <c r="C75" s="488"/>
      <c r="D75" s="483"/>
      <c r="E75" s="464">
        <f t="shared" si="32"/>
        <v>7</v>
      </c>
      <c r="F75" s="465" t="str">
        <f t="shared" si="30"/>
        <v>Plank</v>
      </c>
      <c r="G75" s="466" t="str">
        <f>IF(F75="","",VLOOKUP(F75,Esercizi!$P$1:$S630,4,))</f>
        <v>https://youtu.be/EPiXN2bkLoQ?si=JSt1Gs2PWN3dLczc</v>
      </c>
      <c r="H75" s="467">
        <v>45.0</v>
      </c>
      <c r="I75" s="12"/>
      <c r="J75" s="469"/>
      <c r="K75" s="12"/>
      <c r="L75" s="469" t="str">
        <f>IF(B75="","",VLOOKUP(B75,Esercizi!$V$1:$AN630,19,))</f>
        <v>LAVORO A TEMPO, trova un carico che ti permetta di esprimere un buon effort in tutte le serie rimanendo nel range di tempo richiesto</v>
      </c>
      <c r="M75" s="12"/>
      <c r="N75" s="470" t="str">
        <f>IF(F75="","",VLOOKUP(F75,Esercizi!$D$1:$R630,15,))</f>
        <v>Immagina di unire i due punti pube e sterno</v>
      </c>
      <c r="O75" s="485"/>
      <c r="P75" s="472">
        <f>IF(B75="","",VLOOKUP(B75,Esercizi!$V$1:$AN630,3,))</f>
        <v>3</v>
      </c>
      <c r="Q75" s="472" t="str">
        <f>IF(B75="","",VLOOKUP(B75,Esercizi!$V$1:$AN630,4,))</f>
        <v>30/40"</v>
      </c>
      <c r="R75" s="472">
        <f>IF(B75="","",VLOOKUP(B75,Esercizi!$V$1:$AN630,5,))</f>
        <v>3</v>
      </c>
      <c r="S75" s="472" t="str">
        <f>IF(B75="","",VLOOKUP(B75,Esercizi!$V$1:$AN630,6,))</f>
        <v>30/40"</v>
      </c>
      <c r="T75" s="472">
        <f>IF(B75="","",VLOOKUP(B75,Esercizi!$V$1:$AN630,7,))</f>
        <v>4</v>
      </c>
      <c r="U75" s="472" t="str">
        <f>IF(B75="","",VLOOKUP(B75,Esercizi!$V$1:$AN630,8,))</f>
        <v>30/40"</v>
      </c>
      <c r="V75" s="472">
        <f>IF(B75="","",VLOOKUP(B75,Esercizi!$V$1:$AN630,9,))</f>
        <v>4</v>
      </c>
      <c r="W75" s="472" t="str">
        <f>IF(B75="","",VLOOKUP(B75,Esercizi!$V$1:$AN630,10,))</f>
        <v>30/40"</v>
      </c>
      <c r="X75" s="472">
        <f>IF(B75="","",VLOOKUP(B75,Esercizi!$V$1:$AN630,11,))</f>
        <v>3</v>
      </c>
      <c r="Y75" s="472" t="str">
        <f>IF(B75="","",VLOOKUP(B75,Esercizi!$V$1:$AN630,12,))</f>
        <v>30/40"</v>
      </c>
      <c r="Z75" s="472">
        <f>IF(B75="","",VLOOKUP(B75,Esercizi!$V$1:$AN630,13,))</f>
        <v>2</v>
      </c>
      <c r="AA75" s="472" t="str">
        <f>IF(B75="","",VLOOKUP(B75,Esercizi!$V$1:$AN630,14,))</f>
        <v>50"</v>
      </c>
      <c r="AB75" s="472" t="str">
        <f>IF(B75="","",VLOOKUP(B75,Esercizi!$V$1:$AN630,15,))</f>
        <v/>
      </c>
      <c r="AC75" s="472" t="str">
        <f>IF(B75="","",VLOOKUP(B75,Esercizi!$V$1:$AN630,16,))</f>
        <v/>
      </c>
      <c r="AD75" s="472" t="str">
        <f>IF(B75="","",VLOOKUP(B75,Esercizi!$V$1:$AN630,17,))</f>
        <v/>
      </c>
      <c r="AE75" s="472" t="str">
        <f>IF(B75="","",VLOOKUP(B75,Esercizi!$V$1:$AN630,18,))</f>
        <v/>
      </c>
      <c r="AF75" s="472" t="str">
        <f>IFERROR(VLOOKUP($J75,Esercizi!$AO$1:$AP126,2,FALSE),"")</f>
        <v/>
      </c>
      <c r="AG75" s="472"/>
      <c r="AH75" s="472" t="str">
        <f t="shared" si="31"/>
        <v/>
      </c>
      <c r="AI75" s="473" t="str">
        <f>IFERROR(VLOOKUP($B75,Esercizi!$V$1:$W132,2,FALSE),"")</f>
        <v/>
      </c>
      <c r="AJ75" s="474"/>
      <c r="AK75" s="474"/>
      <c r="AL75" s="474"/>
      <c r="AM75" s="474"/>
      <c r="AN75" s="474"/>
      <c r="AO75" s="474"/>
    </row>
    <row r="76" ht="15.75" customHeight="1" outlineLevel="1">
      <c r="A76" s="475" t="str">
        <f t="shared" si="29"/>
        <v/>
      </c>
      <c r="B76" s="489"/>
      <c r="C76" s="486"/>
      <c r="D76" s="478"/>
      <c r="E76" s="464">
        <f t="shared" si="32"/>
        <v>8</v>
      </c>
      <c r="F76" s="479" t="str">
        <f t="shared" si="30"/>
        <v/>
      </c>
      <c r="G76" s="470" t="str">
        <f>IF(F76="","",VLOOKUP(F76,Esercizi!$P$1:$S631,4,))</f>
        <v/>
      </c>
      <c r="H76" s="479"/>
      <c r="I76" s="12"/>
      <c r="J76" s="481"/>
      <c r="K76" s="12"/>
      <c r="L76" s="469" t="str">
        <f>IF(B76="","",VLOOKUP(B76,Esercizi!$V$1:$AN631,19,))</f>
        <v/>
      </c>
      <c r="M76" s="12"/>
      <c r="N76" s="470" t="str">
        <f>IF(F76="","",VLOOKUP(F76,Esercizi!$D$1:$R631,15,))</f>
        <v/>
      </c>
      <c r="O76" s="482"/>
      <c r="P76" s="472" t="str">
        <f>IF(B76="","",VLOOKUP(B76,Esercizi!$V$1:$AN631,3,))</f>
        <v/>
      </c>
      <c r="Q76" s="472" t="str">
        <f>IF(B76="","",VLOOKUP(B76,Esercizi!$V$1:$AN631,4,))</f>
        <v/>
      </c>
      <c r="R76" s="472" t="str">
        <f>IF(B76="","",VLOOKUP(B76,Esercizi!$V$1:$AN631,5,))</f>
        <v/>
      </c>
      <c r="S76" s="472" t="str">
        <f>IF(B76="","",VLOOKUP(B76,Esercizi!$V$1:$AN631,6,))</f>
        <v/>
      </c>
      <c r="T76" s="472" t="str">
        <f>IF(B76="","",VLOOKUP(B76,Esercizi!$V$1:$AN631,7,))</f>
        <v/>
      </c>
      <c r="U76" s="472" t="str">
        <f>IF(B76="","",VLOOKUP(B76,Esercizi!$V$1:$AN631,8,))</f>
        <v/>
      </c>
      <c r="V76" s="472" t="str">
        <f>IF(B76="","",VLOOKUP(B76,Esercizi!$V$1:$AN631,9,))</f>
        <v/>
      </c>
      <c r="W76" s="472" t="str">
        <f>IF(B76="","",VLOOKUP(B76,Esercizi!$V$1:$AN631,10,))</f>
        <v/>
      </c>
      <c r="X76" s="472" t="str">
        <f>IF(B76="","",VLOOKUP(B76,Esercizi!$V$1:$AN631,11,))</f>
        <v/>
      </c>
      <c r="Y76" s="472" t="str">
        <f>IF(B76="","",VLOOKUP(B76,Esercizi!$V$1:$AN631,12,))</f>
        <v/>
      </c>
      <c r="Z76" s="472" t="str">
        <f>IF(B76="","",VLOOKUP(B76,Esercizi!$V$1:$AN631,13,))</f>
        <v/>
      </c>
      <c r="AA76" s="472" t="str">
        <f>IF(B76="","",VLOOKUP(B76,Esercizi!$V$1:$AN631,14,))</f>
        <v/>
      </c>
      <c r="AB76" s="472" t="str">
        <f>IF(B76="","",VLOOKUP(B76,Esercizi!$V$1:$AN631,15,))</f>
        <v/>
      </c>
      <c r="AC76" s="472" t="str">
        <f>IF(B76="","",VLOOKUP(B76,Esercizi!$V$1:$AN631,16,))</f>
        <v/>
      </c>
      <c r="AD76" s="472" t="str">
        <f>IF(B76="","",VLOOKUP(B76,Esercizi!$V$1:$AN631,17,))</f>
        <v/>
      </c>
      <c r="AE76" s="472" t="str">
        <f>IF(B76="","",VLOOKUP(B76,Esercizi!$V$1:$AN631,18,))</f>
        <v/>
      </c>
      <c r="AF76" s="484" t="str">
        <f>IFERROR(VLOOKUP($J76,Esercizi!$AO$1:$AP126,2,FALSE),"")</f>
        <v/>
      </c>
      <c r="AG76" s="484"/>
      <c r="AH76" s="472" t="str">
        <f t="shared" si="31"/>
        <v/>
      </c>
      <c r="AI76" s="473" t="str">
        <f>IFERROR(VLOOKUP($B76,Esercizi!$V$1:$W133,2,FALSE),"")</f>
        <v/>
      </c>
      <c r="AJ76" s="474"/>
      <c r="AK76" s="474"/>
      <c r="AL76" s="474"/>
      <c r="AM76" s="474"/>
      <c r="AN76" s="474"/>
      <c r="AO76" s="474"/>
    </row>
    <row r="77" ht="15.75" customHeight="1" outlineLevel="1">
      <c r="A77" s="460" t="str">
        <f t="shared" si="29"/>
        <v/>
      </c>
      <c r="B77" s="490"/>
      <c r="C77" s="474"/>
      <c r="D77" s="483"/>
      <c r="E77" s="464">
        <f t="shared" si="32"/>
        <v>9</v>
      </c>
      <c r="F77" s="465" t="str">
        <f t="shared" si="30"/>
        <v/>
      </c>
      <c r="G77" s="470" t="str">
        <f>IF(F77="","",VLOOKUP(F77,Esercizi!$P$1:$S632,4,))</f>
        <v/>
      </c>
      <c r="H77" s="465"/>
      <c r="I77" s="12"/>
      <c r="J77" s="469"/>
      <c r="K77" s="12"/>
      <c r="L77" s="469" t="str">
        <f>IF(B77="","",VLOOKUP(B77,Esercizi!$V$1:$AN632,19,))</f>
        <v/>
      </c>
      <c r="M77" s="12"/>
      <c r="N77" s="470" t="str">
        <f>IF(F77="","",VLOOKUP(F77,Esercizi!$D$1:$R632,15,))</f>
        <v/>
      </c>
      <c r="O77" s="485"/>
      <c r="P77" s="472" t="str">
        <f>IF(B77="","",VLOOKUP(B77,Esercizi!$V$1:$AN632,3,))</f>
        <v/>
      </c>
      <c r="Q77" s="472" t="str">
        <f>IF(B77="","",VLOOKUP(B77,Esercizi!$V$1:$AN632,4,))</f>
        <v/>
      </c>
      <c r="R77" s="472" t="str">
        <f>IF(B77="","",VLOOKUP(B77,Esercizi!$V$1:$AN632,5,))</f>
        <v/>
      </c>
      <c r="S77" s="472" t="str">
        <f>IF(B77="","",VLOOKUP(B77,Esercizi!$V$1:$AN632,6,))</f>
        <v/>
      </c>
      <c r="T77" s="472" t="str">
        <f>IF(B77="","",VLOOKUP(B77,Esercizi!$V$1:$AN632,7,))</f>
        <v/>
      </c>
      <c r="U77" s="472" t="str">
        <f>IF(B77="","",VLOOKUP(B77,Esercizi!$V$1:$AN632,8,))</f>
        <v/>
      </c>
      <c r="V77" s="472" t="str">
        <f>IF(B77="","",VLOOKUP(B77,Esercizi!$V$1:$AN632,9,))</f>
        <v/>
      </c>
      <c r="W77" s="472" t="str">
        <f>IF(B77="","",VLOOKUP(B77,Esercizi!$V$1:$AN632,10,))</f>
        <v/>
      </c>
      <c r="X77" s="472" t="str">
        <f>IF(B77="","",VLOOKUP(B77,Esercizi!$V$1:$AN632,11,))</f>
        <v/>
      </c>
      <c r="Y77" s="472" t="str">
        <f>IF(B77="","",VLOOKUP(B77,Esercizi!$V$1:$AN632,12,))</f>
        <v/>
      </c>
      <c r="Z77" s="472" t="str">
        <f>IF(B77="","",VLOOKUP(B77,Esercizi!$V$1:$AN632,13,))</f>
        <v/>
      </c>
      <c r="AA77" s="472" t="str">
        <f>IF(B77="","",VLOOKUP(B77,Esercizi!$V$1:$AN632,14,))</f>
        <v/>
      </c>
      <c r="AB77" s="472" t="str">
        <f>IF(B77="","",VLOOKUP(B77,Esercizi!$V$1:$AN632,15,))</f>
        <v/>
      </c>
      <c r="AC77" s="472" t="str">
        <f>IF(B77="","",VLOOKUP(B77,Esercizi!$V$1:$AN632,16,))</f>
        <v/>
      </c>
      <c r="AD77" s="472" t="str">
        <f>IF(B77="","",VLOOKUP(B77,Esercizi!$V$1:$AN632,17,))</f>
        <v/>
      </c>
      <c r="AE77" s="472" t="str">
        <f>IF(B77="","",VLOOKUP(B77,Esercizi!$V$1:$AN632,18,))</f>
        <v/>
      </c>
      <c r="AF77" s="472" t="str">
        <f>IFERROR(VLOOKUP($J77,Esercizi!$AO$1:$AP126,2,FALSE),"")</f>
        <v/>
      </c>
      <c r="AG77" s="472"/>
      <c r="AH77" s="472" t="str">
        <f t="shared" si="31"/>
        <v/>
      </c>
      <c r="AI77" s="473" t="str">
        <f>IFERROR(VLOOKUP($B77,Esercizi!$V$1:$W134,2,FALSE),"")</f>
        <v/>
      </c>
      <c r="AJ77" s="474"/>
      <c r="AK77" s="474"/>
      <c r="AL77" s="474"/>
      <c r="AM77" s="474"/>
      <c r="AN77" s="474"/>
      <c r="AO77" s="474"/>
    </row>
    <row r="78" ht="15.75" customHeight="1" outlineLevel="1">
      <c r="A78" s="475" t="str">
        <f t="shared" si="29"/>
        <v/>
      </c>
      <c r="B78" s="489"/>
      <c r="C78" s="491"/>
      <c r="D78" s="478"/>
      <c r="E78" s="464">
        <f t="shared" si="32"/>
        <v>10</v>
      </c>
      <c r="F78" s="479" t="str">
        <f t="shared" si="30"/>
        <v/>
      </c>
      <c r="G78" s="470" t="str">
        <f>IF(F78="","",VLOOKUP(F78,Esercizi!$P$1:$S633,4,))</f>
        <v/>
      </c>
      <c r="H78" s="479"/>
      <c r="I78" s="12"/>
      <c r="J78" s="481"/>
      <c r="K78" s="12"/>
      <c r="L78" s="469" t="str">
        <f>IF(B78="","",VLOOKUP(B78,Esercizi!$V$1:$AN633,19,))</f>
        <v/>
      </c>
      <c r="M78" s="12"/>
      <c r="N78" s="470" t="str">
        <f>IF(F78="","",VLOOKUP(F78,Esercizi!$D$1:$R633,15,))</f>
        <v/>
      </c>
      <c r="O78" s="482"/>
      <c r="P78" s="472" t="str">
        <f>IF(B78="","",VLOOKUP(B78,Esercizi!$V$1:$AN633,3,))</f>
        <v/>
      </c>
      <c r="Q78" s="472" t="str">
        <f>IF(B78="","",VLOOKUP(B78,Esercizi!$V$1:$AN633,4,))</f>
        <v/>
      </c>
      <c r="R78" s="472" t="str">
        <f>IF(B78="","",VLOOKUP(B78,Esercizi!$V$1:$AN633,5,))</f>
        <v/>
      </c>
      <c r="S78" s="472" t="str">
        <f>IF(B78="","",VLOOKUP(B78,Esercizi!$V$1:$AN633,6,))</f>
        <v/>
      </c>
      <c r="T78" s="472" t="str">
        <f>IF(B78="","",VLOOKUP(B78,Esercizi!$V$1:$AN633,7,))</f>
        <v/>
      </c>
      <c r="U78" s="472" t="str">
        <f>IF(B78="","",VLOOKUP(B78,Esercizi!$V$1:$AN633,8,))</f>
        <v/>
      </c>
      <c r="V78" s="472" t="str">
        <f>IF(B78="","",VLOOKUP(B78,Esercizi!$V$1:$AN633,9,))</f>
        <v/>
      </c>
      <c r="W78" s="472" t="str">
        <f>IF(B78="","",VLOOKUP(B78,Esercizi!$V$1:$AN633,10,))</f>
        <v/>
      </c>
      <c r="X78" s="472" t="str">
        <f>IF(B78="","",VLOOKUP(B78,Esercizi!$V$1:$AN633,11,))</f>
        <v/>
      </c>
      <c r="Y78" s="472" t="str">
        <f>IF(B78="","",VLOOKUP(B78,Esercizi!$V$1:$AN633,12,))</f>
        <v/>
      </c>
      <c r="Z78" s="472" t="str">
        <f>IF(B78="","",VLOOKUP(B78,Esercizi!$V$1:$AN633,13,))</f>
        <v/>
      </c>
      <c r="AA78" s="472" t="str">
        <f>IF(B78="","",VLOOKUP(B78,Esercizi!$V$1:$AN633,14,))</f>
        <v/>
      </c>
      <c r="AB78" s="472" t="str">
        <f>IF(B78="","",VLOOKUP(B78,Esercizi!$V$1:$AN633,15,))</f>
        <v/>
      </c>
      <c r="AC78" s="472" t="str">
        <f>IF(B78="","",VLOOKUP(B78,Esercizi!$V$1:$AN633,16,))</f>
        <v/>
      </c>
      <c r="AD78" s="472" t="str">
        <f>IF(B78="","",VLOOKUP(B78,Esercizi!$V$1:$AN633,17,))</f>
        <v/>
      </c>
      <c r="AE78" s="472" t="str">
        <f>IF(B78="","",VLOOKUP(B78,Esercizi!$V$1:$AN633,18,))</f>
        <v/>
      </c>
      <c r="AF78" s="484" t="str">
        <f>IFERROR(VLOOKUP($J78,Esercizi!$AO$1:$AP126,2,FALSE),"")</f>
        <v/>
      </c>
      <c r="AG78" s="484"/>
      <c r="AH78" s="472" t="str">
        <f t="shared" si="31"/>
        <v/>
      </c>
      <c r="AI78" s="473" t="str">
        <f>IFERROR(VLOOKUP($B78,Esercizi!$V$1:$W135,2,FALSE),"")</f>
        <v/>
      </c>
      <c r="AJ78" s="474"/>
      <c r="AK78" s="474"/>
      <c r="AL78" s="474"/>
      <c r="AM78" s="474"/>
      <c r="AN78" s="474"/>
      <c r="AO78" s="474"/>
    </row>
    <row r="79" ht="15.75" customHeight="1" outlineLevel="1">
      <c r="A79" s="460" t="str">
        <f t="shared" si="29"/>
        <v/>
      </c>
      <c r="B79" s="490"/>
      <c r="C79" s="474"/>
      <c r="D79" s="483"/>
      <c r="E79" s="464">
        <f t="shared" si="32"/>
        <v>11</v>
      </c>
      <c r="F79" s="465" t="str">
        <f t="shared" si="30"/>
        <v/>
      </c>
      <c r="G79" s="470" t="str">
        <f>IF(F79="","",VLOOKUP(F79,Esercizi!$P$1:$S634,4,))</f>
        <v/>
      </c>
      <c r="H79" s="465"/>
      <c r="I79" s="12"/>
      <c r="J79" s="469"/>
      <c r="K79" s="12"/>
      <c r="L79" s="469" t="str">
        <f>IF(B79="","",VLOOKUP(B79,Esercizi!$V$1:$AN634,19,))</f>
        <v/>
      </c>
      <c r="M79" s="12"/>
      <c r="N79" s="470" t="str">
        <f>IF(F79="","",VLOOKUP(F79,Esercizi!$D$1:$R634,15,))</f>
        <v/>
      </c>
      <c r="O79" s="485"/>
      <c r="P79" s="472" t="str">
        <f>IF(B79="","",VLOOKUP(B79,Esercizi!$V$1:$AN634,3,))</f>
        <v/>
      </c>
      <c r="Q79" s="472" t="str">
        <f>IF(B79="","",VLOOKUP(B79,Esercizi!$V$1:$AN634,4,))</f>
        <v/>
      </c>
      <c r="R79" s="472" t="str">
        <f>IF(B79="","",VLOOKUP(B79,Esercizi!$V$1:$AN634,5,))</f>
        <v/>
      </c>
      <c r="S79" s="472" t="str">
        <f>IF(B79="","",VLOOKUP(B79,Esercizi!$V$1:$AN634,6,))</f>
        <v/>
      </c>
      <c r="T79" s="472" t="str">
        <f>IF(B79="","",VLOOKUP(B79,Esercizi!$V$1:$AN634,7,))</f>
        <v/>
      </c>
      <c r="U79" s="472" t="str">
        <f>IF(B79="","",VLOOKUP(B79,Esercizi!$V$1:$AN634,8,))</f>
        <v/>
      </c>
      <c r="V79" s="472" t="str">
        <f>IF(B79="","",VLOOKUP(B79,Esercizi!$V$1:$AN634,9,))</f>
        <v/>
      </c>
      <c r="W79" s="472" t="str">
        <f>IF(B79="","",VLOOKUP(B79,Esercizi!$V$1:$AN634,10,))</f>
        <v/>
      </c>
      <c r="X79" s="472" t="str">
        <f>IF(B79="","",VLOOKUP(B79,Esercizi!$V$1:$AN634,11,))</f>
        <v/>
      </c>
      <c r="Y79" s="472" t="str">
        <f>IF(B79="","",VLOOKUP(B79,Esercizi!$V$1:$AN634,12,))</f>
        <v/>
      </c>
      <c r="Z79" s="472" t="str">
        <f>IF(B79="","",VLOOKUP(B79,Esercizi!$V$1:$AN634,13,))</f>
        <v/>
      </c>
      <c r="AA79" s="472" t="str">
        <f>IF(B79="","",VLOOKUP(B79,Esercizi!$V$1:$AN634,14,))</f>
        <v/>
      </c>
      <c r="AB79" s="472" t="str">
        <f>IF(B79="","",VLOOKUP(B79,Esercizi!$V$1:$AN634,15,))</f>
        <v/>
      </c>
      <c r="AC79" s="472" t="str">
        <f>IF(B79="","",VLOOKUP(B79,Esercizi!$V$1:$AN634,16,))</f>
        <v/>
      </c>
      <c r="AD79" s="472" t="str">
        <f>IF(B79="","",VLOOKUP(B79,Esercizi!$V$1:$AN634,17,))</f>
        <v/>
      </c>
      <c r="AE79" s="472" t="str">
        <f>IF(B79="","",VLOOKUP(B79,Esercizi!$V$1:$AN634,18,))</f>
        <v/>
      </c>
      <c r="AF79" s="472" t="str">
        <f>IFERROR(VLOOKUP($J79,Esercizi!$AO$1:$AP126,2,FALSE),"")</f>
        <v/>
      </c>
      <c r="AG79" s="472"/>
      <c r="AH79" s="472" t="str">
        <f t="shared" si="31"/>
        <v/>
      </c>
      <c r="AI79" s="473" t="str">
        <f>IFERROR(VLOOKUP($B79,Esercizi!$V$1:$W136,2,FALSE),"")</f>
        <v/>
      </c>
      <c r="AJ79" s="474"/>
      <c r="AK79" s="474"/>
      <c r="AL79" s="474"/>
      <c r="AM79" s="474"/>
      <c r="AN79" s="474"/>
      <c r="AO79" s="474"/>
    </row>
    <row r="80" ht="15.75" customHeight="1" outlineLevel="1">
      <c r="A80" s="492" t="str">
        <f t="shared" si="29"/>
        <v/>
      </c>
      <c r="B80" s="493"/>
      <c r="C80" s="494"/>
      <c r="D80" s="495"/>
      <c r="E80" s="464">
        <f t="shared" si="32"/>
        <v>12</v>
      </c>
      <c r="F80" s="479" t="str">
        <f t="shared" si="30"/>
        <v/>
      </c>
      <c r="G80" s="470" t="str">
        <f>IF(F80="","",VLOOKUP(F80,Esercizi!$P$1:$S635,4,))</f>
        <v/>
      </c>
      <c r="H80" s="479"/>
      <c r="I80" s="12"/>
      <c r="J80" s="481"/>
      <c r="K80" s="12"/>
      <c r="L80" s="469" t="str">
        <f>IF(B80="","",VLOOKUP(B80,Esercizi!$V$1:$AN635,19,))</f>
        <v/>
      </c>
      <c r="M80" s="12"/>
      <c r="N80" s="470" t="str">
        <f>IF(F80="","",VLOOKUP(F80,Esercizi!$D$1:$R635,15,))</f>
        <v/>
      </c>
      <c r="O80" s="482"/>
      <c r="P80" s="472" t="str">
        <f>IF(B80="","",VLOOKUP(B80,Esercizi!$V$1:$AN635,3,))</f>
        <v/>
      </c>
      <c r="Q80" s="472" t="str">
        <f>IF(B80="","",VLOOKUP(B80,Esercizi!$V$1:$AN635,4,))</f>
        <v/>
      </c>
      <c r="R80" s="472" t="str">
        <f>IF(B80="","",VLOOKUP(B80,Esercizi!$V$1:$AN635,5,))</f>
        <v/>
      </c>
      <c r="S80" s="472" t="str">
        <f>IF(B80="","",VLOOKUP(B80,Esercizi!$V$1:$AN635,6,))</f>
        <v/>
      </c>
      <c r="T80" s="472" t="str">
        <f>IF(B80="","",VLOOKUP(B80,Esercizi!$V$1:$AN635,7,))</f>
        <v/>
      </c>
      <c r="U80" s="472" t="str">
        <f>IF(B80="","",VLOOKUP(B80,Esercizi!$V$1:$AN635,8,))</f>
        <v/>
      </c>
      <c r="V80" s="472" t="str">
        <f>IF(B80="","",VLOOKUP(B80,Esercizi!$V$1:$AN635,9,))</f>
        <v/>
      </c>
      <c r="W80" s="472" t="str">
        <f>IF(B80="","",VLOOKUP(B80,Esercizi!$V$1:$AN635,10,))</f>
        <v/>
      </c>
      <c r="X80" s="472" t="str">
        <f>IF(B80="","",VLOOKUP(B80,Esercizi!$V$1:$AN635,11,))</f>
        <v/>
      </c>
      <c r="Y80" s="472" t="str">
        <f>IF(B80="","",VLOOKUP(B80,Esercizi!$V$1:$AN635,12,))</f>
        <v/>
      </c>
      <c r="Z80" s="472" t="str">
        <f>IF(B80="","",VLOOKUP(B80,Esercizi!$V$1:$AN635,13,))</f>
        <v/>
      </c>
      <c r="AA80" s="472" t="str">
        <f>IF(B80="","",VLOOKUP(B80,Esercizi!$V$1:$AN635,14,))</f>
        <v/>
      </c>
      <c r="AB80" s="472" t="str">
        <f>IF(B80="","",VLOOKUP(B80,Esercizi!$V$1:$AN635,15,))</f>
        <v/>
      </c>
      <c r="AC80" s="472" t="str">
        <f>IF(B80="","",VLOOKUP(B80,Esercizi!$V$1:$AN635,16,))</f>
        <v/>
      </c>
      <c r="AD80" s="472" t="str">
        <f>IF(B80="","",VLOOKUP(B80,Esercizi!$V$1:$AN635,17,))</f>
        <v/>
      </c>
      <c r="AE80" s="472" t="str">
        <f>IF(B80="","",VLOOKUP(B80,Esercizi!$V$1:$AN635,18,))</f>
        <v/>
      </c>
      <c r="AF80" s="484" t="str">
        <f>IFERROR(VLOOKUP($J80,Esercizi!$AO$1:$AP126,2,FALSE),"")</f>
        <v/>
      </c>
      <c r="AG80" s="484"/>
      <c r="AH80" s="472" t="str">
        <f t="shared" si="31"/>
        <v/>
      </c>
      <c r="AI80" s="473" t="str">
        <f>IFERROR(VLOOKUP($B80,Esercizi!$V$1:$W137,2,FALSE),"")</f>
        <v/>
      </c>
      <c r="AJ80" s="474"/>
      <c r="AK80" s="474"/>
      <c r="AL80" s="474"/>
      <c r="AM80" s="474"/>
      <c r="AN80" s="474"/>
      <c r="AO80" s="474"/>
    </row>
    <row r="81" ht="15.75" customHeight="1" outlineLevel="1">
      <c r="A81" s="96"/>
      <c r="B81" s="96"/>
      <c r="C81" s="96"/>
      <c r="D81" s="96"/>
      <c r="E81" s="96"/>
      <c r="F81" s="96"/>
      <c r="G81" s="445"/>
      <c r="H81" s="445"/>
      <c r="I81" s="445"/>
      <c r="J81" s="445"/>
      <c r="K81" s="445"/>
      <c r="L81" s="445"/>
      <c r="M81" s="445"/>
      <c r="N81" s="445"/>
      <c r="O81" s="445"/>
      <c r="P81" s="445"/>
      <c r="Q81" s="96"/>
      <c r="R81" s="96"/>
      <c r="S81" s="96"/>
      <c r="T81" s="472"/>
      <c r="U81" s="96"/>
      <c r="V81" s="96"/>
      <c r="W81" s="96"/>
      <c r="X81" s="96"/>
      <c r="Y81" s="96"/>
      <c r="Z81" s="96"/>
      <c r="AA81" s="96"/>
      <c r="AB81" s="96"/>
      <c r="AC81" s="96"/>
      <c r="AD81" s="96"/>
      <c r="AE81" s="96"/>
      <c r="AF81" s="96"/>
      <c r="AG81" s="96"/>
      <c r="AH81" s="96"/>
      <c r="AI81" s="96"/>
      <c r="AJ81" s="370"/>
      <c r="AK81" s="370"/>
      <c r="AL81" s="370"/>
      <c r="AM81" s="370"/>
      <c r="AN81" s="370"/>
      <c r="AO81" s="370"/>
    </row>
    <row r="82" ht="37.5" customHeight="1" outlineLevel="1">
      <c r="A82" s="446"/>
      <c r="B82" s="446"/>
      <c r="C82" s="446"/>
      <c r="D82" s="446"/>
      <c r="E82" s="446"/>
      <c r="F82" s="447">
        <f>F67+1</f>
        <v>4</v>
      </c>
      <c r="H82" s="448"/>
      <c r="I82" s="448"/>
      <c r="J82" s="448"/>
      <c r="K82" s="448"/>
      <c r="L82" s="448"/>
      <c r="M82" s="448"/>
      <c r="N82" s="448"/>
      <c r="O82" s="448"/>
      <c r="P82" s="448"/>
      <c r="Q82" s="448"/>
      <c r="R82" s="446"/>
      <c r="S82" s="446"/>
      <c r="T82" s="446"/>
      <c r="U82" s="446"/>
      <c r="V82" s="446"/>
      <c r="W82" s="446"/>
      <c r="X82" s="446"/>
      <c r="Y82" s="446"/>
      <c r="Z82" s="446"/>
      <c r="AA82" s="446"/>
      <c r="AB82" s="446"/>
      <c r="AC82" s="446"/>
      <c r="AD82" s="446"/>
      <c r="AE82" s="446"/>
      <c r="AF82" s="446"/>
      <c r="AG82" s="446"/>
      <c r="AH82" s="446"/>
      <c r="AI82" s="446"/>
      <c r="AJ82" s="370"/>
      <c r="AK82" s="370"/>
      <c r="AL82" s="370"/>
      <c r="AM82" s="370"/>
      <c r="AN82" s="370"/>
      <c r="AO82" s="370"/>
    </row>
    <row r="83" ht="15.75" customHeight="1" outlineLevel="1">
      <c r="A83" s="449" t="s">
        <v>362</v>
      </c>
      <c r="B83" s="450" t="s">
        <v>301</v>
      </c>
      <c r="C83" s="451" t="s">
        <v>363</v>
      </c>
      <c r="D83" s="452" t="s">
        <v>364</v>
      </c>
      <c r="E83" s="453"/>
      <c r="F83" s="454" t="s">
        <v>315</v>
      </c>
      <c r="G83" s="454" t="s">
        <v>303</v>
      </c>
      <c r="H83" s="455" t="s">
        <v>306</v>
      </c>
      <c r="I83" s="456"/>
      <c r="J83" s="457" t="s">
        <v>317</v>
      </c>
      <c r="K83" s="456"/>
      <c r="L83" s="458" t="s">
        <v>318</v>
      </c>
      <c r="M83" s="456"/>
      <c r="N83" s="458" t="s">
        <v>307</v>
      </c>
      <c r="O83" s="457" t="s">
        <v>316</v>
      </c>
      <c r="P83" s="455" t="s">
        <v>365</v>
      </c>
      <c r="Q83" s="455" t="s">
        <v>366</v>
      </c>
      <c r="R83" s="455" t="s">
        <v>367</v>
      </c>
      <c r="S83" s="455" t="s">
        <v>368</v>
      </c>
      <c r="T83" s="455" t="s">
        <v>369</v>
      </c>
      <c r="U83" s="455" t="s">
        <v>370</v>
      </c>
      <c r="V83" s="455" t="s">
        <v>371</v>
      </c>
      <c r="W83" s="455" t="s">
        <v>372</v>
      </c>
      <c r="X83" s="455" t="s">
        <v>373</v>
      </c>
      <c r="Y83" s="455" t="s">
        <v>374</v>
      </c>
      <c r="Z83" s="455" t="s">
        <v>375</v>
      </c>
      <c r="AA83" s="455" t="s">
        <v>376</v>
      </c>
      <c r="AB83" s="455" t="s">
        <v>377</v>
      </c>
      <c r="AC83" s="455" t="s">
        <v>378</v>
      </c>
      <c r="AD83" s="455" t="s">
        <v>379</v>
      </c>
      <c r="AE83" s="455" t="s">
        <v>380</v>
      </c>
      <c r="AF83" s="458" t="s">
        <v>381</v>
      </c>
      <c r="AG83" s="456"/>
      <c r="AH83" s="458" t="s">
        <v>382</v>
      </c>
      <c r="AI83" s="458" t="s">
        <v>382</v>
      </c>
      <c r="AJ83" s="370"/>
      <c r="AK83" s="370"/>
      <c r="AL83" s="370"/>
      <c r="AM83" s="370"/>
      <c r="AN83" s="370"/>
      <c r="AO83" s="370"/>
    </row>
    <row r="84" ht="15.75" customHeight="1" outlineLevel="1">
      <c r="A84" s="460" t="str">
        <f t="shared" ref="A84:A95" si="33">O7</f>
        <v/>
      </c>
      <c r="B84" s="461"/>
      <c r="C84" s="488"/>
      <c r="D84" s="496"/>
      <c r="E84" s="464">
        <v>1.0</v>
      </c>
      <c r="F84" s="465" t="str">
        <f t="shared" ref="F84:F95" si="34">O24</f>
        <v/>
      </c>
      <c r="G84" s="470" t="str">
        <f>IF(F84="","",VLOOKUP(F84,Esercizi!$P$1:$S624,4,))</f>
        <v/>
      </c>
      <c r="H84" s="465"/>
      <c r="I84" s="12"/>
      <c r="J84" s="469"/>
      <c r="K84" s="12"/>
      <c r="L84" s="469" t="str">
        <f>IF(B84="","",VLOOKUP(B84,Esercizi!$V$1:$AN624,19,))</f>
        <v/>
      </c>
      <c r="M84" s="12"/>
      <c r="N84" s="470" t="str">
        <f>IF(F84="","",VLOOKUP(F84,Esercizi!$D$1:$R624,15,))</f>
        <v/>
      </c>
      <c r="O84" s="485"/>
      <c r="P84" s="472" t="str">
        <f>IF(B84="","",VLOOKUP(B84,Esercizi!$V$1:$AN624,3,))</f>
        <v/>
      </c>
      <c r="Q84" s="472" t="str">
        <f>IF(B84="","",VLOOKUP(B84,Esercizi!$V$1:$AN624,4,))</f>
        <v/>
      </c>
      <c r="R84" s="472" t="str">
        <f>IF(B84="","",VLOOKUP(B84,Esercizi!$V$1:$AN624,5,))</f>
        <v/>
      </c>
      <c r="S84" s="472" t="str">
        <f>IF(B84="","",VLOOKUP(B84,Esercizi!$V$1:$AN624,6,))</f>
        <v/>
      </c>
      <c r="T84" s="472" t="str">
        <f>IF(B84="","",VLOOKUP(B84,Esercizi!$V$1:$AN624,7,))</f>
        <v/>
      </c>
      <c r="U84" s="472" t="str">
        <f>IF(B84="","",VLOOKUP(B84,Esercizi!$V$1:$AN624,8,))</f>
        <v/>
      </c>
      <c r="V84" s="472" t="str">
        <f>IF(B84="","",VLOOKUP(B84,Esercizi!$V$1:$AN624,9,))</f>
        <v/>
      </c>
      <c r="W84" s="472" t="str">
        <f>IF(B84="","",VLOOKUP(B84,Esercizi!$V$1:$AN624,10,))</f>
        <v/>
      </c>
      <c r="X84" s="472" t="str">
        <f>IF(B84="","",VLOOKUP(B84,Esercizi!$V$1:$AN624,11,))</f>
        <v/>
      </c>
      <c r="Y84" s="472" t="str">
        <f>IF(B84="","",VLOOKUP(B84,Esercizi!$V$1:$AN624,12,))</f>
        <v/>
      </c>
      <c r="Z84" s="472" t="str">
        <f>IF(B84="","",VLOOKUP(B84,Esercizi!$V$1:$AN624,13,))</f>
        <v/>
      </c>
      <c r="AA84" s="472" t="str">
        <f>IF(B84="","",VLOOKUP(B84,Esercizi!$V$1:$AN624,14,))</f>
        <v/>
      </c>
      <c r="AB84" s="472" t="str">
        <f>IF(B84="","",VLOOKUP(B84,Esercizi!$V$1:$AN624,15,))</f>
        <v/>
      </c>
      <c r="AC84" s="472" t="str">
        <f>IF(B84="","",VLOOKUP(B84,Esercizi!$V$1:$AN624,16,))</f>
        <v/>
      </c>
      <c r="AD84" s="472" t="str">
        <f>IF(B84="","",VLOOKUP(B84,Esercizi!$V$1:$AN624,17,))</f>
        <v/>
      </c>
      <c r="AE84" s="472" t="str">
        <f>IF(B84="","",VLOOKUP(B84,Esercizi!$V$1:$AN624,18,))</f>
        <v/>
      </c>
      <c r="AF84" s="472" t="str">
        <f>IFERROR(VLOOKUP($J84,Esercizi!$AO$1:$AP126,2,FALSE),"")</f>
        <v/>
      </c>
      <c r="AG84" s="472"/>
      <c r="AH84" s="472" t="str">
        <f t="shared" ref="AH84:AH95" si="35">IF(AI84="Neu", 1, IF(AI84="Mec", 0.8, IF(AI84="Met", 0.6, "")))</f>
        <v/>
      </c>
      <c r="AI84" s="473" t="str">
        <f>IFERROR(VLOOKUP($B84,Esercizi!$V$1:$W669,2,FALSE),"")</f>
        <v/>
      </c>
      <c r="AJ84" s="474"/>
      <c r="AK84" s="474"/>
      <c r="AL84" s="474"/>
      <c r="AM84" s="474"/>
      <c r="AN84" s="474"/>
      <c r="AO84" s="474"/>
    </row>
    <row r="85" ht="15.75" customHeight="1" outlineLevel="1">
      <c r="A85" s="475" t="str">
        <f t="shared" si="33"/>
        <v/>
      </c>
      <c r="B85" s="489"/>
      <c r="C85" s="486"/>
      <c r="D85" s="478"/>
      <c r="E85" s="464">
        <f t="shared" ref="E85:E95" si="36">E84+1</f>
        <v>2</v>
      </c>
      <c r="F85" s="479" t="str">
        <f t="shared" si="34"/>
        <v/>
      </c>
      <c r="G85" s="470" t="str">
        <f>IF(F85="","",VLOOKUP(F85,Esercizi!$P$1:$S625,4,))</f>
        <v/>
      </c>
      <c r="H85" s="479"/>
      <c r="I85" s="12"/>
      <c r="J85" s="481"/>
      <c r="K85" s="12"/>
      <c r="L85" s="469" t="str">
        <f>IF(B85="","",VLOOKUP(B85,Esercizi!$V$1:$AN625,19,))</f>
        <v/>
      </c>
      <c r="M85" s="12"/>
      <c r="N85" s="470" t="str">
        <f>IF(F85="","",VLOOKUP(F85,Esercizi!$D$1:$R625,15,))</f>
        <v/>
      </c>
      <c r="O85" s="482"/>
      <c r="P85" s="472" t="str">
        <f>IF(B85="","",VLOOKUP(B85,Esercizi!$V$1:$AN625,3,))</f>
        <v/>
      </c>
      <c r="Q85" s="472" t="str">
        <f>IF(B85="","",VLOOKUP(B85,Esercizi!$V$1:$AN625,4,))</f>
        <v/>
      </c>
      <c r="R85" s="472" t="str">
        <f>IF(B85="","",VLOOKUP(B85,Esercizi!$V$1:$AN625,5,))</f>
        <v/>
      </c>
      <c r="S85" s="472" t="str">
        <f>IF(B85="","",VLOOKUP(B85,Esercizi!$V$1:$AN625,6,))</f>
        <v/>
      </c>
      <c r="T85" s="472" t="str">
        <f>IF(B85="","",VLOOKUP(B85,Esercizi!$V$1:$AN625,7,))</f>
        <v/>
      </c>
      <c r="U85" s="472" t="str">
        <f>IF(B85="","",VLOOKUP(B85,Esercizi!$V$1:$AN625,8,))</f>
        <v/>
      </c>
      <c r="V85" s="472" t="str">
        <f>IF(B85="","",VLOOKUP(B85,Esercizi!$V$1:$AN625,9,))</f>
        <v/>
      </c>
      <c r="W85" s="472" t="str">
        <f>IF(B85="","",VLOOKUP(B85,Esercizi!$V$1:$AN625,10,))</f>
        <v/>
      </c>
      <c r="X85" s="472" t="str">
        <f>IF(B85="","",VLOOKUP(B85,Esercizi!$V$1:$AN625,11,))</f>
        <v/>
      </c>
      <c r="Y85" s="472" t="str">
        <f>IF(B85="","",VLOOKUP(B85,Esercizi!$V$1:$AN625,12,))</f>
        <v/>
      </c>
      <c r="Z85" s="472" t="str">
        <f>IF(B85="","",VLOOKUP(B85,Esercizi!$V$1:$AN625,13,))</f>
        <v/>
      </c>
      <c r="AA85" s="472" t="str">
        <f>IF(B85="","",VLOOKUP(B85,Esercizi!$V$1:$AN625,14,))</f>
        <v/>
      </c>
      <c r="AB85" s="472" t="str">
        <f>IF(B85="","",VLOOKUP(B85,Esercizi!$V$1:$AN625,15,))</f>
        <v/>
      </c>
      <c r="AC85" s="472" t="str">
        <f>IF(B85="","",VLOOKUP(B85,Esercizi!$V$1:$AN625,16,))</f>
        <v/>
      </c>
      <c r="AD85" s="472" t="str">
        <f>IF(B85="","",VLOOKUP(B85,Esercizi!$V$1:$AN625,17,))</f>
        <v/>
      </c>
      <c r="AE85" s="472" t="str">
        <f>IF(B85="","",VLOOKUP(B85,Esercizi!$V$1:$AN625,18,))</f>
        <v/>
      </c>
      <c r="AF85" s="484" t="str">
        <f>IFERROR(VLOOKUP($J85,Esercizi!$AO$1:$AP126,2,FALSE),"")</f>
        <v/>
      </c>
      <c r="AG85" s="484"/>
      <c r="AH85" s="484" t="str">
        <f t="shared" si="35"/>
        <v/>
      </c>
      <c r="AI85" s="497" t="str">
        <f>IFERROR(VLOOKUP($B85,Esercizi!$V$1:$W126,2,FALSE),"")</f>
        <v/>
      </c>
      <c r="AJ85" s="474"/>
      <c r="AK85" s="474"/>
      <c r="AL85" s="474"/>
      <c r="AM85" s="474"/>
      <c r="AN85" s="474"/>
      <c r="AO85" s="474"/>
    </row>
    <row r="86" ht="15.75" customHeight="1" outlineLevel="1">
      <c r="A86" s="460" t="str">
        <f t="shared" si="33"/>
        <v/>
      </c>
      <c r="B86" s="461"/>
      <c r="C86" s="488"/>
      <c r="D86" s="483"/>
      <c r="E86" s="464">
        <f t="shared" si="36"/>
        <v>3</v>
      </c>
      <c r="F86" s="465" t="str">
        <f t="shared" si="34"/>
        <v/>
      </c>
      <c r="G86" s="470" t="str">
        <f>IF(F86="","",VLOOKUP(F86,Esercizi!$P$1:$S626,4,))</f>
        <v/>
      </c>
      <c r="H86" s="465"/>
      <c r="I86" s="12"/>
      <c r="J86" s="469"/>
      <c r="K86" s="12"/>
      <c r="L86" s="469" t="str">
        <f>IF(B86="","",VLOOKUP(B86,Esercizi!$V$1:$AN626,19,))</f>
        <v/>
      </c>
      <c r="M86" s="12"/>
      <c r="N86" s="470" t="str">
        <f>IF(F86="","",VLOOKUP(F86,Esercizi!$D$1:$R626,15,))</f>
        <v/>
      </c>
      <c r="O86" s="485"/>
      <c r="P86" s="472" t="str">
        <f>IF(B86="","",VLOOKUP(B86,Esercizi!$V$1:$AN626,3,))</f>
        <v/>
      </c>
      <c r="Q86" s="472" t="str">
        <f>IF(B86="","",VLOOKUP(B86,Esercizi!$V$1:$AN626,4,))</f>
        <v/>
      </c>
      <c r="R86" s="472" t="str">
        <f>IF(B86="","",VLOOKUP(B86,Esercizi!$V$1:$AN626,5,))</f>
        <v/>
      </c>
      <c r="S86" s="472" t="str">
        <f>IF(B86="","",VLOOKUP(B86,Esercizi!$V$1:$AN626,6,))</f>
        <v/>
      </c>
      <c r="T86" s="472" t="str">
        <f>IF(B86="","",VLOOKUP(B86,Esercizi!$V$1:$AN626,7,))</f>
        <v/>
      </c>
      <c r="U86" s="472" t="str">
        <f>IF(B86="","",VLOOKUP(B86,Esercizi!$V$1:$AN626,8,))</f>
        <v/>
      </c>
      <c r="V86" s="472" t="str">
        <f>IF(B86="","",VLOOKUP(B86,Esercizi!$V$1:$AN626,9,))</f>
        <v/>
      </c>
      <c r="W86" s="472" t="str">
        <f>IF(B86="","",VLOOKUP(B86,Esercizi!$V$1:$AN626,10,))</f>
        <v/>
      </c>
      <c r="X86" s="472" t="str">
        <f>IF(B86="","",VLOOKUP(B86,Esercizi!$V$1:$AN626,11,))</f>
        <v/>
      </c>
      <c r="Y86" s="472" t="str">
        <f>IF(B86="","",VLOOKUP(B86,Esercizi!$V$1:$AN626,12,))</f>
        <v/>
      </c>
      <c r="Z86" s="472" t="str">
        <f>IF(B86="","",VLOOKUP(B86,Esercizi!$V$1:$AN626,13,))</f>
        <v/>
      </c>
      <c r="AA86" s="472" t="str">
        <f>IF(B86="","",VLOOKUP(B86,Esercizi!$V$1:$AN626,14,))</f>
        <v/>
      </c>
      <c r="AB86" s="472" t="str">
        <f>IF(B86="","",VLOOKUP(B86,Esercizi!$V$1:$AN626,15,))</f>
        <v/>
      </c>
      <c r="AC86" s="472" t="str">
        <f>IF(B86="","",VLOOKUP(B86,Esercizi!$V$1:$AN626,16,))</f>
        <v/>
      </c>
      <c r="AD86" s="472" t="str">
        <f>IF(B86="","",VLOOKUP(B86,Esercizi!$V$1:$AN626,17,))</f>
        <v/>
      </c>
      <c r="AE86" s="472" t="str">
        <f>IF(B86="","",VLOOKUP(B86,Esercizi!$V$1:$AN626,18,))</f>
        <v/>
      </c>
      <c r="AF86" s="472" t="str">
        <f>IFERROR(VLOOKUP($J86,Esercizi!$AO$1:$AP126,2,FALSE),"")</f>
        <v/>
      </c>
      <c r="AG86" s="472"/>
      <c r="AH86" s="472" t="str">
        <f t="shared" si="35"/>
        <v/>
      </c>
      <c r="AI86" s="473" t="str">
        <f>IFERROR(VLOOKUP($B86,Esercizi!$V$1:$W126,2,FALSE),"")</f>
        <v/>
      </c>
      <c r="AJ86" s="474"/>
      <c r="AK86" s="474"/>
      <c r="AL86" s="474"/>
      <c r="AM86" s="474"/>
      <c r="AN86" s="474"/>
      <c r="AO86" s="474"/>
    </row>
    <row r="87" ht="15.75" customHeight="1" outlineLevel="1">
      <c r="A87" s="475" t="str">
        <f t="shared" si="33"/>
        <v/>
      </c>
      <c r="B87" s="489"/>
      <c r="C87" s="486"/>
      <c r="D87" s="478"/>
      <c r="E87" s="464">
        <f t="shared" si="36"/>
        <v>4</v>
      </c>
      <c r="F87" s="479" t="str">
        <f t="shared" si="34"/>
        <v/>
      </c>
      <c r="G87" s="470" t="str">
        <f>IF(F87="","",VLOOKUP(F87,Esercizi!$P$1:$S627,4,))</f>
        <v/>
      </c>
      <c r="H87" s="479"/>
      <c r="I87" s="12"/>
      <c r="J87" s="481"/>
      <c r="K87" s="12"/>
      <c r="L87" s="469" t="str">
        <f>IF(B87="","",VLOOKUP(B87,Esercizi!$V$1:$AN627,19,))</f>
        <v/>
      </c>
      <c r="M87" s="12"/>
      <c r="N87" s="470" t="str">
        <f>IF(F87="","",VLOOKUP(F87,Esercizi!$D$1:$R627,15,))</f>
        <v/>
      </c>
      <c r="O87" s="482"/>
      <c r="P87" s="472" t="str">
        <f>IF(B87="","",VLOOKUP(B87,Esercizi!$V$1:$AN627,3,))</f>
        <v/>
      </c>
      <c r="Q87" s="472" t="str">
        <f>IF(B87="","",VLOOKUP(B87,Esercizi!$V$1:$AN627,4,))</f>
        <v/>
      </c>
      <c r="R87" s="472" t="str">
        <f>IF(B87="","",VLOOKUP(B87,Esercizi!$V$1:$AN627,5,))</f>
        <v/>
      </c>
      <c r="S87" s="472" t="str">
        <f>IF(B87="","",VLOOKUP(B87,Esercizi!$V$1:$AN627,6,))</f>
        <v/>
      </c>
      <c r="T87" s="472" t="str">
        <f>IF(B87="","",VLOOKUP(B87,Esercizi!$V$1:$AN627,7,))</f>
        <v/>
      </c>
      <c r="U87" s="472" t="str">
        <f>IF(B87="","",VLOOKUP(B87,Esercizi!$V$1:$AN627,8,))</f>
        <v/>
      </c>
      <c r="V87" s="472" t="str">
        <f>IF(B87="","",VLOOKUP(B87,Esercizi!$V$1:$AN627,9,))</f>
        <v/>
      </c>
      <c r="W87" s="472" t="str">
        <f>IF(B87="","",VLOOKUP(B87,Esercizi!$V$1:$AN627,10,))</f>
        <v/>
      </c>
      <c r="X87" s="472" t="str">
        <f>IF(B87="","",VLOOKUP(B87,Esercizi!$V$1:$AN627,11,))</f>
        <v/>
      </c>
      <c r="Y87" s="472" t="str">
        <f>IF(B87="","",VLOOKUP(B87,Esercizi!$V$1:$AN627,12,))</f>
        <v/>
      </c>
      <c r="Z87" s="472" t="str">
        <f>IF(B87="","",VLOOKUP(B87,Esercizi!$V$1:$AN627,13,))</f>
        <v/>
      </c>
      <c r="AA87" s="472" t="str">
        <f>IF(B87="","",VLOOKUP(B87,Esercizi!$V$1:$AN627,14,))</f>
        <v/>
      </c>
      <c r="AB87" s="472" t="str">
        <f>IF(B87="","",VLOOKUP(B87,Esercizi!$V$1:$AN627,15,))</f>
        <v/>
      </c>
      <c r="AC87" s="472" t="str">
        <f>IF(B87="","",VLOOKUP(B87,Esercizi!$V$1:$AN627,16,))</f>
        <v/>
      </c>
      <c r="AD87" s="472" t="str">
        <f>IF(B87="","",VLOOKUP(B87,Esercizi!$V$1:$AN627,17,))</f>
        <v/>
      </c>
      <c r="AE87" s="472" t="str">
        <f>IF(B87="","",VLOOKUP(B87,Esercizi!$V$1:$AN627,18,))</f>
        <v/>
      </c>
      <c r="AF87" s="484" t="str">
        <f>IFERROR(VLOOKUP($J87,Esercizi!$AO$1:$AP126,2,FALSE),"")</f>
        <v/>
      </c>
      <c r="AG87" s="484"/>
      <c r="AH87" s="484" t="str">
        <f t="shared" si="35"/>
        <v/>
      </c>
      <c r="AI87" s="497" t="str">
        <f>IFERROR(VLOOKUP($B87,Esercizi!$V$1:$W126,2,FALSE),"")</f>
        <v/>
      </c>
      <c r="AJ87" s="474"/>
      <c r="AK87" s="474"/>
      <c r="AL87" s="474"/>
      <c r="AM87" s="474"/>
      <c r="AN87" s="474"/>
      <c r="AO87" s="474"/>
    </row>
    <row r="88" ht="15.75" customHeight="1" outlineLevel="1">
      <c r="A88" s="460" t="str">
        <f t="shared" si="33"/>
        <v/>
      </c>
      <c r="B88" s="490"/>
      <c r="C88" s="488"/>
      <c r="D88" s="483"/>
      <c r="E88" s="464">
        <f t="shared" si="36"/>
        <v>5</v>
      </c>
      <c r="F88" s="465" t="str">
        <f t="shared" si="34"/>
        <v/>
      </c>
      <c r="G88" s="470" t="str">
        <f>IF(F88="","",VLOOKUP(F88,Esercizi!$P$1:$S628,4,))</f>
        <v/>
      </c>
      <c r="H88" s="465"/>
      <c r="I88" s="12"/>
      <c r="J88" s="469"/>
      <c r="K88" s="12"/>
      <c r="L88" s="469" t="str">
        <f>IF(B88="","",VLOOKUP(B88,Esercizi!$V$1:$AN628,19,))</f>
        <v/>
      </c>
      <c r="M88" s="12"/>
      <c r="N88" s="470" t="str">
        <f>IF(F88="","",VLOOKUP(F88,Esercizi!$D$1:$R628,15,))</f>
        <v/>
      </c>
      <c r="O88" s="485"/>
      <c r="P88" s="472" t="str">
        <f>IF(B88="","",VLOOKUP(B88,Esercizi!$V$1:$AN628,3,))</f>
        <v/>
      </c>
      <c r="Q88" s="472" t="str">
        <f>IF(B88="","",VLOOKUP(B88,Esercizi!$V$1:$AN628,4,))</f>
        <v/>
      </c>
      <c r="R88" s="472" t="str">
        <f>IF(B88="","",VLOOKUP(B88,Esercizi!$V$1:$AN628,5,))</f>
        <v/>
      </c>
      <c r="S88" s="472" t="str">
        <f>IF(B88="","",VLOOKUP(B88,Esercizi!$V$1:$AN628,6,))</f>
        <v/>
      </c>
      <c r="T88" s="472" t="str">
        <f>IF(B88="","",VLOOKUP(B88,Esercizi!$V$1:$AN628,7,))</f>
        <v/>
      </c>
      <c r="U88" s="472" t="str">
        <f>IF(B88="","",VLOOKUP(B88,Esercizi!$V$1:$AN628,8,))</f>
        <v/>
      </c>
      <c r="V88" s="472" t="str">
        <f>IF(B88="","",VLOOKUP(B88,Esercizi!$V$1:$AN628,9,))</f>
        <v/>
      </c>
      <c r="W88" s="472" t="str">
        <f>IF(B88="","",VLOOKUP(B88,Esercizi!$V$1:$AN628,10,))</f>
        <v/>
      </c>
      <c r="X88" s="472" t="str">
        <f>IF(B88="","",VLOOKUP(B88,Esercizi!$V$1:$AN628,11,))</f>
        <v/>
      </c>
      <c r="Y88" s="472" t="str">
        <f>IF(B88="","",VLOOKUP(B88,Esercizi!$V$1:$AN628,12,))</f>
        <v/>
      </c>
      <c r="Z88" s="472" t="str">
        <f>IF(B88="","",VLOOKUP(B88,Esercizi!$V$1:$AN628,13,))</f>
        <v/>
      </c>
      <c r="AA88" s="472" t="str">
        <f>IF(B88="","",VLOOKUP(B88,Esercizi!$V$1:$AN628,14,))</f>
        <v/>
      </c>
      <c r="AB88" s="472" t="str">
        <f>IF(B88="","",VLOOKUP(B88,Esercizi!$V$1:$AN628,15,))</f>
        <v/>
      </c>
      <c r="AC88" s="472" t="str">
        <f>IF(B88="","",VLOOKUP(B88,Esercizi!$V$1:$AN628,16,))</f>
        <v/>
      </c>
      <c r="AD88" s="472" t="str">
        <f>IF(B88="","",VLOOKUP(B88,Esercizi!$V$1:$AN628,17,))</f>
        <v/>
      </c>
      <c r="AE88" s="472" t="str">
        <f>IF(B88="","",VLOOKUP(B88,Esercizi!$V$1:$AN628,18,))</f>
        <v/>
      </c>
      <c r="AF88" s="472" t="str">
        <f>IFERROR(VLOOKUP($J88,Esercizi!$AO$1:$AP126,2,FALSE),"")</f>
        <v/>
      </c>
      <c r="AG88" s="472"/>
      <c r="AH88" s="472" t="str">
        <f t="shared" si="35"/>
        <v/>
      </c>
      <c r="AI88" s="473" t="str">
        <f>IFERROR(VLOOKUP($B88,Esercizi!$V$1:$W126,2,FALSE),"")</f>
        <v/>
      </c>
      <c r="AJ88" s="474"/>
      <c r="AK88" s="474"/>
      <c r="AL88" s="474"/>
      <c r="AM88" s="474"/>
      <c r="AN88" s="474"/>
      <c r="AO88" s="474"/>
    </row>
    <row r="89" ht="15.75" customHeight="1" outlineLevel="1">
      <c r="A89" s="475" t="str">
        <f t="shared" si="33"/>
        <v/>
      </c>
      <c r="B89" s="489"/>
      <c r="C89" s="486"/>
      <c r="D89" s="478"/>
      <c r="E89" s="464">
        <f t="shared" si="36"/>
        <v>6</v>
      </c>
      <c r="F89" s="479" t="str">
        <f t="shared" si="34"/>
        <v/>
      </c>
      <c r="G89" s="470" t="str">
        <f>IF(F89="","",VLOOKUP(F89,Esercizi!$P$1:$S629,4,))</f>
        <v/>
      </c>
      <c r="H89" s="479"/>
      <c r="I89" s="12"/>
      <c r="J89" s="481"/>
      <c r="K89" s="12"/>
      <c r="L89" s="469" t="str">
        <f>IF(B89="","",VLOOKUP(B89,Esercizi!$V$1:$AN629,19,))</f>
        <v/>
      </c>
      <c r="M89" s="12"/>
      <c r="N89" s="470" t="str">
        <f>IF(F89="","",VLOOKUP(F89,Esercizi!$D$1:$R629,15,))</f>
        <v/>
      </c>
      <c r="O89" s="482"/>
      <c r="P89" s="472" t="str">
        <f>IF(B89="","",VLOOKUP(B89,Esercizi!$V$1:$AN629,3,))</f>
        <v/>
      </c>
      <c r="Q89" s="472" t="str">
        <f>IF(B89="","",VLOOKUP(B89,Esercizi!$V$1:$AN629,4,))</f>
        <v/>
      </c>
      <c r="R89" s="472" t="str">
        <f>IF(B89="","",VLOOKUP(B89,Esercizi!$V$1:$AN629,5,))</f>
        <v/>
      </c>
      <c r="S89" s="472" t="str">
        <f>IF(B89="","",VLOOKUP(B89,Esercizi!$V$1:$AN629,6,))</f>
        <v/>
      </c>
      <c r="T89" s="472" t="str">
        <f>IF(B89="","",VLOOKUP(B89,Esercizi!$V$1:$AN629,7,))</f>
        <v/>
      </c>
      <c r="U89" s="472" t="str">
        <f>IF(B89="","",VLOOKUP(B89,Esercizi!$V$1:$AN629,8,))</f>
        <v/>
      </c>
      <c r="V89" s="472" t="str">
        <f>IF(B89="","",VLOOKUP(B89,Esercizi!$V$1:$AN629,9,))</f>
        <v/>
      </c>
      <c r="W89" s="472" t="str">
        <f>IF(B89="","",VLOOKUP(B89,Esercizi!$V$1:$AN629,10,))</f>
        <v/>
      </c>
      <c r="X89" s="472" t="str">
        <f>IF(B89="","",VLOOKUP(B89,Esercizi!$V$1:$AN629,11,))</f>
        <v/>
      </c>
      <c r="Y89" s="472" t="str">
        <f>IF(B89="","",VLOOKUP(B89,Esercizi!$V$1:$AN629,12,))</f>
        <v/>
      </c>
      <c r="Z89" s="472" t="str">
        <f>IF(B89="","",VLOOKUP(B89,Esercizi!$V$1:$AN629,13,))</f>
        <v/>
      </c>
      <c r="AA89" s="472" t="str">
        <f>IF(B89="","",VLOOKUP(B89,Esercizi!$V$1:$AN629,14,))</f>
        <v/>
      </c>
      <c r="AB89" s="472" t="str">
        <f>IF(B89="","",VLOOKUP(B89,Esercizi!$V$1:$AN629,15,))</f>
        <v/>
      </c>
      <c r="AC89" s="472" t="str">
        <f>IF(B89="","",VLOOKUP(B89,Esercizi!$V$1:$AN629,16,))</f>
        <v/>
      </c>
      <c r="AD89" s="472" t="str">
        <f>IF(B89="","",VLOOKUP(B89,Esercizi!$V$1:$AN629,17,))</f>
        <v/>
      </c>
      <c r="AE89" s="472" t="str">
        <f>IF(B89="","",VLOOKUP(B89,Esercizi!$V$1:$AN629,18,))</f>
        <v/>
      </c>
      <c r="AF89" s="484" t="str">
        <f>IFERROR(VLOOKUP($J89,Esercizi!$AO$1:$AP126,2,FALSE),"")</f>
        <v/>
      </c>
      <c r="AG89" s="484"/>
      <c r="AH89" s="484" t="str">
        <f t="shared" si="35"/>
        <v/>
      </c>
      <c r="AI89" s="497" t="str">
        <f>IFERROR(VLOOKUP($B89,Esercizi!$V$1:$W126,2,FALSE),"")</f>
        <v/>
      </c>
      <c r="AJ89" s="474"/>
      <c r="AK89" s="474"/>
      <c r="AL89" s="474"/>
      <c r="AM89" s="474"/>
      <c r="AN89" s="474"/>
      <c r="AO89" s="474"/>
    </row>
    <row r="90" ht="15.75" customHeight="1" outlineLevel="1">
      <c r="A90" s="460" t="str">
        <f t="shared" si="33"/>
        <v/>
      </c>
      <c r="B90" s="461"/>
      <c r="C90" s="488"/>
      <c r="D90" s="483"/>
      <c r="E90" s="464">
        <f t="shared" si="36"/>
        <v>7</v>
      </c>
      <c r="F90" s="465" t="str">
        <f t="shared" si="34"/>
        <v/>
      </c>
      <c r="G90" s="470" t="str">
        <f>IF(F90="","",VLOOKUP(F90,Esercizi!$P$1:$S630,4,))</f>
        <v/>
      </c>
      <c r="H90" s="465"/>
      <c r="I90" s="12"/>
      <c r="J90" s="469"/>
      <c r="K90" s="12"/>
      <c r="L90" s="469" t="str">
        <f>IF(B90="","",VLOOKUP(B90,Esercizi!$V$1:$AN630,19,))</f>
        <v/>
      </c>
      <c r="M90" s="12"/>
      <c r="N90" s="470" t="str">
        <f>IF(F90="","",VLOOKUP(F90,Esercizi!$D$1:$R630,15,))</f>
        <v/>
      </c>
      <c r="O90" s="485"/>
      <c r="P90" s="472" t="str">
        <f>IF(B90="","",VLOOKUP(B90,Esercizi!$V$1:$AN630,3,))</f>
        <v/>
      </c>
      <c r="Q90" s="472" t="str">
        <f>IF(B90="","",VLOOKUP(B90,Esercizi!$V$1:$AN630,4,))</f>
        <v/>
      </c>
      <c r="R90" s="472" t="str">
        <f>IF(B90="","",VLOOKUP(B90,Esercizi!$V$1:$AN630,5,))</f>
        <v/>
      </c>
      <c r="S90" s="472" t="str">
        <f>IF(B90="","",VLOOKUP(B90,Esercizi!$V$1:$AN630,6,))</f>
        <v/>
      </c>
      <c r="T90" s="472" t="str">
        <f>IF(B90="","",VLOOKUP(B90,Esercizi!$V$1:$AN630,7,))</f>
        <v/>
      </c>
      <c r="U90" s="472" t="str">
        <f>IF(B90="","",VLOOKUP(B90,Esercizi!$V$1:$AN630,8,))</f>
        <v/>
      </c>
      <c r="V90" s="472" t="str">
        <f>IF(B90="","",VLOOKUP(B90,Esercizi!$V$1:$AN630,9,))</f>
        <v/>
      </c>
      <c r="W90" s="472" t="str">
        <f>IF(B90="","",VLOOKUP(B90,Esercizi!$V$1:$AN630,10,))</f>
        <v/>
      </c>
      <c r="X90" s="472" t="str">
        <f>IF(B90="","",VLOOKUP(B90,Esercizi!$V$1:$AN630,11,))</f>
        <v/>
      </c>
      <c r="Y90" s="472" t="str">
        <f>IF(B90="","",VLOOKUP(B90,Esercizi!$V$1:$AN630,12,))</f>
        <v/>
      </c>
      <c r="Z90" s="472" t="str">
        <f>IF(B90="","",VLOOKUP(B90,Esercizi!$V$1:$AN630,13,))</f>
        <v/>
      </c>
      <c r="AA90" s="472" t="str">
        <f>IF(B90="","",VLOOKUP(B90,Esercizi!$V$1:$AN630,14,))</f>
        <v/>
      </c>
      <c r="AB90" s="472" t="str">
        <f>IF(B90="","",VLOOKUP(B90,Esercizi!$V$1:$AN630,15,))</f>
        <v/>
      </c>
      <c r="AC90" s="472" t="str">
        <f>IF(B90="","",VLOOKUP(B90,Esercizi!$V$1:$AN630,16,))</f>
        <v/>
      </c>
      <c r="AD90" s="472" t="str">
        <f>IF(B90="","",VLOOKUP(B90,Esercizi!$V$1:$AN630,17,))</f>
        <v/>
      </c>
      <c r="AE90" s="472" t="str">
        <f>IF(B90="","",VLOOKUP(B90,Esercizi!$V$1:$AN630,18,))</f>
        <v/>
      </c>
      <c r="AF90" s="472" t="str">
        <f>IFERROR(VLOOKUP($J90,Esercizi!$AO$1:$AP126,2,FALSE),"")</f>
        <v/>
      </c>
      <c r="AG90" s="472"/>
      <c r="AH90" s="472" t="str">
        <f t="shared" si="35"/>
        <v/>
      </c>
      <c r="AI90" s="473" t="str">
        <f>IFERROR(VLOOKUP($B90,Esercizi!$V$1:$W126,2,FALSE),"")</f>
        <v/>
      </c>
      <c r="AJ90" s="474"/>
      <c r="AK90" s="474"/>
      <c r="AL90" s="474"/>
      <c r="AM90" s="474"/>
      <c r="AN90" s="474"/>
      <c r="AO90" s="474"/>
    </row>
    <row r="91" ht="15.75" customHeight="1" outlineLevel="1">
      <c r="A91" s="475" t="str">
        <f t="shared" si="33"/>
        <v/>
      </c>
      <c r="B91" s="489"/>
      <c r="C91" s="486"/>
      <c r="D91" s="478"/>
      <c r="E91" s="464">
        <f t="shared" si="36"/>
        <v>8</v>
      </c>
      <c r="F91" s="479" t="str">
        <f t="shared" si="34"/>
        <v/>
      </c>
      <c r="G91" s="470" t="str">
        <f>IF(F91="","",VLOOKUP(F91,Esercizi!$P$1:$S631,4,))</f>
        <v/>
      </c>
      <c r="H91" s="479"/>
      <c r="I91" s="12"/>
      <c r="J91" s="481"/>
      <c r="K91" s="12"/>
      <c r="L91" s="469" t="str">
        <f>IF(B91="","",VLOOKUP(B91,Esercizi!$V$1:$AN631,19,))</f>
        <v/>
      </c>
      <c r="M91" s="12"/>
      <c r="N91" s="470" t="str">
        <f>IF(F91="","",VLOOKUP(F91,Esercizi!$D$1:$R631,15,))</f>
        <v/>
      </c>
      <c r="O91" s="482"/>
      <c r="P91" s="472" t="str">
        <f>IF(B91="","",VLOOKUP(B91,Esercizi!$V$1:$AN631,3,))</f>
        <v/>
      </c>
      <c r="Q91" s="472" t="str">
        <f>IF(B91="","",VLOOKUP(B91,Esercizi!$V$1:$AN631,4,))</f>
        <v/>
      </c>
      <c r="R91" s="472" t="str">
        <f>IF(B91="","",VLOOKUP(B91,Esercizi!$V$1:$AN631,5,))</f>
        <v/>
      </c>
      <c r="S91" s="472" t="str">
        <f>IF(B91="","",VLOOKUP(B91,Esercizi!$V$1:$AN631,6,))</f>
        <v/>
      </c>
      <c r="T91" s="472" t="str">
        <f>IF(B91="","",VLOOKUP(B91,Esercizi!$V$1:$AN631,7,))</f>
        <v/>
      </c>
      <c r="U91" s="472" t="str">
        <f>IF(B91="","",VLOOKUP(B91,Esercizi!$V$1:$AN631,8,))</f>
        <v/>
      </c>
      <c r="V91" s="472" t="str">
        <f>IF(B91="","",VLOOKUP(B91,Esercizi!$V$1:$AN631,9,))</f>
        <v/>
      </c>
      <c r="W91" s="472" t="str">
        <f>IF(B91="","",VLOOKUP(B91,Esercizi!$V$1:$AN631,10,))</f>
        <v/>
      </c>
      <c r="X91" s="472" t="str">
        <f>IF(B91="","",VLOOKUP(B91,Esercizi!$V$1:$AN631,11,))</f>
        <v/>
      </c>
      <c r="Y91" s="472" t="str">
        <f>IF(B91="","",VLOOKUP(B91,Esercizi!$V$1:$AN631,12,))</f>
        <v/>
      </c>
      <c r="Z91" s="472" t="str">
        <f>IF(B91="","",VLOOKUP(B91,Esercizi!$V$1:$AN631,13,))</f>
        <v/>
      </c>
      <c r="AA91" s="472" t="str">
        <f>IF(B91="","",VLOOKUP(B91,Esercizi!$V$1:$AN631,14,))</f>
        <v/>
      </c>
      <c r="AB91" s="472" t="str">
        <f>IF(B91="","",VLOOKUP(B91,Esercizi!$V$1:$AN631,15,))</f>
        <v/>
      </c>
      <c r="AC91" s="472" t="str">
        <f>IF(B91="","",VLOOKUP(B91,Esercizi!$V$1:$AN631,16,))</f>
        <v/>
      </c>
      <c r="AD91" s="472" t="str">
        <f>IF(B91="","",VLOOKUP(B91,Esercizi!$V$1:$AN631,17,))</f>
        <v/>
      </c>
      <c r="AE91" s="472" t="str">
        <f>IF(B91="","",VLOOKUP(B91,Esercizi!$V$1:$AN631,18,))</f>
        <v/>
      </c>
      <c r="AF91" s="484" t="str">
        <f>IFERROR(VLOOKUP($J91,Esercizi!$AO$1:$AP126,2,FALSE),"")</f>
        <v/>
      </c>
      <c r="AG91" s="484"/>
      <c r="AH91" s="484" t="str">
        <f t="shared" si="35"/>
        <v/>
      </c>
      <c r="AI91" s="497" t="str">
        <f>IFERROR(VLOOKUP($B91,Esercizi!$V$1:$W126,2,FALSE),"")</f>
        <v/>
      </c>
      <c r="AJ91" s="474"/>
      <c r="AK91" s="474"/>
      <c r="AL91" s="474"/>
      <c r="AM91" s="474"/>
      <c r="AN91" s="474"/>
      <c r="AO91" s="474"/>
    </row>
    <row r="92" ht="15.75" customHeight="1" outlineLevel="1">
      <c r="A92" s="460" t="str">
        <f t="shared" si="33"/>
        <v/>
      </c>
      <c r="B92" s="461"/>
      <c r="C92" s="474"/>
      <c r="D92" s="483"/>
      <c r="E92" s="464">
        <f t="shared" si="36"/>
        <v>9</v>
      </c>
      <c r="F92" s="465" t="str">
        <f t="shared" si="34"/>
        <v/>
      </c>
      <c r="G92" s="470" t="str">
        <f>IF(F92="","",VLOOKUP(F92,Esercizi!$P$1:$S632,4,))</f>
        <v/>
      </c>
      <c r="H92" s="465"/>
      <c r="I92" s="12"/>
      <c r="J92" s="469"/>
      <c r="K92" s="12"/>
      <c r="L92" s="469" t="str">
        <f>IF(B92="","",VLOOKUP(B92,Esercizi!$V$1:$AN632,19,))</f>
        <v/>
      </c>
      <c r="M92" s="12"/>
      <c r="N92" s="470" t="str">
        <f>IF(F92="","",VLOOKUP(F92,Esercizi!$D$1:$R632,15,))</f>
        <v/>
      </c>
      <c r="O92" s="485"/>
      <c r="P92" s="472" t="str">
        <f>IF(B92="","",VLOOKUP(B92,Esercizi!$V$1:$AN632,3,))</f>
        <v/>
      </c>
      <c r="Q92" s="472" t="str">
        <f>IF(B92="","",VLOOKUP(B92,Esercizi!$V$1:$AN632,4,))</f>
        <v/>
      </c>
      <c r="R92" s="472" t="str">
        <f>IF(B92="","",VLOOKUP(B92,Esercizi!$V$1:$AN632,5,))</f>
        <v/>
      </c>
      <c r="S92" s="472" t="str">
        <f>IF(B92="","",VLOOKUP(B92,Esercizi!$V$1:$AN632,6,))</f>
        <v/>
      </c>
      <c r="T92" s="472" t="str">
        <f>IF(B92="","",VLOOKUP(B92,Esercizi!$V$1:$AN632,7,))</f>
        <v/>
      </c>
      <c r="U92" s="472" t="str">
        <f>IF(B92="","",VLOOKUP(B92,Esercizi!$V$1:$AN632,8,))</f>
        <v/>
      </c>
      <c r="V92" s="472" t="str">
        <f>IF(B92="","",VLOOKUP(B92,Esercizi!$V$1:$AN632,9,))</f>
        <v/>
      </c>
      <c r="W92" s="472" t="str">
        <f>IF(B92="","",VLOOKUP(B92,Esercizi!$V$1:$AN632,10,))</f>
        <v/>
      </c>
      <c r="X92" s="472" t="str">
        <f>IF(B92="","",VLOOKUP(B92,Esercizi!$V$1:$AN632,11,))</f>
        <v/>
      </c>
      <c r="Y92" s="472" t="str">
        <f>IF(B92="","",VLOOKUP(B92,Esercizi!$V$1:$AN632,12,))</f>
        <v/>
      </c>
      <c r="Z92" s="472" t="str">
        <f>IF(B92="","",VLOOKUP(B92,Esercizi!$V$1:$AN632,13,))</f>
        <v/>
      </c>
      <c r="AA92" s="472" t="str">
        <f>IF(B92="","",VLOOKUP(B92,Esercizi!$V$1:$AN632,14,))</f>
        <v/>
      </c>
      <c r="AB92" s="472" t="str">
        <f>IF(B92="","",VLOOKUP(B92,Esercizi!$V$1:$AN632,15,))</f>
        <v/>
      </c>
      <c r="AC92" s="472" t="str">
        <f>IF(B92="","",VLOOKUP(B92,Esercizi!$V$1:$AN632,16,))</f>
        <v/>
      </c>
      <c r="AD92" s="472" t="str">
        <f>IF(B92="","",VLOOKUP(B92,Esercizi!$V$1:$AN632,17,))</f>
        <v/>
      </c>
      <c r="AE92" s="472" t="str">
        <f>IF(B92="","",VLOOKUP(B92,Esercizi!$V$1:$AN632,18,))</f>
        <v/>
      </c>
      <c r="AF92" s="472" t="str">
        <f>IFERROR(VLOOKUP($J92,Esercizi!$AO$1:$AP126,2,FALSE),"")</f>
        <v/>
      </c>
      <c r="AG92" s="472"/>
      <c r="AH92" s="472" t="str">
        <f t="shared" si="35"/>
        <v/>
      </c>
      <c r="AI92" s="473" t="str">
        <f>IFERROR(VLOOKUP($B92,Esercizi!$V$1:$W126,2,FALSE),"")</f>
        <v/>
      </c>
      <c r="AJ92" s="474"/>
      <c r="AK92" s="474"/>
      <c r="AL92" s="474"/>
      <c r="AM92" s="474"/>
      <c r="AN92" s="474"/>
      <c r="AO92" s="474"/>
    </row>
    <row r="93" ht="15.75" customHeight="1" outlineLevel="1">
      <c r="A93" s="475" t="str">
        <f t="shared" si="33"/>
        <v/>
      </c>
      <c r="B93" s="489"/>
      <c r="C93" s="491"/>
      <c r="D93" s="478"/>
      <c r="E93" s="464">
        <f t="shared" si="36"/>
        <v>10</v>
      </c>
      <c r="F93" s="479" t="str">
        <f t="shared" si="34"/>
        <v/>
      </c>
      <c r="G93" s="470" t="str">
        <f>IF(F93="","",VLOOKUP(F93,Esercizi!$P$1:$S633,4,))</f>
        <v/>
      </c>
      <c r="H93" s="479"/>
      <c r="I93" s="12"/>
      <c r="J93" s="481"/>
      <c r="K93" s="12"/>
      <c r="L93" s="469" t="str">
        <f>IF(B93="","",VLOOKUP(B93,Esercizi!$V$1:$AN633,19,))</f>
        <v/>
      </c>
      <c r="M93" s="12"/>
      <c r="N93" s="470" t="str">
        <f>IF(F93="","",VLOOKUP(F93,Esercizi!$D$1:$R633,15,))</f>
        <v/>
      </c>
      <c r="O93" s="482"/>
      <c r="P93" s="472" t="str">
        <f>IF(B93="","",VLOOKUP(B93,Esercizi!$V$1:$AN633,3,))</f>
        <v/>
      </c>
      <c r="Q93" s="472" t="str">
        <f>IF(B93="","",VLOOKUP(B93,Esercizi!$V$1:$AN633,4,))</f>
        <v/>
      </c>
      <c r="R93" s="472" t="str">
        <f>IF(B93="","",VLOOKUP(B93,Esercizi!$V$1:$AN633,5,))</f>
        <v/>
      </c>
      <c r="S93" s="472" t="str">
        <f>IF(B93="","",VLOOKUP(B93,Esercizi!$V$1:$AN633,6,))</f>
        <v/>
      </c>
      <c r="T93" s="472" t="str">
        <f>IF(B93="","",VLOOKUP(B93,Esercizi!$V$1:$AN633,7,))</f>
        <v/>
      </c>
      <c r="U93" s="472" t="str">
        <f>IF(B93="","",VLOOKUP(B93,Esercizi!$V$1:$AN633,8,))</f>
        <v/>
      </c>
      <c r="V93" s="472" t="str">
        <f>IF(B93="","",VLOOKUP(B93,Esercizi!$V$1:$AN633,9,))</f>
        <v/>
      </c>
      <c r="W93" s="472" t="str">
        <f>IF(B93="","",VLOOKUP(B93,Esercizi!$V$1:$AN633,10,))</f>
        <v/>
      </c>
      <c r="X93" s="472" t="str">
        <f>IF(B93="","",VLOOKUP(B93,Esercizi!$V$1:$AN633,11,))</f>
        <v/>
      </c>
      <c r="Y93" s="472" t="str">
        <f>IF(B93="","",VLOOKUP(B93,Esercizi!$V$1:$AN633,12,))</f>
        <v/>
      </c>
      <c r="Z93" s="472" t="str">
        <f>IF(B93="","",VLOOKUP(B93,Esercizi!$V$1:$AN633,13,))</f>
        <v/>
      </c>
      <c r="AA93" s="472" t="str">
        <f>IF(B93="","",VLOOKUP(B93,Esercizi!$V$1:$AN633,14,))</f>
        <v/>
      </c>
      <c r="AB93" s="472" t="str">
        <f>IF(B93="","",VLOOKUP(B93,Esercizi!$V$1:$AN633,15,))</f>
        <v/>
      </c>
      <c r="AC93" s="472" t="str">
        <f>IF(B93="","",VLOOKUP(B93,Esercizi!$V$1:$AN633,16,))</f>
        <v/>
      </c>
      <c r="AD93" s="472" t="str">
        <f>IF(B93="","",VLOOKUP(B93,Esercizi!$V$1:$AN633,17,))</f>
        <v/>
      </c>
      <c r="AE93" s="472" t="str">
        <f>IF(B93="","",VLOOKUP(B93,Esercizi!$V$1:$AN633,18,))</f>
        <v/>
      </c>
      <c r="AF93" s="484" t="str">
        <f>IFERROR(VLOOKUP($J93,Esercizi!$AO$1:$AP126,2,FALSE),"")</f>
        <v/>
      </c>
      <c r="AG93" s="484"/>
      <c r="AH93" s="484" t="str">
        <f t="shared" si="35"/>
        <v/>
      </c>
      <c r="AI93" s="497" t="str">
        <f>IFERROR(VLOOKUP($B93,Esercizi!$V$1:$W126,2,FALSE),"")</f>
        <v/>
      </c>
      <c r="AJ93" s="474"/>
      <c r="AK93" s="474"/>
      <c r="AL93" s="474"/>
      <c r="AM93" s="474"/>
      <c r="AN93" s="474"/>
      <c r="AO93" s="474"/>
    </row>
    <row r="94" ht="15.75" customHeight="1" outlineLevel="1">
      <c r="A94" s="460" t="str">
        <f t="shared" si="33"/>
        <v/>
      </c>
      <c r="B94" s="490"/>
      <c r="C94" s="474"/>
      <c r="D94" s="483"/>
      <c r="E94" s="464">
        <f t="shared" si="36"/>
        <v>11</v>
      </c>
      <c r="F94" s="465" t="str">
        <f t="shared" si="34"/>
        <v/>
      </c>
      <c r="G94" s="470" t="str">
        <f>IF(F94="","",VLOOKUP(F94,Esercizi!$P$1:$S634,4,))</f>
        <v/>
      </c>
      <c r="H94" s="465"/>
      <c r="I94" s="12"/>
      <c r="J94" s="469"/>
      <c r="K94" s="12"/>
      <c r="L94" s="469" t="str">
        <f>IF(B94="","",VLOOKUP(B94,Esercizi!$V$1:$AN634,19,))</f>
        <v/>
      </c>
      <c r="M94" s="12"/>
      <c r="N94" s="470" t="str">
        <f>IF(F94="","",VLOOKUP(F94,Esercizi!$D$1:$R634,15,))</f>
        <v/>
      </c>
      <c r="O94" s="485"/>
      <c r="P94" s="472" t="str">
        <f>IF(B94="","",VLOOKUP(B94,Esercizi!$V$1:$AN634,3,))</f>
        <v/>
      </c>
      <c r="Q94" s="472" t="str">
        <f>IF(B94="","",VLOOKUP(B94,Esercizi!$V$1:$AN634,4,))</f>
        <v/>
      </c>
      <c r="R94" s="472" t="str">
        <f>IF(B94="","",VLOOKUP(B94,Esercizi!$V$1:$AN634,5,))</f>
        <v/>
      </c>
      <c r="S94" s="472" t="str">
        <f>IF(B94="","",VLOOKUP(B94,Esercizi!$V$1:$AN634,6,))</f>
        <v/>
      </c>
      <c r="T94" s="472" t="str">
        <f>IF(B94="","",VLOOKUP(B94,Esercizi!$V$1:$AN634,7,))</f>
        <v/>
      </c>
      <c r="U94" s="472" t="str">
        <f>IF(B94="","",VLOOKUP(B94,Esercizi!$V$1:$AN634,8,))</f>
        <v/>
      </c>
      <c r="V94" s="472" t="str">
        <f>IF(B94="","",VLOOKUP(B94,Esercizi!$V$1:$AN634,9,))</f>
        <v/>
      </c>
      <c r="W94" s="472" t="str">
        <f>IF(B94="","",VLOOKUP(B94,Esercizi!$V$1:$AN634,10,))</f>
        <v/>
      </c>
      <c r="X94" s="472" t="str">
        <f>IF(B94="","",VLOOKUP(B94,Esercizi!$V$1:$AN634,11,))</f>
        <v/>
      </c>
      <c r="Y94" s="472" t="str">
        <f>IF(B94="","",VLOOKUP(B94,Esercizi!$V$1:$AN634,12,))</f>
        <v/>
      </c>
      <c r="Z94" s="472" t="str">
        <f>IF(B94="","",VLOOKUP(B94,Esercizi!$V$1:$AN634,13,))</f>
        <v/>
      </c>
      <c r="AA94" s="472" t="str">
        <f>IF(B94="","",VLOOKUP(B94,Esercizi!$V$1:$AN634,14,))</f>
        <v/>
      </c>
      <c r="AB94" s="472" t="str">
        <f>IF(B94="","",VLOOKUP(B94,Esercizi!$V$1:$AN634,15,))</f>
        <v/>
      </c>
      <c r="AC94" s="472" t="str">
        <f>IF(B94="","",VLOOKUP(B94,Esercizi!$V$1:$AN634,16,))</f>
        <v/>
      </c>
      <c r="AD94" s="472" t="str">
        <f>IF(B94="","",VLOOKUP(B94,Esercizi!$V$1:$AN634,17,))</f>
        <v/>
      </c>
      <c r="AE94" s="472" t="str">
        <f>IF(B94="","",VLOOKUP(B94,Esercizi!$V$1:$AN634,18,))</f>
        <v/>
      </c>
      <c r="AF94" s="472" t="str">
        <f>IFERROR(VLOOKUP($J94,Esercizi!$AO$1:$AP126,2,FALSE),"")</f>
        <v/>
      </c>
      <c r="AG94" s="472"/>
      <c r="AH94" s="472" t="str">
        <f t="shared" si="35"/>
        <v/>
      </c>
      <c r="AI94" s="473" t="str">
        <f>IFERROR(VLOOKUP($B94,Esercizi!$V$1:$W126,2,FALSE),"")</f>
        <v/>
      </c>
      <c r="AJ94" s="474"/>
      <c r="AK94" s="474"/>
      <c r="AL94" s="474"/>
      <c r="AM94" s="474"/>
      <c r="AN94" s="474"/>
      <c r="AO94" s="474"/>
    </row>
    <row r="95" ht="15.75" customHeight="1" outlineLevel="1">
      <c r="A95" s="492" t="str">
        <f t="shared" si="33"/>
        <v/>
      </c>
      <c r="B95" s="493"/>
      <c r="C95" s="494"/>
      <c r="D95" s="495"/>
      <c r="E95" s="464">
        <f t="shared" si="36"/>
        <v>12</v>
      </c>
      <c r="F95" s="479" t="str">
        <f t="shared" si="34"/>
        <v/>
      </c>
      <c r="G95" s="470" t="str">
        <f>IF(F95="","",VLOOKUP(F95,Esercizi!$P$1:$S635,4,))</f>
        <v/>
      </c>
      <c r="H95" s="479"/>
      <c r="I95" s="12"/>
      <c r="J95" s="481"/>
      <c r="K95" s="12"/>
      <c r="L95" s="469" t="str">
        <f>IF(B95="","",VLOOKUP(B95,Esercizi!$V$1:$AN635,19,))</f>
        <v/>
      </c>
      <c r="M95" s="12"/>
      <c r="N95" s="470" t="str">
        <f>IF(F95="","",VLOOKUP(F95,Esercizi!$D$1:$R635,15,))</f>
        <v/>
      </c>
      <c r="O95" s="482"/>
      <c r="P95" s="472" t="str">
        <f>IF(B95="","",VLOOKUP(B95,Esercizi!$V$1:$AN635,3,))</f>
        <v/>
      </c>
      <c r="Q95" s="472" t="str">
        <f>IF(B95="","",VLOOKUP(B95,Esercizi!$V$1:$AN635,4,))</f>
        <v/>
      </c>
      <c r="R95" s="472" t="str">
        <f>IF(B95="","",VLOOKUP(B95,Esercizi!$V$1:$AN635,5,))</f>
        <v/>
      </c>
      <c r="S95" s="472" t="str">
        <f>IF(B95="","",VLOOKUP(B95,Esercizi!$V$1:$AN635,6,))</f>
        <v/>
      </c>
      <c r="T95" s="472" t="str">
        <f>IF(B95="","",VLOOKUP(B95,Esercizi!$V$1:$AN635,7,))</f>
        <v/>
      </c>
      <c r="U95" s="472" t="str">
        <f>IF(B95="","",VLOOKUP(B95,Esercizi!$V$1:$AN635,8,))</f>
        <v/>
      </c>
      <c r="V95" s="472" t="str">
        <f>IF(B95="","",VLOOKUP(B95,Esercizi!$V$1:$AN635,9,))</f>
        <v/>
      </c>
      <c r="W95" s="472" t="str">
        <f>IF(B95="","",VLOOKUP(B95,Esercizi!$V$1:$AN635,10,))</f>
        <v/>
      </c>
      <c r="X95" s="472" t="str">
        <f>IF(B95="","",VLOOKUP(B95,Esercizi!$V$1:$AN635,11,))</f>
        <v/>
      </c>
      <c r="Y95" s="472" t="str">
        <f>IF(B95="","",VLOOKUP(B95,Esercizi!$V$1:$AN635,12,))</f>
        <v/>
      </c>
      <c r="Z95" s="472" t="str">
        <f>IF(B95="","",VLOOKUP(B95,Esercizi!$V$1:$AN635,13,))</f>
        <v/>
      </c>
      <c r="AA95" s="472" t="str">
        <f>IF(B95="","",VLOOKUP(B95,Esercizi!$V$1:$AN635,14,))</f>
        <v/>
      </c>
      <c r="AB95" s="472" t="str">
        <f>IF(B95="","",VLOOKUP(B95,Esercizi!$V$1:$AN635,15,))</f>
        <v/>
      </c>
      <c r="AC95" s="472" t="str">
        <f>IF(B95="","",VLOOKUP(B95,Esercizi!$V$1:$AN635,16,))</f>
        <v/>
      </c>
      <c r="AD95" s="472" t="str">
        <f>IF(B95="","",VLOOKUP(B95,Esercizi!$V$1:$AN635,17,))</f>
        <v/>
      </c>
      <c r="AE95" s="472" t="str">
        <f>IF(B95="","",VLOOKUP(B95,Esercizi!$V$1:$AN635,18,))</f>
        <v/>
      </c>
      <c r="AF95" s="484" t="str">
        <f>IFERROR(VLOOKUP($J95,Esercizi!$AO$1:$AP126,2,FALSE),"")</f>
        <v/>
      </c>
      <c r="AG95" s="484"/>
      <c r="AH95" s="484" t="str">
        <f t="shared" si="35"/>
        <v/>
      </c>
      <c r="AI95" s="497" t="str">
        <f>IFERROR(VLOOKUP($B95,Esercizi!$V$1:$W126,2,FALSE),"")</f>
        <v/>
      </c>
      <c r="AJ95" s="474"/>
      <c r="AK95" s="474"/>
      <c r="AL95" s="474"/>
      <c r="AM95" s="474"/>
      <c r="AN95" s="474"/>
      <c r="AO95" s="474"/>
    </row>
    <row r="96" ht="15.75" customHeight="1" outlineLevel="1">
      <c r="A96" s="96"/>
      <c r="B96" s="96"/>
      <c r="C96" s="96"/>
      <c r="D96" s="96"/>
      <c r="E96" s="96"/>
      <c r="F96" s="96"/>
      <c r="G96" s="445"/>
      <c r="H96" s="445"/>
      <c r="I96" s="445"/>
      <c r="J96" s="445"/>
      <c r="K96" s="445"/>
      <c r="L96" s="445"/>
      <c r="M96" s="445"/>
      <c r="N96" s="445"/>
      <c r="O96" s="445"/>
      <c r="P96" s="445"/>
      <c r="Q96" s="96"/>
      <c r="R96" s="96"/>
      <c r="S96" s="96"/>
      <c r="T96" s="96"/>
      <c r="U96" s="96"/>
      <c r="V96" s="96"/>
      <c r="W96" s="96"/>
      <c r="X96" s="472"/>
      <c r="Y96" s="96"/>
      <c r="Z96" s="96"/>
      <c r="AA96" s="96"/>
      <c r="AB96" s="96"/>
      <c r="AC96" s="96"/>
      <c r="AD96" s="96"/>
      <c r="AE96" s="96"/>
      <c r="AF96" s="96"/>
      <c r="AG96" s="96"/>
      <c r="AH96" s="96"/>
      <c r="AI96" s="96"/>
      <c r="AJ96" s="370"/>
      <c r="AK96" s="370"/>
      <c r="AL96" s="370"/>
      <c r="AM96" s="370"/>
      <c r="AN96" s="370"/>
      <c r="AO96" s="370"/>
    </row>
    <row r="97" ht="37.5" customHeight="1" outlineLevel="1">
      <c r="A97" s="446"/>
      <c r="B97" s="446"/>
      <c r="C97" s="446"/>
      <c r="D97" s="446"/>
      <c r="E97" s="446"/>
      <c r="F97" s="447">
        <f>F82+1</f>
        <v>5</v>
      </c>
      <c r="H97" s="448"/>
      <c r="I97" s="448"/>
      <c r="J97" s="448"/>
      <c r="K97" s="448"/>
      <c r="L97" s="448"/>
      <c r="M97" s="448"/>
      <c r="N97" s="448"/>
      <c r="O97" s="448"/>
      <c r="P97" s="448"/>
      <c r="Q97" s="448"/>
      <c r="R97" s="446"/>
      <c r="S97" s="446"/>
      <c r="T97" s="446"/>
      <c r="U97" s="446"/>
      <c r="V97" s="446"/>
      <c r="W97" s="446"/>
      <c r="X97" s="446"/>
      <c r="Y97" s="446"/>
      <c r="Z97" s="446"/>
      <c r="AA97" s="446"/>
      <c r="AB97" s="446"/>
      <c r="AC97" s="446"/>
      <c r="AD97" s="446"/>
      <c r="AE97" s="446"/>
      <c r="AF97" s="446"/>
      <c r="AG97" s="446"/>
      <c r="AH97" s="446"/>
      <c r="AI97" s="446"/>
      <c r="AJ97" s="370"/>
      <c r="AK97" s="370"/>
      <c r="AL97" s="370"/>
      <c r="AM97" s="370"/>
      <c r="AN97" s="370"/>
      <c r="AO97" s="370"/>
    </row>
    <row r="98" ht="15.75" customHeight="1" outlineLevel="1">
      <c r="A98" s="449" t="s">
        <v>362</v>
      </c>
      <c r="B98" s="450" t="s">
        <v>301</v>
      </c>
      <c r="C98" s="451" t="s">
        <v>363</v>
      </c>
      <c r="D98" s="452" t="s">
        <v>364</v>
      </c>
      <c r="E98" s="453"/>
      <c r="F98" s="454" t="s">
        <v>315</v>
      </c>
      <c r="G98" s="454" t="s">
        <v>303</v>
      </c>
      <c r="H98" s="455" t="s">
        <v>306</v>
      </c>
      <c r="I98" s="456"/>
      <c r="J98" s="457" t="s">
        <v>317</v>
      </c>
      <c r="K98" s="456"/>
      <c r="L98" s="458" t="s">
        <v>318</v>
      </c>
      <c r="M98" s="456"/>
      <c r="N98" s="458" t="s">
        <v>307</v>
      </c>
      <c r="O98" s="457" t="s">
        <v>316</v>
      </c>
      <c r="P98" s="455" t="s">
        <v>365</v>
      </c>
      <c r="Q98" s="455" t="s">
        <v>366</v>
      </c>
      <c r="R98" s="455" t="s">
        <v>367</v>
      </c>
      <c r="S98" s="455" t="s">
        <v>368</v>
      </c>
      <c r="T98" s="455" t="s">
        <v>369</v>
      </c>
      <c r="U98" s="455" t="s">
        <v>370</v>
      </c>
      <c r="V98" s="455" t="s">
        <v>371</v>
      </c>
      <c r="W98" s="455" t="s">
        <v>372</v>
      </c>
      <c r="X98" s="455" t="s">
        <v>373</v>
      </c>
      <c r="Y98" s="455" t="s">
        <v>374</v>
      </c>
      <c r="Z98" s="455" t="s">
        <v>375</v>
      </c>
      <c r="AA98" s="455" t="s">
        <v>376</v>
      </c>
      <c r="AB98" s="455" t="s">
        <v>377</v>
      </c>
      <c r="AC98" s="455" t="s">
        <v>378</v>
      </c>
      <c r="AD98" s="455" t="s">
        <v>379</v>
      </c>
      <c r="AE98" s="455" t="s">
        <v>380</v>
      </c>
      <c r="AF98" s="458" t="s">
        <v>381</v>
      </c>
      <c r="AG98" s="456"/>
      <c r="AH98" s="458" t="s">
        <v>382</v>
      </c>
      <c r="AI98" s="458" t="s">
        <v>382</v>
      </c>
      <c r="AJ98" s="370"/>
      <c r="AK98" s="370"/>
      <c r="AL98" s="370"/>
      <c r="AM98" s="370"/>
      <c r="AN98" s="370"/>
      <c r="AO98" s="370"/>
    </row>
    <row r="99" ht="15.75" customHeight="1" outlineLevel="1">
      <c r="A99" s="460" t="str">
        <f t="shared" ref="A99:A110" si="37">P7</f>
        <v/>
      </c>
      <c r="B99" s="461" t="s">
        <v>395</v>
      </c>
      <c r="C99" s="488"/>
      <c r="D99" s="496"/>
      <c r="E99" s="464">
        <v>1.0</v>
      </c>
      <c r="F99" s="465" t="str">
        <f t="shared" ref="F99:F110" si="38">P24</f>
        <v/>
      </c>
      <c r="G99" s="470" t="str">
        <f>IF(F99="","",VLOOKUP(F99,Esercizi!$P$1:$S624,4,))</f>
        <v/>
      </c>
      <c r="H99" s="465"/>
      <c r="I99" s="12"/>
      <c r="J99" s="469"/>
      <c r="K99" s="12"/>
      <c r="L99" s="469" t="str">
        <f>IF(B99="","",VLOOKUP(B99,Esercizi!$V$1:$AN624,19,))</f>
        <v>Fai tre serie da 8 per l'intero programma </v>
      </c>
      <c r="M99" s="12"/>
      <c r="N99" s="470" t="str">
        <f>IF(F99="","",VLOOKUP(F99,Esercizi!$D$1:$R624,15,))</f>
        <v/>
      </c>
      <c r="O99" s="485"/>
      <c r="P99" s="472">
        <f>IF(B99="","",VLOOKUP(B99,Esercizi!$V$1:$AN624,3,))</f>
        <v>3</v>
      </c>
      <c r="Q99" s="472">
        <f>IF(B99="","",VLOOKUP(B99,Esercizi!$V$1:$AN624,4,))</f>
        <v>8</v>
      </c>
      <c r="R99" s="472">
        <f>IF(B99="","",VLOOKUP(B99,Esercizi!$V$1:$AN624,5,))</f>
        <v>3</v>
      </c>
      <c r="S99" s="472">
        <f>IF(B99="","",VLOOKUP(B99,Esercizi!$V$1:$AN624,6,))</f>
        <v>8</v>
      </c>
      <c r="T99" s="472">
        <f>IF(B99="","",VLOOKUP(B99,Esercizi!$V$1:$AN624,7,))</f>
        <v>3</v>
      </c>
      <c r="U99" s="472">
        <f>IF(B99="","",VLOOKUP(B99,Esercizi!$V$1:$AN624,8,))</f>
        <v>8</v>
      </c>
      <c r="V99" s="472">
        <f>IF(B99="","",VLOOKUP(B99,Esercizi!$V$1:$AN624,9,))</f>
        <v>3</v>
      </c>
      <c r="W99" s="472">
        <f>IF(B99="","",VLOOKUP(B99,Esercizi!$V$1:$AN624,10,))</f>
        <v>8</v>
      </c>
      <c r="X99" s="472">
        <f>IF(B99="","",VLOOKUP(B99,Esercizi!$V$1:$AN624,11,))</f>
        <v>3</v>
      </c>
      <c r="Y99" s="472">
        <f>IF(B99="","",VLOOKUP(B99,Esercizi!$V$1:$AN624,12,))</f>
        <v>8</v>
      </c>
      <c r="Z99" s="472">
        <f>IF(B99="","",VLOOKUP(B99,Esercizi!$V$1:$AN624,13,))</f>
        <v>3</v>
      </c>
      <c r="AA99" s="472">
        <f>IF(B99="","",VLOOKUP(B99,Esercizi!$V$1:$AN624,14,))</f>
        <v>8</v>
      </c>
      <c r="AB99" s="472" t="str">
        <f>IF(B99="","",VLOOKUP(B99,Esercizi!$V$1:$AN624,15,))</f>
        <v/>
      </c>
      <c r="AC99" s="472" t="str">
        <f>IF(B99="","",VLOOKUP(B99,Esercizi!$V$1:$AN624,16,))</f>
        <v/>
      </c>
      <c r="AD99" s="472" t="str">
        <f>IF(B99="","",VLOOKUP(B99,Esercizi!$V$1:$AN624,17,))</f>
        <v/>
      </c>
      <c r="AE99" s="472" t="str">
        <f>IF(B99="","",VLOOKUP(B99,Esercizi!$V$1:$AN624,18,))</f>
        <v/>
      </c>
      <c r="AF99" s="472" t="str">
        <f>IFERROR(VLOOKUP($J99,Esercizi!$AO$1:$AP126,2,FALSE),"")</f>
        <v/>
      </c>
      <c r="AG99" s="472"/>
      <c r="AH99" s="472">
        <f t="shared" ref="AH99:AH110" si="39">IF(AI99="Neu", 1, IF(AI99="Mec", 0.8, IF(AI99="Met", 0.6, "")))</f>
        <v>0.8</v>
      </c>
      <c r="AI99" s="473" t="str">
        <f>IFERROR(VLOOKUP($B99,Esercizi!$V$1:$W684,2,FALSE),"")</f>
        <v>Mec</v>
      </c>
      <c r="AJ99" s="474"/>
      <c r="AK99" s="474"/>
      <c r="AL99" s="474"/>
      <c r="AM99" s="474"/>
      <c r="AN99" s="474"/>
      <c r="AO99" s="474"/>
    </row>
    <row r="100" ht="15.75" customHeight="1" outlineLevel="1">
      <c r="A100" s="475" t="str">
        <f t="shared" si="37"/>
        <v/>
      </c>
      <c r="B100" s="489"/>
      <c r="C100" s="486"/>
      <c r="D100" s="478"/>
      <c r="E100" s="464">
        <f t="shared" ref="E100:E110" si="40">E99+1</f>
        <v>2</v>
      </c>
      <c r="F100" s="479" t="str">
        <f t="shared" si="38"/>
        <v/>
      </c>
      <c r="G100" s="470" t="str">
        <f>IF(F100="","",VLOOKUP(F100,Esercizi!$P$1:$S625,4,))</f>
        <v/>
      </c>
      <c r="H100" s="479"/>
      <c r="I100" s="12"/>
      <c r="J100" s="481"/>
      <c r="K100" s="12"/>
      <c r="L100" s="469" t="str">
        <f>IF(B100="","",VLOOKUP(B100,Esercizi!$V$1:$AN625,19,))</f>
        <v/>
      </c>
      <c r="M100" s="12"/>
      <c r="N100" s="470" t="str">
        <f>IF(F100="","",VLOOKUP(F100,Esercizi!$D$1:$R625,15,))</f>
        <v/>
      </c>
      <c r="O100" s="482"/>
      <c r="P100" s="472" t="str">
        <f>IF(B100="","",VLOOKUP(B100,Esercizi!$V$1:$AN625,3,))</f>
        <v/>
      </c>
      <c r="Q100" s="472" t="str">
        <f>IF(B100="","",VLOOKUP(B100,Esercizi!$V$1:$AN625,4,))</f>
        <v/>
      </c>
      <c r="R100" s="472" t="str">
        <f>IF(B100="","",VLOOKUP(B100,Esercizi!$V$1:$AN625,5,))</f>
        <v/>
      </c>
      <c r="S100" s="472" t="str">
        <f>IF(B100="","",VLOOKUP(B100,Esercizi!$V$1:$AN625,6,))</f>
        <v/>
      </c>
      <c r="T100" s="472" t="str">
        <f>IF(B100="","",VLOOKUP(B100,Esercizi!$V$1:$AN625,7,))</f>
        <v/>
      </c>
      <c r="U100" s="472" t="str">
        <f>IF(B100="","",VLOOKUP(B100,Esercizi!$V$1:$AN625,8,))</f>
        <v/>
      </c>
      <c r="V100" s="472" t="str">
        <f>IF(B100="","",VLOOKUP(B100,Esercizi!$V$1:$AN625,9,))</f>
        <v/>
      </c>
      <c r="W100" s="472" t="str">
        <f>IF(B100="","",VLOOKUP(B100,Esercizi!$V$1:$AN625,10,))</f>
        <v/>
      </c>
      <c r="X100" s="472" t="str">
        <f>IF(B100="","",VLOOKUP(B100,Esercizi!$V$1:$AN625,11,))</f>
        <v/>
      </c>
      <c r="Y100" s="472" t="str">
        <f>IF(B100="","",VLOOKUP(B100,Esercizi!$V$1:$AN625,12,))</f>
        <v/>
      </c>
      <c r="Z100" s="472" t="str">
        <f>IF(B100="","",VLOOKUP(B100,Esercizi!$V$1:$AN625,13,))</f>
        <v/>
      </c>
      <c r="AA100" s="472" t="str">
        <f>IF(B100="","",VLOOKUP(B100,Esercizi!$V$1:$AN625,14,))</f>
        <v/>
      </c>
      <c r="AB100" s="472" t="str">
        <f>IF(B100="","",VLOOKUP(B100,Esercizi!$V$1:$AN625,15,))</f>
        <v/>
      </c>
      <c r="AC100" s="472" t="str">
        <f>IF(B100="","",VLOOKUP(B100,Esercizi!$V$1:$AN625,16,))</f>
        <v/>
      </c>
      <c r="AD100" s="472" t="str">
        <f>IF(B100="","",VLOOKUP(B100,Esercizi!$V$1:$AN625,17,))</f>
        <v/>
      </c>
      <c r="AE100" s="472" t="str">
        <f>IF(B100="","",VLOOKUP(B100,Esercizi!$V$1:$AN625,18,))</f>
        <v/>
      </c>
      <c r="AF100" s="484" t="str">
        <f>IFERROR(VLOOKUP($J100,Esercizi!$AO$1:$AP126,2,FALSE),"")</f>
        <v/>
      </c>
      <c r="AG100" s="484"/>
      <c r="AH100" s="484" t="str">
        <f t="shared" si="39"/>
        <v/>
      </c>
      <c r="AI100" s="497" t="str">
        <f>IFERROR(VLOOKUP($B100,Esercizi!$V$1:$W126,2,FALSE),"")</f>
        <v/>
      </c>
      <c r="AJ100" s="474"/>
      <c r="AK100" s="474"/>
      <c r="AL100" s="474"/>
      <c r="AM100" s="474"/>
      <c r="AN100" s="474"/>
      <c r="AO100" s="474"/>
    </row>
    <row r="101" ht="15.75" customHeight="1" outlineLevel="1">
      <c r="A101" s="460" t="str">
        <f t="shared" si="37"/>
        <v/>
      </c>
      <c r="B101" s="490"/>
      <c r="C101" s="488"/>
      <c r="D101" s="483"/>
      <c r="E101" s="464">
        <f t="shared" si="40"/>
        <v>3</v>
      </c>
      <c r="F101" s="465" t="str">
        <f t="shared" si="38"/>
        <v/>
      </c>
      <c r="G101" s="470" t="str">
        <f>IF(F101="","",VLOOKUP(F101,Esercizi!$P$1:$S626,4,))</f>
        <v/>
      </c>
      <c r="H101" s="465"/>
      <c r="I101" s="12"/>
      <c r="J101" s="469"/>
      <c r="K101" s="12"/>
      <c r="L101" s="469" t="str">
        <f>IF(B101="","",VLOOKUP(B101,Esercizi!$V$1:$AN626,19,))</f>
        <v/>
      </c>
      <c r="M101" s="12"/>
      <c r="N101" s="470" t="str">
        <f>IF(F101="","",VLOOKUP(F101,Esercizi!$D$1:$R626,15,))</f>
        <v/>
      </c>
      <c r="O101" s="485"/>
      <c r="P101" s="472" t="str">
        <f>IF(B101="","",VLOOKUP(B101,Esercizi!$V$1:$AN626,3,))</f>
        <v/>
      </c>
      <c r="Q101" s="472" t="str">
        <f>IF(B101="","",VLOOKUP(B101,Esercizi!$V$1:$AN626,4,))</f>
        <v/>
      </c>
      <c r="R101" s="472" t="str">
        <f>IF(B101="","",VLOOKUP(B101,Esercizi!$V$1:$AN626,5,))</f>
        <v/>
      </c>
      <c r="S101" s="472" t="str">
        <f>IF(B101="","",VLOOKUP(B101,Esercizi!$V$1:$AN626,6,))</f>
        <v/>
      </c>
      <c r="T101" s="472" t="str">
        <f>IF(B101="","",VLOOKUP(B101,Esercizi!$V$1:$AN626,7,))</f>
        <v/>
      </c>
      <c r="U101" s="472" t="str">
        <f>IF(B101="","",VLOOKUP(B101,Esercizi!$V$1:$AN626,8,))</f>
        <v/>
      </c>
      <c r="V101" s="472" t="str">
        <f>IF(B101="","",VLOOKUP(B101,Esercizi!$V$1:$AN626,9,))</f>
        <v/>
      </c>
      <c r="W101" s="472" t="str">
        <f>IF(B101="","",VLOOKUP(B101,Esercizi!$V$1:$AN626,10,))</f>
        <v/>
      </c>
      <c r="X101" s="472" t="str">
        <f>IF(B101="","",VLOOKUP(B101,Esercizi!$V$1:$AN626,11,))</f>
        <v/>
      </c>
      <c r="Y101" s="472" t="str">
        <f>IF(B101="","",VLOOKUP(B101,Esercizi!$V$1:$AN626,12,))</f>
        <v/>
      </c>
      <c r="Z101" s="472" t="str">
        <f>IF(B101="","",VLOOKUP(B101,Esercizi!$V$1:$AN626,13,))</f>
        <v/>
      </c>
      <c r="AA101" s="472" t="str">
        <f>IF(B101="","",VLOOKUP(B101,Esercizi!$V$1:$AN626,14,))</f>
        <v/>
      </c>
      <c r="AB101" s="472" t="str">
        <f>IF(B101="","",VLOOKUP(B101,Esercizi!$V$1:$AN626,15,))</f>
        <v/>
      </c>
      <c r="AC101" s="472" t="str">
        <f>IF(B101="","",VLOOKUP(B101,Esercizi!$V$1:$AN626,16,))</f>
        <v/>
      </c>
      <c r="AD101" s="472" t="str">
        <f>IF(B101="","",VLOOKUP(B101,Esercizi!$V$1:$AN626,17,))</f>
        <v/>
      </c>
      <c r="AE101" s="472" t="str">
        <f>IF(B101="","",VLOOKUP(B101,Esercizi!$V$1:$AN626,18,))</f>
        <v/>
      </c>
      <c r="AF101" s="472" t="str">
        <f>IFERROR(VLOOKUP($J101,Esercizi!$AO$1:$AP126,2,FALSE),"")</f>
        <v/>
      </c>
      <c r="AG101" s="472"/>
      <c r="AH101" s="472" t="str">
        <f t="shared" si="39"/>
        <v/>
      </c>
      <c r="AI101" s="473" t="str">
        <f>IFERROR(VLOOKUP($B101,Esercizi!$V$1:$W126,2,FALSE),"")</f>
        <v/>
      </c>
      <c r="AJ101" s="474"/>
      <c r="AK101" s="474"/>
      <c r="AL101" s="474"/>
      <c r="AM101" s="474"/>
      <c r="AN101" s="474"/>
      <c r="AO101" s="474"/>
    </row>
    <row r="102" ht="15.75" customHeight="1" outlineLevel="1">
      <c r="A102" s="475" t="str">
        <f t="shared" si="37"/>
        <v/>
      </c>
      <c r="B102" s="489"/>
      <c r="C102" s="486"/>
      <c r="D102" s="478"/>
      <c r="E102" s="464">
        <f t="shared" si="40"/>
        <v>4</v>
      </c>
      <c r="F102" s="479" t="str">
        <f t="shared" si="38"/>
        <v/>
      </c>
      <c r="G102" s="470" t="str">
        <f>IF(F102="","",VLOOKUP(F102,Esercizi!$P$1:$S627,4,))</f>
        <v/>
      </c>
      <c r="H102" s="479"/>
      <c r="I102" s="12"/>
      <c r="J102" s="481"/>
      <c r="K102" s="12"/>
      <c r="L102" s="469" t="str">
        <f>IF(B102="","",VLOOKUP(B102,Esercizi!$V$1:$AN627,19,))</f>
        <v/>
      </c>
      <c r="M102" s="12"/>
      <c r="N102" s="470" t="str">
        <f>IF(F102="","",VLOOKUP(F102,Esercizi!$D$1:$R627,15,))</f>
        <v/>
      </c>
      <c r="O102" s="482"/>
      <c r="P102" s="472" t="str">
        <f>IF(B102="","",VLOOKUP(B102,Esercizi!$V$1:$AN627,3,))</f>
        <v/>
      </c>
      <c r="Q102" s="472" t="str">
        <f>IF(B102="","",VLOOKUP(B102,Esercizi!$V$1:$AN627,4,))</f>
        <v/>
      </c>
      <c r="R102" s="472" t="str">
        <f>IF(B102="","",VLOOKUP(B102,Esercizi!$V$1:$AN627,5,))</f>
        <v/>
      </c>
      <c r="S102" s="472" t="str">
        <f>IF(B102="","",VLOOKUP(B102,Esercizi!$V$1:$AN627,6,))</f>
        <v/>
      </c>
      <c r="T102" s="472" t="str">
        <f>IF(B102="","",VLOOKUP(B102,Esercizi!$V$1:$AN627,7,))</f>
        <v/>
      </c>
      <c r="U102" s="472" t="str">
        <f>IF(B102="","",VLOOKUP(B102,Esercizi!$V$1:$AN627,8,))</f>
        <v/>
      </c>
      <c r="V102" s="472" t="str">
        <f>IF(B102="","",VLOOKUP(B102,Esercizi!$V$1:$AN627,9,))</f>
        <v/>
      </c>
      <c r="W102" s="472" t="str">
        <f>IF(B102="","",VLOOKUP(B102,Esercizi!$V$1:$AN627,10,))</f>
        <v/>
      </c>
      <c r="X102" s="472" t="str">
        <f>IF(B102="","",VLOOKUP(B102,Esercizi!$V$1:$AN627,11,))</f>
        <v/>
      </c>
      <c r="Y102" s="472" t="str">
        <f>IF(B102="","",VLOOKUP(B102,Esercizi!$V$1:$AN627,12,))</f>
        <v/>
      </c>
      <c r="Z102" s="472" t="str">
        <f>IF(B102="","",VLOOKUP(B102,Esercizi!$V$1:$AN627,13,))</f>
        <v/>
      </c>
      <c r="AA102" s="472" t="str">
        <f>IF(B102="","",VLOOKUP(B102,Esercizi!$V$1:$AN627,14,))</f>
        <v/>
      </c>
      <c r="AB102" s="472" t="str">
        <f>IF(B102="","",VLOOKUP(B102,Esercizi!$V$1:$AN627,15,))</f>
        <v/>
      </c>
      <c r="AC102" s="472" t="str">
        <f>IF(B102="","",VLOOKUP(B102,Esercizi!$V$1:$AN627,16,))</f>
        <v/>
      </c>
      <c r="AD102" s="472" t="str">
        <f>IF(B102="","",VLOOKUP(B102,Esercizi!$V$1:$AN627,17,))</f>
        <v/>
      </c>
      <c r="AE102" s="472" t="str">
        <f>IF(B102="","",VLOOKUP(B102,Esercizi!$V$1:$AN627,18,))</f>
        <v/>
      </c>
      <c r="AF102" s="484" t="str">
        <f>IFERROR(VLOOKUP($J102,Esercizi!$AO$1:$AP126,2,FALSE),"")</f>
        <v/>
      </c>
      <c r="AG102" s="484"/>
      <c r="AH102" s="484" t="str">
        <f t="shared" si="39"/>
        <v/>
      </c>
      <c r="AI102" s="497" t="str">
        <f>IFERROR(VLOOKUP($B102,Esercizi!$V$1:$W126,2,FALSE),"")</f>
        <v/>
      </c>
      <c r="AJ102" s="474"/>
      <c r="AK102" s="474"/>
      <c r="AL102" s="474"/>
      <c r="AM102" s="474"/>
      <c r="AN102" s="474"/>
      <c r="AO102" s="474"/>
    </row>
    <row r="103" ht="15.75" customHeight="1" outlineLevel="1">
      <c r="A103" s="460" t="str">
        <f t="shared" si="37"/>
        <v/>
      </c>
      <c r="B103" s="490"/>
      <c r="C103" s="488"/>
      <c r="D103" s="483"/>
      <c r="E103" s="464">
        <f t="shared" si="40"/>
        <v>5</v>
      </c>
      <c r="F103" s="465" t="str">
        <f t="shared" si="38"/>
        <v/>
      </c>
      <c r="G103" s="470" t="str">
        <f>IF(F103="","",VLOOKUP(F103,Esercizi!$P$1:$S628,4,))</f>
        <v/>
      </c>
      <c r="H103" s="465"/>
      <c r="I103" s="12"/>
      <c r="J103" s="469"/>
      <c r="K103" s="12"/>
      <c r="L103" s="469" t="str">
        <f>IF(B103="","",VLOOKUP(B103,Esercizi!$V$1:$AN628,19,))</f>
        <v/>
      </c>
      <c r="M103" s="12"/>
      <c r="N103" s="470" t="str">
        <f>IF(F103="","",VLOOKUP(F103,Esercizi!$D$1:$R628,15,))</f>
        <v/>
      </c>
      <c r="O103" s="485"/>
      <c r="P103" s="472" t="str">
        <f>IF(B103="","",VLOOKUP(B103,Esercizi!$V$1:$AN628,3,))</f>
        <v/>
      </c>
      <c r="Q103" s="472" t="str">
        <f>IF(B103="","",VLOOKUP(B103,Esercizi!$V$1:$AN628,4,))</f>
        <v/>
      </c>
      <c r="R103" s="472" t="str">
        <f>IF(B103="","",VLOOKUP(B103,Esercizi!$V$1:$AN628,5,))</f>
        <v/>
      </c>
      <c r="S103" s="472" t="str">
        <f>IF(B103="","",VLOOKUP(B103,Esercizi!$V$1:$AN628,6,))</f>
        <v/>
      </c>
      <c r="T103" s="472" t="str">
        <f>IF(B103="","",VLOOKUP(B103,Esercizi!$V$1:$AN628,7,))</f>
        <v/>
      </c>
      <c r="U103" s="472" t="str">
        <f>IF(B103="","",VLOOKUP(B103,Esercizi!$V$1:$AN628,8,))</f>
        <v/>
      </c>
      <c r="V103" s="472" t="str">
        <f>IF(B103="","",VLOOKUP(B103,Esercizi!$V$1:$AN628,9,))</f>
        <v/>
      </c>
      <c r="W103" s="472" t="str">
        <f>IF(B103="","",VLOOKUP(B103,Esercizi!$V$1:$AN628,10,))</f>
        <v/>
      </c>
      <c r="X103" s="472" t="str">
        <f>IF(B103="","",VLOOKUP(B103,Esercizi!$V$1:$AN628,11,))</f>
        <v/>
      </c>
      <c r="Y103" s="472" t="str">
        <f>IF(B103="","",VLOOKUP(B103,Esercizi!$V$1:$AN628,12,))</f>
        <v/>
      </c>
      <c r="Z103" s="472" t="str">
        <f>IF(B103="","",VLOOKUP(B103,Esercizi!$V$1:$AN628,13,))</f>
        <v/>
      </c>
      <c r="AA103" s="472" t="str">
        <f>IF(B103="","",VLOOKUP(B103,Esercizi!$V$1:$AN628,14,))</f>
        <v/>
      </c>
      <c r="AB103" s="472" t="str">
        <f>IF(B103="","",VLOOKUP(B103,Esercizi!$V$1:$AN628,15,))</f>
        <v/>
      </c>
      <c r="AC103" s="472" t="str">
        <f>IF(B103="","",VLOOKUP(B103,Esercizi!$V$1:$AN628,16,))</f>
        <v/>
      </c>
      <c r="AD103" s="472" t="str">
        <f>IF(B103="","",VLOOKUP(B103,Esercizi!$V$1:$AN628,17,))</f>
        <v/>
      </c>
      <c r="AE103" s="472" t="str">
        <f>IF(B103="","",VLOOKUP(B103,Esercizi!$V$1:$AN628,18,))</f>
        <v/>
      </c>
      <c r="AF103" s="472" t="str">
        <f>IFERROR(VLOOKUP($J103,Esercizi!$AO$1:$AP126,2,FALSE),"")</f>
        <v/>
      </c>
      <c r="AG103" s="472"/>
      <c r="AH103" s="472" t="str">
        <f t="shared" si="39"/>
        <v/>
      </c>
      <c r="AI103" s="473" t="str">
        <f>IFERROR(VLOOKUP($B103,Esercizi!$V$1:$W126,2,FALSE),"")</f>
        <v/>
      </c>
      <c r="AJ103" s="474"/>
      <c r="AK103" s="474"/>
      <c r="AL103" s="474"/>
      <c r="AM103" s="474"/>
      <c r="AN103" s="474"/>
      <c r="AO103" s="474"/>
    </row>
    <row r="104" ht="15.75" customHeight="1" outlineLevel="1">
      <c r="A104" s="475" t="str">
        <f t="shared" si="37"/>
        <v/>
      </c>
      <c r="B104" s="489"/>
      <c r="C104" s="486"/>
      <c r="D104" s="478"/>
      <c r="E104" s="464">
        <f t="shared" si="40"/>
        <v>6</v>
      </c>
      <c r="F104" s="479" t="str">
        <f t="shared" si="38"/>
        <v/>
      </c>
      <c r="G104" s="470" t="str">
        <f>IF(F104="","",VLOOKUP(F104,Esercizi!$P$1:$S629,4,))</f>
        <v/>
      </c>
      <c r="H104" s="479"/>
      <c r="I104" s="12"/>
      <c r="J104" s="481"/>
      <c r="K104" s="12"/>
      <c r="L104" s="469" t="str">
        <f>IF(B104="","",VLOOKUP(B104,Esercizi!$V$1:$AN629,19,))</f>
        <v/>
      </c>
      <c r="M104" s="12"/>
      <c r="N104" s="470" t="str">
        <f>IF(F104="","",VLOOKUP(F104,Esercizi!$D$1:$R629,15,))</f>
        <v/>
      </c>
      <c r="O104" s="482"/>
      <c r="P104" s="472" t="str">
        <f>IF(B104="","",VLOOKUP(B104,Esercizi!$V$1:$AN629,3,))</f>
        <v/>
      </c>
      <c r="Q104" s="472" t="str">
        <f>IF(B104="","",VLOOKUP(B104,Esercizi!$V$1:$AN629,4,))</f>
        <v/>
      </c>
      <c r="R104" s="472" t="str">
        <f>IF(B104="","",VLOOKUP(B104,Esercizi!$V$1:$AN629,5,))</f>
        <v/>
      </c>
      <c r="S104" s="472" t="str">
        <f>IF(B104="","",VLOOKUP(B104,Esercizi!$V$1:$AN629,6,))</f>
        <v/>
      </c>
      <c r="T104" s="472" t="str">
        <f>IF(B104="","",VLOOKUP(B104,Esercizi!$V$1:$AN629,7,))</f>
        <v/>
      </c>
      <c r="U104" s="472" t="str">
        <f>IF(B104="","",VLOOKUP(B104,Esercizi!$V$1:$AN629,8,))</f>
        <v/>
      </c>
      <c r="V104" s="472" t="str">
        <f>IF(B104="","",VLOOKUP(B104,Esercizi!$V$1:$AN629,9,))</f>
        <v/>
      </c>
      <c r="W104" s="472" t="str">
        <f>IF(B104="","",VLOOKUP(B104,Esercizi!$V$1:$AN629,10,))</f>
        <v/>
      </c>
      <c r="X104" s="472" t="str">
        <f>IF(B104="","",VLOOKUP(B104,Esercizi!$V$1:$AN629,11,))</f>
        <v/>
      </c>
      <c r="Y104" s="472" t="str">
        <f>IF(B104="","",VLOOKUP(B104,Esercizi!$V$1:$AN629,12,))</f>
        <v/>
      </c>
      <c r="Z104" s="472" t="str">
        <f>IF(B104="","",VLOOKUP(B104,Esercizi!$V$1:$AN629,13,))</f>
        <v/>
      </c>
      <c r="AA104" s="472" t="str">
        <f>IF(B104="","",VLOOKUP(B104,Esercizi!$V$1:$AN629,14,))</f>
        <v/>
      </c>
      <c r="AB104" s="472" t="str">
        <f>IF(B104="","",VLOOKUP(B104,Esercizi!$V$1:$AN629,15,))</f>
        <v/>
      </c>
      <c r="AC104" s="472" t="str">
        <f>IF(B104="","",VLOOKUP(B104,Esercizi!$V$1:$AN629,16,))</f>
        <v/>
      </c>
      <c r="AD104" s="472" t="str">
        <f>IF(B104="","",VLOOKUP(B104,Esercizi!$V$1:$AN629,17,))</f>
        <v/>
      </c>
      <c r="AE104" s="472" t="str">
        <f>IF(B104="","",VLOOKUP(B104,Esercizi!$V$1:$AN629,18,))</f>
        <v/>
      </c>
      <c r="AF104" s="484" t="str">
        <f>IFERROR(VLOOKUP($J104,Esercizi!$AO$1:$AP126,2,FALSE),"")</f>
        <v/>
      </c>
      <c r="AG104" s="484"/>
      <c r="AH104" s="484" t="str">
        <f t="shared" si="39"/>
        <v/>
      </c>
      <c r="AI104" s="497" t="str">
        <f>IFERROR(VLOOKUP($B104,Esercizi!$V$1:$W126,2,FALSE),"")</f>
        <v/>
      </c>
      <c r="AJ104" s="474"/>
      <c r="AK104" s="474"/>
      <c r="AL104" s="474"/>
      <c r="AM104" s="474"/>
      <c r="AN104" s="474"/>
      <c r="AO104" s="474"/>
    </row>
    <row r="105" ht="15.75" customHeight="1" outlineLevel="1">
      <c r="A105" s="460" t="str">
        <f t="shared" si="37"/>
        <v/>
      </c>
      <c r="B105" s="461"/>
      <c r="C105" s="488"/>
      <c r="D105" s="483"/>
      <c r="E105" s="464">
        <f t="shared" si="40"/>
        <v>7</v>
      </c>
      <c r="F105" s="465" t="str">
        <f t="shared" si="38"/>
        <v/>
      </c>
      <c r="G105" s="470" t="str">
        <f>IF(F105="","",VLOOKUP(F105,Esercizi!$P$1:$S630,4,))</f>
        <v/>
      </c>
      <c r="H105" s="465"/>
      <c r="I105" s="12"/>
      <c r="J105" s="469"/>
      <c r="K105" s="12"/>
      <c r="L105" s="469" t="str">
        <f>IF(B105="","",VLOOKUP(B105,Esercizi!$V$1:$AN630,19,))</f>
        <v/>
      </c>
      <c r="M105" s="12"/>
      <c r="N105" s="470" t="str">
        <f>IF(F105="","",VLOOKUP(F105,Esercizi!$D$1:$R630,15,))</f>
        <v/>
      </c>
      <c r="O105" s="485"/>
      <c r="P105" s="472" t="str">
        <f>IF(B105="","",VLOOKUP(B105,Esercizi!$V$1:$AN630,3,))</f>
        <v/>
      </c>
      <c r="Q105" s="472" t="str">
        <f>IF(B105="","",VLOOKUP(B105,Esercizi!$V$1:$AN630,4,))</f>
        <v/>
      </c>
      <c r="R105" s="472" t="str">
        <f>IF(B105="","",VLOOKUP(B105,Esercizi!$V$1:$AN630,5,))</f>
        <v/>
      </c>
      <c r="S105" s="472" t="str">
        <f>IF(B105="","",VLOOKUP(B105,Esercizi!$V$1:$AN630,6,))</f>
        <v/>
      </c>
      <c r="T105" s="472" t="str">
        <f>IF(B105="","",VLOOKUP(B105,Esercizi!$V$1:$AN630,7,))</f>
        <v/>
      </c>
      <c r="U105" s="472" t="str">
        <f>IF(B105="","",VLOOKUP(B105,Esercizi!$V$1:$AN630,8,))</f>
        <v/>
      </c>
      <c r="V105" s="472" t="str">
        <f>IF(B105="","",VLOOKUP(B105,Esercizi!$V$1:$AN630,9,))</f>
        <v/>
      </c>
      <c r="W105" s="472" t="str">
        <f>IF(B105="","",VLOOKUP(B105,Esercizi!$V$1:$AN630,10,))</f>
        <v/>
      </c>
      <c r="X105" s="472" t="str">
        <f>IF(B105="","",VLOOKUP(B105,Esercizi!$V$1:$AN630,11,))</f>
        <v/>
      </c>
      <c r="Y105" s="472" t="str">
        <f>IF(B105="","",VLOOKUP(B105,Esercizi!$V$1:$AN630,12,))</f>
        <v/>
      </c>
      <c r="Z105" s="472" t="str">
        <f>IF(B105="","",VLOOKUP(B105,Esercizi!$V$1:$AN630,13,))</f>
        <v/>
      </c>
      <c r="AA105" s="472" t="str">
        <f>IF(B105="","",VLOOKUP(B105,Esercizi!$V$1:$AN630,14,))</f>
        <v/>
      </c>
      <c r="AB105" s="472" t="str">
        <f>IF(B105="","",VLOOKUP(B105,Esercizi!$V$1:$AN630,15,))</f>
        <v/>
      </c>
      <c r="AC105" s="472" t="str">
        <f>IF(B105="","",VLOOKUP(B105,Esercizi!$V$1:$AN630,16,))</f>
        <v/>
      </c>
      <c r="AD105" s="472" t="str">
        <f>IF(B105="","",VLOOKUP(B105,Esercizi!$V$1:$AN630,17,))</f>
        <v/>
      </c>
      <c r="AE105" s="472" t="str">
        <f>IF(B105="","",VLOOKUP(B105,Esercizi!$V$1:$AN630,18,))</f>
        <v/>
      </c>
      <c r="AF105" s="472" t="str">
        <f>IFERROR(VLOOKUP($J105,Esercizi!$AO$1:$AP126,2,FALSE),"")</f>
        <v/>
      </c>
      <c r="AG105" s="472"/>
      <c r="AH105" s="472" t="str">
        <f t="shared" si="39"/>
        <v/>
      </c>
      <c r="AI105" s="473" t="str">
        <f>IFERROR(VLOOKUP($B105,Esercizi!$V$1:$W126,2,FALSE),"")</f>
        <v/>
      </c>
      <c r="AJ105" s="474"/>
      <c r="AK105" s="474"/>
      <c r="AL105" s="474"/>
      <c r="AM105" s="474"/>
      <c r="AN105" s="474"/>
      <c r="AO105" s="474"/>
    </row>
    <row r="106" ht="15.75" customHeight="1" outlineLevel="1">
      <c r="A106" s="475" t="str">
        <f t="shared" si="37"/>
        <v/>
      </c>
      <c r="B106" s="489"/>
      <c r="C106" s="486"/>
      <c r="D106" s="478"/>
      <c r="E106" s="464">
        <f t="shared" si="40"/>
        <v>8</v>
      </c>
      <c r="F106" s="479" t="str">
        <f t="shared" si="38"/>
        <v/>
      </c>
      <c r="G106" s="470" t="str">
        <f>IF(F106="","",VLOOKUP(F106,Esercizi!$P$1:$S631,4,))</f>
        <v/>
      </c>
      <c r="H106" s="479"/>
      <c r="I106" s="12"/>
      <c r="J106" s="481"/>
      <c r="K106" s="12"/>
      <c r="L106" s="469" t="str">
        <f>IF(B106="","",VLOOKUP(B106,Esercizi!$V$1:$AN631,19,))</f>
        <v/>
      </c>
      <c r="M106" s="12"/>
      <c r="N106" s="470" t="str">
        <f>IF(F106="","",VLOOKUP(F106,Esercizi!$D$1:$R631,15,))</f>
        <v/>
      </c>
      <c r="O106" s="482"/>
      <c r="P106" s="472" t="str">
        <f>IF(B106="","",VLOOKUP(B106,Esercizi!$V$1:$AN631,3,))</f>
        <v/>
      </c>
      <c r="Q106" s="472" t="str">
        <f>IF(B106="","",VLOOKUP(B106,Esercizi!$V$1:$AN631,4,))</f>
        <v/>
      </c>
      <c r="R106" s="472" t="str">
        <f>IF(B106="","",VLOOKUP(B106,Esercizi!$V$1:$AN631,5,))</f>
        <v/>
      </c>
      <c r="S106" s="472" t="str">
        <f>IF(B106="","",VLOOKUP(B106,Esercizi!$V$1:$AN631,6,))</f>
        <v/>
      </c>
      <c r="T106" s="472" t="str">
        <f>IF(B106="","",VLOOKUP(B106,Esercizi!$V$1:$AN631,7,))</f>
        <v/>
      </c>
      <c r="U106" s="472" t="str">
        <f>IF(B106="","",VLOOKUP(B106,Esercizi!$V$1:$AN631,8,))</f>
        <v/>
      </c>
      <c r="V106" s="472" t="str">
        <f>IF(B106="","",VLOOKUP(B106,Esercizi!$V$1:$AN631,9,))</f>
        <v/>
      </c>
      <c r="W106" s="472" t="str">
        <f>IF(B106="","",VLOOKUP(B106,Esercizi!$V$1:$AN631,10,))</f>
        <v/>
      </c>
      <c r="X106" s="472" t="str">
        <f>IF(B106="","",VLOOKUP(B106,Esercizi!$V$1:$AN631,11,))</f>
        <v/>
      </c>
      <c r="Y106" s="472" t="str">
        <f>IF(B106="","",VLOOKUP(B106,Esercizi!$V$1:$AN631,12,))</f>
        <v/>
      </c>
      <c r="Z106" s="472" t="str">
        <f>IF(B106="","",VLOOKUP(B106,Esercizi!$V$1:$AN631,13,))</f>
        <v/>
      </c>
      <c r="AA106" s="472" t="str">
        <f>IF(B106="","",VLOOKUP(B106,Esercizi!$V$1:$AN631,14,))</f>
        <v/>
      </c>
      <c r="AB106" s="472" t="str">
        <f>IF(B106="","",VLOOKUP(B106,Esercizi!$V$1:$AN631,15,))</f>
        <v/>
      </c>
      <c r="AC106" s="472" t="str">
        <f>IF(B106="","",VLOOKUP(B106,Esercizi!$V$1:$AN631,16,))</f>
        <v/>
      </c>
      <c r="AD106" s="472" t="str">
        <f>IF(B106="","",VLOOKUP(B106,Esercizi!$V$1:$AN631,17,))</f>
        <v/>
      </c>
      <c r="AE106" s="472" t="str">
        <f>IF(B106="","",VLOOKUP(B106,Esercizi!$V$1:$AN631,18,))</f>
        <v/>
      </c>
      <c r="AF106" s="484" t="str">
        <f>IFERROR(VLOOKUP($J106,Esercizi!$AO$1:$AP126,2,FALSE),"")</f>
        <v/>
      </c>
      <c r="AG106" s="484"/>
      <c r="AH106" s="484" t="str">
        <f t="shared" si="39"/>
        <v/>
      </c>
      <c r="AI106" s="497" t="str">
        <f>IFERROR(VLOOKUP($B106,Esercizi!$V$1:$W126,2,FALSE),"")</f>
        <v/>
      </c>
      <c r="AJ106" s="474"/>
      <c r="AK106" s="474"/>
      <c r="AL106" s="474"/>
      <c r="AM106" s="474"/>
      <c r="AN106" s="474"/>
      <c r="AO106" s="474"/>
    </row>
    <row r="107" ht="15.75" customHeight="1" outlineLevel="1">
      <c r="A107" s="460" t="str">
        <f t="shared" si="37"/>
        <v/>
      </c>
      <c r="B107" s="490"/>
      <c r="C107" s="474"/>
      <c r="D107" s="483"/>
      <c r="E107" s="464">
        <f t="shared" si="40"/>
        <v>9</v>
      </c>
      <c r="F107" s="465" t="str">
        <f t="shared" si="38"/>
        <v/>
      </c>
      <c r="G107" s="470" t="str">
        <f>IF(F107="","",VLOOKUP(F107,Esercizi!$P$1:$S632,4,))</f>
        <v/>
      </c>
      <c r="H107" s="465"/>
      <c r="I107" s="12"/>
      <c r="J107" s="469"/>
      <c r="K107" s="12"/>
      <c r="L107" s="469" t="str">
        <f>IF(B107="","",VLOOKUP(B107,Esercizi!$V$1:$AN632,19,))</f>
        <v/>
      </c>
      <c r="M107" s="12"/>
      <c r="N107" s="470" t="str">
        <f>IF(F107="","",VLOOKUP(F107,Esercizi!$D$1:$R632,15,))</f>
        <v/>
      </c>
      <c r="O107" s="485"/>
      <c r="P107" s="472" t="str">
        <f>IF(B107="","",VLOOKUP(B107,Esercizi!$V$1:$AN632,3,))</f>
        <v/>
      </c>
      <c r="Q107" s="472" t="str">
        <f>IF(B107="","",VLOOKUP(B107,Esercizi!$V$1:$AN632,4,))</f>
        <v/>
      </c>
      <c r="R107" s="472" t="str">
        <f>IF(B107="","",VLOOKUP(B107,Esercizi!$V$1:$AN632,5,))</f>
        <v/>
      </c>
      <c r="S107" s="472" t="str">
        <f>IF(B107="","",VLOOKUP(B107,Esercizi!$V$1:$AN632,6,))</f>
        <v/>
      </c>
      <c r="T107" s="472" t="str">
        <f>IF(B107="","",VLOOKUP(B107,Esercizi!$V$1:$AN632,7,))</f>
        <v/>
      </c>
      <c r="U107" s="472" t="str">
        <f>IF(B107="","",VLOOKUP(B107,Esercizi!$V$1:$AN632,8,))</f>
        <v/>
      </c>
      <c r="V107" s="472" t="str">
        <f>IF(B107="","",VLOOKUP(B107,Esercizi!$V$1:$AN632,9,))</f>
        <v/>
      </c>
      <c r="W107" s="472" t="str">
        <f>IF(B107="","",VLOOKUP(B107,Esercizi!$V$1:$AN632,10,))</f>
        <v/>
      </c>
      <c r="X107" s="472" t="str">
        <f>IF(B107="","",VLOOKUP(B107,Esercizi!$V$1:$AN632,11,))</f>
        <v/>
      </c>
      <c r="Y107" s="472" t="str">
        <f>IF(B107="","",VLOOKUP(B107,Esercizi!$V$1:$AN632,12,))</f>
        <v/>
      </c>
      <c r="Z107" s="472" t="str">
        <f>IF(B107="","",VLOOKUP(B107,Esercizi!$V$1:$AN632,13,))</f>
        <v/>
      </c>
      <c r="AA107" s="472" t="str">
        <f>IF(B107="","",VLOOKUP(B107,Esercizi!$V$1:$AN632,14,))</f>
        <v/>
      </c>
      <c r="AB107" s="472" t="str">
        <f>IF(B107="","",VLOOKUP(B107,Esercizi!$V$1:$AN632,15,))</f>
        <v/>
      </c>
      <c r="AC107" s="472" t="str">
        <f>IF(B107="","",VLOOKUP(B107,Esercizi!$V$1:$AN632,16,))</f>
        <v/>
      </c>
      <c r="AD107" s="472" t="str">
        <f>IF(B107="","",VLOOKUP(B107,Esercizi!$V$1:$AN632,17,))</f>
        <v/>
      </c>
      <c r="AE107" s="472" t="str">
        <f>IF(B107="","",VLOOKUP(B107,Esercizi!$V$1:$AN632,18,))</f>
        <v/>
      </c>
      <c r="AF107" s="472" t="str">
        <f>IFERROR(VLOOKUP($J107,Esercizi!$AO$1:$AP126,2,FALSE),"")</f>
        <v/>
      </c>
      <c r="AG107" s="472"/>
      <c r="AH107" s="472" t="str">
        <f t="shared" si="39"/>
        <v/>
      </c>
      <c r="AI107" s="473" t="str">
        <f>IFERROR(VLOOKUP($B107,Esercizi!$V$1:$W126,2,FALSE),"")</f>
        <v/>
      </c>
      <c r="AJ107" s="474"/>
      <c r="AK107" s="474"/>
      <c r="AL107" s="474"/>
      <c r="AM107" s="474"/>
      <c r="AN107" s="474"/>
      <c r="AO107" s="474"/>
    </row>
    <row r="108" ht="15.75" customHeight="1" outlineLevel="1">
      <c r="A108" s="475" t="str">
        <f t="shared" si="37"/>
        <v/>
      </c>
      <c r="B108" s="489"/>
      <c r="C108" s="491"/>
      <c r="D108" s="478"/>
      <c r="E108" s="464">
        <f t="shared" si="40"/>
        <v>10</v>
      </c>
      <c r="F108" s="479" t="str">
        <f t="shared" si="38"/>
        <v/>
      </c>
      <c r="G108" s="470" t="str">
        <f>IF(F108="","",VLOOKUP(F108,Esercizi!$P$1:$S633,4,))</f>
        <v/>
      </c>
      <c r="H108" s="479"/>
      <c r="I108" s="12"/>
      <c r="J108" s="481"/>
      <c r="K108" s="12"/>
      <c r="L108" s="469" t="str">
        <f>IF(B108="","",VLOOKUP(B108,Esercizi!$V$1:$AN633,19,))</f>
        <v/>
      </c>
      <c r="M108" s="12"/>
      <c r="N108" s="470" t="str">
        <f>IF(F108="","",VLOOKUP(F108,Esercizi!$D$1:$R633,15,))</f>
        <v/>
      </c>
      <c r="O108" s="482"/>
      <c r="P108" s="472" t="str">
        <f>IF(B108="","",VLOOKUP(B108,Esercizi!$V$1:$AN633,3,))</f>
        <v/>
      </c>
      <c r="Q108" s="472" t="str">
        <f>IF(B108="","",VLOOKUP(B108,Esercizi!$V$1:$AN633,4,))</f>
        <v/>
      </c>
      <c r="R108" s="472" t="str">
        <f>IF(B108="","",VLOOKUP(B108,Esercizi!$V$1:$AN633,5,))</f>
        <v/>
      </c>
      <c r="S108" s="472" t="str">
        <f>IF(B108="","",VLOOKUP(B108,Esercizi!$V$1:$AN633,6,))</f>
        <v/>
      </c>
      <c r="T108" s="472" t="str">
        <f>IF(B108="","",VLOOKUP(B108,Esercizi!$V$1:$AN633,7,))</f>
        <v/>
      </c>
      <c r="U108" s="472" t="str">
        <f>IF(B108="","",VLOOKUP(B108,Esercizi!$V$1:$AN633,8,))</f>
        <v/>
      </c>
      <c r="V108" s="472" t="str">
        <f>IF(B108="","",VLOOKUP(B108,Esercizi!$V$1:$AN633,9,))</f>
        <v/>
      </c>
      <c r="W108" s="472" t="str">
        <f>IF(B108="","",VLOOKUP(B108,Esercizi!$V$1:$AN633,10,))</f>
        <v/>
      </c>
      <c r="X108" s="472" t="str">
        <f>IF(B108="","",VLOOKUP(B108,Esercizi!$V$1:$AN633,11,))</f>
        <v/>
      </c>
      <c r="Y108" s="472" t="str">
        <f>IF(B108="","",VLOOKUP(B108,Esercizi!$V$1:$AN633,12,))</f>
        <v/>
      </c>
      <c r="Z108" s="472" t="str">
        <f>IF(B108="","",VLOOKUP(B108,Esercizi!$V$1:$AN633,13,))</f>
        <v/>
      </c>
      <c r="AA108" s="472" t="str">
        <f>IF(B108="","",VLOOKUP(B108,Esercizi!$V$1:$AN633,14,))</f>
        <v/>
      </c>
      <c r="AB108" s="472" t="str">
        <f>IF(B108="","",VLOOKUP(B108,Esercizi!$V$1:$AN633,15,))</f>
        <v/>
      </c>
      <c r="AC108" s="472" t="str">
        <f>IF(B108="","",VLOOKUP(B108,Esercizi!$V$1:$AN633,16,))</f>
        <v/>
      </c>
      <c r="AD108" s="472" t="str">
        <f>IF(B108="","",VLOOKUP(B108,Esercizi!$V$1:$AN633,17,))</f>
        <v/>
      </c>
      <c r="AE108" s="472" t="str">
        <f>IF(B108="","",VLOOKUP(B108,Esercizi!$V$1:$AN633,18,))</f>
        <v/>
      </c>
      <c r="AF108" s="484" t="str">
        <f>IFERROR(VLOOKUP($J108,Esercizi!$AO$1:$AP126,2,FALSE),"")</f>
        <v/>
      </c>
      <c r="AG108" s="484"/>
      <c r="AH108" s="484" t="str">
        <f t="shared" si="39"/>
        <v/>
      </c>
      <c r="AI108" s="497" t="str">
        <f>IFERROR(VLOOKUP($B108,Esercizi!$V$1:$W126,2,FALSE),"")</f>
        <v/>
      </c>
      <c r="AJ108" s="474"/>
      <c r="AK108" s="474"/>
      <c r="AL108" s="474"/>
      <c r="AM108" s="474"/>
      <c r="AN108" s="474"/>
      <c r="AO108" s="474"/>
    </row>
    <row r="109" ht="15.75" customHeight="1" outlineLevel="1">
      <c r="A109" s="460" t="str">
        <f t="shared" si="37"/>
        <v/>
      </c>
      <c r="B109" s="490"/>
      <c r="C109" s="474"/>
      <c r="D109" s="483"/>
      <c r="E109" s="464">
        <f t="shared" si="40"/>
        <v>11</v>
      </c>
      <c r="F109" s="465" t="str">
        <f t="shared" si="38"/>
        <v/>
      </c>
      <c r="G109" s="470" t="str">
        <f>IF(F109="","",VLOOKUP(F109,Esercizi!$P$1:$S634,4,))</f>
        <v/>
      </c>
      <c r="H109" s="465"/>
      <c r="I109" s="12"/>
      <c r="J109" s="469"/>
      <c r="K109" s="12"/>
      <c r="L109" s="469" t="str">
        <f>IF(B109="","",VLOOKUP(B109,Esercizi!$V$1:$AN634,19,))</f>
        <v/>
      </c>
      <c r="M109" s="12"/>
      <c r="N109" s="470" t="str">
        <f>IF(F109="","",VLOOKUP(F109,Esercizi!$D$1:$R634,15,))</f>
        <v/>
      </c>
      <c r="O109" s="485"/>
      <c r="P109" s="472" t="str">
        <f>IF(B109="","",VLOOKUP(B109,Esercizi!$V$1:$AN634,3,))</f>
        <v/>
      </c>
      <c r="Q109" s="472" t="str">
        <f>IF(B109="","",VLOOKUP(B109,Esercizi!$V$1:$AN634,4,))</f>
        <v/>
      </c>
      <c r="R109" s="472" t="str">
        <f>IF(B109="","",VLOOKUP(B109,Esercizi!$V$1:$AN634,5,))</f>
        <v/>
      </c>
      <c r="S109" s="472" t="str">
        <f>IF(B109="","",VLOOKUP(B109,Esercizi!$V$1:$AN634,6,))</f>
        <v/>
      </c>
      <c r="T109" s="472" t="str">
        <f>IF(B109="","",VLOOKUP(B109,Esercizi!$V$1:$AN634,7,))</f>
        <v/>
      </c>
      <c r="U109" s="472" t="str">
        <f>IF(B109="","",VLOOKUP(B109,Esercizi!$V$1:$AN634,8,))</f>
        <v/>
      </c>
      <c r="V109" s="472" t="str">
        <f>IF(B109="","",VLOOKUP(B109,Esercizi!$V$1:$AN634,9,))</f>
        <v/>
      </c>
      <c r="W109" s="472" t="str">
        <f>IF(B109="","",VLOOKUP(B109,Esercizi!$V$1:$AN634,10,))</f>
        <v/>
      </c>
      <c r="X109" s="472" t="str">
        <f>IF(B109="","",VLOOKUP(B109,Esercizi!$V$1:$AN634,11,))</f>
        <v/>
      </c>
      <c r="Y109" s="472" t="str">
        <f>IF(B109="","",VLOOKUP(B109,Esercizi!$V$1:$AN634,12,))</f>
        <v/>
      </c>
      <c r="Z109" s="472" t="str">
        <f>IF(B109="","",VLOOKUP(B109,Esercizi!$V$1:$AN634,13,))</f>
        <v/>
      </c>
      <c r="AA109" s="472" t="str">
        <f>IF(B109="","",VLOOKUP(B109,Esercizi!$V$1:$AN634,14,))</f>
        <v/>
      </c>
      <c r="AB109" s="472" t="str">
        <f>IF(B109="","",VLOOKUP(B109,Esercizi!$V$1:$AN634,15,))</f>
        <v/>
      </c>
      <c r="AC109" s="472" t="str">
        <f>IF(B109="","",VLOOKUP(B109,Esercizi!$V$1:$AN634,16,))</f>
        <v/>
      </c>
      <c r="AD109" s="472" t="str">
        <f>IF(B109="","",VLOOKUP(B109,Esercizi!$V$1:$AN634,17,))</f>
        <v/>
      </c>
      <c r="AE109" s="472" t="str">
        <f>IF(B109="","",VLOOKUP(B109,Esercizi!$V$1:$AN634,18,))</f>
        <v/>
      </c>
      <c r="AF109" s="472" t="str">
        <f>IFERROR(VLOOKUP($J109,Esercizi!$AO$1:$AP126,2,FALSE),"")</f>
        <v/>
      </c>
      <c r="AG109" s="472"/>
      <c r="AH109" s="472" t="str">
        <f t="shared" si="39"/>
        <v/>
      </c>
      <c r="AI109" s="473" t="str">
        <f>IFERROR(VLOOKUP($B109,Esercizi!$V$1:$W126,2,FALSE),"")</f>
        <v/>
      </c>
      <c r="AJ109" s="474"/>
      <c r="AK109" s="474"/>
      <c r="AL109" s="474"/>
      <c r="AM109" s="474"/>
      <c r="AN109" s="474"/>
      <c r="AO109" s="474"/>
    </row>
    <row r="110" ht="15.75" customHeight="1" outlineLevel="1">
      <c r="A110" s="492" t="str">
        <f t="shared" si="37"/>
        <v/>
      </c>
      <c r="B110" s="498"/>
      <c r="C110" s="494"/>
      <c r="D110" s="495"/>
      <c r="E110" s="464">
        <f t="shared" si="40"/>
        <v>12</v>
      </c>
      <c r="F110" s="479" t="str">
        <f t="shared" si="38"/>
        <v/>
      </c>
      <c r="G110" s="470" t="str">
        <f>IF(F110="","",VLOOKUP(F110,Esercizi!$P$1:$S635,4,))</f>
        <v/>
      </c>
      <c r="H110" s="479"/>
      <c r="I110" s="12"/>
      <c r="J110" s="481"/>
      <c r="K110" s="12"/>
      <c r="L110" s="469" t="str">
        <f>IF(B110="","",VLOOKUP(B110,Esercizi!$V$1:$AN635,19,))</f>
        <v/>
      </c>
      <c r="M110" s="12"/>
      <c r="N110" s="470" t="str">
        <f>IF(F110="","",VLOOKUP(F110,Esercizi!$D$1:$R635,15,))</f>
        <v/>
      </c>
      <c r="O110" s="482"/>
      <c r="P110" s="472" t="str">
        <f>IF(B110="","",VLOOKUP(B110,Esercizi!$V$1:$AN635,3,))</f>
        <v/>
      </c>
      <c r="Q110" s="472" t="str">
        <f>IF(B110="","",VLOOKUP(B110,Esercizi!$V$1:$AN635,4,))</f>
        <v/>
      </c>
      <c r="R110" s="472" t="str">
        <f>IF(B110="","",VLOOKUP(B110,Esercizi!$V$1:$AN635,5,))</f>
        <v/>
      </c>
      <c r="S110" s="472" t="str">
        <f>IF(B110="","",VLOOKUP(B110,Esercizi!$V$1:$AN635,6,))</f>
        <v/>
      </c>
      <c r="T110" s="472" t="str">
        <f>IF(B110="","",VLOOKUP(B110,Esercizi!$V$1:$AN635,7,))</f>
        <v/>
      </c>
      <c r="U110" s="472" t="str">
        <f>IF(B110="","",VLOOKUP(B110,Esercizi!$V$1:$AN635,8,))</f>
        <v/>
      </c>
      <c r="V110" s="472" t="str">
        <f>IF(B110="","",VLOOKUP(B110,Esercizi!$V$1:$AN635,9,))</f>
        <v/>
      </c>
      <c r="W110" s="472" t="str">
        <f>IF(B110="","",VLOOKUP(B110,Esercizi!$V$1:$AN635,10,))</f>
        <v/>
      </c>
      <c r="X110" s="472" t="str">
        <f>IF(B110="","",VLOOKUP(B110,Esercizi!$V$1:$AN635,11,))</f>
        <v/>
      </c>
      <c r="Y110" s="472" t="str">
        <f>IF(B110="","",VLOOKUP(B110,Esercizi!$V$1:$AN635,12,))</f>
        <v/>
      </c>
      <c r="Z110" s="472" t="str">
        <f>IF(B110="","",VLOOKUP(B110,Esercizi!$V$1:$AN635,13,))</f>
        <v/>
      </c>
      <c r="AA110" s="472" t="str">
        <f>IF(B110="","",VLOOKUP(B110,Esercizi!$V$1:$AN635,14,))</f>
        <v/>
      </c>
      <c r="AB110" s="472" t="str">
        <f>IF(B110="","",VLOOKUP(B110,Esercizi!$V$1:$AN635,15,))</f>
        <v/>
      </c>
      <c r="AC110" s="472" t="str">
        <f>IF(B110="","",VLOOKUP(B110,Esercizi!$V$1:$AN635,16,))</f>
        <v/>
      </c>
      <c r="AD110" s="472" t="str">
        <f>IF(B110="","",VLOOKUP(B110,Esercizi!$V$1:$AN635,17,))</f>
        <v/>
      </c>
      <c r="AE110" s="472" t="str">
        <f>IF(B110="","",VLOOKUP(B110,Esercizi!$V$1:$AN635,18,))</f>
        <v/>
      </c>
      <c r="AF110" s="484" t="str">
        <f>IFERROR(VLOOKUP($J110,Esercizi!$AO$1:$AP126,2,FALSE),"")</f>
        <v/>
      </c>
      <c r="AG110" s="484"/>
      <c r="AH110" s="484" t="str">
        <f t="shared" si="39"/>
        <v/>
      </c>
      <c r="AI110" s="497" t="str">
        <f>IFERROR(VLOOKUP($B110,Esercizi!$V$1:$W126,2,FALSE),"")</f>
        <v/>
      </c>
      <c r="AJ110" s="474"/>
      <c r="AK110" s="474"/>
      <c r="AL110" s="474"/>
      <c r="AM110" s="474"/>
      <c r="AN110" s="474"/>
      <c r="AO110" s="474"/>
    </row>
    <row r="111" ht="15.75" customHeight="1" outlineLevel="1">
      <c r="A111" s="96"/>
      <c r="B111" s="96"/>
      <c r="C111" s="96"/>
      <c r="D111" s="96"/>
      <c r="E111" s="96"/>
      <c r="F111" s="96"/>
      <c r="G111" s="445"/>
      <c r="H111" s="445"/>
      <c r="I111" s="445"/>
      <c r="J111" s="445"/>
      <c r="K111" s="445"/>
      <c r="L111" s="445"/>
      <c r="M111" s="445"/>
      <c r="N111" s="445"/>
      <c r="O111" s="445"/>
      <c r="P111" s="445"/>
      <c r="Q111" s="96"/>
      <c r="R111" s="96"/>
      <c r="S111" s="96"/>
      <c r="T111" s="96"/>
      <c r="U111" s="96"/>
      <c r="V111" s="96"/>
      <c r="W111" s="96"/>
      <c r="X111" s="96"/>
      <c r="Y111" s="96"/>
      <c r="Z111" s="96"/>
      <c r="AA111" s="96"/>
      <c r="AB111" s="96"/>
      <c r="AC111" s="96"/>
      <c r="AD111" s="96"/>
      <c r="AE111" s="96"/>
      <c r="AF111" s="96"/>
      <c r="AG111" s="96"/>
      <c r="AH111" s="96"/>
      <c r="AI111" s="96"/>
      <c r="AJ111" s="370"/>
      <c r="AK111" s="370"/>
      <c r="AL111" s="370"/>
      <c r="AM111" s="370"/>
      <c r="AN111" s="370"/>
      <c r="AO111" s="370"/>
    </row>
    <row r="112" ht="37.5" customHeight="1" outlineLevel="1">
      <c r="A112" s="446"/>
      <c r="B112" s="446"/>
      <c r="C112" s="446"/>
      <c r="D112" s="446"/>
      <c r="E112" s="446"/>
      <c r="F112" s="447">
        <f>F97+1</f>
        <v>6</v>
      </c>
      <c r="H112" s="448"/>
      <c r="I112" s="448"/>
      <c r="J112" s="448"/>
      <c r="K112" s="448"/>
      <c r="L112" s="448"/>
      <c r="M112" s="448"/>
      <c r="N112" s="448"/>
      <c r="O112" s="448"/>
      <c r="P112" s="448"/>
      <c r="Q112" s="448"/>
      <c r="R112" s="446"/>
      <c r="S112" s="446"/>
      <c r="T112" s="446"/>
      <c r="U112" s="446"/>
      <c r="V112" s="446"/>
      <c r="W112" s="446"/>
      <c r="X112" s="446"/>
      <c r="Y112" s="446"/>
      <c r="Z112" s="446"/>
      <c r="AA112" s="446"/>
      <c r="AB112" s="446"/>
      <c r="AC112" s="446"/>
      <c r="AD112" s="446"/>
      <c r="AE112" s="446"/>
      <c r="AF112" s="446"/>
      <c r="AG112" s="446"/>
      <c r="AH112" s="446"/>
      <c r="AI112" s="446"/>
      <c r="AJ112" s="370"/>
      <c r="AK112" s="370"/>
      <c r="AL112" s="370"/>
      <c r="AM112" s="370"/>
      <c r="AN112" s="370"/>
      <c r="AO112" s="370"/>
    </row>
    <row r="113" ht="15.75" customHeight="1" outlineLevel="1">
      <c r="A113" s="449" t="s">
        <v>362</v>
      </c>
      <c r="B113" s="450" t="s">
        <v>301</v>
      </c>
      <c r="C113" s="451" t="s">
        <v>363</v>
      </c>
      <c r="D113" s="452" t="s">
        <v>364</v>
      </c>
      <c r="E113" s="453"/>
      <c r="F113" s="454" t="s">
        <v>315</v>
      </c>
      <c r="G113" s="454" t="s">
        <v>303</v>
      </c>
      <c r="H113" s="455" t="s">
        <v>306</v>
      </c>
      <c r="I113" s="456"/>
      <c r="J113" s="457" t="s">
        <v>317</v>
      </c>
      <c r="K113" s="456"/>
      <c r="L113" s="458" t="s">
        <v>318</v>
      </c>
      <c r="M113" s="456"/>
      <c r="N113" s="458" t="s">
        <v>307</v>
      </c>
      <c r="O113" s="457" t="s">
        <v>316</v>
      </c>
      <c r="P113" s="455" t="s">
        <v>365</v>
      </c>
      <c r="Q113" s="455" t="s">
        <v>366</v>
      </c>
      <c r="R113" s="455" t="s">
        <v>367</v>
      </c>
      <c r="S113" s="455" t="s">
        <v>368</v>
      </c>
      <c r="T113" s="455" t="s">
        <v>369</v>
      </c>
      <c r="U113" s="455" t="s">
        <v>370</v>
      </c>
      <c r="V113" s="455" t="s">
        <v>371</v>
      </c>
      <c r="W113" s="455" t="s">
        <v>372</v>
      </c>
      <c r="X113" s="455" t="s">
        <v>373</v>
      </c>
      <c r="Y113" s="455" t="s">
        <v>374</v>
      </c>
      <c r="Z113" s="455" t="s">
        <v>375</v>
      </c>
      <c r="AA113" s="455" t="s">
        <v>376</v>
      </c>
      <c r="AB113" s="455" t="s">
        <v>377</v>
      </c>
      <c r="AC113" s="455" t="s">
        <v>378</v>
      </c>
      <c r="AD113" s="455" t="s">
        <v>379</v>
      </c>
      <c r="AE113" s="455" t="s">
        <v>380</v>
      </c>
      <c r="AF113" s="458" t="s">
        <v>381</v>
      </c>
      <c r="AG113" s="456"/>
      <c r="AH113" s="458" t="s">
        <v>382</v>
      </c>
      <c r="AI113" s="458" t="s">
        <v>382</v>
      </c>
      <c r="AJ113" s="370"/>
      <c r="AK113" s="370"/>
      <c r="AL113" s="370"/>
      <c r="AM113" s="370"/>
      <c r="AN113" s="370"/>
      <c r="AO113" s="370"/>
    </row>
    <row r="114" ht="15.75" customHeight="1" outlineLevel="1">
      <c r="A114" s="460" t="str">
        <f t="shared" ref="A114:A125" si="41">Q7</f>
        <v/>
      </c>
      <c r="B114" s="461"/>
      <c r="C114" s="488"/>
      <c r="D114" s="496"/>
      <c r="E114" s="464">
        <v>1.0</v>
      </c>
      <c r="F114" s="465" t="str">
        <f t="shared" ref="F114:F125" si="42">Q24</f>
        <v/>
      </c>
      <c r="G114" s="470" t="str">
        <f>IF(F114="","",VLOOKUP(F114,Esercizi!$P$1:$S624,4,))</f>
        <v/>
      </c>
      <c r="H114" s="465"/>
      <c r="I114" s="12"/>
      <c r="J114" s="469"/>
      <c r="K114" s="12"/>
      <c r="L114" s="469" t="str">
        <f>IF(B114="","",VLOOKUP(B114,Esercizi!$V$1:$AN624,19,))</f>
        <v/>
      </c>
      <c r="M114" s="12"/>
      <c r="N114" s="470" t="str">
        <f>IF(F114="","",VLOOKUP(F114,Esercizi!$D$1:$R624,15,))</f>
        <v/>
      </c>
      <c r="O114" s="485"/>
      <c r="P114" s="472" t="str">
        <f>IF(B114="","",VLOOKUP(B114,Esercizi!$V$1:$AN624,3,))</f>
        <v/>
      </c>
      <c r="Q114" s="472" t="str">
        <f>IF(B114="","",VLOOKUP(B114,Esercizi!$V$1:$AN624,4,))</f>
        <v/>
      </c>
      <c r="R114" s="472" t="str">
        <f>IF(B114="","",VLOOKUP(B114,Esercizi!$V$1:$AN624,5,))</f>
        <v/>
      </c>
      <c r="S114" s="472" t="str">
        <f>IF(B114="","",VLOOKUP(B114,Esercizi!$V$1:$AN624,6,))</f>
        <v/>
      </c>
      <c r="T114" s="472" t="str">
        <f>IF(B114="","",VLOOKUP(B114,Esercizi!$V$1:$AN624,7,))</f>
        <v/>
      </c>
      <c r="U114" s="472" t="str">
        <f>IF(B114="","",VLOOKUP(B114,Esercizi!$V$1:$AN1624,8,))</f>
        <v/>
      </c>
      <c r="V114" s="472" t="str">
        <f>IF(B114="","",VLOOKUP(B114,Esercizi!$V$1:$AN624,9,))</f>
        <v/>
      </c>
      <c r="W114" s="472" t="str">
        <f>IF(B114="","",VLOOKUP(B114,Esercizi!$V$1:$AN624,10,))</f>
        <v/>
      </c>
      <c r="X114" s="472" t="str">
        <f>IF(B114="","",VLOOKUP(B114,Esercizi!$V$1:$AN624,11,))</f>
        <v/>
      </c>
      <c r="Y114" s="472" t="str">
        <f>IF(B114="","",VLOOKUP(B114,Esercizi!$V$1:$AN1624,12,))</f>
        <v/>
      </c>
      <c r="Z114" s="472" t="str">
        <f>IF(B114="","",VLOOKUP(B114,Esercizi!$V$1:$AN624,13,))</f>
        <v/>
      </c>
      <c r="AA114" s="472" t="str">
        <f>IF(B114="","",VLOOKUP(B114,Esercizi!$V$1:$AN624,14,))</f>
        <v/>
      </c>
      <c r="AB114" s="472" t="str">
        <f>IF(B114="","",VLOOKUP(B114,Esercizi!$V$1:$AN624,15,))</f>
        <v/>
      </c>
      <c r="AC114" s="472" t="str">
        <f>IF(B114="","",VLOOKUP(B114,Esercizi!$V$1:$AN624,16,))</f>
        <v/>
      </c>
      <c r="AD114" s="472" t="str">
        <f>IF(B114="","",VLOOKUP(B114,Esercizi!$V$1:$AN624,17,))</f>
        <v/>
      </c>
      <c r="AE114" s="472" t="str">
        <f>IF(B114="","",VLOOKUP(B114,Esercizi!$V$1:$AN624,18,))</f>
        <v/>
      </c>
      <c r="AF114" s="472" t="str">
        <f>IFERROR(VLOOKUP($J114,Esercizi!$AO$1:$AP126,2,FALSE),"")</f>
        <v/>
      </c>
      <c r="AG114" s="472"/>
      <c r="AH114" s="472" t="str">
        <f>IF(AI114="Neu", 1, IF(AI114="Mec", 0.8, IF(AI114="Met", 0.6, "")))</f>
        <v/>
      </c>
      <c r="AI114" s="473" t="str">
        <f>IFERROR(VLOOKUP($B114,Esercizi!$V$1:$W699,2,FALSE),"")</f>
        <v/>
      </c>
      <c r="AJ114" s="474"/>
      <c r="AK114" s="474"/>
      <c r="AL114" s="474"/>
      <c r="AM114" s="474"/>
      <c r="AN114" s="474"/>
      <c r="AO114" s="474"/>
    </row>
    <row r="115" ht="15.75" customHeight="1" outlineLevel="1">
      <c r="A115" s="475" t="str">
        <f t="shared" si="41"/>
        <v/>
      </c>
      <c r="B115" s="476"/>
      <c r="C115" s="486"/>
      <c r="D115" s="478"/>
      <c r="E115" s="464">
        <f t="shared" ref="E115:E125" si="43">E114+1</f>
        <v>2</v>
      </c>
      <c r="F115" s="479" t="str">
        <f t="shared" si="42"/>
        <v/>
      </c>
      <c r="G115" s="470" t="str">
        <f>IF(F115="","",VLOOKUP(F115,Esercizi!$P$1:$S625,4,))</f>
        <v/>
      </c>
      <c r="H115" s="479"/>
      <c r="I115" s="12"/>
      <c r="J115" s="481"/>
      <c r="K115" s="12"/>
      <c r="L115" s="469" t="str">
        <f>IF(B115="","",VLOOKUP(B115,Esercizi!$V$1:$AN625,19,))</f>
        <v/>
      </c>
      <c r="M115" s="12"/>
      <c r="N115" s="470" t="str">
        <f>IF(F115="","",VLOOKUP(F115,Esercizi!$D$1:$R625,15,))</f>
        <v/>
      </c>
      <c r="O115" s="482"/>
      <c r="P115" s="472" t="str">
        <f>IF(B115="","",VLOOKUP(B115,Esercizi!$V$1:$AN625,3,))</f>
        <v/>
      </c>
      <c r="Q115" s="472" t="str">
        <f>IF(B115="","",VLOOKUP(B115,Esercizi!$V$1:$AN625,4,))</f>
        <v/>
      </c>
      <c r="R115" s="472" t="str">
        <f>IF(B115="","",VLOOKUP(B115,Esercizi!$V$1:$AN625,5,))</f>
        <v/>
      </c>
      <c r="S115" s="472" t="str">
        <f>IF(B115="","",VLOOKUP(B115,Esercizi!$V$1:$AN625,6,))</f>
        <v/>
      </c>
      <c r="T115" s="472" t="str">
        <f>IF(B115="","",VLOOKUP(B115,Esercizi!$V$1:$AN625,7,))</f>
        <v/>
      </c>
      <c r="U115" s="472" t="str">
        <f>IF(B115="","",VLOOKUP(B115,Esercizi!$V$1:$AN1625,8,))</f>
        <v/>
      </c>
      <c r="V115" s="472" t="str">
        <f>IF(B115="","",VLOOKUP(B115,Esercizi!$V$1:$AN625,9,))</f>
        <v/>
      </c>
      <c r="W115" s="472" t="str">
        <f>IF(B115="","",VLOOKUP(B115,Esercizi!$V$1:$AN625,10,))</f>
        <v/>
      </c>
      <c r="X115" s="472" t="str">
        <f>IF(B115="","",VLOOKUP(B115,Esercizi!$V$1:$AN625,11,))</f>
        <v/>
      </c>
      <c r="Y115" s="472" t="str">
        <f>IF(B115="","",VLOOKUP(B115,Esercizi!$V$1:$AN1625,12,))</f>
        <v/>
      </c>
      <c r="Z115" s="472" t="str">
        <f>IF(B115="","",VLOOKUP(B115,Esercizi!$V$1:$AN625,13,))</f>
        <v/>
      </c>
      <c r="AA115" s="472" t="str">
        <f>IF(B115="","",VLOOKUP(B115,Esercizi!$V$1:$AN625,14,))</f>
        <v/>
      </c>
      <c r="AB115" s="472" t="str">
        <f>IF(B115="","",VLOOKUP(B115,Esercizi!$V$1:$AN625,15,))</f>
        <v/>
      </c>
      <c r="AC115" s="472" t="str">
        <f>IF(B115="","",VLOOKUP(B115,Esercizi!$V$1:$AN625,16,))</f>
        <v/>
      </c>
      <c r="AD115" s="472" t="str">
        <f>IF(B115="","",VLOOKUP(B115,Esercizi!$V$1:$AN625,17,))</f>
        <v/>
      </c>
      <c r="AE115" s="472" t="str">
        <f>IF(B115="","",VLOOKUP(B115,Esercizi!$V$1:$AN625,18,))</f>
        <v/>
      </c>
      <c r="AF115" s="484" t="str">
        <f>IFERROR(VLOOKUP($J115,Esercizi!$AO$1:$AP126,2,FALSE),"")</f>
        <v/>
      </c>
      <c r="AG115" s="484"/>
      <c r="AH115" s="472" t="str">
        <f>IF(AI115="Neu", 1, IF(AI115="Mec", 0.8, IF(AI115="Met", 0.6, "")))</f>
        <v/>
      </c>
      <c r="AI115" s="499" t="str">
        <f>IFERROR(VLOOKUP($B115,Esercizi!$V$1:$W134,2,FALSE),"")</f>
        <v/>
      </c>
      <c r="AJ115" s="474"/>
      <c r="AK115" s="474"/>
      <c r="AL115" s="474"/>
      <c r="AM115" s="474"/>
      <c r="AN115" s="474"/>
      <c r="AO115" s="474"/>
    </row>
    <row r="116" ht="15.75" customHeight="1" outlineLevel="1">
      <c r="A116" s="460" t="str">
        <f t="shared" si="41"/>
        <v/>
      </c>
      <c r="B116" s="461"/>
      <c r="C116" s="488"/>
      <c r="D116" s="483"/>
      <c r="E116" s="464">
        <f t="shared" si="43"/>
        <v>3</v>
      </c>
      <c r="F116" s="465" t="str">
        <f t="shared" si="42"/>
        <v/>
      </c>
      <c r="G116" s="470" t="str">
        <f>IF(F116="","",VLOOKUP(F116,Esercizi!$P$1:$S626,4,))</f>
        <v/>
      </c>
      <c r="H116" s="465"/>
      <c r="I116" s="12"/>
      <c r="J116" s="469"/>
      <c r="K116" s="12"/>
      <c r="L116" s="469" t="str">
        <f>IF(B116="","",VLOOKUP(B116,Esercizi!$V$1:$AN626,19,))</f>
        <v/>
      </c>
      <c r="M116" s="12"/>
      <c r="N116" s="470" t="str">
        <f>IF(F116="","",VLOOKUP(F116,Esercizi!$D$1:$R626,15,))</f>
        <v/>
      </c>
      <c r="O116" s="485"/>
      <c r="P116" s="472" t="str">
        <f>IF(B116="","",VLOOKUP(B116,Esercizi!$V$1:$AN626,3,))</f>
        <v/>
      </c>
      <c r="Q116" s="472" t="str">
        <f>IF(B116="","",VLOOKUP(B116,Esercizi!$V$1:$AN626,4,))</f>
        <v/>
      </c>
      <c r="R116" s="472" t="str">
        <f>IF(B116="","",VLOOKUP(B116,Esercizi!$V$1:$AN626,5,))</f>
        <v/>
      </c>
      <c r="S116" s="472" t="str">
        <f>IF(B116="","",VLOOKUP(B116,Esercizi!$V$1:$AN626,6,))</f>
        <v/>
      </c>
      <c r="T116" s="472" t="str">
        <f>IF(B116="","",VLOOKUP(B116,Esercizi!$V$1:$AN626,7,))</f>
        <v/>
      </c>
      <c r="U116" s="472" t="str">
        <f>IF(B116="","",VLOOKUP(B116,Esercizi!$V$1:$AN1626,8,))</f>
        <v/>
      </c>
      <c r="V116" s="472" t="str">
        <f>IF(B116="","",VLOOKUP(B116,Esercizi!$V$1:$AN626,9,))</f>
        <v/>
      </c>
      <c r="W116" s="472" t="str">
        <f>IF(B116="","",VLOOKUP(B116,Esercizi!$V$1:$AN626,10,))</f>
        <v/>
      </c>
      <c r="X116" s="472" t="str">
        <f>IF(B116="","",VLOOKUP(B116,Esercizi!$V$1:$AN626,11,))</f>
        <v/>
      </c>
      <c r="Y116" s="472" t="str">
        <f>IF(B116="","",VLOOKUP(B116,Esercizi!$V$1:$AN1626,12,))</f>
        <v/>
      </c>
      <c r="Z116" s="472" t="str">
        <f>IF(B116="","",VLOOKUP(B116,Esercizi!$V$1:$AN626,13,))</f>
        <v/>
      </c>
      <c r="AA116" s="472" t="str">
        <f>IF(B116="","",VLOOKUP(B116,Esercizi!$V$1:$AN626,14,))</f>
        <v/>
      </c>
      <c r="AB116" s="472" t="str">
        <f>IF(B116="","",VLOOKUP(B116,Esercizi!$V$1:$AN626,15,))</f>
        <v/>
      </c>
      <c r="AC116" s="472" t="str">
        <f>IF(B116="","",VLOOKUP(B116,Esercizi!$V$1:$AN626,16,))</f>
        <v/>
      </c>
      <c r="AD116" s="472" t="str">
        <f>IF(B116="","",VLOOKUP(B116,Esercizi!$V$1:$AN626,17,))</f>
        <v/>
      </c>
      <c r="AE116" s="472" t="str">
        <f>IF(B116="","",VLOOKUP(B116,Esercizi!$V$1:$AN626,18,))</f>
        <v/>
      </c>
      <c r="AF116" s="472" t="str">
        <f>IFERROR(VLOOKUP($J116,Esercizi!$AO$1:$AP126,2,FALSE),"")</f>
        <v/>
      </c>
      <c r="AG116" s="472"/>
      <c r="AH116" s="472" t="str">
        <f t="shared" ref="AH116:AH125" si="44">IF(AI116="Neu", 1, IF(AI116="Mec", 0.8, IF(AI116="Met", 0.6, "")))</f>
        <v/>
      </c>
      <c r="AI116" s="497" t="str">
        <f>IFERROR(VLOOKUP($B116,Esercizi!$V$1:$W132,2,FALSE),"")</f>
        <v/>
      </c>
      <c r="AJ116" s="474"/>
      <c r="AK116" s="474"/>
      <c r="AL116" s="474"/>
      <c r="AM116" s="474"/>
      <c r="AN116" s="474"/>
      <c r="AO116" s="474"/>
    </row>
    <row r="117" ht="15.75" customHeight="1" outlineLevel="1">
      <c r="A117" s="475" t="str">
        <f t="shared" si="41"/>
        <v/>
      </c>
      <c r="B117" s="476"/>
      <c r="C117" s="486"/>
      <c r="D117" s="478"/>
      <c r="E117" s="464">
        <f t="shared" si="43"/>
        <v>4</v>
      </c>
      <c r="F117" s="479" t="str">
        <f t="shared" si="42"/>
        <v/>
      </c>
      <c r="G117" s="470" t="str">
        <f>IF(F117="","",VLOOKUP(F117,Esercizi!$P$1:$S627,4,))</f>
        <v/>
      </c>
      <c r="H117" s="479"/>
      <c r="I117" s="12"/>
      <c r="J117" s="481"/>
      <c r="K117" s="12"/>
      <c r="L117" s="469" t="str">
        <f>IF(B117="","",VLOOKUP(B117,Esercizi!$V$1:$AN627,19,))</f>
        <v/>
      </c>
      <c r="M117" s="12"/>
      <c r="N117" s="470" t="str">
        <f>IF(F117="","",VLOOKUP(F117,Esercizi!$D$1:$R627,15,))</f>
        <v/>
      </c>
      <c r="O117" s="482"/>
      <c r="P117" s="472" t="str">
        <f>IF(B117="","",VLOOKUP(B117,Esercizi!$V$1:$AN627,3,))</f>
        <v/>
      </c>
      <c r="Q117" s="472" t="str">
        <f>IF(B117="","",VLOOKUP(B117,Esercizi!$V$1:$AN627,4,))</f>
        <v/>
      </c>
      <c r="R117" s="472" t="str">
        <f>IF(B117="","",VLOOKUP(B117,Esercizi!$V$1:$AN627,5,))</f>
        <v/>
      </c>
      <c r="S117" s="472" t="str">
        <f>IF(B117="","",VLOOKUP(B117,Esercizi!$V$1:$AN627,6,))</f>
        <v/>
      </c>
      <c r="T117" s="472" t="str">
        <f>IF(B117="","",VLOOKUP(B117,Esercizi!$V$1:$AN627,7,))</f>
        <v/>
      </c>
      <c r="U117" s="472" t="str">
        <f>IF(B117="","",VLOOKUP(B117,Esercizi!$V$1:$AN1627,8,))</f>
        <v/>
      </c>
      <c r="V117" s="472" t="str">
        <f>IF(B117="","",VLOOKUP(B117,Esercizi!$V$1:$AN627,9,))</f>
        <v/>
      </c>
      <c r="W117" s="472" t="str">
        <f>IF(B117="","",VLOOKUP(B117,Esercizi!$V$1:$AN627,10,))</f>
        <v/>
      </c>
      <c r="X117" s="472" t="str">
        <f>IF(B117="","",VLOOKUP(B117,Esercizi!$V$1:$AN627,11,))</f>
        <v/>
      </c>
      <c r="Y117" s="472" t="str">
        <f>IF(B117="","",VLOOKUP(B117,Esercizi!$V$1:$AN1627,12,))</f>
        <v/>
      </c>
      <c r="Z117" s="472" t="str">
        <f>IF(B117="","",VLOOKUP(B117,Esercizi!$V$1:$AN627,13,))</f>
        <v/>
      </c>
      <c r="AA117" s="472" t="str">
        <f>IF(B117="","",VLOOKUP(B117,Esercizi!$V$1:$AN627,14,))</f>
        <v/>
      </c>
      <c r="AB117" s="472" t="str">
        <f>IF(B117="","",VLOOKUP(B117,Esercizi!$V$1:$AN627,15,))</f>
        <v/>
      </c>
      <c r="AC117" s="472" t="str">
        <f>IF(B117="","",VLOOKUP(B117,Esercizi!$V$1:$AN627,16,))</f>
        <v/>
      </c>
      <c r="AD117" s="472" t="str">
        <f>IF(B117="","",VLOOKUP(B117,Esercizi!$V$1:$AN627,17,))</f>
        <v/>
      </c>
      <c r="AE117" s="472" t="str">
        <f>IF(B117="","",VLOOKUP(B117,Esercizi!$V$1:$AN627,18,))</f>
        <v/>
      </c>
      <c r="AF117" s="484" t="str">
        <f>IFERROR(VLOOKUP($J117,Esercizi!$AO$1:$AP126,2,FALSE),"")</f>
        <v/>
      </c>
      <c r="AG117" s="484"/>
      <c r="AH117" s="484" t="str">
        <f t="shared" si="44"/>
        <v/>
      </c>
      <c r="AI117" s="497" t="str">
        <f>IFERROR(VLOOKUP($B117,Esercizi!$V$1:$W133,2,FALSE),"")</f>
        <v/>
      </c>
      <c r="AJ117" s="474"/>
      <c r="AK117" s="474"/>
      <c r="AL117" s="474"/>
      <c r="AM117" s="474"/>
      <c r="AN117" s="474"/>
      <c r="AO117" s="474"/>
    </row>
    <row r="118" ht="15.75" customHeight="1" outlineLevel="1">
      <c r="A118" s="460" t="str">
        <f t="shared" si="41"/>
        <v/>
      </c>
      <c r="B118" s="490"/>
      <c r="C118" s="488"/>
      <c r="D118" s="483"/>
      <c r="E118" s="464">
        <f t="shared" si="43"/>
        <v>5</v>
      </c>
      <c r="F118" s="465" t="str">
        <f t="shared" si="42"/>
        <v/>
      </c>
      <c r="G118" s="470" t="str">
        <f>IF(F118="","",VLOOKUP(F118,Esercizi!$P$1:$S628,4,))</f>
        <v/>
      </c>
      <c r="H118" s="465"/>
      <c r="I118" s="12"/>
      <c r="J118" s="469"/>
      <c r="K118" s="12"/>
      <c r="L118" s="469" t="str">
        <f>IF(B118="","",VLOOKUP(B118,Esercizi!$V$1:$AN628,19,))</f>
        <v/>
      </c>
      <c r="M118" s="12"/>
      <c r="N118" s="470" t="str">
        <f>IF(F118="","",VLOOKUP(F118,Esercizi!$D$1:$R628,15,))</f>
        <v/>
      </c>
      <c r="O118" s="485"/>
      <c r="P118" s="472" t="str">
        <f>IF(B118="","",VLOOKUP(B118,Esercizi!$V$1:$AN628,3,))</f>
        <v/>
      </c>
      <c r="Q118" s="472" t="str">
        <f>IF(B118="","",VLOOKUP(B118,Esercizi!$V$1:$AN628,4,))</f>
        <v/>
      </c>
      <c r="R118" s="472" t="str">
        <f>IF(B118="","",VLOOKUP(B118,Esercizi!$V$1:$AN628,5,))</f>
        <v/>
      </c>
      <c r="S118" s="472" t="str">
        <f>IF(B118="","",VLOOKUP(B118,Esercizi!$V$1:$AN628,6,))</f>
        <v/>
      </c>
      <c r="T118" s="472" t="str">
        <f>IF(B118="","",VLOOKUP(B118,Esercizi!$V$1:$AN628,7,))</f>
        <v/>
      </c>
      <c r="U118" s="472" t="str">
        <f>IF(B118="","",VLOOKUP(B118,Esercizi!$V$1:$AN1628,8,))</f>
        <v/>
      </c>
      <c r="V118" s="472" t="str">
        <f>IF(B118="","",VLOOKUP(B118,Esercizi!$V$1:$AN628,9,))</f>
        <v/>
      </c>
      <c r="W118" s="472" t="str">
        <f>IF(B118="","",VLOOKUP(B118,Esercizi!$V$1:$AN628,10,))</f>
        <v/>
      </c>
      <c r="X118" s="472" t="str">
        <f>IF(B118="","",VLOOKUP(B118,Esercizi!$V$1:$AN628,11,))</f>
        <v/>
      </c>
      <c r="Y118" s="472" t="str">
        <f>IF(B118="","",VLOOKUP(B118,Esercizi!$V$1:$AN1628,12,))</f>
        <v/>
      </c>
      <c r="Z118" s="472" t="str">
        <f>IF(B118="","",VLOOKUP(B118,Esercizi!$V$1:$AN628,13,))</f>
        <v/>
      </c>
      <c r="AA118" s="472" t="str">
        <f>IF(B118="","",VLOOKUP(B118,Esercizi!$V$1:$AN628,14,))</f>
        <v/>
      </c>
      <c r="AB118" s="472" t="str">
        <f>IF(B118="","",VLOOKUP(B118,Esercizi!$V$1:$AN628,15,))</f>
        <v/>
      </c>
      <c r="AC118" s="472" t="str">
        <f>IF(B118="","",VLOOKUP(B118,Esercizi!$V$1:$AN628,16,))</f>
        <v/>
      </c>
      <c r="AD118" s="472" t="str">
        <f>IF(B118="","",VLOOKUP(B118,Esercizi!$V$1:$AN628,17,))</f>
        <v/>
      </c>
      <c r="AE118" s="472" t="str">
        <f>IF(B118="","",VLOOKUP(B118,Esercizi!$V$1:$AN628,18,))</f>
        <v/>
      </c>
      <c r="AF118" s="472" t="str">
        <f>IFERROR(VLOOKUP($J118,Esercizi!$AO$1:$AP126,2,FALSE),"")</f>
        <v/>
      </c>
      <c r="AG118" s="472"/>
      <c r="AH118" s="472" t="str">
        <f t="shared" si="44"/>
        <v/>
      </c>
      <c r="AI118" s="497" t="str">
        <f>IFERROR(VLOOKUP($B118,Esercizi!$V$1:$W118,2,FALSE),"")</f>
        <v/>
      </c>
      <c r="AJ118" s="474"/>
      <c r="AK118" s="474"/>
      <c r="AL118" s="474"/>
      <c r="AM118" s="474"/>
      <c r="AN118" s="474"/>
      <c r="AO118" s="474"/>
    </row>
    <row r="119" ht="15.75" customHeight="1" outlineLevel="1">
      <c r="A119" s="475" t="str">
        <f t="shared" si="41"/>
        <v/>
      </c>
      <c r="B119" s="489"/>
      <c r="C119" s="486"/>
      <c r="D119" s="478"/>
      <c r="E119" s="464">
        <f t="shared" si="43"/>
        <v>6</v>
      </c>
      <c r="F119" s="479" t="str">
        <f t="shared" si="42"/>
        <v/>
      </c>
      <c r="G119" s="470" t="str">
        <f>IF(F119="","",VLOOKUP(F119,Esercizi!$P$1:$S629,4,))</f>
        <v/>
      </c>
      <c r="H119" s="479"/>
      <c r="I119" s="12"/>
      <c r="J119" s="481"/>
      <c r="K119" s="12"/>
      <c r="L119" s="469" t="str">
        <f>IF(B119="","",VLOOKUP(B119,Esercizi!$V$1:$AN629,19,))</f>
        <v/>
      </c>
      <c r="M119" s="12"/>
      <c r="N119" s="470" t="str">
        <f>IF(F119="","",VLOOKUP(F119,Esercizi!$D$1:$R629,15,))</f>
        <v/>
      </c>
      <c r="O119" s="482"/>
      <c r="P119" s="472" t="str">
        <f>IF(B119="","",VLOOKUP(B119,Esercizi!$V$1:$AN629,3,))</f>
        <v/>
      </c>
      <c r="Q119" s="472" t="str">
        <f>IF(B119="","",VLOOKUP(B119,Esercizi!$V$1:$AN629,4,))</f>
        <v/>
      </c>
      <c r="R119" s="472" t="str">
        <f>IF(B119="","",VLOOKUP(B119,Esercizi!$V$1:$AN629,5,))</f>
        <v/>
      </c>
      <c r="S119" s="472" t="str">
        <f>IF(B119="","",VLOOKUP(B119,Esercizi!$V$1:$AN629,6,))</f>
        <v/>
      </c>
      <c r="T119" s="472" t="str">
        <f>IF(B119="","",VLOOKUP(B119,Esercizi!$V$1:$AN629,7,))</f>
        <v/>
      </c>
      <c r="U119" s="472" t="str">
        <f>IF(B119="","",VLOOKUP(B119,Esercizi!$V$1:$AN1629,8,))</f>
        <v/>
      </c>
      <c r="V119" s="472" t="str">
        <f>IF(B119="","",VLOOKUP(B119,Esercizi!$V$1:$AN629,9,))</f>
        <v/>
      </c>
      <c r="W119" s="472" t="str">
        <f>IF(B119="","",VLOOKUP(B119,Esercizi!$V$1:$AN629,10,))</f>
        <v/>
      </c>
      <c r="X119" s="472" t="str">
        <f>IF(B119="","",VLOOKUP(B119,Esercizi!$V$1:$AN629,11,))</f>
        <v/>
      </c>
      <c r="Y119" s="472" t="str">
        <f>IF(B119="","",VLOOKUP(B119,Esercizi!$V$1:$AN1629,12,))</f>
        <v/>
      </c>
      <c r="Z119" s="472" t="str">
        <f>IF(B119="","",VLOOKUP(B119,Esercizi!$V$1:$AN629,13,))</f>
        <v/>
      </c>
      <c r="AA119" s="472" t="str">
        <f>IF(B119="","",VLOOKUP(B119,Esercizi!$V$1:$AN629,14,))</f>
        <v/>
      </c>
      <c r="AB119" s="472" t="str">
        <f>IF(B119="","",VLOOKUP(B119,Esercizi!$V$1:$AN629,15,))</f>
        <v/>
      </c>
      <c r="AC119" s="472" t="str">
        <f>IF(B119="","",VLOOKUP(B119,Esercizi!$V$1:$AN629,16,))</f>
        <v/>
      </c>
      <c r="AD119" s="472" t="str">
        <f>IF(B119="","",VLOOKUP(B119,Esercizi!$V$1:$AN629,17,))</f>
        <v/>
      </c>
      <c r="AE119" s="472" t="str">
        <f>IF(B119="","",VLOOKUP(B119,Esercizi!$V$1:$AN629,18,))</f>
        <v/>
      </c>
      <c r="AF119" s="484" t="str">
        <f>IFERROR(VLOOKUP($J119,Esercizi!$AO$1:$AP126,2,FALSE),"")</f>
        <v/>
      </c>
      <c r="AG119" s="484"/>
      <c r="AH119" s="472" t="str">
        <f t="shared" si="44"/>
        <v/>
      </c>
      <c r="AI119" s="497" t="str">
        <f>IFERROR(VLOOKUP($B119,Esercizi!$V$1:$W119,2,FALSE),"")</f>
        <v/>
      </c>
      <c r="AJ119" s="474"/>
      <c r="AK119" s="474"/>
      <c r="AL119" s="474"/>
      <c r="AM119" s="474"/>
      <c r="AN119" s="474"/>
      <c r="AO119" s="474"/>
    </row>
    <row r="120" ht="15.75" customHeight="1" outlineLevel="1">
      <c r="A120" s="460" t="str">
        <f t="shared" si="41"/>
        <v/>
      </c>
      <c r="B120" s="461"/>
      <c r="C120" s="488"/>
      <c r="D120" s="483"/>
      <c r="E120" s="464">
        <f t="shared" si="43"/>
        <v>7</v>
      </c>
      <c r="F120" s="465" t="str">
        <f t="shared" si="42"/>
        <v/>
      </c>
      <c r="G120" s="470" t="str">
        <f>IF(F120="","",VLOOKUP(F120,Esercizi!$P$1:$S630,4,))</f>
        <v/>
      </c>
      <c r="H120" s="465"/>
      <c r="I120" s="12"/>
      <c r="J120" s="469"/>
      <c r="K120" s="12"/>
      <c r="L120" s="469" t="str">
        <f>IF(B120="","",VLOOKUP(B120,Esercizi!$V$1:$AN630,19,))</f>
        <v/>
      </c>
      <c r="M120" s="12"/>
      <c r="N120" s="470" t="str">
        <f>IF(F120="","",VLOOKUP(F120,Esercizi!$D$1:$R630,15,))</f>
        <v/>
      </c>
      <c r="O120" s="485"/>
      <c r="P120" s="472" t="str">
        <f>IF(B120="","",VLOOKUP(B120,Esercizi!$V$1:$AN630,3,))</f>
        <v/>
      </c>
      <c r="Q120" s="472" t="str">
        <f>IF(B120="","",VLOOKUP(B120,Esercizi!$V$1:$AN630,4,))</f>
        <v/>
      </c>
      <c r="R120" s="472" t="str">
        <f>IF(B120="","",VLOOKUP(B120,Esercizi!$V$1:$AN630,5,))</f>
        <v/>
      </c>
      <c r="S120" s="472" t="str">
        <f>IF(B120="","",VLOOKUP(B120,Esercizi!$V$1:$AN630,6,))</f>
        <v/>
      </c>
      <c r="T120" s="472" t="str">
        <f>IF(B120="","",VLOOKUP(B120,Esercizi!$V$1:$AN630,7,))</f>
        <v/>
      </c>
      <c r="U120" s="472" t="str">
        <f>IF(B120="","",VLOOKUP(B120,Esercizi!$V$1:$AN1630,8,))</f>
        <v/>
      </c>
      <c r="V120" s="472" t="str">
        <f>IF(B120="","",VLOOKUP(B120,Esercizi!$V$1:$AN630,9,))</f>
        <v/>
      </c>
      <c r="W120" s="472" t="str">
        <f>IF(B120="","",VLOOKUP(B120,Esercizi!$V$1:$AN630,10,))</f>
        <v/>
      </c>
      <c r="X120" s="472" t="str">
        <f>IF(B120="","",VLOOKUP(B120,Esercizi!$V$1:$AN630,11,))</f>
        <v/>
      </c>
      <c r="Y120" s="472" t="str">
        <f>IF(B120="","",VLOOKUP(B120,Esercizi!$V$1:$AN1630,12,))</f>
        <v/>
      </c>
      <c r="Z120" s="472" t="str">
        <f>IF(B120="","",VLOOKUP(B120,Esercizi!$V$1:$AN630,13,))</f>
        <v/>
      </c>
      <c r="AA120" s="472" t="str">
        <f>IF(B120="","",VLOOKUP(B120,Esercizi!$V$1:$AN630,14,))</f>
        <v/>
      </c>
      <c r="AB120" s="472" t="str">
        <f>IF(B120="","",VLOOKUP(B120,Esercizi!$V$1:$AN630,15,))</f>
        <v/>
      </c>
      <c r="AC120" s="472" t="str">
        <f>IF(B120="","",VLOOKUP(B120,Esercizi!$V$1:$AN630,16,))</f>
        <v/>
      </c>
      <c r="AD120" s="472" t="str">
        <f>IF(B120="","",VLOOKUP(B120,Esercizi!$V$1:$AN630,17,))</f>
        <v/>
      </c>
      <c r="AE120" s="472" t="str">
        <f>IF(B120="","",VLOOKUP(B120,Esercizi!$V$1:$AN630,18,))</f>
        <v/>
      </c>
      <c r="AF120" s="472" t="str">
        <f>IFERROR(VLOOKUP($J120,Esercizi!$AO$1:$AP126,2,FALSE),"")</f>
        <v/>
      </c>
      <c r="AG120" s="472"/>
      <c r="AH120" s="472" t="str">
        <f t="shared" si="44"/>
        <v/>
      </c>
      <c r="AI120" s="497" t="str">
        <f>IFERROR(VLOOKUP($B120,Esercizi!$V$1:$W120,2,FALSE),"")</f>
        <v/>
      </c>
      <c r="AJ120" s="474"/>
      <c r="AK120" s="474"/>
      <c r="AL120" s="474"/>
      <c r="AM120" s="474"/>
      <c r="AN120" s="474"/>
      <c r="AO120" s="474"/>
    </row>
    <row r="121" ht="15.75" customHeight="1" outlineLevel="1">
      <c r="A121" s="475" t="str">
        <f t="shared" si="41"/>
        <v/>
      </c>
      <c r="B121" s="489"/>
      <c r="C121" s="486"/>
      <c r="D121" s="478"/>
      <c r="E121" s="464">
        <f t="shared" si="43"/>
        <v>8</v>
      </c>
      <c r="F121" s="479" t="str">
        <f t="shared" si="42"/>
        <v/>
      </c>
      <c r="G121" s="470" t="str">
        <f>IF(F121="","",VLOOKUP(F121,Esercizi!$P$1:$S631,4,))</f>
        <v/>
      </c>
      <c r="H121" s="479"/>
      <c r="I121" s="12"/>
      <c r="J121" s="481"/>
      <c r="K121" s="12"/>
      <c r="L121" s="469" t="str">
        <f>IF(B121="","",VLOOKUP(B121,Esercizi!$V$1:$AN631,19,))</f>
        <v/>
      </c>
      <c r="M121" s="12"/>
      <c r="N121" s="470" t="str">
        <f>IF(F121="","",VLOOKUP(F121,Esercizi!$D$1:$R631,15,))</f>
        <v/>
      </c>
      <c r="O121" s="482"/>
      <c r="P121" s="472" t="str">
        <f>IF(B121="","",VLOOKUP(B121,Esercizi!$V$1:$AN631,3,))</f>
        <v/>
      </c>
      <c r="Q121" s="472" t="str">
        <f>IF(B121="","",VLOOKUP(B121,Esercizi!$V$1:$AN631,4,))</f>
        <v/>
      </c>
      <c r="R121" s="472" t="str">
        <f>IF(B121="","",VLOOKUP(B121,Esercizi!$V$1:$AN631,5,))</f>
        <v/>
      </c>
      <c r="S121" s="472" t="str">
        <f>IF(B121="","",VLOOKUP(B121,Esercizi!$V$1:$AN631,6,))</f>
        <v/>
      </c>
      <c r="T121" s="472" t="str">
        <f>IF(B121="","",VLOOKUP(B121,Esercizi!$V$1:$AN631,7,))</f>
        <v/>
      </c>
      <c r="U121" s="472" t="str">
        <f>IF(B121="","",VLOOKUP(B121,Esercizi!$V$1:$AN1631,8,))</f>
        <v/>
      </c>
      <c r="V121" s="472" t="str">
        <f>IF(B121="","",VLOOKUP(B121,Esercizi!$V$1:$AN631,9,))</f>
        <v/>
      </c>
      <c r="W121" s="472" t="str">
        <f>IF(B121="","",VLOOKUP(B121,Esercizi!$V$1:$AN631,10,))</f>
        <v/>
      </c>
      <c r="X121" s="472" t="str">
        <f>IF(B121="","",VLOOKUP(B121,Esercizi!$V$1:$AN631,11,))</f>
        <v/>
      </c>
      <c r="Y121" s="472" t="str">
        <f>IF(B121="","",VLOOKUP(B121,Esercizi!$V$1:$AN1631,12,))</f>
        <v/>
      </c>
      <c r="Z121" s="472" t="str">
        <f>IF(B121="","",VLOOKUP(B121,Esercizi!$V$1:$AN631,13,))</f>
        <v/>
      </c>
      <c r="AA121" s="472" t="str">
        <f>IF(B121="","",VLOOKUP(B121,Esercizi!$V$1:$AN631,14,))</f>
        <v/>
      </c>
      <c r="AB121" s="472" t="str">
        <f>IF(B121="","",VLOOKUP(B121,Esercizi!$V$1:$AN631,15,))</f>
        <v/>
      </c>
      <c r="AC121" s="472" t="str">
        <f>IF(B121="","",VLOOKUP(B121,Esercizi!$V$1:$AN631,16,))</f>
        <v/>
      </c>
      <c r="AD121" s="472" t="str">
        <f>IF(B121="","",VLOOKUP(B121,Esercizi!$V$1:$AN631,17,))</f>
        <v/>
      </c>
      <c r="AE121" s="472" t="str">
        <f>IF(B121="","",VLOOKUP(B121,Esercizi!$V$1:$AN631,18,))</f>
        <v/>
      </c>
      <c r="AF121" s="484" t="str">
        <f>IFERROR(VLOOKUP($J121,Esercizi!$AO$1:$AP126,2,FALSE),"")</f>
        <v/>
      </c>
      <c r="AG121" s="484"/>
      <c r="AH121" s="472" t="str">
        <f t="shared" si="44"/>
        <v/>
      </c>
      <c r="AI121" s="497" t="str">
        <f>IFERROR(VLOOKUP($B121,Esercizi!$V$1:$W121,2,FALSE),"")</f>
        <v/>
      </c>
      <c r="AJ121" s="474"/>
      <c r="AK121" s="474"/>
      <c r="AL121" s="474"/>
      <c r="AM121" s="474"/>
      <c r="AN121" s="474"/>
      <c r="AO121" s="474"/>
    </row>
    <row r="122" ht="15.75" customHeight="1" outlineLevel="1">
      <c r="A122" s="460" t="str">
        <f t="shared" si="41"/>
        <v/>
      </c>
      <c r="B122" s="490"/>
      <c r="C122" s="474"/>
      <c r="D122" s="483"/>
      <c r="E122" s="464">
        <f t="shared" si="43"/>
        <v>9</v>
      </c>
      <c r="F122" s="465" t="str">
        <f t="shared" si="42"/>
        <v/>
      </c>
      <c r="G122" s="470" t="str">
        <f>IF(F122="","",VLOOKUP(F122,Esercizi!$P$1:$S632,4,))</f>
        <v/>
      </c>
      <c r="H122" s="465"/>
      <c r="I122" s="12"/>
      <c r="J122" s="469"/>
      <c r="K122" s="12"/>
      <c r="L122" s="469" t="str">
        <f>IF(B122="","",VLOOKUP(B122,Esercizi!$V$1:$AN632,19,))</f>
        <v/>
      </c>
      <c r="M122" s="12"/>
      <c r="N122" s="470" t="str">
        <f>IF(F122="","",VLOOKUP(F122,Esercizi!$D$1:$R632,15,))</f>
        <v/>
      </c>
      <c r="O122" s="485"/>
      <c r="P122" s="472" t="str">
        <f>IF(B122="","",VLOOKUP(B122,Esercizi!$V$1:$AN632,3,))</f>
        <v/>
      </c>
      <c r="Q122" s="472" t="str">
        <f>IF(B122="","",VLOOKUP(B122,Esercizi!$V$1:$AN632,4,))</f>
        <v/>
      </c>
      <c r="R122" s="472" t="str">
        <f>IF(B122="","",VLOOKUP(B122,Esercizi!$V$1:$AN632,5,))</f>
        <v/>
      </c>
      <c r="S122" s="472" t="str">
        <f>IF(B122="","",VLOOKUP(B122,Esercizi!$V$1:$AN632,6,))</f>
        <v/>
      </c>
      <c r="T122" s="472" t="str">
        <f>IF(B122="","",VLOOKUP(B122,Esercizi!$V$1:$AN632,7,))</f>
        <v/>
      </c>
      <c r="U122" s="472" t="str">
        <f>IF(B122="","",VLOOKUP(B122,Esercizi!$V$1:$AN1632,8,))</f>
        <v/>
      </c>
      <c r="V122" s="472" t="str">
        <f>IF(B122="","",VLOOKUP(B122,Esercizi!$V$1:$AN632,9,))</f>
        <v/>
      </c>
      <c r="W122" s="472" t="str">
        <f>IF(B122="","",VLOOKUP(B122,Esercizi!$V$1:$AN632,10,))</f>
        <v/>
      </c>
      <c r="X122" s="472" t="str">
        <f>IF(B122="","",VLOOKUP(B122,Esercizi!$V$1:$AN632,11,))</f>
        <v/>
      </c>
      <c r="Y122" s="472" t="str">
        <f>IF(B122="","",VLOOKUP(B122,Esercizi!$V$1:$AN1632,12,))</f>
        <v/>
      </c>
      <c r="Z122" s="472" t="str">
        <f>IF(B122="","",VLOOKUP(B122,Esercizi!$V$1:$AN632,13,))</f>
        <v/>
      </c>
      <c r="AA122" s="472" t="str">
        <f>IF(B122="","",VLOOKUP(B122,Esercizi!$V$1:$AN632,14,))</f>
        <v/>
      </c>
      <c r="AB122" s="472" t="str">
        <f>IF(B122="","",VLOOKUP(B122,Esercizi!$V$1:$AN632,15,))</f>
        <v/>
      </c>
      <c r="AC122" s="472" t="str">
        <f>IF(B122="","",VLOOKUP(B122,Esercizi!$V$1:$AN632,16,))</f>
        <v/>
      </c>
      <c r="AD122" s="472" t="str">
        <f>IF(B122="","",VLOOKUP(B122,Esercizi!$V$1:$AN632,17,))</f>
        <v/>
      </c>
      <c r="AE122" s="472" t="str">
        <f>IF(B122="","",VLOOKUP(B122,Esercizi!$V$1:$AN632,18,))</f>
        <v/>
      </c>
      <c r="AF122" s="472" t="str">
        <f>IFERROR(VLOOKUP($J122,Esercizi!$AO$1:$AP126,2,FALSE),"")</f>
        <v/>
      </c>
      <c r="AG122" s="472"/>
      <c r="AH122" s="472" t="str">
        <f t="shared" si="44"/>
        <v/>
      </c>
      <c r="AI122" s="497" t="str">
        <f>IFERROR(VLOOKUP($B122,Esercizi!$V$1:$W122,2,FALSE),"")</f>
        <v/>
      </c>
      <c r="AJ122" s="474"/>
      <c r="AK122" s="474"/>
      <c r="AL122" s="474"/>
      <c r="AM122" s="474"/>
      <c r="AN122" s="474"/>
      <c r="AO122" s="474"/>
    </row>
    <row r="123" ht="15.75" customHeight="1" outlineLevel="1">
      <c r="A123" s="475" t="str">
        <f t="shared" si="41"/>
        <v/>
      </c>
      <c r="B123" s="476"/>
      <c r="C123" s="491"/>
      <c r="D123" s="478"/>
      <c r="E123" s="464">
        <f t="shared" si="43"/>
        <v>10</v>
      </c>
      <c r="F123" s="479" t="str">
        <f t="shared" si="42"/>
        <v/>
      </c>
      <c r="G123" s="470" t="str">
        <f>IF(F123="","",VLOOKUP(F123,Esercizi!$P$1:$S633,4,))</f>
        <v/>
      </c>
      <c r="H123" s="479"/>
      <c r="I123" s="12"/>
      <c r="J123" s="481"/>
      <c r="K123" s="12"/>
      <c r="L123" s="469" t="str">
        <f>IF(B123="","",VLOOKUP(B123,Esercizi!$V$1:$AN633,19,))</f>
        <v/>
      </c>
      <c r="M123" s="12"/>
      <c r="N123" s="470" t="str">
        <f>IF(F123="","",VLOOKUP(F123,Esercizi!$D$1:$R633,15,))</f>
        <v/>
      </c>
      <c r="O123" s="482"/>
      <c r="P123" s="472" t="str">
        <f>IF(B123="","",VLOOKUP(B123,Esercizi!$V$1:$AN633,3,))</f>
        <v/>
      </c>
      <c r="Q123" s="472" t="str">
        <f>IF(B123="","",VLOOKUP(B123,Esercizi!$V$1:$AN633,4,))</f>
        <v/>
      </c>
      <c r="R123" s="472" t="str">
        <f>IF(B123="","",VLOOKUP(B123,Esercizi!$V$1:$AN633,5,))</f>
        <v/>
      </c>
      <c r="S123" s="472" t="str">
        <f>IF(B123="","",VLOOKUP(B123,Esercizi!$V$1:$AN633,6,))</f>
        <v/>
      </c>
      <c r="T123" s="472" t="str">
        <f>IF(B123="","",VLOOKUP(B123,Esercizi!$V$1:$AN633,7,))</f>
        <v/>
      </c>
      <c r="U123" s="472" t="str">
        <f>IF(B123="","",VLOOKUP(B123,Esercizi!$V$1:$AN1633,8,))</f>
        <v/>
      </c>
      <c r="V123" s="472" t="str">
        <f>IF(B123="","",VLOOKUP(B123,Esercizi!$V$1:$AN633,9,))</f>
        <v/>
      </c>
      <c r="W123" s="472" t="str">
        <f>IF(B123="","",VLOOKUP(B123,Esercizi!$V$1:$AN633,10,))</f>
        <v/>
      </c>
      <c r="X123" s="472" t="str">
        <f>IF(B123="","",VLOOKUP(B123,Esercizi!$V$1:$AN633,11,))</f>
        <v/>
      </c>
      <c r="Y123" s="472" t="str">
        <f>IF(B123="","",VLOOKUP(B123,Esercizi!$V$1:$AN1633,12,))</f>
        <v/>
      </c>
      <c r="Z123" s="472" t="str">
        <f>IF(B123="","",VLOOKUP(B123,Esercizi!$V$1:$AN633,13,))</f>
        <v/>
      </c>
      <c r="AA123" s="472" t="str">
        <f>IF(B123="","",VLOOKUP(B123,Esercizi!$V$1:$AN633,14,))</f>
        <v/>
      </c>
      <c r="AB123" s="472" t="str">
        <f>IF(B123="","",VLOOKUP(B123,Esercizi!$V$1:$AN633,15,))</f>
        <v/>
      </c>
      <c r="AC123" s="472" t="str">
        <f>IF(B123="","",VLOOKUP(B123,Esercizi!$V$1:$AN633,16,))</f>
        <v/>
      </c>
      <c r="AD123" s="472" t="str">
        <f>IF(B123="","",VLOOKUP(B123,Esercizi!$V$1:$AN633,17,))</f>
        <v/>
      </c>
      <c r="AE123" s="472" t="str">
        <f>IF(B123="","",VLOOKUP(B123,Esercizi!$V$1:$AN633,18,))</f>
        <v/>
      </c>
      <c r="AF123" s="484" t="str">
        <f>IFERROR(VLOOKUP($J123,Esercizi!$AO$1:$AP126,2,FALSE),"")</f>
        <v/>
      </c>
      <c r="AG123" s="484"/>
      <c r="AH123" s="472" t="str">
        <f t="shared" si="44"/>
        <v/>
      </c>
      <c r="AI123" s="497" t="str">
        <f>IFERROR(VLOOKUP($B123,Esercizi!$V$1:$W123,2,FALSE),"")</f>
        <v/>
      </c>
      <c r="AJ123" s="474"/>
      <c r="AK123" s="474"/>
      <c r="AL123" s="474"/>
      <c r="AM123" s="474"/>
      <c r="AN123" s="474"/>
      <c r="AO123" s="474"/>
    </row>
    <row r="124" ht="15.75" customHeight="1" outlineLevel="1">
      <c r="A124" s="460" t="str">
        <f t="shared" si="41"/>
        <v/>
      </c>
      <c r="B124" s="490"/>
      <c r="C124" s="474"/>
      <c r="D124" s="483"/>
      <c r="E124" s="464">
        <f t="shared" si="43"/>
        <v>11</v>
      </c>
      <c r="F124" s="465" t="str">
        <f t="shared" si="42"/>
        <v/>
      </c>
      <c r="G124" s="470" t="str">
        <f>IF(F124="","",VLOOKUP(F124,Esercizi!$P$1:$S634,4,))</f>
        <v/>
      </c>
      <c r="H124" s="465"/>
      <c r="I124" s="12"/>
      <c r="J124" s="469"/>
      <c r="K124" s="12"/>
      <c r="L124" s="469" t="str">
        <f>IF(B124="","",VLOOKUP(B124,Esercizi!$V$1:$AN634,19,))</f>
        <v/>
      </c>
      <c r="M124" s="12"/>
      <c r="N124" s="470" t="str">
        <f>IF(F124="","",VLOOKUP(F124,Esercizi!$D$1:$R634,15,))</f>
        <v/>
      </c>
      <c r="O124" s="485"/>
      <c r="P124" s="472" t="str">
        <f>IF(B124="","",VLOOKUP(B124,Esercizi!$V$1:$AN634,3,))</f>
        <v/>
      </c>
      <c r="Q124" s="472" t="str">
        <f>IF(B124="","",VLOOKUP(B124,Esercizi!$V$1:$AN634,4,))</f>
        <v/>
      </c>
      <c r="R124" s="472" t="str">
        <f>IF(B124="","",VLOOKUP(B124,Esercizi!$V$1:$AN634,5,))</f>
        <v/>
      </c>
      <c r="S124" s="472" t="str">
        <f>IF(B124="","",VLOOKUP(B124,Esercizi!$V$1:$AN634,6,))</f>
        <v/>
      </c>
      <c r="T124" s="472" t="str">
        <f>IF(B124="","",VLOOKUP(B124,Esercizi!$V$1:$AN634,7,))</f>
        <v/>
      </c>
      <c r="U124" s="472" t="str">
        <f>IF(B124="","",VLOOKUP(B124,Esercizi!$V$1:$AN1634,8,))</f>
        <v/>
      </c>
      <c r="V124" s="472" t="str">
        <f>IF(B124="","",VLOOKUP(B124,Esercizi!$V$1:$AN634,9,))</f>
        <v/>
      </c>
      <c r="W124" s="472" t="str">
        <f>IF(B124="","",VLOOKUP(B124,Esercizi!$V$1:$AN634,10,))</f>
        <v/>
      </c>
      <c r="X124" s="472" t="str">
        <f>IF(B124="","",VLOOKUP(B124,Esercizi!$V$1:$AN634,11,))</f>
        <v/>
      </c>
      <c r="Y124" s="472" t="str">
        <f>IF(B124="","",VLOOKUP(B124,Esercizi!$V$1:$AN1634,12,))</f>
        <v/>
      </c>
      <c r="Z124" s="472" t="str">
        <f>IF(B124="","",VLOOKUP(B124,Esercizi!$V$1:$AN634,13,))</f>
        <v/>
      </c>
      <c r="AA124" s="472" t="str">
        <f>IF(B124="","",VLOOKUP(B124,Esercizi!$V$1:$AN634,14,))</f>
        <v/>
      </c>
      <c r="AB124" s="472" t="str">
        <f>IF(B124="","",VLOOKUP(B124,Esercizi!$V$1:$AN634,15,))</f>
        <v/>
      </c>
      <c r="AC124" s="472" t="str">
        <f>IF(B124="","",VLOOKUP(B124,Esercizi!$V$1:$AN634,16,))</f>
        <v/>
      </c>
      <c r="AD124" s="472" t="str">
        <f>IF(B124="","",VLOOKUP(B124,Esercizi!$V$1:$AN634,17,))</f>
        <v/>
      </c>
      <c r="AE124" s="472" t="str">
        <f>IF(B124="","",VLOOKUP(B124,Esercizi!$V$1:$AN634,18,))</f>
        <v/>
      </c>
      <c r="AF124" s="472" t="str">
        <f>IFERROR(VLOOKUP($J124,Esercizi!$AO$1:$AP126,2,FALSE),"")</f>
        <v/>
      </c>
      <c r="AG124" s="472"/>
      <c r="AH124" s="472" t="str">
        <f t="shared" si="44"/>
        <v/>
      </c>
      <c r="AI124" s="497" t="str">
        <f>IFERROR(VLOOKUP($B124,Esercizi!$V$1:$W124,2,FALSE),"")</f>
        <v/>
      </c>
      <c r="AJ124" s="474"/>
      <c r="AK124" s="474"/>
      <c r="AL124" s="474"/>
      <c r="AM124" s="474"/>
      <c r="AN124" s="474"/>
      <c r="AO124" s="474"/>
    </row>
    <row r="125" ht="15.75" customHeight="1" outlineLevel="1">
      <c r="A125" s="492" t="str">
        <f t="shared" si="41"/>
        <v/>
      </c>
      <c r="B125" s="493"/>
      <c r="C125" s="494"/>
      <c r="D125" s="495"/>
      <c r="E125" s="464">
        <f t="shared" si="43"/>
        <v>12</v>
      </c>
      <c r="F125" s="479" t="str">
        <f t="shared" si="42"/>
        <v/>
      </c>
      <c r="G125" s="470" t="str">
        <f>IF(F125="","",VLOOKUP(F125,Esercizi!$P$1:$S635,4,))</f>
        <v/>
      </c>
      <c r="H125" s="479"/>
      <c r="I125" s="12"/>
      <c r="J125" s="481"/>
      <c r="K125" s="12"/>
      <c r="L125" s="469" t="str">
        <f>IF(B125="","",VLOOKUP(B125,Esercizi!$V$1:$AN635,19,))</f>
        <v/>
      </c>
      <c r="M125" s="12"/>
      <c r="N125" s="470" t="str">
        <f>IF(F125="","",VLOOKUP(F125,Esercizi!$D$1:$R635,15,))</f>
        <v/>
      </c>
      <c r="O125" s="482"/>
      <c r="P125" s="472" t="str">
        <f>IF(B125="","",VLOOKUP(B125,Esercizi!$V$1:$AN635,3,))</f>
        <v/>
      </c>
      <c r="Q125" s="472" t="str">
        <f>IF(B125="","",VLOOKUP(B125,Esercizi!$V$1:$AN635,4,))</f>
        <v/>
      </c>
      <c r="R125" s="472" t="str">
        <f>IF(B125="","",VLOOKUP(B125,Esercizi!$V$1:$AN635,5,))</f>
        <v/>
      </c>
      <c r="S125" s="472" t="str">
        <f>IF(B125="","",VLOOKUP(B125,Esercizi!$V$1:$AN635,6,))</f>
        <v/>
      </c>
      <c r="T125" s="472" t="str">
        <f>IF(B125="","",VLOOKUP(B125,Esercizi!$V$1:$AN635,7,))</f>
        <v/>
      </c>
      <c r="U125" s="472" t="str">
        <f>IF(B125="","",VLOOKUP(B125,Esercizi!$V$1:$AN1635,8,))</f>
        <v/>
      </c>
      <c r="V125" s="472" t="str">
        <f>IF(B125="","",VLOOKUP(B125,Esercizi!$V$1:$AN635,9,))</f>
        <v/>
      </c>
      <c r="W125" s="472" t="str">
        <f>IF(B125="","",VLOOKUP(B125,Esercizi!$V$1:$AN635,10,))</f>
        <v/>
      </c>
      <c r="X125" s="472" t="str">
        <f>IF(B125="","",VLOOKUP(B125,Esercizi!$V$1:$AN635,11,))</f>
        <v/>
      </c>
      <c r="Y125" s="472" t="str">
        <f>IF(B125="","",VLOOKUP(B125,Esercizi!$V$1:$AN1635,12,))</f>
        <v/>
      </c>
      <c r="Z125" s="472" t="str">
        <f>IF(B125="","",VLOOKUP(B125,Esercizi!$V$1:$AN635,13,))</f>
        <v/>
      </c>
      <c r="AA125" s="472" t="str">
        <f>IF(B125="","",VLOOKUP(B125,Esercizi!$V$1:$AN635,14,))</f>
        <v/>
      </c>
      <c r="AB125" s="472" t="str">
        <f>IF(B125="","",VLOOKUP(B125,Esercizi!$V$1:$AN635,15,))</f>
        <v/>
      </c>
      <c r="AC125" s="472" t="str">
        <f>IF(B125="","",VLOOKUP(B125,Esercizi!$V$1:$AN635,16,))</f>
        <v/>
      </c>
      <c r="AD125" s="472" t="str">
        <f>IF(B125="","",VLOOKUP(B125,Esercizi!$V$1:$AN635,17,))</f>
        <v/>
      </c>
      <c r="AE125" s="472" t="str">
        <f>IF(B125="","",VLOOKUP(B125,Esercizi!$V$1:$AN635,18,))</f>
        <v/>
      </c>
      <c r="AF125" s="484" t="str">
        <f>IFERROR(VLOOKUP($J125,Esercizi!$AO$1:$AP126,2,FALSE),"")</f>
        <v/>
      </c>
      <c r="AG125" s="484"/>
      <c r="AH125" s="472" t="str">
        <f t="shared" si="44"/>
        <v/>
      </c>
      <c r="AI125" s="497" t="str">
        <f>IFERROR(VLOOKUP($B125,Esercizi!$V$1:$W125,2,FALSE),"")</f>
        <v/>
      </c>
      <c r="AJ125" s="474"/>
      <c r="AK125" s="474"/>
      <c r="AL125" s="474"/>
      <c r="AM125" s="474"/>
      <c r="AN125" s="474"/>
      <c r="AO125" s="474"/>
    </row>
    <row r="126" ht="15.75" customHeight="1">
      <c r="A126" s="364"/>
      <c r="B126" s="364"/>
      <c r="C126" s="364"/>
      <c r="D126" s="364"/>
      <c r="E126" s="364"/>
      <c r="F126" s="364"/>
      <c r="H126" s="500"/>
      <c r="I126" s="500"/>
      <c r="J126" s="500"/>
      <c r="K126" s="500"/>
      <c r="L126" s="500"/>
      <c r="M126" s="500"/>
      <c r="N126" s="500"/>
      <c r="O126" s="500"/>
      <c r="P126" s="500"/>
      <c r="Q126" s="364"/>
      <c r="R126" s="364"/>
      <c r="S126" s="364"/>
      <c r="T126" s="364"/>
      <c r="U126" s="364"/>
      <c r="V126" s="364"/>
      <c r="W126" s="364"/>
      <c r="X126" s="364"/>
      <c r="Y126" s="364"/>
      <c r="Z126" s="364"/>
      <c r="AA126" s="364"/>
      <c r="AB126" s="364"/>
      <c r="AC126" s="364"/>
      <c r="AD126" s="364"/>
      <c r="AE126" s="364"/>
      <c r="AF126" s="364"/>
      <c r="AG126" s="364"/>
      <c r="AH126" s="364"/>
      <c r="AI126" s="497" t="str">
        <f>IFERROR(VLOOKUP($B126,Esercizi!$V$1:$W142,2,FALSE),"")</f>
        <v/>
      </c>
      <c r="AJ126" s="364"/>
      <c r="AK126" s="366"/>
      <c r="AL126" s="366"/>
      <c r="AM126" s="366"/>
      <c r="AN126" s="366"/>
      <c r="AO126" s="366"/>
    </row>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2">
    <mergeCell ref="F1:R1"/>
    <mergeCell ref="B2:C2"/>
    <mergeCell ref="F2:R2"/>
    <mergeCell ref="E4:K4"/>
    <mergeCell ref="L4:Q4"/>
    <mergeCell ref="AF4:AI4"/>
    <mergeCell ref="AH5:AI5"/>
    <mergeCell ref="AF5:AG5"/>
    <mergeCell ref="AF6:AG6"/>
    <mergeCell ref="AH6:AI6"/>
    <mergeCell ref="AF7:AG7"/>
    <mergeCell ref="AH7:AI7"/>
    <mergeCell ref="AF8:AG8"/>
    <mergeCell ref="AH8:AI8"/>
    <mergeCell ref="AF9:AG9"/>
    <mergeCell ref="AH9:AI9"/>
    <mergeCell ref="AF10:AG10"/>
    <mergeCell ref="AH10:AI10"/>
    <mergeCell ref="AF11:AG11"/>
    <mergeCell ref="AH11:AI11"/>
    <mergeCell ref="S13:AB13"/>
    <mergeCell ref="L21:Q21"/>
    <mergeCell ref="S22:AC22"/>
    <mergeCell ref="S15:T15"/>
    <mergeCell ref="S16:T16"/>
    <mergeCell ref="S17:T17"/>
    <mergeCell ref="S18:T18"/>
    <mergeCell ref="S19:T19"/>
    <mergeCell ref="S20:T20"/>
    <mergeCell ref="E21:K21"/>
    <mergeCell ref="F37:G37"/>
    <mergeCell ref="H39:I39"/>
    <mergeCell ref="J39:K39"/>
    <mergeCell ref="L39:M39"/>
    <mergeCell ref="H40:I40"/>
    <mergeCell ref="J40:K40"/>
    <mergeCell ref="L40:M40"/>
    <mergeCell ref="H44:I44"/>
    <mergeCell ref="J44:K44"/>
    <mergeCell ref="L44:M44"/>
    <mergeCell ref="J43:K43"/>
    <mergeCell ref="L43:M43"/>
    <mergeCell ref="H41:I41"/>
    <mergeCell ref="J41:K41"/>
    <mergeCell ref="L41:M41"/>
    <mergeCell ref="H42:I42"/>
    <mergeCell ref="J42:K42"/>
    <mergeCell ref="L42:M42"/>
    <mergeCell ref="H43:I43"/>
    <mergeCell ref="J47:K47"/>
    <mergeCell ref="L47:M47"/>
    <mergeCell ref="H45:I45"/>
    <mergeCell ref="J45:K45"/>
    <mergeCell ref="L45:M45"/>
    <mergeCell ref="H46:I46"/>
    <mergeCell ref="J46:K46"/>
    <mergeCell ref="L46:M46"/>
    <mergeCell ref="H47:I47"/>
    <mergeCell ref="H48:I48"/>
    <mergeCell ref="J48:K48"/>
    <mergeCell ref="L48:M48"/>
    <mergeCell ref="H49:I49"/>
    <mergeCell ref="J49:K49"/>
    <mergeCell ref="L49:M49"/>
    <mergeCell ref="H50:I50"/>
    <mergeCell ref="J55:K55"/>
    <mergeCell ref="L55:M55"/>
    <mergeCell ref="J50:K50"/>
    <mergeCell ref="L50:M50"/>
    <mergeCell ref="F52:G52"/>
    <mergeCell ref="H54:I54"/>
    <mergeCell ref="J54:K54"/>
    <mergeCell ref="L54:M54"/>
    <mergeCell ref="H55:I55"/>
    <mergeCell ref="J58:K58"/>
    <mergeCell ref="L58:M58"/>
    <mergeCell ref="H56:I56"/>
    <mergeCell ref="J56:K56"/>
    <mergeCell ref="L56:M56"/>
    <mergeCell ref="H57:I57"/>
    <mergeCell ref="J57:K57"/>
    <mergeCell ref="L57:M57"/>
    <mergeCell ref="H58:I58"/>
    <mergeCell ref="J61:K61"/>
    <mergeCell ref="L61:M61"/>
    <mergeCell ref="H59:I59"/>
    <mergeCell ref="J59:K59"/>
    <mergeCell ref="L59:M59"/>
    <mergeCell ref="H60:I60"/>
    <mergeCell ref="J60:K60"/>
    <mergeCell ref="L60:M60"/>
    <mergeCell ref="H61:I61"/>
    <mergeCell ref="J64:K64"/>
    <mergeCell ref="L64:M64"/>
    <mergeCell ref="H62:I62"/>
    <mergeCell ref="J62:K62"/>
    <mergeCell ref="L62:M62"/>
    <mergeCell ref="H63:I63"/>
    <mergeCell ref="J63:K63"/>
    <mergeCell ref="L63:M63"/>
    <mergeCell ref="H64:I64"/>
    <mergeCell ref="H65:I65"/>
    <mergeCell ref="J65:K65"/>
    <mergeCell ref="L65:M65"/>
    <mergeCell ref="F67:G67"/>
    <mergeCell ref="H69:I69"/>
    <mergeCell ref="J69:K69"/>
    <mergeCell ref="L69:M69"/>
    <mergeCell ref="J72:K72"/>
    <mergeCell ref="L72:M72"/>
    <mergeCell ref="H70:I70"/>
    <mergeCell ref="J70:K70"/>
    <mergeCell ref="L70:M70"/>
    <mergeCell ref="H71:I71"/>
    <mergeCell ref="J71:K71"/>
    <mergeCell ref="L71:M71"/>
    <mergeCell ref="H72:I72"/>
    <mergeCell ref="J75:K75"/>
    <mergeCell ref="L75:M75"/>
    <mergeCell ref="H73:I73"/>
    <mergeCell ref="J73:K73"/>
    <mergeCell ref="L73:M73"/>
    <mergeCell ref="H74:I74"/>
    <mergeCell ref="J74:K74"/>
    <mergeCell ref="L74:M74"/>
    <mergeCell ref="H75:I75"/>
    <mergeCell ref="J78:K78"/>
    <mergeCell ref="L78:M78"/>
    <mergeCell ref="H76:I76"/>
    <mergeCell ref="J76:K76"/>
    <mergeCell ref="L76:M76"/>
    <mergeCell ref="H77:I77"/>
    <mergeCell ref="J77:K77"/>
    <mergeCell ref="L77:M77"/>
    <mergeCell ref="H78:I78"/>
    <mergeCell ref="H79:I79"/>
    <mergeCell ref="J79:K79"/>
    <mergeCell ref="L79:M79"/>
    <mergeCell ref="H80:I80"/>
    <mergeCell ref="J80:K80"/>
    <mergeCell ref="L80:M80"/>
    <mergeCell ref="F82:G82"/>
    <mergeCell ref="J86:K86"/>
    <mergeCell ref="L86:M86"/>
    <mergeCell ref="H84:I84"/>
    <mergeCell ref="J84:K84"/>
    <mergeCell ref="L84:M84"/>
    <mergeCell ref="H85:I85"/>
    <mergeCell ref="J85:K85"/>
    <mergeCell ref="L85:M85"/>
    <mergeCell ref="H86:I86"/>
    <mergeCell ref="J89:K89"/>
    <mergeCell ref="L89:M89"/>
    <mergeCell ref="H87:I87"/>
    <mergeCell ref="J87:K87"/>
    <mergeCell ref="L87:M87"/>
    <mergeCell ref="H88:I88"/>
    <mergeCell ref="J88:K88"/>
    <mergeCell ref="L88:M88"/>
    <mergeCell ref="H89:I89"/>
    <mergeCell ref="J92:K92"/>
    <mergeCell ref="L92:M92"/>
    <mergeCell ref="H90:I90"/>
    <mergeCell ref="J90:K90"/>
    <mergeCell ref="L90:M90"/>
    <mergeCell ref="H91:I91"/>
    <mergeCell ref="J91:K91"/>
    <mergeCell ref="L91:M91"/>
    <mergeCell ref="H92:I92"/>
    <mergeCell ref="H93:I93"/>
    <mergeCell ref="J93:K93"/>
    <mergeCell ref="L93:M93"/>
    <mergeCell ref="H94:I94"/>
    <mergeCell ref="J94:K94"/>
    <mergeCell ref="L94:M94"/>
    <mergeCell ref="H95:I95"/>
    <mergeCell ref="J109:K109"/>
    <mergeCell ref="L109:M109"/>
    <mergeCell ref="H107:I107"/>
    <mergeCell ref="J107:K107"/>
    <mergeCell ref="L107:M107"/>
    <mergeCell ref="H108:I108"/>
    <mergeCell ref="J108:K108"/>
    <mergeCell ref="L108:M108"/>
    <mergeCell ref="H109:I109"/>
    <mergeCell ref="J117:K117"/>
    <mergeCell ref="L117:M117"/>
    <mergeCell ref="H115:I115"/>
    <mergeCell ref="J115:K115"/>
    <mergeCell ref="L115:M115"/>
    <mergeCell ref="H116:I116"/>
    <mergeCell ref="J116:K116"/>
    <mergeCell ref="L116:M116"/>
    <mergeCell ref="H117:I117"/>
    <mergeCell ref="J120:K120"/>
    <mergeCell ref="L120:M120"/>
    <mergeCell ref="H118:I118"/>
    <mergeCell ref="J118:K118"/>
    <mergeCell ref="L118:M118"/>
    <mergeCell ref="H119:I119"/>
    <mergeCell ref="J119:K119"/>
    <mergeCell ref="L119:M119"/>
    <mergeCell ref="H120:I120"/>
    <mergeCell ref="J123:K123"/>
    <mergeCell ref="L123:M123"/>
    <mergeCell ref="H124:I124"/>
    <mergeCell ref="J124:K124"/>
    <mergeCell ref="L124:M124"/>
    <mergeCell ref="H125:I125"/>
    <mergeCell ref="J125:K125"/>
    <mergeCell ref="L125:M125"/>
    <mergeCell ref="H121:I121"/>
    <mergeCell ref="J121:K121"/>
    <mergeCell ref="L121:M121"/>
    <mergeCell ref="H122:I122"/>
    <mergeCell ref="J122:K122"/>
    <mergeCell ref="L122:M122"/>
    <mergeCell ref="H123:I123"/>
    <mergeCell ref="J100:K100"/>
    <mergeCell ref="L100:M100"/>
    <mergeCell ref="J95:K95"/>
    <mergeCell ref="L95:M95"/>
    <mergeCell ref="F97:G97"/>
    <mergeCell ref="H99:I99"/>
    <mergeCell ref="J99:K99"/>
    <mergeCell ref="L99:M99"/>
    <mergeCell ref="H100:I100"/>
    <mergeCell ref="J103:K103"/>
    <mergeCell ref="L103:M103"/>
    <mergeCell ref="H101:I101"/>
    <mergeCell ref="J101:K101"/>
    <mergeCell ref="L101:M101"/>
    <mergeCell ref="H102:I102"/>
    <mergeCell ref="J102:K102"/>
    <mergeCell ref="L102:M102"/>
    <mergeCell ref="H103:I103"/>
    <mergeCell ref="J106:K106"/>
    <mergeCell ref="L106:M106"/>
    <mergeCell ref="H104:I104"/>
    <mergeCell ref="J104:K104"/>
    <mergeCell ref="L104:M104"/>
    <mergeCell ref="H105:I105"/>
    <mergeCell ref="J105:K105"/>
    <mergeCell ref="L105:M105"/>
    <mergeCell ref="H106:I106"/>
    <mergeCell ref="H110:I110"/>
    <mergeCell ref="J110:K110"/>
    <mergeCell ref="L110:M110"/>
    <mergeCell ref="F112:G112"/>
    <mergeCell ref="H114:I114"/>
    <mergeCell ref="J114:K114"/>
    <mergeCell ref="L114:M114"/>
  </mergeCells>
  <conditionalFormatting sqref="S4:T5 U4:Z12 AA5:AB9 AC5:AE5 AH6:AH11 AK6:AO20 S7:T7 S9:T9 S11 T11:T12 AA11:AB11 AI12:AJ14 AC14:AH14 U15:AB20 AG39:AO50 AG52 AH52:AH125 AI52:AI126 AJ52:AO125 AG54:AG65 AG67:AG80 AG82 AG84:AG95 AG97:AG110 AG112:AG125">
    <cfRule type="cellIs" dxfId="10" priority="1" operator="equal">
      <formula>1</formula>
    </cfRule>
  </conditionalFormatting>
  <conditionalFormatting sqref="U24:AB34">
    <cfRule type="cellIs" dxfId="11" priority="2" operator="greaterThan">
      <formula>0</formula>
    </cfRule>
  </conditionalFormatting>
  <conditionalFormatting sqref="S4:T5 U4:Z12 AA5:AB9 AC5:AE5 AH6:AH11 AK6:AO20 S7:T7 S9:T9 S11 T11:T12 AA11:AB11 AI12:AJ14 AC14:AH14 U15:AB20 AG39:AO50 AG52 AH52:AH125 AI52:AI126 AJ52:AO125 AG54:AG65 AG67:AG80 AG82 AG84:AG95 AG97:AG110 AG112:AG125">
    <cfRule type="cellIs" dxfId="12" priority="3" operator="equal">
      <formula>0.8</formula>
    </cfRule>
  </conditionalFormatting>
  <conditionalFormatting sqref="S4:T5 U4:Z12 AA5:AB9 AC5:AE5 AH6:AH11 AK6:AO20 S7:T7 S9:T9 S11 T11:T12 AA11:AB11 AI12:AJ14 AC14:AH14 U15:AB20 AG39:AO50 AG52 AH52:AH125 AI52:AI126 AJ52:AO125 AG54:AG65 AG67:AG80 AG82 AG84:AG95 AG97:AG110 AG112:AG125">
    <cfRule type="cellIs" dxfId="13" priority="4" operator="equal">
      <formula>0.6</formula>
    </cfRule>
  </conditionalFormatting>
  <conditionalFormatting sqref="AH5:AJ11">
    <cfRule type="cellIs" dxfId="14" priority="5" operator="greaterThanOrEqual">
      <formula>0.85</formula>
    </cfRule>
  </conditionalFormatting>
  <conditionalFormatting sqref="AH5:AJ11">
    <cfRule type="cellIs" dxfId="15" priority="6" operator="between">
      <formula>0.7</formula>
      <formula>0.85</formula>
    </cfRule>
  </conditionalFormatting>
  <conditionalFormatting sqref="AH5:AJ11">
    <cfRule type="cellIs" dxfId="16" priority="7" operator="lessThanOrEqual">
      <formula>0.7</formula>
    </cfRule>
  </conditionalFormatting>
  <dataValidations>
    <dataValidation type="list" allowBlank="1" showErrorMessage="1" sqref="O39:O50 O54:O65 O69:O80 O84:O95 O99:O110 O114:O125">
      <formula1>Esercizi!$U$2:$U624</formula1>
    </dataValidation>
    <dataValidation type="list" allowBlank="1" showErrorMessage="1" sqref="J24:J35">
      <formula1>Matrici!$A1079:$BN1079</formula1>
    </dataValidation>
    <dataValidation type="list" allowBlank="1" showErrorMessage="1" sqref="H24:H35">
      <formula1>Matrici!$A1053:$BN1053</formula1>
    </dataValidation>
    <dataValidation type="list" allowBlank="1" showErrorMessage="1" sqref="M24:M35">
      <formula1>Matrici!$A15:$BN15</formula1>
    </dataValidation>
    <dataValidation type="list" allowBlank="1" showErrorMessage="1" sqref="C39:C50 C54:C65 C69:C80 C84:C95 C99:C110 C114:C125">
      <formula1>"15,30,45,60,75,90,105,120,135,150,165,180,195,210,225,240,255,270,285,300,315,330,345,360,375,390,405,420,435,450,465,480,495,510,525,540,555,570,585,600"</formula1>
    </dataValidation>
    <dataValidation type="list" allowBlank="1" showErrorMessage="1" sqref="H39:H50 H54:H65 H69:H80 H84:H95 H99:H110 H114:H125">
      <formula1>"0,15,30,45,60,75,90,105,120,135,150,165,180,195,210,235,250,265,280,305"</formula1>
    </dataValidation>
    <dataValidation type="list" allowBlank="1" showErrorMessage="1" sqref="F7:Q18">
      <formula1>Esercizi!$A$2:$A624</formula1>
    </dataValidation>
    <dataValidation type="list" allowBlank="1" showErrorMessage="1" sqref="O24:O35">
      <formula1>Matrici!$A41:$BN41</formula1>
    </dataValidation>
    <dataValidation type="list" allowBlank="1" showErrorMessage="1" sqref="D39 D54 D69 D84 D99 D114">
      <formula1>"300,600,900,1200,1500,1800"</formula1>
    </dataValidation>
    <dataValidation type="list" allowBlank="1" showErrorMessage="1" sqref="G24:G35">
      <formula1>Matrici!$A1040:$BN1040</formula1>
    </dataValidation>
    <dataValidation type="list" allowBlank="1" showErrorMessage="1" sqref="B39:B50 B54:B65 B69:B80 B84:B95 B99:B110 B114:B125">
      <formula1>Esercizi!$V$2:$V624</formula1>
    </dataValidation>
    <dataValidation type="list" allowBlank="1" showErrorMessage="1" sqref="L24:L35">
      <formula1>Matrici!$A2:$BH2</formula1>
    </dataValidation>
    <dataValidation type="list" allowBlank="1" showErrorMessage="1" sqref="Q24:Q35">
      <formula1>Matrici!$A67:$BN67</formula1>
    </dataValidation>
    <dataValidation type="list" allowBlank="1" showErrorMessage="1" sqref="I24:I35">
      <formula1>Matrici!$A1066:$BN1066</formula1>
    </dataValidation>
    <dataValidation type="list" allowBlank="1" showErrorMessage="1" sqref="N24:N35">
      <formula1>Matrici!$A28:$BN28</formula1>
    </dataValidation>
    <dataValidation type="list" allowBlank="1" showErrorMessage="1" sqref="P24:P35">
      <formula1>Matrici!$A54:$BN54</formula1>
    </dataValidation>
    <dataValidation type="list" allowBlank="1" showErrorMessage="1" sqref="K24:K35">
      <formula1>Matrici!$A1092:$BN1092</formula1>
    </dataValidation>
    <dataValidation type="list" allowBlank="1" showErrorMessage="1" sqref="F24:F35">
      <formula1>Matrici!$A1027:$BN1027</formula1>
    </dataValidation>
    <dataValidation type="list" allowBlank="1" showErrorMessage="1" sqref="J39:J50 J54:J65 J69:J80 J84:J95 J99:J110 J114:J125">
      <formula1>Esercizi!$T$2:$T624</formula1>
    </dataValidation>
  </dataValidations>
  <drawing r:id="rId1"/>
  <tableParts count="2">
    <tablePart r:id="rId4"/>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285F4"/>
    <outlinePr summaryBelow="0"/>
  </sheetPr>
  <sheetViews>
    <sheetView showGridLines="0" workbookViewId="0"/>
  </sheetViews>
  <sheetFormatPr customHeight="1" defaultColWidth="14.43" defaultRowHeight="15.0" outlineLevelCol="1" outlineLevelRow="2"/>
  <cols>
    <col customWidth="1" min="1" max="1" width="1.57"/>
    <col customWidth="1" hidden="1" min="2" max="2" width="14.43" outlineLevel="1"/>
    <col customWidth="1" hidden="1" min="3" max="8" width="7.29" outlineLevel="1"/>
    <col customWidth="1" min="9" max="9" width="2.29"/>
    <col customWidth="1" hidden="1" min="10" max="10" width="2.29" outlineLevel="1"/>
    <col customWidth="1" hidden="1" min="11" max="11" width="43.0" outlineLevel="1"/>
    <col customWidth="1" hidden="1" min="12" max="12" width="7.29" outlineLevel="1"/>
    <col customWidth="1" hidden="1" min="13" max="16" width="8.71" outlineLevel="1"/>
    <col customWidth="1" hidden="1" min="17" max="17" width="15.43" outlineLevel="1"/>
    <col customWidth="1" hidden="1" min="18" max="18" width="1.57" outlineLevel="1"/>
    <col customWidth="1" hidden="1" min="19" max="19" width="2.29" outlineLevel="1"/>
    <col customWidth="1" hidden="1" min="20" max="20" width="43.0" outlineLevel="1"/>
    <col customWidth="1" hidden="1" min="21" max="21" width="7.29" outlineLevel="1"/>
    <col customWidth="1" hidden="1" min="22" max="25" width="8.71" outlineLevel="1"/>
    <col customWidth="1" hidden="1" min="26" max="26" width="16.57" outlineLevel="1"/>
    <col customWidth="1" hidden="1" min="27" max="27" width="1.57" outlineLevel="1"/>
    <col customWidth="1" hidden="1" min="28" max="28" width="2.29" outlineLevel="1"/>
    <col customWidth="1" hidden="1" min="29" max="29" width="43.0" outlineLevel="1"/>
    <col customWidth="1" hidden="1" min="30" max="30" width="7.29" outlineLevel="1"/>
    <col customWidth="1" hidden="1" min="31" max="34" width="8.71" outlineLevel="1"/>
    <col customWidth="1" hidden="1" min="35" max="35" width="12.86" outlineLevel="1"/>
    <col customWidth="1" min="36" max="36" width="3.71"/>
    <col customWidth="1" min="37" max="37" width="8.71"/>
    <col customWidth="1" min="38" max="40" width="28.71"/>
    <col customWidth="1" min="41" max="41" width="3.71"/>
    <col customWidth="1" min="42" max="44" width="28.71"/>
    <col customWidth="1" min="45" max="45" width="3.71"/>
    <col customWidth="1" min="46" max="48" width="28.71"/>
    <col customWidth="1" min="49" max="49" width="3.71"/>
  </cols>
  <sheetData>
    <row r="1">
      <c r="A1" s="501"/>
      <c r="B1" s="501"/>
      <c r="C1" s="501"/>
      <c r="D1" s="501"/>
      <c r="E1" s="501"/>
      <c r="F1" s="501"/>
      <c r="G1" s="501"/>
      <c r="H1" s="501"/>
      <c r="I1" s="501"/>
      <c r="J1" s="501"/>
      <c r="K1" s="501"/>
      <c r="L1" s="501"/>
      <c r="M1" s="501"/>
      <c r="N1" s="501"/>
      <c r="O1" s="501"/>
      <c r="P1" s="501"/>
      <c r="Q1" s="502"/>
      <c r="R1" s="501"/>
      <c r="S1" s="501"/>
      <c r="T1" s="501"/>
      <c r="U1" s="501"/>
      <c r="V1" s="501"/>
      <c r="W1" s="501"/>
      <c r="X1" s="501"/>
      <c r="Y1" s="501"/>
      <c r="Z1" s="501"/>
      <c r="AA1" s="501"/>
      <c r="AB1" s="501"/>
      <c r="AC1" s="501"/>
      <c r="AD1" s="501"/>
      <c r="AE1" s="501"/>
      <c r="AF1" s="501"/>
      <c r="AG1" s="501"/>
      <c r="AH1" s="501"/>
      <c r="AI1" s="501"/>
      <c r="AJ1" s="503"/>
      <c r="AK1" s="336"/>
      <c r="AL1" s="336"/>
      <c r="AM1" s="336"/>
      <c r="AN1" s="336"/>
      <c r="AO1" s="336"/>
      <c r="AP1" s="336"/>
      <c r="AQ1" s="336"/>
      <c r="AR1" s="336"/>
      <c r="AS1" s="336"/>
      <c r="AT1" s="336"/>
      <c r="AU1" s="336"/>
      <c r="AV1" s="336"/>
      <c r="AW1" s="503"/>
    </row>
    <row r="2">
      <c r="A2" s="501"/>
      <c r="B2" s="504">
        <v>1.0</v>
      </c>
      <c r="I2" s="501"/>
      <c r="J2" s="501"/>
      <c r="K2" s="501"/>
      <c r="L2" s="501"/>
      <c r="M2" s="501"/>
      <c r="N2" s="501"/>
      <c r="O2" s="501"/>
      <c r="P2" s="501"/>
      <c r="Q2" s="502"/>
      <c r="R2" s="501"/>
      <c r="S2" s="501"/>
      <c r="T2" s="501"/>
      <c r="U2" s="501"/>
      <c r="V2" s="501"/>
      <c r="W2" s="501"/>
      <c r="X2" s="501"/>
      <c r="Y2" s="501"/>
      <c r="Z2" s="501"/>
      <c r="AA2" s="501"/>
      <c r="AB2" s="501"/>
      <c r="AC2" s="501"/>
      <c r="AD2" s="501"/>
      <c r="AE2" s="501"/>
      <c r="AF2" s="501"/>
      <c r="AG2" s="501"/>
      <c r="AH2" s="501"/>
      <c r="AI2" s="501"/>
      <c r="AJ2" s="503"/>
      <c r="AK2" s="504">
        <f>B2</f>
        <v>1</v>
      </c>
      <c r="AW2" s="503"/>
    </row>
    <row r="3" outlineLevel="1">
      <c r="A3" s="501"/>
      <c r="B3" s="501"/>
      <c r="C3" s="501"/>
      <c r="D3" s="501"/>
      <c r="E3" s="501"/>
      <c r="F3" s="501"/>
      <c r="G3" s="501"/>
      <c r="H3" s="501"/>
      <c r="I3" s="501"/>
      <c r="J3" s="501"/>
      <c r="K3" s="501"/>
      <c r="L3" s="501"/>
      <c r="M3" s="501"/>
      <c r="N3" s="501"/>
      <c r="O3" s="501"/>
      <c r="P3" s="501"/>
      <c r="Q3" s="502"/>
      <c r="R3" s="501"/>
      <c r="S3" s="501"/>
      <c r="T3" s="501"/>
      <c r="U3" s="501"/>
      <c r="V3" s="501"/>
      <c r="W3" s="501"/>
      <c r="X3" s="501"/>
      <c r="Y3" s="501"/>
      <c r="Z3" s="501"/>
      <c r="AA3" s="501"/>
      <c r="AB3" s="501"/>
      <c r="AC3" s="501"/>
      <c r="AD3" s="501"/>
      <c r="AE3" s="501"/>
      <c r="AF3" s="501"/>
      <c r="AG3" s="501"/>
      <c r="AH3" s="501"/>
      <c r="AI3" s="501"/>
      <c r="AJ3" s="503"/>
      <c r="AK3" s="336"/>
      <c r="AL3" s="9"/>
      <c r="AM3" s="9"/>
      <c r="AN3" s="9"/>
      <c r="AO3" s="336"/>
      <c r="AP3" s="9"/>
      <c r="AQ3" s="9"/>
      <c r="AR3" s="9"/>
      <c r="AS3" s="336"/>
      <c r="AT3" s="9"/>
      <c r="AU3" s="9"/>
      <c r="AV3" s="9"/>
      <c r="AW3" s="503"/>
    </row>
    <row r="4" outlineLevel="1">
      <c r="A4" s="501"/>
      <c r="B4" s="501"/>
      <c r="C4" s="501"/>
      <c r="D4" s="501"/>
      <c r="E4" s="501"/>
      <c r="F4" s="501"/>
      <c r="G4" s="501"/>
      <c r="H4" s="501"/>
      <c r="I4" s="501"/>
      <c r="J4" s="501"/>
      <c r="K4" s="501"/>
      <c r="L4" s="501"/>
      <c r="M4" s="501"/>
      <c r="N4" s="501"/>
      <c r="O4" s="501"/>
      <c r="P4" s="501"/>
      <c r="Q4" s="502"/>
      <c r="R4" s="501"/>
      <c r="S4" s="501"/>
      <c r="T4" s="501"/>
      <c r="U4" s="501"/>
      <c r="V4" s="501"/>
      <c r="W4" s="501"/>
      <c r="X4" s="501"/>
      <c r="Y4" s="501"/>
      <c r="Z4" s="501"/>
      <c r="AA4" s="501"/>
      <c r="AB4" s="501"/>
      <c r="AC4" s="501"/>
      <c r="AD4" s="501"/>
      <c r="AE4" s="501"/>
      <c r="AF4" s="501"/>
      <c r="AG4" s="501"/>
      <c r="AH4" s="501"/>
      <c r="AI4" s="501"/>
      <c r="AJ4" s="503"/>
      <c r="AK4" s="505" t="str">
        <f>Macros!AG2</f>
        <v>Macronutrienti </v>
      </c>
      <c r="AM4" s="505" t="str">
        <f>Macros!AH2</f>
        <v>ON</v>
      </c>
      <c r="AN4" s="505"/>
      <c r="AO4" s="506"/>
      <c r="AP4" s="505" t="str">
        <f>Macros!AG2</f>
        <v>Macronutrienti </v>
      </c>
      <c r="AQ4" s="505" t="str">
        <f>Macros!AK2</f>
        <v>OFF</v>
      </c>
      <c r="AS4" s="507"/>
      <c r="AT4" s="505" t="str">
        <f>Macros!AG2</f>
        <v>Macronutrienti </v>
      </c>
      <c r="AU4" s="505" t="str">
        <f>Macros!AN2</f>
        <v/>
      </c>
      <c r="AW4" s="503"/>
    </row>
    <row r="5" outlineLevel="1">
      <c r="A5" s="501"/>
      <c r="B5" s="501"/>
      <c r="C5" s="501"/>
      <c r="D5" s="501"/>
      <c r="E5" s="501"/>
      <c r="F5" s="501"/>
      <c r="G5" s="501"/>
      <c r="H5" s="501"/>
      <c r="I5" s="501"/>
      <c r="J5" s="501"/>
      <c r="K5" s="501"/>
      <c r="L5" s="501"/>
      <c r="M5" s="501"/>
      <c r="N5" s="501"/>
      <c r="O5" s="501"/>
      <c r="P5" s="501"/>
      <c r="Q5" s="502"/>
      <c r="R5" s="501"/>
      <c r="S5" s="501"/>
      <c r="T5" s="501"/>
      <c r="U5" s="501"/>
      <c r="V5" s="501"/>
      <c r="W5" s="501"/>
      <c r="X5" s="501"/>
      <c r="Y5" s="501"/>
      <c r="Z5" s="501"/>
      <c r="AA5" s="501"/>
      <c r="AB5" s="501"/>
      <c r="AC5" s="501"/>
      <c r="AD5" s="501"/>
      <c r="AE5" s="501"/>
      <c r="AF5" s="501"/>
      <c r="AG5" s="501"/>
      <c r="AH5" s="501"/>
      <c r="AI5" s="501"/>
      <c r="AJ5" s="503"/>
      <c r="AK5" s="508"/>
      <c r="AL5" s="509" t="str">
        <f>Macros!AH3</f>
        <v>Carboidrati</v>
      </c>
      <c r="AM5" s="509" t="str">
        <f>Macros!AI3</f>
        <v>Grassi</v>
      </c>
      <c r="AN5" s="509" t="str">
        <f>Macros!AJ3</f>
        <v>Proteine</v>
      </c>
      <c r="AO5" s="507"/>
      <c r="AP5" s="509" t="str">
        <f>Macros!AK3</f>
        <v>Carboidrati</v>
      </c>
      <c r="AQ5" s="509" t="str">
        <f>Macros!AL3</f>
        <v>Grassi</v>
      </c>
      <c r="AR5" s="509" t="str">
        <f>Macros!AM3</f>
        <v>Proteine</v>
      </c>
      <c r="AS5" s="510"/>
      <c r="AT5" s="509" t="str">
        <f>Macros!AN3</f>
        <v>Carboidrati</v>
      </c>
      <c r="AU5" s="509" t="str">
        <f>Macros!AO3</f>
        <v>Grassi</v>
      </c>
      <c r="AV5" s="509" t="str">
        <f>Macros!AP3</f>
        <v>Proteine</v>
      </c>
      <c r="AW5" s="503"/>
    </row>
    <row r="6" outlineLevel="1">
      <c r="A6" s="501"/>
      <c r="B6" s="501"/>
      <c r="C6" s="501"/>
      <c r="D6" s="501"/>
      <c r="E6" s="501"/>
      <c r="F6" s="501"/>
      <c r="G6" s="501"/>
      <c r="H6" s="501"/>
      <c r="I6" s="501"/>
      <c r="J6" s="501"/>
      <c r="K6" s="501"/>
      <c r="L6" s="501"/>
      <c r="M6" s="501"/>
      <c r="N6" s="501"/>
      <c r="O6" s="501"/>
      <c r="P6" s="501"/>
      <c r="Q6" s="502"/>
      <c r="R6" s="501"/>
      <c r="S6" s="501"/>
      <c r="T6" s="501"/>
      <c r="U6" s="501"/>
      <c r="V6" s="501"/>
      <c r="W6" s="501"/>
      <c r="X6" s="501"/>
      <c r="Y6" s="501"/>
      <c r="Z6" s="501"/>
      <c r="AA6" s="501"/>
      <c r="AB6" s="501"/>
      <c r="AC6" s="501"/>
      <c r="AD6" s="501"/>
      <c r="AE6" s="501"/>
      <c r="AF6" s="501"/>
      <c r="AG6" s="501"/>
      <c r="AH6" s="501"/>
      <c r="AI6" s="501"/>
      <c r="AJ6" s="503"/>
      <c r="AK6" s="511" t="str">
        <f>Macros!AG4</f>
        <v>Week 1</v>
      </c>
      <c r="AL6" s="510">
        <f>Macros!AH4</f>
        <v>400</v>
      </c>
      <c r="AM6" s="510">
        <f>Macros!AI4</f>
        <v>70</v>
      </c>
      <c r="AN6" s="510">
        <f>Macros!AJ4</f>
        <v>160</v>
      </c>
      <c r="AO6" s="510"/>
      <c r="AP6" s="510" t="str">
        <f>Macros!AK4</f>
        <v/>
      </c>
      <c r="AQ6" s="510" t="str">
        <f>Macros!AL4</f>
        <v/>
      </c>
      <c r="AR6" s="510" t="str">
        <f>Macros!AM4</f>
        <v/>
      </c>
      <c r="AS6" s="510"/>
      <c r="AT6" s="510" t="str">
        <f>Macros!AN4</f>
        <v/>
      </c>
      <c r="AU6" s="510" t="str">
        <f>Macros!AO4</f>
        <v/>
      </c>
      <c r="AV6" s="510" t="str">
        <f>Macros!AP4</f>
        <v/>
      </c>
      <c r="AW6" s="503"/>
    </row>
    <row r="7" outlineLevel="1">
      <c r="A7" s="501"/>
      <c r="B7" s="501"/>
      <c r="C7" s="501"/>
      <c r="D7" s="501"/>
      <c r="E7" s="501"/>
      <c r="F7" s="501"/>
      <c r="G7" s="501"/>
      <c r="H7" s="501"/>
      <c r="I7" s="501"/>
      <c r="J7" s="501"/>
      <c r="K7" s="501"/>
      <c r="L7" s="501"/>
      <c r="M7" s="501"/>
      <c r="N7" s="501"/>
      <c r="O7" s="501"/>
      <c r="P7" s="501"/>
      <c r="Q7" s="502"/>
      <c r="R7" s="501"/>
      <c r="S7" s="501"/>
      <c r="T7" s="501"/>
      <c r="U7" s="501"/>
      <c r="V7" s="501"/>
      <c r="W7" s="501"/>
      <c r="X7" s="501"/>
      <c r="Y7" s="501"/>
      <c r="Z7" s="501"/>
      <c r="AA7" s="501"/>
      <c r="AB7" s="501"/>
      <c r="AC7" s="501"/>
      <c r="AD7" s="501"/>
      <c r="AE7" s="501"/>
      <c r="AF7" s="501"/>
      <c r="AG7" s="501"/>
      <c r="AH7" s="501"/>
      <c r="AI7" s="501"/>
      <c r="AJ7" s="503"/>
      <c r="AK7" s="511" t="str">
        <f>Macros!AG5</f>
        <v>Week 2</v>
      </c>
      <c r="AL7" s="512"/>
      <c r="AM7" s="512" t="str">
        <f>Macros!AI5</f>
        <v/>
      </c>
      <c r="AN7" s="512" t="str">
        <f>Macros!AJ5</f>
        <v/>
      </c>
      <c r="AO7" s="510"/>
      <c r="AP7" s="512" t="str">
        <f>Macros!AK5</f>
        <v/>
      </c>
      <c r="AQ7" s="512" t="str">
        <f>Macros!AL5</f>
        <v/>
      </c>
      <c r="AR7" s="512" t="str">
        <f>Macros!AM5</f>
        <v/>
      </c>
      <c r="AS7" s="510"/>
      <c r="AT7" s="512" t="str">
        <f>Macros!AN5</f>
        <v/>
      </c>
      <c r="AU7" s="512" t="str">
        <f>Macros!AO5</f>
        <v/>
      </c>
      <c r="AV7" s="512" t="str">
        <f>Macros!AP5</f>
        <v/>
      </c>
      <c r="AW7" s="503"/>
    </row>
    <row r="8" outlineLevel="1">
      <c r="A8" s="501"/>
      <c r="B8" s="501"/>
      <c r="C8" s="501"/>
      <c r="D8" s="501"/>
      <c r="E8" s="501"/>
      <c r="F8" s="501"/>
      <c r="G8" s="501"/>
      <c r="H8" s="501"/>
      <c r="I8" s="501"/>
      <c r="J8" s="501"/>
      <c r="K8" s="501"/>
      <c r="L8" s="501"/>
      <c r="M8" s="501"/>
      <c r="N8" s="501"/>
      <c r="O8" s="501"/>
      <c r="P8" s="501"/>
      <c r="Q8" s="502"/>
      <c r="R8" s="501"/>
      <c r="S8" s="501"/>
      <c r="T8" s="501"/>
      <c r="U8" s="501"/>
      <c r="V8" s="501"/>
      <c r="W8" s="501"/>
      <c r="X8" s="501"/>
      <c r="Y8" s="501"/>
      <c r="Z8" s="501"/>
      <c r="AA8" s="501"/>
      <c r="AB8" s="501"/>
      <c r="AC8" s="501"/>
      <c r="AD8" s="501"/>
      <c r="AE8" s="501"/>
      <c r="AF8" s="501"/>
      <c r="AG8" s="501"/>
      <c r="AH8" s="501"/>
      <c r="AI8" s="501"/>
      <c r="AJ8" s="503"/>
      <c r="AK8" s="511" t="str">
        <f>Macros!AG6</f>
        <v>Week 3</v>
      </c>
      <c r="AL8" s="510" t="str">
        <f>Macros!AH6</f>
        <v/>
      </c>
      <c r="AM8" s="510" t="str">
        <f>Macros!AI6</f>
        <v/>
      </c>
      <c r="AN8" s="510" t="str">
        <f>Macros!AJ6</f>
        <v/>
      </c>
      <c r="AO8" s="510"/>
      <c r="AP8" s="510" t="str">
        <f>Macros!AK6</f>
        <v/>
      </c>
      <c r="AQ8" s="510" t="str">
        <f>Macros!AL6</f>
        <v/>
      </c>
      <c r="AR8" s="510" t="str">
        <f>Macros!AM6</f>
        <v/>
      </c>
      <c r="AS8" s="510"/>
      <c r="AT8" s="510" t="str">
        <f>Macros!AN6</f>
        <v/>
      </c>
      <c r="AU8" s="510" t="str">
        <f>Macros!AO6</f>
        <v/>
      </c>
      <c r="AV8" s="510" t="str">
        <f>Macros!AP6</f>
        <v/>
      </c>
      <c r="AW8" s="503"/>
    </row>
    <row r="9" outlineLevel="1">
      <c r="A9" s="501"/>
      <c r="B9" s="501"/>
      <c r="C9" s="501"/>
      <c r="D9" s="501"/>
      <c r="E9" s="501"/>
      <c r="F9" s="501"/>
      <c r="G9" s="501"/>
      <c r="H9" s="501"/>
      <c r="I9" s="501"/>
      <c r="J9" s="501"/>
      <c r="K9" s="501"/>
      <c r="L9" s="501"/>
      <c r="M9" s="501"/>
      <c r="N9" s="501"/>
      <c r="O9" s="501"/>
      <c r="P9" s="501"/>
      <c r="Q9" s="502"/>
      <c r="R9" s="501"/>
      <c r="S9" s="501"/>
      <c r="T9" s="501"/>
      <c r="U9" s="501"/>
      <c r="V9" s="501"/>
      <c r="W9" s="501"/>
      <c r="X9" s="501"/>
      <c r="Y9" s="501"/>
      <c r="Z9" s="501"/>
      <c r="AA9" s="501"/>
      <c r="AB9" s="501"/>
      <c r="AC9" s="501"/>
      <c r="AD9" s="501"/>
      <c r="AE9" s="501"/>
      <c r="AF9" s="501"/>
      <c r="AG9" s="501"/>
      <c r="AH9" s="501"/>
      <c r="AI9" s="501"/>
      <c r="AJ9" s="503"/>
      <c r="AK9" s="511" t="str">
        <f>Macros!AG7</f>
        <v>Week 4</v>
      </c>
      <c r="AL9" s="512" t="str">
        <f>Macros!AH7</f>
        <v/>
      </c>
      <c r="AM9" s="512" t="str">
        <f>Macros!AI7</f>
        <v/>
      </c>
      <c r="AN9" s="512" t="str">
        <f>Macros!AJ7</f>
        <v/>
      </c>
      <c r="AO9" s="510"/>
      <c r="AP9" s="512" t="str">
        <f>Macros!AK7</f>
        <v/>
      </c>
      <c r="AQ9" s="512" t="str">
        <f>Macros!AL7</f>
        <v/>
      </c>
      <c r="AR9" s="512" t="str">
        <f>Macros!AM7</f>
        <v/>
      </c>
      <c r="AS9" s="510"/>
      <c r="AT9" s="512" t="str">
        <f>Macros!AN7</f>
        <v/>
      </c>
      <c r="AU9" s="512" t="str">
        <f>Macros!AO7</f>
        <v/>
      </c>
      <c r="AV9" s="512" t="str">
        <f>Macros!AP7</f>
        <v/>
      </c>
      <c r="AW9" s="503"/>
    </row>
    <row r="10" outlineLevel="1">
      <c r="A10" s="501"/>
      <c r="B10" s="501"/>
      <c r="C10" s="501"/>
      <c r="D10" s="501"/>
      <c r="E10" s="501"/>
      <c r="F10" s="501"/>
      <c r="G10" s="501"/>
      <c r="H10" s="501"/>
      <c r="I10" s="501"/>
      <c r="J10" s="501"/>
      <c r="K10" s="501"/>
      <c r="L10" s="501"/>
      <c r="M10" s="501"/>
      <c r="N10" s="501"/>
      <c r="O10" s="501"/>
      <c r="P10" s="501"/>
      <c r="Q10" s="502"/>
      <c r="R10" s="501"/>
      <c r="S10" s="501"/>
      <c r="T10" s="501"/>
      <c r="U10" s="501"/>
      <c r="V10" s="501"/>
      <c r="W10" s="501"/>
      <c r="X10" s="501"/>
      <c r="Y10" s="501"/>
      <c r="Z10" s="501"/>
      <c r="AA10" s="501"/>
      <c r="AB10" s="501"/>
      <c r="AC10" s="501"/>
      <c r="AD10" s="501"/>
      <c r="AE10" s="501"/>
      <c r="AF10" s="501"/>
      <c r="AG10" s="501"/>
      <c r="AH10" s="501"/>
      <c r="AI10" s="501"/>
      <c r="AJ10" s="503"/>
      <c r="AK10" s="511" t="str">
        <f>Macros!AG8</f>
        <v>Week 5</v>
      </c>
      <c r="AL10" s="510" t="str">
        <f>Macros!AH8</f>
        <v/>
      </c>
      <c r="AM10" s="510" t="str">
        <f>Macros!AI8</f>
        <v/>
      </c>
      <c r="AN10" s="510" t="str">
        <f>Macros!AJ8</f>
        <v/>
      </c>
      <c r="AO10" s="510"/>
      <c r="AP10" s="510" t="str">
        <f>Macros!AK8</f>
        <v/>
      </c>
      <c r="AQ10" s="510" t="str">
        <f>Macros!AL8</f>
        <v/>
      </c>
      <c r="AR10" s="510" t="str">
        <f>Macros!AM8</f>
        <v/>
      </c>
      <c r="AS10" s="510"/>
      <c r="AT10" s="510" t="str">
        <f>Macros!AN8</f>
        <v/>
      </c>
      <c r="AU10" s="510" t="str">
        <f>Macros!AO8</f>
        <v/>
      </c>
      <c r="AV10" s="510" t="str">
        <f>Macros!AP8</f>
        <v/>
      </c>
      <c r="AW10" s="503"/>
    </row>
    <row r="11" outlineLevel="1">
      <c r="A11" s="501"/>
      <c r="B11" s="501"/>
      <c r="C11" s="501"/>
      <c r="D11" s="501"/>
      <c r="E11" s="501"/>
      <c r="F11" s="501"/>
      <c r="G11" s="501"/>
      <c r="H11" s="501"/>
      <c r="I11" s="501"/>
      <c r="J11" s="501"/>
      <c r="K11" s="501"/>
      <c r="L11" s="501"/>
      <c r="M11" s="501"/>
      <c r="N11" s="501"/>
      <c r="O11" s="501"/>
      <c r="P11" s="501"/>
      <c r="Q11" s="502"/>
      <c r="R11" s="501"/>
      <c r="S11" s="501"/>
      <c r="T11" s="501"/>
      <c r="U11" s="501"/>
      <c r="V11" s="501"/>
      <c r="W11" s="501"/>
      <c r="X11" s="501"/>
      <c r="Y11" s="501"/>
      <c r="Z11" s="501"/>
      <c r="AA11" s="501"/>
      <c r="AB11" s="501"/>
      <c r="AC11" s="501"/>
      <c r="AD11" s="501"/>
      <c r="AE11" s="501"/>
      <c r="AF11" s="501"/>
      <c r="AG11" s="501"/>
      <c r="AH11" s="501"/>
      <c r="AI11" s="501"/>
      <c r="AJ11" s="503"/>
      <c r="AK11" s="511" t="str">
        <f>Macros!AG9</f>
        <v>Week 6</v>
      </c>
      <c r="AL11" s="512" t="str">
        <f>Macros!AH9</f>
        <v/>
      </c>
      <c r="AM11" s="512" t="str">
        <f>Macros!AI9</f>
        <v/>
      </c>
      <c r="AN11" s="512" t="str">
        <f>Macros!AJ9</f>
        <v/>
      </c>
      <c r="AO11" s="510"/>
      <c r="AP11" s="512" t="str">
        <f>Macros!AK9</f>
        <v/>
      </c>
      <c r="AQ11" s="512" t="str">
        <f>Macros!AL9</f>
        <v/>
      </c>
      <c r="AR11" s="512" t="str">
        <f>Macros!AM9</f>
        <v/>
      </c>
      <c r="AS11" s="510"/>
      <c r="AT11" s="512" t="str">
        <f>Macros!AN9</f>
        <v/>
      </c>
      <c r="AU11" s="512" t="str">
        <f>Macros!AO9</f>
        <v/>
      </c>
      <c r="AV11" s="512" t="str">
        <f>Macros!AP9</f>
        <v/>
      </c>
      <c r="AW11" s="503"/>
    </row>
    <row r="12" outlineLevel="1">
      <c r="A12" s="501"/>
      <c r="B12" s="501"/>
      <c r="C12" s="501"/>
      <c r="D12" s="501"/>
      <c r="E12" s="501"/>
      <c r="F12" s="501"/>
      <c r="G12" s="501"/>
      <c r="H12" s="501"/>
      <c r="I12" s="501"/>
      <c r="J12" s="501"/>
      <c r="K12" s="501"/>
      <c r="L12" s="501"/>
      <c r="M12" s="501"/>
      <c r="N12" s="501"/>
      <c r="O12" s="501"/>
      <c r="P12" s="501"/>
      <c r="Q12" s="502"/>
      <c r="R12" s="501"/>
      <c r="S12" s="501"/>
      <c r="T12" s="501"/>
      <c r="U12" s="501"/>
      <c r="V12" s="501"/>
      <c r="W12" s="501"/>
      <c r="X12" s="501"/>
      <c r="Y12" s="501"/>
      <c r="Z12" s="501"/>
      <c r="AA12" s="501"/>
      <c r="AB12" s="501"/>
      <c r="AC12" s="501"/>
      <c r="AD12" s="501"/>
      <c r="AE12" s="501"/>
      <c r="AF12" s="501"/>
      <c r="AG12" s="501"/>
      <c r="AH12" s="501"/>
      <c r="AI12" s="501"/>
      <c r="AJ12" s="503"/>
      <c r="AK12" s="511" t="str">
        <f>Macros!AG10</f>
        <v>Week 7</v>
      </c>
      <c r="AL12" s="510" t="str">
        <f>Macros!AH10</f>
        <v/>
      </c>
      <c r="AM12" s="510" t="str">
        <f>Macros!AI10</f>
        <v/>
      </c>
      <c r="AN12" s="510" t="str">
        <f>Macros!AJ10</f>
        <v/>
      </c>
      <c r="AO12" s="510"/>
      <c r="AP12" s="510" t="str">
        <f>Macros!AK10</f>
        <v/>
      </c>
      <c r="AQ12" s="510" t="str">
        <f>Macros!AL10</f>
        <v/>
      </c>
      <c r="AR12" s="510" t="str">
        <f>Macros!AM10</f>
        <v/>
      </c>
      <c r="AS12" s="510"/>
      <c r="AT12" s="510" t="str">
        <f>Macros!AN10</f>
        <v/>
      </c>
      <c r="AU12" s="510" t="str">
        <f>Macros!AO10</f>
        <v/>
      </c>
      <c r="AV12" s="510" t="str">
        <f>Macros!AP10</f>
        <v/>
      </c>
      <c r="AW12" s="503"/>
    </row>
    <row r="13" outlineLevel="1">
      <c r="A13" s="501"/>
      <c r="I13" s="501"/>
      <c r="Q13" s="513"/>
      <c r="R13" s="501"/>
      <c r="S13" s="501"/>
      <c r="T13" s="501"/>
      <c r="U13" s="501"/>
      <c r="V13" s="501"/>
      <c r="W13" s="501"/>
      <c r="X13" s="501"/>
      <c r="Y13" s="501"/>
      <c r="Z13" s="501"/>
      <c r="AA13" s="501"/>
      <c r="AB13" s="501"/>
      <c r="AC13" s="501"/>
      <c r="AD13" s="501"/>
      <c r="AE13" s="501"/>
      <c r="AF13" s="501"/>
      <c r="AG13" s="501"/>
      <c r="AH13" s="501"/>
      <c r="AI13" s="501"/>
      <c r="AJ13" s="503"/>
      <c r="AK13" s="511" t="str">
        <f>Macros!AG11</f>
        <v>Week 8</v>
      </c>
      <c r="AL13" s="512" t="str">
        <f>Macros!AH11</f>
        <v/>
      </c>
      <c r="AM13" s="512" t="str">
        <f>Macros!AI11</f>
        <v/>
      </c>
      <c r="AN13" s="512" t="str">
        <f>Macros!AJ11</f>
        <v/>
      </c>
      <c r="AO13" s="510"/>
      <c r="AP13" s="512" t="str">
        <f>Macros!AK11</f>
        <v/>
      </c>
      <c r="AQ13" s="512" t="str">
        <f>Macros!AL11</f>
        <v/>
      </c>
      <c r="AR13" s="512" t="str">
        <f>Macros!AM11</f>
        <v/>
      </c>
      <c r="AS13" s="510"/>
      <c r="AT13" s="512" t="str">
        <f>Macros!AN11</f>
        <v/>
      </c>
      <c r="AU13" s="512" t="str">
        <f>Macros!AO11</f>
        <v/>
      </c>
      <c r="AV13" s="512" t="str">
        <f>Macros!AP11</f>
        <v/>
      </c>
      <c r="AW13" s="503"/>
    </row>
    <row r="14" outlineLevel="1">
      <c r="A14" s="503"/>
      <c r="B14" s="347"/>
      <c r="C14" s="347"/>
      <c r="D14" s="347"/>
      <c r="E14" s="347"/>
      <c r="F14" s="347"/>
      <c r="G14" s="347"/>
      <c r="H14" s="347"/>
      <c r="I14" s="503"/>
      <c r="J14" s="514"/>
      <c r="K14" s="514"/>
      <c r="L14" s="514"/>
      <c r="M14" s="515"/>
      <c r="N14" s="515"/>
      <c r="O14" s="515"/>
      <c r="P14" s="515"/>
      <c r="Q14" s="516"/>
      <c r="R14" s="503"/>
      <c r="S14" s="503"/>
      <c r="T14" s="503"/>
      <c r="U14" s="503"/>
      <c r="V14" s="503"/>
      <c r="W14" s="503"/>
      <c r="X14" s="503"/>
      <c r="Y14" s="503"/>
      <c r="Z14" s="503"/>
      <c r="AA14" s="503"/>
      <c r="AB14" s="503"/>
      <c r="AC14" s="503"/>
      <c r="AD14" s="503"/>
      <c r="AE14" s="503"/>
      <c r="AF14" s="503"/>
      <c r="AG14" s="503"/>
      <c r="AH14" s="503"/>
      <c r="AI14" s="503"/>
      <c r="AJ14" s="503"/>
      <c r="AK14" s="336"/>
      <c r="AL14" s="507"/>
      <c r="AM14" s="507"/>
      <c r="AN14" s="507"/>
      <c r="AO14" s="507"/>
      <c r="AP14" s="507"/>
      <c r="AQ14" s="507"/>
      <c r="AR14" s="507"/>
      <c r="AS14" s="507"/>
      <c r="AT14" s="507"/>
      <c r="AU14" s="507"/>
      <c r="AV14" s="507"/>
      <c r="AW14" s="503"/>
    </row>
    <row r="15" outlineLevel="2">
      <c r="A15" s="517"/>
      <c r="B15" s="518"/>
      <c r="C15" s="518"/>
      <c r="D15" s="518"/>
      <c r="E15" s="518"/>
      <c r="F15" s="518"/>
      <c r="G15" s="518"/>
      <c r="H15" s="518"/>
      <c r="I15" s="503"/>
      <c r="J15" s="519"/>
      <c r="K15" s="519"/>
      <c r="L15" s="519"/>
      <c r="M15" s="520"/>
      <c r="N15" s="521" t="s">
        <v>396</v>
      </c>
      <c r="O15" s="521" t="s">
        <v>219</v>
      </c>
      <c r="P15" s="521" t="s">
        <v>397</v>
      </c>
      <c r="Q15" s="522"/>
      <c r="R15" s="503"/>
      <c r="S15" s="517"/>
      <c r="T15" s="517"/>
      <c r="U15" s="517"/>
      <c r="V15" s="517"/>
      <c r="W15" s="517"/>
      <c r="X15" s="517"/>
      <c r="Y15" s="517"/>
      <c r="Z15" s="517"/>
      <c r="AA15" s="517"/>
      <c r="AB15" s="517"/>
      <c r="AC15" s="517"/>
      <c r="AD15" s="517"/>
      <c r="AE15" s="517"/>
      <c r="AF15" s="517"/>
      <c r="AG15" s="517"/>
      <c r="AH15" s="517"/>
      <c r="AI15" s="517"/>
      <c r="AJ15" s="503"/>
      <c r="AK15" s="523">
        <v>1.0</v>
      </c>
      <c r="AW15" s="503"/>
    </row>
    <row r="16" outlineLevel="2">
      <c r="A16" s="501"/>
      <c r="I16" s="501"/>
      <c r="J16" s="524" t="s">
        <v>398</v>
      </c>
      <c r="M16" s="525">
        <f>(N16*4+O16*9+P16*4)</f>
        <v>1681.5</v>
      </c>
      <c r="N16" s="526">
        <f t="shared" ref="N16:P16" si="1">SUM(N27+W27+AF27+N38+W38+AF38)</f>
        <v>219</v>
      </c>
      <c r="O16" s="526">
        <f t="shared" si="1"/>
        <v>41.5</v>
      </c>
      <c r="P16" s="526">
        <f t="shared" si="1"/>
        <v>108</v>
      </c>
      <c r="Q16" s="527"/>
      <c r="R16" s="501"/>
      <c r="S16" s="501"/>
      <c r="T16" s="501"/>
      <c r="U16" s="501"/>
      <c r="V16" s="501"/>
      <c r="W16" s="501"/>
      <c r="X16" s="501"/>
      <c r="Y16" s="501"/>
      <c r="Z16" s="501"/>
      <c r="AA16" s="501"/>
      <c r="AB16" s="501"/>
      <c r="AC16" s="501"/>
      <c r="AD16" s="501"/>
      <c r="AE16" s="501"/>
      <c r="AF16" s="501"/>
      <c r="AG16" s="501"/>
      <c r="AH16" s="501"/>
      <c r="AI16" s="501"/>
      <c r="AJ16" s="503"/>
      <c r="AW16" s="503"/>
    </row>
    <row r="17" outlineLevel="2">
      <c r="A17" s="501"/>
      <c r="B17" s="501"/>
      <c r="C17" s="501"/>
      <c r="D17" s="501"/>
      <c r="E17" s="501"/>
      <c r="F17" s="501"/>
      <c r="G17" s="501"/>
      <c r="H17" s="501"/>
      <c r="I17" s="501"/>
      <c r="J17" s="501"/>
      <c r="K17" s="501"/>
      <c r="L17" s="501"/>
      <c r="M17" s="501"/>
      <c r="N17" s="501"/>
      <c r="O17" s="501"/>
      <c r="P17" s="501"/>
      <c r="Q17" s="502"/>
      <c r="R17" s="501"/>
      <c r="S17" s="501"/>
      <c r="T17" s="501"/>
      <c r="U17" s="501"/>
      <c r="V17" s="501"/>
      <c r="W17" s="501"/>
      <c r="X17" s="501"/>
      <c r="Y17" s="501"/>
      <c r="Z17" s="501"/>
      <c r="AA17" s="501"/>
      <c r="AB17" s="501"/>
      <c r="AC17" s="501"/>
      <c r="AD17" s="501"/>
      <c r="AE17" s="501"/>
      <c r="AF17" s="501"/>
      <c r="AG17" s="501"/>
      <c r="AH17" s="501"/>
      <c r="AI17" s="501"/>
      <c r="AJ17" s="503"/>
      <c r="AK17" s="336"/>
      <c r="AL17" s="336"/>
      <c r="AM17" s="336"/>
      <c r="AN17" s="336"/>
      <c r="AO17" s="336"/>
      <c r="AP17" s="336"/>
      <c r="AQ17" s="336"/>
      <c r="AR17" s="336"/>
      <c r="AS17" s="528"/>
      <c r="AT17" s="336"/>
      <c r="AU17" s="336"/>
      <c r="AV17" s="336"/>
      <c r="AW17" s="503"/>
    </row>
    <row r="18" outlineLevel="2">
      <c r="A18" s="501"/>
      <c r="B18" s="529" t="s">
        <v>399</v>
      </c>
      <c r="C18" s="530" t="s">
        <v>396</v>
      </c>
      <c r="D18" s="531" t="s">
        <v>219</v>
      </c>
      <c r="E18" s="532" t="s">
        <v>397</v>
      </c>
      <c r="F18" s="533" t="s">
        <v>222</v>
      </c>
      <c r="G18" s="141"/>
      <c r="H18" s="141"/>
      <c r="I18" s="501"/>
      <c r="J18" s="534">
        <v>1.0</v>
      </c>
      <c r="K18" s="535" t="s">
        <v>400</v>
      </c>
      <c r="L18" s="536"/>
      <c r="M18" s="537">
        <f>IF(N18="","",N18*4+O18*9+P18*4)</f>
        <v>700</v>
      </c>
      <c r="N18" s="538">
        <f>$D21</f>
        <v>80</v>
      </c>
      <c r="O18" s="538">
        <f>$F21</f>
        <v>28</v>
      </c>
      <c r="P18" s="538">
        <f>$H21</f>
        <v>32</v>
      </c>
      <c r="Q18" s="539"/>
      <c r="R18" s="501"/>
      <c r="S18" s="534">
        <f>J18+1</f>
        <v>2</v>
      </c>
      <c r="T18" s="535" t="s">
        <v>400</v>
      </c>
      <c r="U18" s="536"/>
      <c r="V18" s="537">
        <f>IF(W18="","",W18*4+X18*9+Y18*4)</f>
        <v>1085</v>
      </c>
      <c r="W18" s="538">
        <f>$D22</f>
        <v>160</v>
      </c>
      <c r="X18" s="538">
        <f>$F22</f>
        <v>21</v>
      </c>
      <c r="Y18" s="538">
        <f>$H22</f>
        <v>64</v>
      </c>
      <c r="Z18" s="538"/>
      <c r="AA18" s="540"/>
      <c r="AB18" s="534">
        <f>S18+1</f>
        <v>3</v>
      </c>
      <c r="AC18" s="535" t="s">
        <v>400</v>
      </c>
      <c r="AD18" s="536"/>
      <c r="AE18" s="537">
        <f>IF(AF18="","",AF18*4+AG18*9+AH18*4)</f>
        <v>1085</v>
      </c>
      <c r="AF18" s="538">
        <f>$D23</f>
        <v>160</v>
      </c>
      <c r="AG18" s="538">
        <f>$F23</f>
        <v>21</v>
      </c>
      <c r="AH18" s="538">
        <f>$H23</f>
        <v>64</v>
      </c>
      <c r="AI18" s="538"/>
      <c r="AJ18" s="503"/>
      <c r="AK18" s="541" t="str">
        <f>B19</f>
        <v>GIORNO DI ALLENAMENTO</v>
      </c>
      <c r="AW18" s="503"/>
    </row>
    <row r="19" ht="37.5" customHeight="1" outlineLevel="2">
      <c r="A19" s="501"/>
      <c r="B19" s="542" t="s">
        <v>401</v>
      </c>
      <c r="C19" s="543">
        <v>400.0</v>
      </c>
      <c r="D19" s="543">
        <v>70.0</v>
      </c>
      <c r="E19" s="543">
        <v>160.0</v>
      </c>
      <c r="F19" s="544">
        <f>IF(C19="","",C19*4+D19*9+E19*4)</f>
        <v>2870</v>
      </c>
      <c r="G19" s="545"/>
      <c r="H19" s="545"/>
      <c r="I19" s="501"/>
      <c r="J19" s="546"/>
      <c r="K19" s="547" t="s">
        <v>216</v>
      </c>
      <c r="L19" s="548" t="s">
        <v>402</v>
      </c>
      <c r="M19" s="548" t="s">
        <v>222</v>
      </c>
      <c r="N19" s="548" t="s">
        <v>396</v>
      </c>
      <c r="O19" s="548" t="s">
        <v>219</v>
      </c>
      <c r="P19" s="548" t="s">
        <v>397</v>
      </c>
      <c r="Q19" s="549" t="s">
        <v>221</v>
      </c>
      <c r="R19" s="501"/>
      <c r="S19" s="546"/>
      <c r="T19" s="547" t="s">
        <v>216</v>
      </c>
      <c r="U19" s="548" t="s">
        <v>402</v>
      </c>
      <c r="V19" s="548" t="s">
        <v>222</v>
      </c>
      <c r="W19" s="548" t="s">
        <v>396</v>
      </c>
      <c r="X19" s="548" t="s">
        <v>219</v>
      </c>
      <c r="Y19" s="548" t="s">
        <v>397</v>
      </c>
      <c r="Z19" s="549" t="s">
        <v>221</v>
      </c>
      <c r="AA19" s="503"/>
      <c r="AB19" s="546"/>
      <c r="AC19" s="547" t="s">
        <v>216</v>
      </c>
      <c r="AD19" s="548" t="s">
        <v>402</v>
      </c>
      <c r="AE19" s="548" t="s">
        <v>222</v>
      </c>
      <c r="AF19" s="548" t="s">
        <v>396</v>
      </c>
      <c r="AG19" s="548" t="s">
        <v>219</v>
      </c>
      <c r="AH19" s="548" t="s">
        <v>397</v>
      </c>
      <c r="AI19" s="549" t="s">
        <v>221</v>
      </c>
      <c r="AJ19" s="503"/>
      <c r="AK19" s="550"/>
      <c r="AL19" s="551" t="str">
        <f>B21</f>
        <v>Colazione</v>
      </c>
      <c r="AO19" s="506"/>
      <c r="AP19" s="551" t="str">
        <f>B22</f>
        <v>Pranzo</v>
      </c>
      <c r="AS19" s="528"/>
      <c r="AT19" s="551" t="str">
        <f>B23</f>
        <v>Cena</v>
      </c>
      <c r="AW19" s="552"/>
    </row>
    <row r="20" outlineLevel="2">
      <c r="A20" s="503"/>
      <c r="B20" s="553" t="s">
        <v>403</v>
      </c>
      <c r="C20" s="553" t="s">
        <v>404</v>
      </c>
      <c r="D20" s="554" t="s">
        <v>396</v>
      </c>
      <c r="E20" s="555" t="s">
        <v>404</v>
      </c>
      <c r="F20" s="555" t="s">
        <v>219</v>
      </c>
      <c r="G20" s="555" t="s">
        <v>404</v>
      </c>
      <c r="H20" s="555" t="s">
        <v>397</v>
      </c>
      <c r="I20" s="503"/>
      <c r="J20" s="556">
        <v>1.0</v>
      </c>
      <c r="K20" s="557" t="s">
        <v>224</v>
      </c>
      <c r="L20" s="558">
        <v>160.0</v>
      </c>
      <c r="M20" s="559">
        <f t="shared" ref="M20:M26" si="2">IF(K20="","",N20*4+O20*9+P20*4)</f>
        <v>64</v>
      </c>
      <c r="N20" s="560">
        <f>IF(K20="","",L20*VLOOKUP(K20,Alimenti!$A$1:$F129,3,)/100)</f>
        <v>0</v>
      </c>
      <c r="O20" s="560">
        <f>IF(K20="","",L20*VLOOKUP(K20,Alimenti!$A$1:$F129,4,)/100)</f>
        <v>0</v>
      </c>
      <c r="P20" s="560">
        <f>IF(K20="","",L20*VLOOKUP(K20,Alimenti!$A$1:$F129,5,)/100)</f>
        <v>16</v>
      </c>
      <c r="Q20" s="561" t="str">
        <f>IF(K20="","",VLOOKUP(K20,Alimenti!$A$4:$F129,6,))</f>
        <v>Puoi sostituire l'albume con Proteine Isolate Pari Alla Quantità Scritta Nella Cella Quantità</v>
      </c>
      <c r="R20" s="503"/>
      <c r="S20" s="556">
        <v>1.0</v>
      </c>
      <c r="T20" s="557" t="s">
        <v>263</v>
      </c>
      <c r="U20" s="558">
        <v>200.0</v>
      </c>
      <c r="V20" s="559">
        <f t="shared" ref="V20:V26" si="3">IF(T20="","",W20*4+X20*9+Y20*4)</f>
        <v>723</v>
      </c>
      <c r="W20" s="560">
        <f>IF(T20="","",U20*VLOOKUP(T20,Alimenti!$A$1:$F129,3,)/100)</f>
        <v>150</v>
      </c>
      <c r="X20" s="560">
        <f>IF(T20="","",U20*VLOOKUP(T20,Alimenti!$A$1:$F129,4,)/100)</f>
        <v>3</v>
      </c>
      <c r="Y20" s="560">
        <f>IF(T20="","",U20*VLOOKUP(T20,Alimenti!$A$1:$F129,5,)/100)</f>
        <v>24</v>
      </c>
      <c r="Z20" s="561" t="str">
        <f>IF(T20="","",VLOOKUP(T20,Alimenti!$A$4:$F129,6,))</f>
        <v/>
      </c>
      <c r="AA20" s="503"/>
      <c r="AB20" s="556">
        <v>1.0</v>
      </c>
      <c r="AC20" s="557"/>
      <c r="AD20" s="558"/>
      <c r="AE20" s="559" t="str">
        <f t="shared" ref="AE20:AE26" si="4">IF(AC20="","",AF20*4+AG20*9+AH20*4)</f>
        <v/>
      </c>
      <c r="AF20" s="560" t="str">
        <f>IF(AC20="","",AD20*VLOOKUP(AC20,Alimenti!$A$1:$F129,3,)/100)</f>
        <v/>
      </c>
      <c r="AG20" s="560" t="str">
        <f>IF(AC20="","",AD20*VLOOKUP(AC20,Alimenti!$A$1:$F129,4,)/100)</f>
        <v/>
      </c>
      <c r="AH20" s="560" t="str">
        <f>IF(AC20="","",AD20*VLOOKUP(AC20,Alimenti!$A$1:$F129,5,)/100)</f>
        <v/>
      </c>
      <c r="AI20" s="561" t="str">
        <f>IF(AC20="","",VLOOKUP(AC20,Alimenti!$A$4:$F129,6,))</f>
        <v/>
      </c>
      <c r="AJ20" s="503"/>
      <c r="AK20" s="562"/>
      <c r="AL20" s="562" t="s">
        <v>216</v>
      </c>
      <c r="AM20" s="562" t="s">
        <v>402</v>
      </c>
      <c r="AN20" s="562" t="s">
        <v>221</v>
      </c>
      <c r="AO20" s="528"/>
      <c r="AP20" s="562" t="s">
        <v>216</v>
      </c>
      <c r="AQ20" s="562" t="s">
        <v>402</v>
      </c>
      <c r="AR20" s="562" t="s">
        <v>221</v>
      </c>
      <c r="AS20" s="336"/>
      <c r="AT20" s="562" t="s">
        <v>216</v>
      </c>
      <c r="AU20" s="562" t="s">
        <v>402</v>
      </c>
      <c r="AV20" s="562" t="s">
        <v>221</v>
      </c>
      <c r="AW20" s="503"/>
    </row>
    <row r="21" ht="15.75" customHeight="1" outlineLevel="2">
      <c r="A21" s="501"/>
      <c r="B21" s="563" t="s">
        <v>405</v>
      </c>
      <c r="C21" s="564">
        <v>0.2</v>
      </c>
      <c r="D21" s="565">
        <f>IF(C21="","",C21*C19)</f>
        <v>80</v>
      </c>
      <c r="E21" s="564">
        <v>0.4</v>
      </c>
      <c r="F21" s="565">
        <f>IF(E21="","",E21*D19)</f>
        <v>28</v>
      </c>
      <c r="G21" s="564">
        <v>0.2</v>
      </c>
      <c r="H21" s="565">
        <f>IF(G21="","",G21*E19)</f>
        <v>32</v>
      </c>
      <c r="I21" s="501"/>
      <c r="J21" s="556">
        <f t="shared" ref="J21:J26" si="8">J20+1</f>
        <v>2</v>
      </c>
      <c r="K21" s="566" t="s">
        <v>234</v>
      </c>
      <c r="L21" s="558">
        <v>50.0</v>
      </c>
      <c r="M21" s="567">
        <f t="shared" si="2"/>
        <v>185.5</v>
      </c>
      <c r="N21" s="568">
        <f>IF(K21="","",L21*VLOOKUP(K21,Alimenti!$A$1:$F129,3,)/100)</f>
        <v>32.5</v>
      </c>
      <c r="O21" s="568">
        <f>IF(K21="","",L21*VLOOKUP(K21,Alimenti!$A$1:$F129,4,)/100)</f>
        <v>3.5</v>
      </c>
      <c r="P21" s="568">
        <f>IF(K21="","",L21*VLOOKUP(K21,Alimenti!$A$1:$F129,5,)/100)</f>
        <v>6</v>
      </c>
      <c r="Q21" s="561" t="str">
        <f>IF(K21="","",VLOOKUP(K21,Alimenti!$A$4:$F129,6,))</f>
        <v/>
      </c>
      <c r="R21" s="501"/>
      <c r="S21" s="556">
        <f t="shared" ref="S21:S26" si="9">S20+1</f>
        <v>2</v>
      </c>
      <c r="T21" s="566" t="s">
        <v>261</v>
      </c>
      <c r="U21" s="558">
        <v>10.0</v>
      </c>
      <c r="V21" s="567">
        <f t="shared" si="3"/>
        <v>90</v>
      </c>
      <c r="W21" s="568">
        <f>IF(T21="","",U21*VLOOKUP(T21,Alimenti!$A$1:$F129,3,)/100)</f>
        <v>0</v>
      </c>
      <c r="X21" s="568">
        <f>IF(T21="","",U21*VLOOKUP(T21,Alimenti!$A$1:$F129,4,)/100)</f>
        <v>10</v>
      </c>
      <c r="Y21" s="568">
        <f>IF(T21="","",U21*VLOOKUP(T21,Alimenti!$A$1:$F129,5,)/100)</f>
        <v>0</v>
      </c>
      <c r="Z21" s="561" t="str">
        <f>IF(T21="","",VLOOKUP(T21,Alimenti!$A$4:$F129,6,))</f>
        <v/>
      </c>
      <c r="AA21" s="503"/>
      <c r="AB21" s="556">
        <f t="shared" ref="AB21:AB26" si="10">AB20+1</f>
        <v>2</v>
      </c>
      <c r="AC21" s="566"/>
      <c r="AD21" s="558"/>
      <c r="AE21" s="567" t="str">
        <f t="shared" si="4"/>
        <v/>
      </c>
      <c r="AF21" s="568" t="str">
        <f>IF(AC21="","",AD21*VLOOKUP(AC21,Alimenti!$A$1:$F129,3,)/100)</f>
        <v/>
      </c>
      <c r="AG21" s="568" t="str">
        <f>IF(AC21="","",AD21*VLOOKUP(AC21,Alimenti!$A$1:$F129,4,)/100)</f>
        <v/>
      </c>
      <c r="AH21" s="568" t="str">
        <f>IF(AC21="","",AD21*VLOOKUP(AC21,Alimenti!$A$1:$F129,5,)/100)</f>
        <v/>
      </c>
      <c r="AI21" s="561" t="str">
        <f>IF(AC21="","",VLOOKUP(AC21,Alimenti!$A$4:$F129,6,))</f>
        <v/>
      </c>
      <c r="AJ21" s="503"/>
      <c r="AK21" s="569"/>
      <c r="AL21" s="569" t="str">
        <f t="shared" ref="AL21:AM21" si="5">K20</f>
        <v>Albume D'Uovo</v>
      </c>
      <c r="AM21" s="570">
        <f t="shared" si="5"/>
        <v>160</v>
      </c>
      <c r="AN21" s="571" t="str">
        <f>Q20</f>
        <v>Puoi sostituire l'albume con Proteine Isolate Pari Alla Quantità Scritta Nella Cella Quantità</v>
      </c>
      <c r="AO21" s="569"/>
      <c r="AP21" s="569" t="str">
        <f t="shared" ref="AP21:AQ21" si="6">T20</f>
        <v>Pasta (Cous Cous/Normale/Integrale/Farro/Etc..)</v>
      </c>
      <c r="AQ21" s="571">
        <f t="shared" si="6"/>
        <v>200</v>
      </c>
      <c r="AR21" s="571" t="str">
        <f t="shared" ref="AR21:AR27" si="13">Z20</f>
        <v/>
      </c>
      <c r="AS21" s="572"/>
      <c r="AT21" s="569" t="str">
        <f t="shared" ref="AT21:AU21" si="7">AC20</f>
        <v/>
      </c>
      <c r="AU21" s="571" t="str">
        <f t="shared" si="7"/>
        <v/>
      </c>
      <c r="AV21" s="571" t="str">
        <f t="shared" ref="AV21:AV27" si="15">AI20</f>
        <v/>
      </c>
      <c r="AW21" s="503"/>
    </row>
    <row r="22" ht="15.75" customHeight="1" outlineLevel="2">
      <c r="A22" s="501"/>
      <c r="B22" s="573" t="s">
        <v>406</v>
      </c>
      <c r="C22" s="564">
        <v>0.4</v>
      </c>
      <c r="D22" s="561">
        <f>IF(C22="","",C22*C19)</f>
        <v>160</v>
      </c>
      <c r="E22" s="564">
        <v>0.3</v>
      </c>
      <c r="F22" s="561">
        <f>IF(E22="","",E22*D19)</f>
        <v>21</v>
      </c>
      <c r="G22" s="564">
        <v>0.4</v>
      </c>
      <c r="H22" s="561">
        <f>IF(G22="","",G22*E19)</f>
        <v>64</v>
      </c>
      <c r="I22" s="501"/>
      <c r="J22" s="556">
        <f t="shared" si="8"/>
        <v>3</v>
      </c>
      <c r="K22" s="557" t="s">
        <v>241</v>
      </c>
      <c r="L22" s="558">
        <v>50.0</v>
      </c>
      <c r="M22" s="559">
        <f t="shared" si="2"/>
        <v>285</v>
      </c>
      <c r="N22" s="560">
        <f>IF(K22="","",L22*VLOOKUP(K22,Alimenti!$A$1:$F129,3,)/100)</f>
        <v>5</v>
      </c>
      <c r="O22" s="560">
        <f>IF(K22="","",L22*VLOOKUP(K22,Alimenti!$A$1:$F129,4,)/100)</f>
        <v>25</v>
      </c>
      <c r="P22" s="560">
        <f>IF(K22="","",L22*VLOOKUP(K22,Alimenti!$A$1:$F129,5,)/100)</f>
        <v>10</v>
      </c>
      <c r="Q22" s="561" t="str">
        <f>IF(K22="","",VLOOKUP(K22,Alimenti!$A$4:$F129,6,))</f>
        <v/>
      </c>
      <c r="R22" s="501"/>
      <c r="S22" s="556">
        <f t="shared" si="9"/>
        <v>3</v>
      </c>
      <c r="T22" s="557" t="s">
        <v>289</v>
      </c>
      <c r="U22" s="558">
        <v>200.0</v>
      </c>
      <c r="V22" s="559">
        <f t="shared" si="3"/>
        <v>184</v>
      </c>
      <c r="W22" s="560">
        <f>IF(T22="","",U22*VLOOKUP(T22,Alimenti!$A$1:$F129,3,)/100)</f>
        <v>0</v>
      </c>
      <c r="X22" s="560">
        <f>IF(T22="","",U22*VLOOKUP(T22,Alimenti!$A$1:$F129,4,)/100)</f>
        <v>0</v>
      </c>
      <c r="Y22" s="560">
        <f>IF(T22="","",U22*VLOOKUP(T22,Alimenti!$A$1:$F129,5,)/100)</f>
        <v>46</v>
      </c>
      <c r="Z22" s="561" t="str">
        <f>IF(T22="","",VLOOKUP(T22,Alimenti!$A$4:$F129,6,))</f>
        <v>Per sostituire iil pollo puoi farlo con il pesce magro e moltiplicare la porzione di petto di pollo x 1,2</v>
      </c>
      <c r="AA22" s="503"/>
      <c r="AB22" s="556">
        <f t="shared" si="10"/>
        <v>3</v>
      </c>
      <c r="AC22" s="557"/>
      <c r="AD22" s="558"/>
      <c r="AE22" s="559" t="str">
        <f t="shared" si="4"/>
        <v/>
      </c>
      <c r="AF22" s="560" t="str">
        <f>IF(AC22="","",AD22*VLOOKUP(AC22,Alimenti!$A$1:$F129,3,)/100)</f>
        <v/>
      </c>
      <c r="AG22" s="560" t="str">
        <f>IF(AC22="","",AD22*VLOOKUP(AC22,Alimenti!$A$1:$F129,4,)/100)</f>
        <v/>
      </c>
      <c r="AH22" s="560" t="str">
        <f>IF(AC22="","",AD22*VLOOKUP(AC22,Alimenti!$A$1:$F129,5,)/100)</f>
        <v/>
      </c>
      <c r="AI22" s="561" t="str">
        <f>IF(AC22="","",VLOOKUP(AC22,Alimenti!$A$4:$F129,6,))</f>
        <v/>
      </c>
      <c r="AJ22" s="503"/>
      <c r="AK22" s="569"/>
      <c r="AL22" s="569" t="str">
        <f t="shared" ref="AL22:AM22" si="11">K21</f>
        <v>Farina Di Avena (Aromatizzata/Neutra)</v>
      </c>
      <c r="AM22" s="570">
        <f t="shared" si="11"/>
        <v>50</v>
      </c>
      <c r="AN22" s="572"/>
      <c r="AO22" s="572"/>
      <c r="AP22" s="569" t="str">
        <f t="shared" ref="AP22:AQ22" si="12">T21</f>
        <v>Olio Extravergine Di Oliva</v>
      </c>
      <c r="AQ22" s="571">
        <f t="shared" si="12"/>
        <v>10</v>
      </c>
      <c r="AR22" s="571" t="str">
        <f t="shared" si="13"/>
        <v/>
      </c>
      <c r="AS22" s="572"/>
      <c r="AT22" s="569" t="str">
        <f t="shared" ref="AT22:AU22" si="14">AC21</f>
        <v/>
      </c>
      <c r="AU22" s="571" t="str">
        <f t="shared" si="14"/>
        <v/>
      </c>
      <c r="AV22" s="571" t="str">
        <f t="shared" si="15"/>
        <v/>
      </c>
      <c r="AW22" s="503"/>
    </row>
    <row r="23" ht="15.75" customHeight="1" outlineLevel="2">
      <c r="A23" s="501"/>
      <c r="B23" s="563" t="s">
        <v>407</v>
      </c>
      <c r="C23" s="564">
        <v>0.4</v>
      </c>
      <c r="D23" s="565">
        <f>IF(C23="","",C23*C19)</f>
        <v>160</v>
      </c>
      <c r="E23" s="564">
        <v>0.3</v>
      </c>
      <c r="F23" s="565">
        <f>IF(E23="","",E23*D19)</f>
        <v>21</v>
      </c>
      <c r="G23" s="564">
        <v>0.4</v>
      </c>
      <c r="H23" s="565">
        <f>IF(G23="","",G23*E19)</f>
        <v>64</v>
      </c>
      <c r="I23" s="501"/>
      <c r="J23" s="556">
        <f t="shared" si="8"/>
        <v>4</v>
      </c>
      <c r="K23" s="566" t="s">
        <v>242</v>
      </c>
      <c r="L23" s="558">
        <v>150.0</v>
      </c>
      <c r="M23" s="567">
        <f t="shared" si="2"/>
        <v>102</v>
      </c>
      <c r="N23" s="568">
        <f>IF(K23="","",L23*VLOOKUP(K23,Alimenti!$A$1:$F129,3,)/100)</f>
        <v>24</v>
      </c>
      <c r="O23" s="568">
        <f>IF(K23="","",L23*VLOOKUP(K23,Alimenti!$A$1:$F129,4,)/100)</f>
        <v>0</v>
      </c>
      <c r="P23" s="568">
        <f>IF(K23="","",L23*VLOOKUP(K23,Alimenti!$A$1:$F129,5,)/100)</f>
        <v>1.5</v>
      </c>
      <c r="Q23" s="561" t="str">
        <f>IF(K23="","",VLOOKUP(K23,Alimenti!$A$4:$F129,6,))</f>
        <v/>
      </c>
      <c r="R23" s="501"/>
      <c r="S23" s="556">
        <f t="shared" si="9"/>
        <v>4</v>
      </c>
      <c r="T23" s="566" t="s">
        <v>282</v>
      </c>
      <c r="U23" s="558">
        <v>150.0</v>
      </c>
      <c r="V23" s="567">
        <f t="shared" si="3"/>
        <v>48</v>
      </c>
      <c r="W23" s="568">
        <f>IF(T23="","",U23*VLOOKUP(T23,Alimenti!$A$1:$F129,3,)/100)</f>
        <v>7.5</v>
      </c>
      <c r="X23" s="568">
        <f>IF(T23="","",U23*VLOOKUP(T23,Alimenti!$A$1:$F129,4,)/100)</f>
        <v>0</v>
      </c>
      <c r="Y23" s="568">
        <f>IF(T23="","",U23*VLOOKUP(T23,Alimenti!$A$1:$F129,5,)/100)</f>
        <v>4.5</v>
      </c>
      <c r="Z23" s="561" t="str">
        <f>IF(T23="","",VLOOKUP(T23,Alimenti!$A$4:$F129,6,))</f>
        <v/>
      </c>
      <c r="AA23" s="503"/>
      <c r="AB23" s="556">
        <f t="shared" si="10"/>
        <v>4</v>
      </c>
      <c r="AC23" s="566"/>
      <c r="AD23" s="558"/>
      <c r="AE23" s="567" t="str">
        <f t="shared" si="4"/>
        <v/>
      </c>
      <c r="AF23" s="568" t="str">
        <f>IF(AC23="","",AD23*VLOOKUP(AC23,Alimenti!$A$1:$F129,3,)/100)</f>
        <v/>
      </c>
      <c r="AG23" s="568" t="str">
        <f>IF(AC23="","",AD23*VLOOKUP(AC23,Alimenti!$A$1:$F129,4,)/100)</f>
        <v/>
      </c>
      <c r="AH23" s="568" t="str">
        <f>IF(AC23="","",AD23*VLOOKUP(AC23,Alimenti!$A$1:$F129,5,)/100)</f>
        <v/>
      </c>
      <c r="AI23" s="561" t="str">
        <f>IF(AC23="","",VLOOKUP(AC23,Alimenti!$A$4:$F129,6,))</f>
        <v/>
      </c>
      <c r="AJ23" s="503"/>
      <c r="AK23" s="569"/>
      <c r="AL23" s="569" t="str">
        <f t="shared" ref="AL23:AM23" si="16">K22</f>
        <v>Burro Di Arachidi</v>
      </c>
      <c r="AM23" s="570">
        <f t="shared" si="16"/>
        <v>50</v>
      </c>
      <c r="AN23" s="572"/>
      <c r="AO23" s="572"/>
      <c r="AP23" s="569" t="str">
        <f t="shared" ref="AP23:AQ23" si="17">T22</f>
        <v>Petto Di Pollo</v>
      </c>
      <c r="AQ23" s="571">
        <f t="shared" si="17"/>
        <v>200</v>
      </c>
      <c r="AR23" s="571" t="str">
        <f t="shared" si="13"/>
        <v>Per sostituire iil pollo puoi farlo con il pesce magro e moltiplicare la porzione di petto di pollo x 1,2</v>
      </c>
      <c r="AS23" s="572"/>
      <c r="AT23" s="569" t="str">
        <f t="shared" ref="AT23:AU23" si="18">AC22</f>
        <v/>
      </c>
      <c r="AU23" s="571" t="str">
        <f t="shared" si="18"/>
        <v/>
      </c>
      <c r="AV23" s="571" t="str">
        <f t="shared" si="15"/>
        <v/>
      </c>
      <c r="AW23" s="503"/>
    </row>
    <row r="24" ht="15.75" customHeight="1" outlineLevel="2">
      <c r="A24" s="501"/>
      <c r="B24" s="573"/>
      <c r="C24" s="564"/>
      <c r="D24" s="561" t="str">
        <f>IF(C24="","",C24*C19)</f>
        <v/>
      </c>
      <c r="E24" s="564"/>
      <c r="F24" s="561" t="str">
        <f>IF(E24="","",E24*D19)</f>
        <v/>
      </c>
      <c r="G24" s="564"/>
      <c r="H24" s="561" t="str">
        <f>IF(G24="","",G24*E19)</f>
        <v/>
      </c>
      <c r="I24" s="501"/>
      <c r="J24" s="556">
        <f t="shared" si="8"/>
        <v>5</v>
      </c>
      <c r="K24" s="557"/>
      <c r="L24" s="558"/>
      <c r="M24" s="559" t="str">
        <f t="shared" si="2"/>
        <v/>
      </c>
      <c r="N24" s="560" t="str">
        <f>IF(K24="","",L24*VLOOKUP(K24,Alimenti!$A$1:$F129,3,)/100)</f>
        <v/>
      </c>
      <c r="O24" s="560" t="str">
        <f>IF(K24="","",L24*VLOOKUP(K24,Alimenti!$A$1:$F129,4,)/100)</f>
        <v/>
      </c>
      <c r="P24" s="560" t="str">
        <f>IF(K24="","",L24*VLOOKUP(K24,Alimenti!$A$1:$F129,5,)/100)</f>
        <v/>
      </c>
      <c r="Q24" s="561" t="str">
        <f>IF(K24="","",VLOOKUP(K24,Alimenti!$A$4:$F129,6,))</f>
        <v/>
      </c>
      <c r="R24" s="501"/>
      <c r="S24" s="556">
        <f t="shared" si="9"/>
        <v>5</v>
      </c>
      <c r="T24" s="557"/>
      <c r="U24" s="558"/>
      <c r="V24" s="559" t="str">
        <f t="shared" si="3"/>
        <v/>
      </c>
      <c r="W24" s="560" t="str">
        <f>IF(T24="","",U24*VLOOKUP(T24,Alimenti!$A$1:$F129,3,)/100)</f>
        <v/>
      </c>
      <c r="X24" s="560" t="str">
        <f>IF(T24="","",U24*VLOOKUP(T24,Alimenti!$A$1:$F129,4,)/100)</f>
        <v/>
      </c>
      <c r="Y24" s="560" t="str">
        <f>IF(T24="","",U24*VLOOKUP(T24,Alimenti!$A$1:$F129,5,)/100)</f>
        <v/>
      </c>
      <c r="Z24" s="561" t="str">
        <f>IF(T24="","",VLOOKUP(T24,Alimenti!$A$4:$F129,6,))</f>
        <v/>
      </c>
      <c r="AA24" s="503"/>
      <c r="AB24" s="556">
        <f t="shared" si="10"/>
        <v>5</v>
      </c>
      <c r="AC24" s="557"/>
      <c r="AD24" s="558"/>
      <c r="AE24" s="559" t="str">
        <f t="shared" si="4"/>
        <v/>
      </c>
      <c r="AF24" s="560" t="str">
        <f>IF(AC24="","",AD24*VLOOKUP(AC24,Alimenti!$A$1:$F129,3,)/100)</f>
        <v/>
      </c>
      <c r="AG24" s="560" t="str">
        <f>IF(AC24="","",AD24*VLOOKUP(AC24,Alimenti!$A$1:$F129,4,)/100)</f>
        <v/>
      </c>
      <c r="AH24" s="560" t="str">
        <f>IF(AC24="","",AD24*VLOOKUP(AC24,Alimenti!$A$1:$F129,5,)/100)</f>
        <v/>
      </c>
      <c r="AI24" s="561" t="str">
        <f>IF(AC24="","",VLOOKUP(AC24,Alimenti!$A$4:$F129,6,))</f>
        <v/>
      </c>
      <c r="AJ24" s="503"/>
      <c r="AK24" s="569"/>
      <c r="AL24" s="569" t="str">
        <f t="shared" ref="AL24:AM24" si="19">K23</f>
        <v>Frutta Zuccherina (Banane/Kiwi/Pera/Cachi/Mandarini/Uva/Mango/Datteri/Fichi/Ciliegie/Mela)</v>
      </c>
      <c r="AM24" s="570">
        <f t="shared" si="19"/>
        <v>150</v>
      </c>
      <c r="AN24" s="572"/>
      <c r="AO24" s="572"/>
      <c r="AP24" s="569" t="str">
        <f t="shared" ref="AP24:AQ24" si="20">T23</f>
        <v>Verdura</v>
      </c>
      <c r="AQ24" s="571">
        <f t="shared" si="20"/>
        <v>150</v>
      </c>
      <c r="AR24" s="571" t="str">
        <f t="shared" si="13"/>
        <v/>
      </c>
      <c r="AS24" s="572"/>
      <c r="AT24" s="569" t="str">
        <f t="shared" ref="AT24:AU24" si="21">AC23</f>
        <v/>
      </c>
      <c r="AU24" s="571" t="str">
        <f t="shared" si="21"/>
        <v/>
      </c>
      <c r="AV24" s="571" t="str">
        <f t="shared" si="15"/>
        <v/>
      </c>
      <c r="AW24" s="503"/>
    </row>
    <row r="25" ht="15.75" customHeight="1" outlineLevel="2">
      <c r="A25" s="501"/>
      <c r="B25" s="563"/>
      <c r="C25" s="564"/>
      <c r="D25" s="565" t="str">
        <f>IF(C25="","",C25*C19)</f>
        <v/>
      </c>
      <c r="E25" s="564"/>
      <c r="F25" s="565" t="str">
        <f>IF(E25="","",E25*D19)</f>
        <v/>
      </c>
      <c r="G25" s="564"/>
      <c r="H25" s="565" t="str">
        <f>IF(G25="","",G25*E19)</f>
        <v/>
      </c>
      <c r="I25" s="501"/>
      <c r="J25" s="556">
        <f t="shared" si="8"/>
        <v>6</v>
      </c>
      <c r="K25" s="566"/>
      <c r="L25" s="558"/>
      <c r="M25" s="567" t="str">
        <f t="shared" si="2"/>
        <v/>
      </c>
      <c r="N25" s="568" t="str">
        <f>IF(K25="","",L25*VLOOKUP(K25,Alimenti!$A$1:$F129,3,)/100)</f>
        <v/>
      </c>
      <c r="O25" s="568" t="str">
        <f>IF(K25="","",L25*VLOOKUP(K25,Alimenti!$A$1:$F129,4,)/100)</f>
        <v/>
      </c>
      <c r="P25" s="568" t="str">
        <f>IF(K25="","",L25*VLOOKUP(K25,Alimenti!$A$1:$F129,5,)/100)</f>
        <v/>
      </c>
      <c r="Q25" s="561" t="str">
        <f>IF(K25="","",VLOOKUP(K25,Alimenti!$A$4:$F129,6,))</f>
        <v/>
      </c>
      <c r="R25" s="501"/>
      <c r="S25" s="556">
        <f t="shared" si="9"/>
        <v>6</v>
      </c>
      <c r="T25" s="566"/>
      <c r="U25" s="558"/>
      <c r="V25" s="567" t="str">
        <f t="shared" si="3"/>
        <v/>
      </c>
      <c r="W25" s="568" t="str">
        <f>IF(T25="","",U25*VLOOKUP(T25,Alimenti!$A$1:$F129,3,)/100)</f>
        <v/>
      </c>
      <c r="X25" s="568" t="str">
        <f>IF(T25="","",U25*VLOOKUP(T25,Alimenti!$A$1:$F129,4,)/100)</f>
        <v/>
      </c>
      <c r="Y25" s="568" t="str">
        <f>IF(T25="","",U25*VLOOKUP(T25,Alimenti!$A$1:$F129,5,)/100)</f>
        <v/>
      </c>
      <c r="Z25" s="561" t="str">
        <f>IF(T25="","",VLOOKUP(T25,Alimenti!$A$4:$F129,6,))</f>
        <v/>
      </c>
      <c r="AA25" s="503"/>
      <c r="AB25" s="556">
        <f t="shared" si="10"/>
        <v>6</v>
      </c>
      <c r="AC25" s="566"/>
      <c r="AD25" s="558"/>
      <c r="AE25" s="567" t="str">
        <f t="shared" si="4"/>
        <v/>
      </c>
      <c r="AF25" s="568" t="str">
        <f>IF(AC25="","",AD25*VLOOKUP(AC25,Alimenti!$A$1:$F129,3,)/100)</f>
        <v/>
      </c>
      <c r="AG25" s="568" t="str">
        <f>IF(AC25="","",AD25*VLOOKUP(AC25,Alimenti!$A$1:$F129,4,)/100)</f>
        <v/>
      </c>
      <c r="AH25" s="568" t="str">
        <f>IF(AC25="","",AD25*VLOOKUP(AC25,Alimenti!$A$1:$F129,5,)/100)</f>
        <v/>
      </c>
      <c r="AI25" s="561" t="str">
        <f>IF(AC25="","",VLOOKUP(AC25,Alimenti!$A$4:$F129,6,))</f>
        <v/>
      </c>
      <c r="AJ25" s="503"/>
      <c r="AK25" s="569"/>
      <c r="AL25" s="569" t="str">
        <f t="shared" ref="AL25:AM25" si="22">K24</f>
        <v/>
      </c>
      <c r="AM25" s="570" t="str">
        <f t="shared" si="22"/>
        <v/>
      </c>
      <c r="AN25" s="572"/>
      <c r="AO25" s="572"/>
      <c r="AP25" s="569" t="str">
        <f t="shared" ref="AP25:AQ25" si="23">T24</f>
        <v/>
      </c>
      <c r="AQ25" s="571" t="str">
        <f t="shared" si="23"/>
        <v/>
      </c>
      <c r="AR25" s="571" t="str">
        <f t="shared" si="13"/>
        <v/>
      </c>
      <c r="AS25" s="572"/>
      <c r="AT25" s="569" t="str">
        <f t="shared" ref="AT25:AU25" si="24">AC24</f>
        <v/>
      </c>
      <c r="AU25" s="571" t="str">
        <f t="shared" si="24"/>
        <v/>
      </c>
      <c r="AV25" s="571" t="str">
        <f t="shared" si="15"/>
        <v/>
      </c>
      <c r="AW25" s="503"/>
    </row>
    <row r="26" ht="15.75" customHeight="1" outlineLevel="2">
      <c r="A26" s="501"/>
      <c r="B26" s="573"/>
      <c r="C26" s="574"/>
      <c r="D26" s="561" t="str">
        <f>IF(C26="","",C26*C19)</f>
        <v/>
      </c>
      <c r="E26" s="574"/>
      <c r="F26" s="561" t="str">
        <f>IF(E26="","",E26*D19)</f>
        <v/>
      </c>
      <c r="G26" s="574"/>
      <c r="H26" s="561" t="str">
        <f>IF(G26="","",G26*E19)</f>
        <v/>
      </c>
      <c r="I26" s="501"/>
      <c r="J26" s="556">
        <f t="shared" si="8"/>
        <v>7</v>
      </c>
      <c r="K26" s="557"/>
      <c r="L26" s="558"/>
      <c r="M26" s="559" t="str">
        <f t="shared" si="2"/>
        <v/>
      </c>
      <c r="N26" s="560" t="str">
        <f>IF(K26="","",L26*VLOOKUP(K26,Alimenti!$A$1:$F129,3,)/100)</f>
        <v/>
      </c>
      <c r="O26" s="560" t="str">
        <f>IF(K26="","",L26*VLOOKUP(K26,Alimenti!$A$1:$F129,4,)/100)</f>
        <v/>
      </c>
      <c r="P26" s="560" t="str">
        <f>IF(K26="","",L26*VLOOKUP(K26,Alimenti!$A$1:$F129,5,)/100)</f>
        <v/>
      </c>
      <c r="Q26" s="561" t="str">
        <f>IF(K26="","",VLOOKUP(K26,Alimenti!$A$4:$F129,6,))</f>
        <v/>
      </c>
      <c r="R26" s="575"/>
      <c r="S26" s="556">
        <f t="shared" si="9"/>
        <v>7</v>
      </c>
      <c r="T26" s="557"/>
      <c r="U26" s="558"/>
      <c r="V26" s="559" t="str">
        <f t="shared" si="3"/>
        <v/>
      </c>
      <c r="W26" s="560" t="str">
        <f>IF(T26="","",U26*VLOOKUP(T26,Alimenti!$A$1:$F129,3,)/100)</f>
        <v/>
      </c>
      <c r="X26" s="560" t="str">
        <f>IF(T26="","",U26*VLOOKUP(T26,Alimenti!$A$1:$F129,4,)/100)</f>
        <v/>
      </c>
      <c r="Y26" s="560" t="str">
        <f>IF(T26="","",U26*VLOOKUP(T26,Alimenti!$A$1:$F129,5,)/100)</f>
        <v/>
      </c>
      <c r="Z26" s="561" t="str">
        <f>IF(T26="","",VLOOKUP(T26,Alimenti!$A$4:$F129,6,))</f>
        <v/>
      </c>
      <c r="AA26" s="503"/>
      <c r="AB26" s="556">
        <f t="shared" si="10"/>
        <v>7</v>
      </c>
      <c r="AC26" s="557"/>
      <c r="AD26" s="558"/>
      <c r="AE26" s="559" t="str">
        <f t="shared" si="4"/>
        <v/>
      </c>
      <c r="AF26" s="560" t="str">
        <f>IF(AC26="","",AD26*VLOOKUP(AC26,Alimenti!$A$1:$F129,3,)/100)</f>
        <v/>
      </c>
      <c r="AG26" s="560" t="str">
        <f>IF(AC26="","",AD26*VLOOKUP(AC26,Alimenti!$A$1:$F129,4,)/100)</f>
        <v/>
      </c>
      <c r="AH26" s="560" t="str">
        <f>IF(AC26="","",AD26*VLOOKUP(AC26,Alimenti!$A$1:$F129,5,)/100)</f>
        <v/>
      </c>
      <c r="AI26" s="561" t="str">
        <f>IF(AC26="","",VLOOKUP(AC26,Alimenti!$A$4:$F129,6,))</f>
        <v/>
      </c>
      <c r="AJ26" s="503"/>
      <c r="AK26" s="569"/>
      <c r="AL26" s="569" t="str">
        <f t="shared" ref="AL26:AM26" si="25">K25</f>
        <v/>
      </c>
      <c r="AM26" s="570" t="str">
        <f t="shared" si="25"/>
        <v/>
      </c>
      <c r="AN26" s="572"/>
      <c r="AO26" s="572"/>
      <c r="AP26" s="569" t="str">
        <f t="shared" ref="AP26:AQ26" si="26">T25</f>
        <v/>
      </c>
      <c r="AQ26" s="571" t="str">
        <f t="shared" si="26"/>
        <v/>
      </c>
      <c r="AR26" s="571" t="str">
        <f t="shared" si="13"/>
        <v/>
      </c>
      <c r="AS26" s="572"/>
      <c r="AT26" s="569" t="str">
        <f t="shared" ref="AT26:AU26" si="27">AC25</f>
        <v/>
      </c>
      <c r="AU26" s="571" t="str">
        <f t="shared" si="27"/>
        <v/>
      </c>
      <c r="AV26" s="571" t="str">
        <f t="shared" si="15"/>
        <v/>
      </c>
      <c r="AW26" s="503"/>
    </row>
    <row r="27" ht="15.75" customHeight="1" outlineLevel="2">
      <c r="A27" s="56"/>
      <c r="B27" s="576" t="s">
        <v>408</v>
      </c>
      <c r="C27" s="577">
        <f>IF(C21="","", SUM(C21:C26))</f>
        <v>1</v>
      </c>
      <c r="D27" s="578">
        <f>IF(D21="","",SUM(D21:D26))</f>
        <v>400</v>
      </c>
      <c r="E27" s="577">
        <f>IF(E21="","", SUM(E21:E26))</f>
        <v>1</v>
      </c>
      <c r="F27" s="578">
        <f>IF(F21="","",SUM(F21:F26))</f>
        <v>70</v>
      </c>
      <c r="G27" s="577">
        <f>IF(G21="","", SUM(G21:G26))</f>
        <v>1</v>
      </c>
      <c r="H27" s="578">
        <f>IF(H21="","",SUM(H21:H26))</f>
        <v>160</v>
      </c>
      <c r="I27" s="56"/>
      <c r="J27" s="579"/>
      <c r="K27" s="580" t="s">
        <v>409</v>
      </c>
      <c r="L27" s="580"/>
      <c r="M27" s="581">
        <f>IF(M20="","",IFERROR(SUM(M20:M26)))</f>
        <v>636.5</v>
      </c>
      <c r="N27" s="582">
        <f t="shared" ref="N27:P27" si="28">IF(N20="","", SUM(N20:N26))</f>
        <v>61.5</v>
      </c>
      <c r="O27" s="582">
        <f t="shared" si="28"/>
        <v>28.5</v>
      </c>
      <c r="P27" s="582">
        <f t="shared" si="28"/>
        <v>33.5</v>
      </c>
      <c r="Q27" s="583"/>
      <c r="R27" s="501"/>
      <c r="S27" s="579"/>
      <c r="T27" s="580" t="s">
        <v>409</v>
      </c>
      <c r="U27" s="580"/>
      <c r="V27" s="581">
        <f>IF(V20="","",IFERROR(SUM(V20:V26)))</f>
        <v>1045</v>
      </c>
      <c r="W27" s="582">
        <f t="shared" ref="W27:Y27" si="29">IF(W20="","", SUM(W20:W26))</f>
        <v>157.5</v>
      </c>
      <c r="X27" s="582">
        <f t="shared" si="29"/>
        <v>13</v>
      </c>
      <c r="Y27" s="582">
        <f t="shared" si="29"/>
        <v>74.5</v>
      </c>
      <c r="Z27" s="582"/>
      <c r="AA27" s="584" t="str">
        <f>IF(AA20="","", SUM(AA20:AA27))</f>
        <v/>
      </c>
      <c r="AB27" s="579"/>
      <c r="AC27" s="580" t="s">
        <v>409</v>
      </c>
      <c r="AD27" s="580"/>
      <c r="AE27" s="581" t="str">
        <f>IF(AE20="","",IFERROR(SUM(AE20:AE26)))</f>
        <v/>
      </c>
      <c r="AF27" s="582" t="str">
        <f t="shared" ref="AF27:AH27" si="30">IF(AF20="","", SUM(AF20:AF26))</f>
        <v/>
      </c>
      <c r="AG27" s="582" t="str">
        <f t="shared" si="30"/>
        <v/>
      </c>
      <c r="AH27" s="582" t="str">
        <f t="shared" si="30"/>
        <v/>
      </c>
      <c r="AI27" s="582"/>
      <c r="AJ27" s="130"/>
      <c r="AK27" s="569"/>
      <c r="AL27" s="569" t="str">
        <f t="shared" ref="AL27:AM27" si="31">K26</f>
        <v/>
      </c>
      <c r="AM27" s="570" t="str">
        <f t="shared" si="31"/>
        <v/>
      </c>
      <c r="AN27" s="572"/>
      <c r="AO27" s="572"/>
      <c r="AP27" s="569" t="str">
        <f t="shared" ref="AP27:AQ27" si="32">T26</f>
        <v/>
      </c>
      <c r="AQ27" s="571" t="str">
        <f t="shared" si="32"/>
        <v/>
      </c>
      <c r="AR27" s="571" t="str">
        <f t="shared" si="13"/>
        <v/>
      </c>
      <c r="AS27" s="569"/>
      <c r="AT27" s="569" t="str">
        <f t="shared" ref="AT27:AU27" si="33">AC26</f>
        <v/>
      </c>
      <c r="AU27" s="571" t="str">
        <f t="shared" si="33"/>
        <v/>
      </c>
      <c r="AV27" s="571" t="str">
        <f t="shared" si="15"/>
        <v/>
      </c>
      <c r="AW27" s="130"/>
    </row>
    <row r="28" ht="15.75" customHeight="1" outlineLevel="2">
      <c r="A28" s="585"/>
      <c r="B28" s="585"/>
      <c r="C28" s="585"/>
      <c r="D28" s="585"/>
      <c r="E28" s="585"/>
      <c r="F28" s="585"/>
      <c r="G28" s="585"/>
      <c r="H28" s="585"/>
      <c r="I28" s="585"/>
      <c r="J28" s="585"/>
      <c r="K28" s="585"/>
      <c r="L28" s="585"/>
      <c r="M28" s="585"/>
      <c r="N28" s="585"/>
      <c r="O28" s="585"/>
      <c r="P28" s="585"/>
      <c r="Q28" s="586"/>
      <c r="R28" s="585"/>
      <c r="S28" s="585"/>
      <c r="T28" s="585"/>
      <c r="U28" s="585"/>
      <c r="V28" s="585"/>
      <c r="W28" s="585"/>
      <c r="X28" s="585"/>
      <c r="Y28" s="585"/>
      <c r="Z28" s="585"/>
      <c r="AA28" s="585"/>
      <c r="AB28" s="585"/>
      <c r="AC28" s="585"/>
      <c r="AD28" s="585"/>
      <c r="AE28" s="585"/>
      <c r="AF28" s="585"/>
      <c r="AG28" s="585"/>
      <c r="AH28" s="585"/>
      <c r="AI28" s="585"/>
      <c r="AJ28" s="585"/>
      <c r="AK28" s="336"/>
      <c r="AL28" s="336"/>
      <c r="AM28" s="336"/>
      <c r="AN28" s="336"/>
      <c r="AO28" s="336"/>
      <c r="AP28" s="336"/>
      <c r="AQ28" s="336"/>
      <c r="AR28" s="336"/>
      <c r="AS28" s="336"/>
      <c r="AT28" s="336"/>
      <c r="AU28" s="336"/>
      <c r="AV28" s="336"/>
      <c r="AW28" s="585"/>
    </row>
    <row r="29" ht="15.75" customHeight="1" outlineLevel="2">
      <c r="A29" s="585"/>
      <c r="B29" s="585"/>
      <c r="C29" s="585"/>
      <c r="D29" s="585"/>
      <c r="E29" s="585"/>
      <c r="F29" s="585"/>
      <c r="G29" s="585"/>
      <c r="H29" s="585"/>
      <c r="I29" s="585"/>
      <c r="J29" s="534">
        <f>AB18+1</f>
        <v>4</v>
      </c>
      <c r="K29" s="535" t="s">
        <v>400</v>
      </c>
      <c r="L29" s="536"/>
      <c r="M29" s="537" t="str">
        <f>IF(N29="","",N29*4+O29*9+P29*4)</f>
        <v/>
      </c>
      <c r="N29" s="538" t="str">
        <f>$D24</f>
        <v/>
      </c>
      <c r="O29" s="538" t="str">
        <f>$F24</f>
        <v/>
      </c>
      <c r="P29" s="538" t="str">
        <f>$H24</f>
        <v/>
      </c>
      <c r="Q29" s="538"/>
      <c r="R29" s="540"/>
      <c r="S29" s="534">
        <f>J29+1</f>
        <v>5</v>
      </c>
      <c r="T29" s="535" t="s">
        <v>400</v>
      </c>
      <c r="U29" s="536"/>
      <c r="V29" s="537" t="str">
        <f>IF(W29="","",W29*4+X29*9+Y29*4)</f>
        <v/>
      </c>
      <c r="W29" s="538" t="str">
        <f>$D25</f>
        <v/>
      </c>
      <c r="X29" s="538" t="str">
        <f>$F25</f>
        <v/>
      </c>
      <c r="Y29" s="538" t="str">
        <f>$H25</f>
        <v/>
      </c>
      <c r="Z29" s="538"/>
      <c r="AA29" s="587"/>
      <c r="AB29" s="534">
        <f>S29+1</f>
        <v>6</v>
      </c>
      <c r="AC29" s="535" t="s">
        <v>400</v>
      </c>
      <c r="AD29" s="536"/>
      <c r="AE29" s="537" t="str">
        <f>IF(AF29="","",AF29*4+AG29*9+AH29*4)</f>
        <v/>
      </c>
      <c r="AF29" s="538" t="str">
        <f>$D26</f>
        <v/>
      </c>
      <c r="AG29" s="538" t="str">
        <f>$F26</f>
        <v/>
      </c>
      <c r="AH29" s="538" t="str">
        <f>$H26</f>
        <v/>
      </c>
      <c r="AI29" s="538"/>
      <c r="AJ29" s="585"/>
      <c r="AK29" s="588"/>
      <c r="AL29" s="588"/>
      <c r="AM29" s="588"/>
      <c r="AN29" s="588"/>
      <c r="AO29" s="588"/>
      <c r="AP29" s="588"/>
      <c r="AQ29" s="588"/>
      <c r="AR29" s="588"/>
      <c r="AS29" s="588"/>
      <c r="AT29" s="588"/>
      <c r="AU29" s="588"/>
      <c r="AV29" s="588"/>
      <c r="AW29" s="585"/>
    </row>
    <row r="30" ht="37.5" customHeight="1" outlineLevel="2">
      <c r="A30" s="585"/>
      <c r="B30" s="585"/>
      <c r="C30" s="585"/>
      <c r="D30" s="585"/>
      <c r="E30" s="585"/>
      <c r="F30" s="585"/>
      <c r="G30" s="585"/>
      <c r="H30" s="585"/>
      <c r="I30" s="585"/>
      <c r="J30" s="546"/>
      <c r="K30" s="547" t="s">
        <v>216</v>
      </c>
      <c r="L30" s="548" t="s">
        <v>402</v>
      </c>
      <c r="M30" s="548" t="s">
        <v>222</v>
      </c>
      <c r="N30" s="548" t="s">
        <v>396</v>
      </c>
      <c r="O30" s="548" t="s">
        <v>219</v>
      </c>
      <c r="P30" s="548" t="s">
        <v>397</v>
      </c>
      <c r="Q30" s="549" t="s">
        <v>221</v>
      </c>
      <c r="R30" s="503"/>
      <c r="S30" s="546"/>
      <c r="T30" s="547" t="s">
        <v>216</v>
      </c>
      <c r="U30" s="548" t="s">
        <v>402</v>
      </c>
      <c r="V30" s="548" t="s">
        <v>222</v>
      </c>
      <c r="W30" s="548" t="s">
        <v>396</v>
      </c>
      <c r="X30" s="548" t="s">
        <v>219</v>
      </c>
      <c r="Y30" s="548" t="s">
        <v>397</v>
      </c>
      <c r="Z30" s="549" t="s">
        <v>221</v>
      </c>
      <c r="AA30" s="501"/>
      <c r="AB30" s="589"/>
      <c r="AC30" s="590" t="s">
        <v>216</v>
      </c>
      <c r="AD30" s="505" t="s">
        <v>402</v>
      </c>
      <c r="AE30" s="505" t="s">
        <v>222</v>
      </c>
      <c r="AF30" s="505" t="s">
        <v>396</v>
      </c>
      <c r="AG30" s="505" t="s">
        <v>219</v>
      </c>
      <c r="AH30" s="505" t="s">
        <v>397</v>
      </c>
      <c r="AI30" s="549" t="s">
        <v>221</v>
      </c>
      <c r="AJ30" s="585"/>
      <c r="AK30" s="550"/>
      <c r="AL30" s="551" t="str">
        <f>B24</f>
        <v/>
      </c>
      <c r="AO30" s="506"/>
      <c r="AP30" s="551" t="str">
        <f>B25</f>
        <v/>
      </c>
      <c r="AS30" s="528"/>
      <c r="AT30" s="551" t="str">
        <f>B26</f>
        <v/>
      </c>
      <c r="AW30" s="585"/>
    </row>
    <row r="31" ht="15.75" customHeight="1" outlineLevel="2">
      <c r="A31" s="585"/>
      <c r="B31" s="585"/>
      <c r="C31" s="585"/>
      <c r="D31" s="585"/>
      <c r="E31" s="585"/>
      <c r="F31" s="585"/>
      <c r="G31" s="585"/>
      <c r="H31" s="585"/>
      <c r="I31" s="585"/>
      <c r="J31" s="556">
        <v>1.0</v>
      </c>
      <c r="K31" s="557"/>
      <c r="L31" s="558"/>
      <c r="M31" s="559" t="str">
        <f t="shared" ref="M31:M37" si="34">IF(K31="","",N31*4+O31*9+P31*4)</f>
        <v/>
      </c>
      <c r="N31" s="560" t="str">
        <f>IF(K31="","",L31*VLOOKUP(K31,Alimenti!$A$1:$F129,3,)/100)</f>
        <v/>
      </c>
      <c r="O31" s="560" t="str">
        <f>IF(K31="","",L31*VLOOKUP(K31,Alimenti!$A$1:$F129,4,)/100)</f>
        <v/>
      </c>
      <c r="P31" s="560" t="str">
        <f>IF(K31="","",L31*VLOOKUP(K31,Alimenti!$A$1:$F129,5,)/100)</f>
        <v/>
      </c>
      <c r="Q31" s="561" t="str">
        <f>IF(K31="","",VLOOKUP(K31,Alimenti!$A$4:$F129,6,))</f>
        <v/>
      </c>
      <c r="R31" s="503"/>
      <c r="S31" s="556">
        <v>1.0</v>
      </c>
      <c r="T31" s="557"/>
      <c r="U31" s="558"/>
      <c r="V31" s="559" t="str">
        <f t="shared" ref="V31:V37" si="35">IF(T31="","",W31*4+X31*9+Y31*4)</f>
        <v/>
      </c>
      <c r="W31" s="560" t="str">
        <f>IF(T31="","",U31*VLOOKUP(T31,Alimenti!$A$1:$F129,3,)/100)</f>
        <v/>
      </c>
      <c r="X31" s="560" t="str">
        <f>IF(T31="","",U31*VLOOKUP(T31,Alimenti!$A$1:$F129,4,)/100)</f>
        <v/>
      </c>
      <c r="Y31" s="560" t="str">
        <f>IF(T31="","",U31*VLOOKUP(T31,Alimenti!$A$1:$F129,5,)/100)</f>
        <v/>
      </c>
      <c r="Z31" s="561" t="str">
        <f>IF(T31="","",VLOOKUP(T31,Alimenti!$A$4:$F129,6,))</f>
        <v/>
      </c>
      <c r="AA31" s="501"/>
      <c r="AB31" s="556">
        <v>1.0</v>
      </c>
      <c r="AC31" s="556"/>
      <c r="AD31" s="591"/>
      <c r="AE31" s="592" t="str">
        <f t="shared" ref="AE31:AE37" si="36">IF(AC31="","",AF31*4+AG31*9+AH31*4)</f>
        <v/>
      </c>
      <c r="AF31" s="593" t="str">
        <f>IF(AC31="","",AD31*VLOOKUP(AC31,Alimenti!$A$1:$F129,3,)/100)</f>
        <v/>
      </c>
      <c r="AG31" s="593" t="str">
        <f>IF(AC31="","",AD31*VLOOKUP(AC31,Alimenti!$A$1:$F129,4,)/100)</f>
        <v/>
      </c>
      <c r="AH31" s="593" t="str">
        <f>IF(AC31="","",AD31*VLOOKUP(AC31,Alimenti!$A$1:$F129,5,)/100)</f>
        <v/>
      </c>
      <c r="AI31" s="561" t="str">
        <f>IF(AC31="","",VLOOKUP(AC31,Alimenti!$A$4:$F129,6,))</f>
        <v/>
      </c>
      <c r="AJ31" s="585"/>
      <c r="AK31" s="562"/>
      <c r="AL31" s="562" t="s">
        <v>216</v>
      </c>
      <c r="AM31" s="562" t="s">
        <v>402</v>
      </c>
      <c r="AN31" s="562" t="s">
        <v>221</v>
      </c>
      <c r="AO31" s="336"/>
      <c r="AP31" s="562" t="s">
        <v>216</v>
      </c>
      <c r="AQ31" s="562" t="s">
        <v>402</v>
      </c>
      <c r="AR31" s="562" t="s">
        <v>221</v>
      </c>
      <c r="AS31" s="336"/>
      <c r="AT31" s="562" t="s">
        <v>216</v>
      </c>
      <c r="AU31" s="562" t="s">
        <v>402</v>
      </c>
      <c r="AV31" s="562" t="s">
        <v>221</v>
      </c>
      <c r="AW31" s="585"/>
    </row>
    <row r="32" ht="15.75" customHeight="1" outlineLevel="2">
      <c r="A32" s="585"/>
      <c r="B32" s="585"/>
      <c r="C32" s="585"/>
      <c r="D32" s="585"/>
      <c r="E32" s="585"/>
      <c r="F32" s="585"/>
      <c r="G32" s="585"/>
      <c r="H32" s="585"/>
      <c r="I32" s="585"/>
      <c r="J32" s="556">
        <f t="shared" ref="J32:J37" si="39">J31+1</f>
        <v>2</v>
      </c>
      <c r="K32" s="566"/>
      <c r="L32" s="558"/>
      <c r="M32" s="567" t="str">
        <f t="shared" si="34"/>
        <v/>
      </c>
      <c r="N32" s="568" t="str">
        <f>IF(K32="","",L32*VLOOKUP(K32,Alimenti!$A$1:$F129,3,)/100)</f>
        <v/>
      </c>
      <c r="O32" s="568" t="str">
        <f>IF(K32="","",L32*VLOOKUP(K32,Alimenti!$A$1:$F129,4,)/100)</f>
        <v/>
      </c>
      <c r="P32" s="568" t="str">
        <f>IF(K32="","",L32*VLOOKUP(K32,Alimenti!$A$1:$F129,5,)/100)</f>
        <v/>
      </c>
      <c r="Q32" s="561" t="str">
        <f>IF(K32="","",VLOOKUP(K32,Alimenti!$A$4:$F129,6,))</f>
        <v/>
      </c>
      <c r="R32" s="503"/>
      <c r="S32" s="556">
        <f t="shared" ref="S32:S37" si="40">S31+1</f>
        <v>2</v>
      </c>
      <c r="T32" s="566"/>
      <c r="U32" s="558"/>
      <c r="V32" s="567" t="str">
        <f t="shared" si="35"/>
        <v/>
      </c>
      <c r="W32" s="568" t="str">
        <f>IF(T32="","",U32*VLOOKUP(T32,Alimenti!$A$1:$F129,3,)/100)</f>
        <v/>
      </c>
      <c r="X32" s="568" t="str">
        <f>IF(T32="","",U32*VLOOKUP(T32,Alimenti!$A$1:$F129,4,)/100)</f>
        <v/>
      </c>
      <c r="Y32" s="568" t="str">
        <f>IF(T32="","",U32*VLOOKUP(T32,Alimenti!$A$1:$F129,5,)/100)</f>
        <v/>
      </c>
      <c r="Z32" s="561" t="str">
        <f>IF(T32="","",VLOOKUP(T32,Alimenti!$A$4:$F129,6,))</f>
        <v/>
      </c>
      <c r="AA32" s="501"/>
      <c r="AB32" s="556">
        <f t="shared" ref="AB32:AB37" si="41">AB31+1</f>
        <v>2</v>
      </c>
      <c r="AC32" s="556"/>
      <c r="AD32" s="591"/>
      <c r="AE32" s="594" t="str">
        <f t="shared" si="36"/>
        <v/>
      </c>
      <c r="AF32" s="595" t="str">
        <f>IF(AC32="","",AD32*VLOOKUP(AC32,Alimenti!$A$1:$F129,3,)/100)</f>
        <v/>
      </c>
      <c r="AG32" s="595" t="str">
        <f>IF(AC32="","",AD32*VLOOKUP(AC32,Alimenti!$A$1:$F129,4,)/100)</f>
        <v/>
      </c>
      <c r="AH32" s="595" t="str">
        <f>IF(AC32="","",AD32*VLOOKUP(AC32,Alimenti!$A$1:$F129,5,)/100)</f>
        <v/>
      </c>
      <c r="AI32" s="561" t="str">
        <f>IF(AC32="","",VLOOKUP(AC32,Alimenti!$A$4:$F129,6,))</f>
        <v/>
      </c>
      <c r="AJ32" s="585"/>
      <c r="AK32" s="569"/>
      <c r="AL32" s="596"/>
      <c r="AM32" s="597" t="str">
        <f>L31</f>
        <v/>
      </c>
      <c r="AN32" s="597" t="str">
        <f t="shared" ref="AN32:AN38" si="43">Q31</f>
        <v/>
      </c>
      <c r="AO32" s="569"/>
      <c r="AP32" s="598" t="str">
        <f t="shared" ref="AP32:AQ32" si="37">T31</f>
        <v/>
      </c>
      <c r="AQ32" s="597" t="str">
        <f t="shared" si="37"/>
        <v/>
      </c>
      <c r="AR32" s="597" t="str">
        <f t="shared" ref="AR32:AR38" si="45">Z31</f>
        <v/>
      </c>
      <c r="AS32" s="569"/>
      <c r="AT32" s="598" t="str">
        <f t="shared" ref="AT32:AU32" si="38">AC31</f>
        <v/>
      </c>
      <c r="AU32" s="597" t="str">
        <f t="shared" si="38"/>
        <v/>
      </c>
      <c r="AV32" s="597" t="str">
        <f t="shared" ref="AV32:AV38" si="47">AI31</f>
        <v/>
      </c>
      <c r="AW32" s="585"/>
    </row>
    <row r="33" ht="15.75" customHeight="1" outlineLevel="2">
      <c r="A33" s="585"/>
      <c r="B33" s="585"/>
      <c r="C33" s="585"/>
      <c r="D33" s="585"/>
      <c r="E33" s="585"/>
      <c r="F33" s="585"/>
      <c r="G33" s="585"/>
      <c r="H33" s="585"/>
      <c r="I33" s="585"/>
      <c r="J33" s="556">
        <f t="shared" si="39"/>
        <v>3</v>
      </c>
      <c r="K33" s="557"/>
      <c r="L33" s="558"/>
      <c r="M33" s="559" t="str">
        <f t="shared" si="34"/>
        <v/>
      </c>
      <c r="N33" s="560" t="str">
        <f>IF(K33="","",L33*VLOOKUP(K33,Alimenti!$A$1:$F129,3,)/100)</f>
        <v/>
      </c>
      <c r="O33" s="560" t="str">
        <f>IF(K33="","",L33*VLOOKUP(K33,Alimenti!$A$1:$F129,4,)/100)</f>
        <v/>
      </c>
      <c r="P33" s="560" t="str">
        <f>IF(K33="","",L33*VLOOKUP(K33,Alimenti!$A$1:$F129,5,)/100)</f>
        <v/>
      </c>
      <c r="Q33" s="561" t="str">
        <f>IF(K33="","",VLOOKUP(K33,Alimenti!$A$4:$F129,6,))</f>
        <v/>
      </c>
      <c r="R33" s="503"/>
      <c r="S33" s="556">
        <f t="shared" si="40"/>
        <v>3</v>
      </c>
      <c r="T33" s="557"/>
      <c r="U33" s="558"/>
      <c r="V33" s="559" t="str">
        <f t="shared" si="35"/>
        <v/>
      </c>
      <c r="W33" s="560" t="str">
        <f>IF(T33="","",U33*VLOOKUP(T33,Alimenti!$A$1:$F129,3,)/100)</f>
        <v/>
      </c>
      <c r="X33" s="560" t="str">
        <f>IF(T33="","",U33*VLOOKUP(T33,Alimenti!$A$1:$F129,4,)/100)</f>
        <v/>
      </c>
      <c r="Y33" s="560" t="str">
        <f>IF(T33="","",U33*VLOOKUP(T33,Alimenti!$A$1:$F129,5,)/100)</f>
        <v/>
      </c>
      <c r="Z33" s="561" t="str">
        <f>IF(T33="","",VLOOKUP(T33,Alimenti!$A$4:$F129,6,))</f>
        <v/>
      </c>
      <c r="AA33" s="501"/>
      <c r="AB33" s="556">
        <f t="shared" si="41"/>
        <v>3</v>
      </c>
      <c r="AC33" s="556"/>
      <c r="AD33" s="591"/>
      <c r="AE33" s="592" t="str">
        <f t="shared" si="36"/>
        <v/>
      </c>
      <c r="AF33" s="593" t="str">
        <f>IF(AC33="","",AD33*VLOOKUP(AC33,Alimenti!$A$1:$F129,3,)/100)</f>
        <v/>
      </c>
      <c r="AG33" s="593" t="str">
        <f>IF(AC33="","",AD33*VLOOKUP(AC33,Alimenti!$A$1:$F129,4,)/100)</f>
        <v/>
      </c>
      <c r="AH33" s="593" t="str">
        <f>IF(AC33="","",AD33*VLOOKUP(AC33,Alimenti!$A$1:$F129,5,)/100)</f>
        <v/>
      </c>
      <c r="AI33" s="561" t="str">
        <f>IF(AC33="","",VLOOKUP(AC33,Alimenti!$A$4:$F129,6,))</f>
        <v/>
      </c>
      <c r="AJ33" s="585"/>
      <c r="AK33" s="569"/>
      <c r="AL33" s="598" t="str">
        <f t="shared" ref="AL33:AM33" si="42">K32</f>
        <v/>
      </c>
      <c r="AM33" s="597" t="str">
        <f t="shared" si="42"/>
        <v/>
      </c>
      <c r="AN33" s="597" t="str">
        <f t="shared" si="43"/>
        <v/>
      </c>
      <c r="AO33" s="569"/>
      <c r="AP33" s="598" t="str">
        <f t="shared" ref="AP33:AQ33" si="44">T32</f>
        <v/>
      </c>
      <c r="AQ33" s="597" t="str">
        <f t="shared" si="44"/>
        <v/>
      </c>
      <c r="AR33" s="597" t="str">
        <f t="shared" si="45"/>
        <v/>
      </c>
      <c r="AS33" s="569"/>
      <c r="AT33" s="598" t="str">
        <f t="shared" ref="AT33:AU33" si="46">AC32</f>
        <v/>
      </c>
      <c r="AU33" s="597" t="str">
        <f t="shared" si="46"/>
        <v/>
      </c>
      <c r="AV33" s="597" t="str">
        <f t="shared" si="47"/>
        <v/>
      </c>
      <c r="AW33" s="585"/>
    </row>
    <row r="34" ht="15.75" customHeight="1" outlineLevel="2">
      <c r="A34" s="585"/>
      <c r="B34" s="585"/>
      <c r="C34" s="585"/>
      <c r="D34" s="585"/>
      <c r="E34" s="585"/>
      <c r="F34" s="585"/>
      <c r="G34" s="585"/>
      <c r="H34" s="585"/>
      <c r="I34" s="585"/>
      <c r="J34" s="556">
        <f t="shared" si="39"/>
        <v>4</v>
      </c>
      <c r="K34" s="566"/>
      <c r="L34" s="558"/>
      <c r="M34" s="567" t="str">
        <f t="shared" si="34"/>
        <v/>
      </c>
      <c r="N34" s="568" t="str">
        <f>IF(K34="","",L34*VLOOKUP(K34,Alimenti!$A$1:$F129,3,)/100)</f>
        <v/>
      </c>
      <c r="O34" s="568" t="str">
        <f>IF(K34="","",L34*VLOOKUP(K34,Alimenti!$A$1:$F129,4,)/100)</f>
        <v/>
      </c>
      <c r="P34" s="568" t="str">
        <f>IF(K34="","",L34*VLOOKUP(K34,Alimenti!$A$1:$F129,5,)/100)</f>
        <v/>
      </c>
      <c r="Q34" s="561" t="str">
        <f>IF(K34="","",VLOOKUP(K34,Alimenti!$A$4:$F129,6,))</f>
        <v/>
      </c>
      <c r="R34" s="503"/>
      <c r="S34" s="556">
        <f t="shared" si="40"/>
        <v>4</v>
      </c>
      <c r="T34" s="566"/>
      <c r="U34" s="558"/>
      <c r="V34" s="567" t="str">
        <f t="shared" si="35"/>
        <v/>
      </c>
      <c r="W34" s="568" t="str">
        <f>IF(T34="","",U34*VLOOKUP(T34,Alimenti!$A$1:$F129,3,)/100)</f>
        <v/>
      </c>
      <c r="X34" s="568" t="str">
        <f>IF(T34="","",U34*VLOOKUP(T34,Alimenti!$A$1:$F129,4,)/100)</f>
        <v/>
      </c>
      <c r="Y34" s="568" t="str">
        <f>IF(T34="","",U34*VLOOKUP(T34,Alimenti!$A$1:$F129,5,)/100)</f>
        <v/>
      </c>
      <c r="Z34" s="561" t="str">
        <f>IF(T34="","",VLOOKUP(T34,Alimenti!$A$4:$F129,6,))</f>
        <v/>
      </c>
      <c r="AA34" s="501"/>
      <c r="AB34" s="556">
        <f t="shared" si="41"/>
        <v>4</v>
      </c>
      <c r="AC34" s="556"/>
      <c r="AD34" s="591"/>
      <c r="AE34" s="594" t="str">
        <f t="shared" si="36"/>
        <v/>
      </c>
      <c r="AF34" s="595" t="str">
        <f>IF(AC34="","",AD34*VLOOKUP(AC34,Alimenti!$A$1:$F129,3,)/100)</f>
        <v/>
      </c>
      <c r="AG34" s="595" t="str">
        <f>IF(AC34="","",AD34*VLOOKUP(AC34,Alimenti!$A$1:$F129,4,)/100)</f>
        <v/>
      </c>
      <c r="AH34" s="595" t="str">
        <f>IF(AC34="","",AD34*VLOOKUP(AC34,Alimenti!$A$1:$F129,5,)/100)</f>
        <v/>
      </c>
      <c r="AI34" s="561" t="str">
        <f>IF(AC34="","",VLOOKUP(AC34,Alimenti!$A$4:$F129,6,))</f>
        <v/>
      </c>
      <c r="AJ34" s="585"/>
      <c r="AK34" s="569"/>
      <c r="AL34" s="598" t="str">
        <f t="shared" ref="AL34:AM34" si="48">K33</f>
        <v/>
      </c>
      <c r="AM34" s="597" t="str">
        <f t="shared" si="48"/>
        <v/>
      </c>
      <c r="AN34" s="597" t="str">
        <f t="shared" si="43"/>
        <v/>
      </c>
      <c r="AO34" s="569"/>
      <c r="AP34" s="598" t="str">
        <f t="shared" ref="AP34:AQ34" si="49">T33</f>
        <v/>
      </c>
      <c r="AQ34" s="597" t="str">
        <f t="shared" si="49"/>
        <v/>
      </c>
      <c r="AR34" s="597" t="str">
        <f t="shared" si="45"/>
        <v/>
      </c>
      <c r="AS34" s="569"/>
      <c r="AT34" s="598" t="str">
        <f t="shared" ref="AT34:AU34" si="50">AC33</f>
        <v/>
      </c>
      <c r="AU34" s="597" t="str">
        <f t="shared" si="50"/>
        <v/>
      </c>
      <c r="AV34" s="597" t="str">
        <f t="shared" si="47"/>
        <v/>
      </c>
      <c r="AW34" s="585"/>
    </row>
    <row r="35" ht="15.75" customHeight="1" outlineLevel="2">
      <c r="A35" s="585"/>
      <c r="B35" s="585"/>
      <c r="C35" s="585"/>
      <c r="D35" s="585"/>
      <c r="E35" s="585"/>
      <c r="F35" s="585"/>
      <c r="G35" s="585"/>
      <c r="H35" s="585"/>
      <c r="I35" s="585"/>
      <c r="J35" s="556">
        <f t="shared" si="39"/>
        <v>5</v>
      </c>
      <c r="K35" s="557"/>
      <c r="L35" s="558"/>
      <c r="M35" s="559" t="str">
        <f t="shared" si="34"/>
        <v/>
      </c>
      <c r="N35" s="560" t="str">
        <f>IF(K35="","",L35*VLOOKUP(K35,Alimenti!$A$1:$F129,3,)/100)</f>
        <v/>
      </c>
      <c r="O35" s="560" t="str">
        <f>IF(K35="","",L35*VLOOKUP(K35,Alimenti!$A$1:$F129,4,)/100)</f>
        <v/>
      </c>
      <c r="P35" s="560" t="str">
        <f>IF(K35="","",L35*VLOOKUP(K35,Alimenti!$A$1:$F129,5,)/100)</f>
        <v/>
      </c>
      <c r="Q35" s="561" t="str">
        <f>IF(K35="","",VLOOKUP(K35,Alimenti!$A$4:$F129,6,))</f>
        <v/>
      </c>
      <c r="R35" s="503"/>
      <c r="S35" s="556">
        <f t="shared" si="40"/>
        <v>5</v>
      </c>
      <c r="T35" s="557"/>
      <c r="U35" s="558"/>
      <c r="V35" s="559" t="str">
        <f t="shared" si="35"/>
        <v/>
      </c>
      <c r="W35" s="560" t="str">
        <f>IF(T35="","",U35*VLOOKUP(T35,Alimenti!$A$1:$F129,3,)/100)</f>
        <v/>
      </c>
      <c r="X35" s="560" t="str">
        <f>IF(T35="","",U35*VLOOKUP(T35,Alimenti!$A$1:$F129,4,)/100)</f>
        <v/>
      </c>
      <c r="Y35" s="560" t="str">
        <f>IF(T35="","",U35*VLOOKUP(T35,Alimenti!$A$1:$F129,5,)/100)</f>
        <v/>
      </c>
      <c r="Z35" s="561" t="str">
        <f>IF(T35="","",VLOOKUP(T35,Alimenti!$A$4:$F129,6,))</f>
        <v/>
      </c>
      <c r="AA35" s="501"/>
      <c r="AB35" s="556">
        <f t="shared" si="41"/>
        <v>5</v>
      </c>
      <c r="AC35" s="556"/>
      <c r="AD35" s="591"/>
      <c r="AE35" s="592" t="str">
        <f t="shared" si="36"/>
        <v/>
      </c>
      <c r="AF35" s="593" t="str">
        <f>IF(AC35="","",AD35*VLOOKUP(AC35,Alimenti!$A$1:$F129,3,)/100)</f>
        <v/>
      </c>
      <c r="AG35" s="593" t="str">
        <f>IF(AC35="","",AD35*VLOOKUP(AC35,Alimenti!$A$1:$F129,4,)/100)</f>
        <v/>
      </c>
      <c r="AH35" s="593" t="str">
        <f>IF(AC35="","",AD35*VLOOKUP(AC35,Alimenti!$A$1:$F129,5,)/100)</f>
        <v/>
      </c>
      <c r="AI35" s="561" t="str">
        <f>IF(AC35="","",VLOOKUP(AC35,Alimenti!$A$4:$F129,6,))</f>
        <v/>
      </c>
      <c r="AJ35" s="585"/>
      <c r="AK35" s="569"/>
      <c r="AL35" s="598" t="str">
        <f t="shared" ref="AL35:AM35" si="51">K34</f>
        <v/>
      </c>
      <c r="AM35" s="597" t="str">
        <f t="shared" si="51"/>
        <v/>
      </c>
      <c r="AN35" s="597" t="str">
        <f t="shared" si="43"/>
        <v/>
      </c>
      <c r="AO35" s="569"/>
      <c r="AP35" s="598" t="str">
        <f t="shared" ref="AP35:AQ35" si="52">T34</f>
        <v/>
      </c>
      <c r="AQ35" s="597" t="str">
        <f t="shared" si="52"/>
        <v/>
      </c>
      <c r="AR35" s="597" t="str">
        <f t="shared" si="45"/>
        <v/>
      </c>
      <c r="AS35" s="569"/>
      <c r="AT35" s="598" t="str">
        <f t="shared" ref="AT35:AU35" si="53">AC34</f>
        <v/>
      </c>
      <c r="AU35" s="597" t="str">
        <f t="shared" si="53"/>
        <v/>
      </c>
      <c r="AV35" s="597" t="str">
        <f t="shared" si="47"/>
        <v/>
      </c>
      <c r="AW35" s="585"/>
    </row>
    <row r="36" ht="15.75" customHeight="1" outlineLevel="2">
      <c r="A36" s="585"/>
      <c r="B36" s="585"/>
      <c r="C36" s="585"/>
      <c r="D36" s="585"/>
      <c r="E36" s="585"/>
      <c r="F36" s="585"/>
      <c r="G36" s="585"/>
      <c r="H36" s="585"/>
      <c r="I36" s="585"/>
      <c r="J36" s="556">
        <f t="shared" si="39"/>
        <v>6</v>
      </c>
      <c r="K36" s="566"/>
      <c r="L36" s="558"/>
      <c r="M36" s="567" t="str">
        <f t="shared" si="34"/>
        <v/>
      </c>
      <c r="N36" s="568" t="str">
        <f>IF(K36="","",L36*VLOOKUP(K36,Alimenti!$A$1:$F129,3,)/100)</f>
        <v/>
      </c>
      <c r="O36" s="568" t="str">
        <f>IF(K36="","",L36*VLOOKUP(K36,Alimenti!$A$1:$F129,4,)/100)</f>
        <v/>
      </c>
      <c r="P36" s="568" t="str">
        <f>IF(K36="","",L36*VLOOKUP(K36,Alimenti!$A$1:$F129,5,)/100)</f>
        <v/>
      </c>
      <c r="Q36" s="561" t="str">
        <f>IF(K36="","",VLOOKUP(K36,Alimenti!$A$4:$F129,6,))</f>
        <v/>
      </c>
      <c r="R36" s="503"/>
      <c r="S36" s="556">
        <f t="shared" si="40"/>
        <v>6</v>
      </c>
      <c r="T36" s="566"/>
      <c r="U36" s="558"/>
      <c r="V36" s="567" t="str">
        <f t="shared" si="35"/>
        <v/>
      </c>
      <c r="W36" s="568" t="str">
        <f>IF(T36="","",U36*VLOOKUP(T36,Alimenti!$A$1:$F129,3,)/100)</f>
        <v/>
      </c>
      <c r="X36" s="568" t="str">
        <f>IF(T36="","",U36*VLOOKUP(T36,Alimenti!$A$1:$F129,4,)/100)</f>
        <v/>
      </c>
      <c r="Y36" s="568" t="str">
        <f>IF(T36="","",U36*VLOOKUP(T36,Alimenti!$A$1:$F129,5,)/100)</f>
        <v/>
      </c>
      <c r="Z36" s="561" t="str">
        <f>IF(T36="","",VLOOKUP(T36,Alimenti!$A$4:$F129,6,))</f>
        <v/>
      </c>
      <c r="AA36" s="501"/>
      <c r="AB36" s="556">
        <f t="shared" si="41"/>
        <v>6</v>
      </c>
      <c r="AC36" s="556"/>
      <c r="AD36" s="591"/>
      <c r="AE36" s="594" t="str">
        <f t="shared" si="36"/>
        <v/>
      </c>
      <c r="AF36" s="595" t="str">
        <f>IF(AC36="","",AD36*VLOOKUP(AC36,Alimenti!$A$1:$F129,3,)/100)</f>
        <v/>
      </c>
      <c r="AG36" s="595" t="str">
        <f>IF(AC36="","",AD36*VLOOKUP(AC36,Alimenti!$A$1:$F129,4,)/100)</f>
        <v/>
      </c>
      <c r="AH36" s="595" t="str">
        <f>IF(AC36="","",AD36*VLOOKUP(AC36,Alimenti!$A$1:$F129,5,)/100)</f>
        <v/>
      </c>
      <c r="AI36" s="561" t="str">
        <f>IF(AC36="","",VLOOKUP(AC36,Alimenti!$A$4:$F129,6,))</f>
        <v/>
      </c>
      <c r="AJ36" s="585"/>
      <c r="AK36" s="569"/>
      <c r="AL36" s="598" t="str">
        <f t="shared" ref="AL36:AM36" si="54">K35</f>
        <v/>
      </c>
      <c r="AM36" s="597" t="str">
        <f t="shared" si="54"/>
        <v/>
      </c>
      <c r="AN36" s="597" t="str">
        <f t="shared" si="43"/>
        <v/>
      </c>
      <c r="AO36" s="569"/>
      <c r="AP36" s="598" t="str">
        <f t="shared" ref="AP36:AQ36" si="55">T35</f>
        <v/>
      </c>
      <c r="AQ36" s="597" t="str">
        <f t="shared" si="55"/>
        <v/>
      </c>
      <c r="AR36" s="597" t="str">
        <f t="shared" si="45"/>
        <v/>
      </c>
      <c r="AS36" s="569"/>
      <c r="AT36" s="598" t="str">
        <f t="shared" ref="AT36:AU36" si="56">AC35</f>
        <v/>
      </c>
      <c r="AU36" s="597" t="str">
        <f t="shared" si="56"/>
        <v/>
      </c>
      <c r="AV36" s="597" t="str">
        <f t="shared" si="47"/>
        <v/>
      </c>
      <c r="AW36" s="585"/>
    </row>
    <row r="37" ht="15.75" customHeight="1" outlineLevel="2">
      <c r="A37" s="585"/>
      <c r="B37" s="585"/>
      <c r="C37" s="585"/>
      <c r="D37" s="585"/>
      <c r="E37" s="585"/>
      <c r="F37" s="585"/>
      <c r="G37" s="585"/>
      <c r="H37" s="585"/>
      <c r="I37" s="585"/>
      <c r="J37" s="556">
        <f t="shared" si="39"/>
        <v>7</v>
      </c>
      <c r="K37" s="557"/>
      <c r="L37" s="558"/>
      <c r="M37" s="559" t="str">
        <f t="shared" si="34"/>
        <v/>
      </c>
      <c r="N37" s="560" t="str">
        <f>IF(K37="","",L37*VLOOKUP(K37,Alimenti!$A$1:$F129,3,)/100)</f>
        <v/>
      </c>
      <c r="O37" s="560" t="str">
        <f>IF(K37="","",L37*VLOOKUP(K37,Alimenti!$A$1:$F129,4,)/100)</f>
        <v/>
      </c>
      <c r="P37" s="560" t="str">
        <f>IF(K37="","",L37*VLOOKUP(K37,Alimenti!$A$1:$F129,5,)/100)</f>
        <v/>
      </c>
      <c r="Q37" s="561" t="str">
        <f>IF(K37="","",VLOOKUP(K37,Alimenti!$A$4:$F129,6,))</f>
        <v/>
      </c>
      <c r="R37" s="503"/>
      <c r="S37" s="556">
        <f t="shared" si="40"/>
        <v>7</v>
      </c>
      <c r="T37" s="557"/>
      <c r="U37" s="558"/>
      <c r="V37" s="559" t="str">
        <f t="shared" si="35"/>
        <v/>
      </c>
      <c r="W37" s="560" t="str">
        <f>IF(T37="","",U37*VLOOKUP(T37,Alimenti!$A$1:$F129,3,)/100)</f>
        <v/>
      </c>
      <c r="X37" s="560" t="str">
        <f>IF(T37="","",U37*VLOOKUP(T37,Alimenti!$A$1:$F129,4,)/100)</f>
        <v/>
      </c>
      <c r="Y37" s="560" t="str">
        <f>IF(T37="","",U37*VLOOKUP(T37,Alimenti!$A$1:$F129,5,)/100)</f>
        <v/>
      </c>
      <c r="Z37" s="561" t="str">
        <f>IF(T37="","",VLOOKUP(T37,Alimenti!$A$4:$F129,6,))</f>
        <v/>
      </c>
      <c r="AA37" s="501"/>
      <c r="AB37" s="556">
        <f t="shared" si="41"/>
        <v>7</v>
      </c>
      <c r="AC37" s="556"/>
      <c r="AD37" s="591"/>
      <c r="AE37" s="592" t="str">
        <f t="shared" si="36"/>
        <v/>
      </c>
      <c r="AF37" s="593" t="str">
        <f>IF(AC37="","",AD37*VLOOKUP(AC37,Alimenti!$A$1:$F129,3,)/100)</f>
        <v/>
      </c>
      <c r="AG37" s="593" t="str">
        <f>IF(AC37="","",AD37*VLOOKUP(AC37,Alimenti!$A$1:$F129,4,)/100)</f>
        <v/>
      </c>
      <c r="AH37" s="593" t="str">
        <f>IF(AC37="","",AD37*VLOOKUP(AC37,Alimenti!$A$1:$F129,5,)/100)</f>
        <v/>
      </c>
      <c r="AI37" s="561" t="str">
        <f>IF(AC37="","",VLOOKUP(AC37,Alimenti!$A$4:$F129,6,))</f>
        <v/>
      </c>
      <c r="AJ37" s="585"/>
      <c r="AK37" s="569"/>
      <c r="AL37" s="598" t="str">
        <f t="shared" ref="AL37:AM37" si="57">K36</f>
        <v/>
      </c>
      <c r="AM37" s="597" t="str">
        <f t="shared" si="57"/>
        <v/>
      </c>
      <c r="AN37" s="597" t="str">
        <f t="shared" si="43"/>
        <v/>
      </c>
      <c r="AO37" s="569"/>
      <c r="AP37" s="598" t="str">
        <f t="shared" ref="AP37:AQ37" si="58">T36</f>
        <v/>
      </c>
      <c r="AQ37" s="597" t="str">
        <f t="shared" si="58"/>
        <v/>
      </c>
      <c r="AR37" s="597" t="str">
        <f t="shared" si="45"/>
        <v/>
      </c>
      <c r="AS37" s="569"/>
      <c r="AT37" s="598" t="str">
        <f t="shared" ref="AT37:AU37" si="59">AC36</f>
        <v/>
      </c>
      <c r="AU37" s="597" t="str">
        <f t="shared" si="59"/>
        <v/>
      </c>
      <c r="AV37" s="597" t="str">
        <f t="shared" si="47"/>
        <v/>
      </c>
      <c r="AW37" s="585"/>
    </row>
    <row r="38" ht="15.75" customHeight="1" outlineLevel="2">
      <c r="A38" s="585"/>
      <c r="B38" s="585"/>
      <c r="C38" s="585"/>
      <c r="D38" s="585"/>
      <c r="E38" s="585"/>
      <c r="F38" s="585"/>
      <c r="G38" s="585"/>
      <c r="H38" s="585"/>
      <c r="I38" s="585"/>
      <c r="J38" s="579"/>
      <c r="K38" s="580" t="s">
        <v>409</v>
      </c>
      <c r="L38" s="580"/>
      <c r="M38" s="581" t="str">
        <f>IF(M31="","",IFERROR(SUM(M31:M37)))</f>
        <v/>
      </c>
      <c r="N38" s="582" t="str">
        <f t="shared" ref="N38:P38" si="60">IF(N31="","", SUM(N31:N37))</f>
        <v/>
      </c>
      <c r="O38" s="582" t="str">
        <f t="shared" si="60"/>
        <v/>
      </c>
      <c r="P38" s="582" t="str">
        <f t="shared" si="60"/>
        <v/>
      </c>
      <c r="Q38" s="582"/>
      <c r="R38" s="584" t="str">
        <f>IF(R31="","", SUM(R31:R38))</f>
        <v/>
      </c>
      <c r="S38" s="579"/>
      <c r="T38" s="580" t="s">
        <v>409</v>
      </c>
      <c r="U38" s="580"/>
      <c r="V38" s="581" t="str">
        <f>IF(V31="","",IFERROR(SUM(V31:V37)))</f>
        <v/>
      </c>
      <c r="W38" s="582" t="str">
        <f t="shared" ref="W38:Y38" si="61">IF(W31="","", SUM(W31:W37))</f>
        <v/>
      </c>
      <c r="X38" s="582" t="str">
        <f t="shared" si="61"/>
        <v/>
      </c>
      <c r="Y38" s="582" t="str">
        <f t="shared" si="61"/>
        <v/>
      </c>
      <c r="Z38" s="582"/>
      <c r="AA38" s="501" t="str">
        <f>IF(AA31="","", SUM(AA31:AA38))</f>
        <v/>
      </c>
      <c r="AB38" s="599"/>
      <c r="AC38" s="600" t="s">
        <v>409</v>
      </c>
      <c r="AD38" s="600"/>
      <c r="AE38" s="581" t="str">
        <f>IF(AE31="","",IFERROR(SUM(AE31:AE37)))</f>
        <v/>
      </c>
      <c r="AF38" s="582" t="str">
        <f t="shared" ref="AF38:AH38" si="62">IF(AF31="","", SUM(AF31:AF37))</f>
        <v/>
      </c>
      <c r="AG38" s="582" t="str">
        <f t="shared" si="62"/>
        <v/>
      </c>
      <c r="AH38" s="582" t="str">
        <f t="shared" si="62"/>
        <v/>
      </c>
      <c r="AI38" s="582"/>
      <c r="AJ38" s="585"/>
      <c r="AK38" s="569"/>
      <c r="AL38" s="598" t="str">
        <f t="shared" ref="AL38:AM38" si="63">K37</f>
        <v/>
      </c>
      <c r="AM38" s="597" t="str">
        <f t="shared" si="63"/>
        <v/>
      </c>
      <c r="AN38" s="597" t="str">
        <f t="shared" si="43"/>
        <v/>
      </c>
      <c r="AO38" s="569"/>
      <c r="AP38" s="598" t="str">
        <f t="shared" ref="AP38:AQ38" si="64">T37</f>
        <v/>
      </c>
      <c r="AQ38" s="597" t="str">
        <f t="shared" si="64"/>
        <v/>
      </c>
      <c r="AR38" s="597" t="str">
        <f t="shared" si="45"/>
        <v/>
      </c>
      <c r="AS38" s="569"/>
      <c r="AT38" s="598" t="str">
        <f t="shared" ref="AT38:AU38" si="65">AC37</f>
        <v/>
      </c>
      <c r="AU38" s="597" t="str">
        <f t="shared" si="65"/>
        <v/>
      </c>
      <c r="AV38" s="597" t="str">
        <f t="shared" si="47"/>
        <v/>
      </c>
      <c r="AW38" s="585"/>
    </row>
    <row r="39" ht="15.75" customHeight="1" outlineLevel="2">
      <c r="A39" s="585"/>
      <c r="B39" s="585"/>
      <c r="C39" s="585"/>
      <c r="D39" s="585"/>
      <c r="E39" s="585"/>
      <c r="F39" s="585"/>
      <c r="G39" s="585"/>
      <c r="H39" s="585"/>
      <c r="I39" s="585"/>
      <c r="J39" s="585"/>
      <c r="K39" s="585"/>
      <c r="L39" s="585"/>
      <c r="M39" s="585"/>
      <c r="N39" s="585"/>
      <c r="O39" s="585"/>
      <c r="P39" s="585"/>
      <c r="Q39" s="586"/>
      <c r="R39" s="585"/>
      <c r="S39" s="585"/>
      <c r="T39" s="585"/>
      <c r="U39" s="585"/>
      <c r="V39" s="585"/>
      <c r="W39" s="585"/>
      <c r="X39" s="585"/>
      <c r="Y39" s="585"/>
      <c r="Z39" s="585"/>
      <c r="AA39" s="585"/>
      <c r="AB39" s="585"/>
      <c r="AC39" s="585"/>
      <c r="AD39" s="585"/>
      <c r="AE39" s="585"/>
      <c r="AF39" s="585"/>
      <c r="AG39" s="585"/>
      <c r="AH39" s="585"/>
      <c r="AI39" s="585"/>
      <c r="AJ39" s="585"/>
      <c r="AK39" s="336"/>
      <c r="AL39" s="336"/>
      <c r="AM39" s="336"/>
      <c r="AN39" s="336"/>
      <c r="AO39" s="336"/>
      <c r="AP39" s="336"/>
      <c r="AQ39" s="336"/>
      <c r="AR39" s="336"/>
      <c r="AS39" s="336"/>
      <c r="AT39" s="336"/>
      <c r="AU39" s="336"/>
      <c r="AV39" s="336"/>
      <c r="AW39" s="585"/>
    </row>
    <row r="40" ht="15.75" customHeight="1" outlineLevel="2">
      <c r="A40" s="601"/>
      <c r="B40" s="601"/>
      <c r="C40" s="601"/>
      <c r="D40" s="601"/>
      <c r="E40" s="601"/>
      <c r="F40" s="601"/>
      <c r="G40" s="601"/>
      <c r="H40" s="601"/>
      <c r="I40" s="601"/>
      <c r="J40" s="601"/>
      <c r="K40" s="601"/>
      <c r="L40" s="601"/>
      <c r="M40" s="601"/>
      <c r="N40" s="601"/>
      <c r="O40" s="601"/>
      <c r="P40" s="601"/>
      <c r="Q40" s="602"/>
      <c r="R40" s="601"/>
      <c r="S40" s="601"/>
      <c r="T40" s="601"/>
      <c r="U40" s="601"/>
      <c r="V40" s="601"/>
      <c r="W40" s="601"/>
      <c r="X40" s="601"/>
      <c r="Y40" s="601"/>
      <c r="Z40" s="601"/>
      <c r="AA40" s="601"/>
      <c r="AB40" s="601"/>
      <c r="AC40" s="601"/>
      <c r="AD40" s="601"/>
      <c r="AE40" s="601"/>
      <c r="AF40" s="601"/>
      <c r="AG40" s="601"/>
      <c r="AH40" s="601"/>
      <c r="AI40" s="601"/>
      <c r="AJ40" s="585"/>
      <c r="AK40" s="550"/>
      <c r="AL40" s="550"/>
      <c r="AM40" s="550"/>
      <c r="AN40" s="550"/>
      <c r="AO40" s="550"/>
      <c r="AP40" s="550"/>
      <c r="AQ40" s="550"/>
      <c r="AR40" s="550"/>
      <c r="AS40" s="550"/>
      <c r="AT40" s="550"/>
      <c r="AU40" s="550"/>
      <c r="AV40" s="550"/>
      <c r="AW40" s="585"/>
    </row>
    <row r="41" ht="15.75" customHeight="1" outlineLevel="1">
      <c r="A41" s="585"/>
      <c r="B41" s="585"/>
      <c r="C41" s="585"/>
      <c r="D41" s="585"/>
      <c r="E41" s="585"/>
      <c r="F41" s="585"/>
      <c r="G41" s="585"/>
      <c r="H41" s="585"/>
      <c r="I41" s="585"/>
      <c r="J41" s="585"/>
      <c r="K41" s="585"/>
      <c r="L41" s="585"/>
      <c r="M41" s="585"/>
      <c r="N41" s="585"/>
      <c r="O41" s="585"/>
      <c r="P41" s="585"/>
      <c r="Q41" s="586"/>
      <c r="R41" s="585"/>
      <c r="S41" s="585"/>
      <c r="T41" s="585"/>
      <c r="U41" s="585"/>
      <c r="V41" s="585"/>
      <c r="W41" s="585"/>
      <c r="X41" s="585"/>
      <c r="Y41" s="585"/>
      <c r="Z41" s="585"/>
      <c r="AA41" s="585"/>
      <c r="AB41" s="585"/>
      <c r="AC41" s="585"/>
      <c r="AD41" s="585"/>
      <c r="AE41" s="585"/>
      <c r="AF41" s="585"/>
      <c r="AG41" s="585"/>
      <c r="AH41" s="585"/>
      <c r="AI41" s="585"/>
      <c r="AJ41" s="585"/>
      <c r="AK41" s="336"/>
      <c r="AL41" s="336"/>
      <c r="AM41" s="336"/>
      <c r="AN41" s="336"/>
      <c r="AO41" s="336"/>
      <c r="AP41" s="336"/>
      <c r="AQ41" s="336"/>
      <c r="AR41" s="336"/>
      <c r="AS41" s="336"/>
      <c r="AT41" s="336"/>
      <c r="AU41" s="336"/>
      <c r="AV41" s="336"/>
      <c r="AW41" s="585"/>
    </row>
    <row r="42" ht="15.75" customHeight="1" outlineLevel="2">
      <c r="A42" s="517"/>
      <c r="B42" s="518"/>
      <c r="C42" s="518"/>
      <c r="D42" s="518"/>
      <c r="E42" s="518"/>
      <c r="F42" s="518"/>
      <c r="G42" s="518"/>
      <c r="H42" s="518"/>
      <c r="I42" s="503"/>
      <c r="J42" s="519"/>
      <c r="K42" s="519"/>
      <c r="L42" s="519"/>
      <c r="M42" s="520"/>
      <c r="N42" s="521" t="s">
        <v>396</v>
      </c>
      <c r="O42" s="521" t="s">
        <v>219</v>
      </c>
      <c r="P42" s="521" t="s">
        <v>397</v>
      </c>
      <c r="Q42" s="514"/>
      <c r="R42" s="503"/>
      <c r="S42" s="517"/>
      <c r="T42" s="517"/>
      <c r="U42" s="517"/>
      <c r="V42" s="517"/>
      <c r="W42" s="517"/>
      <c r="X42" s="517"/>
      <c r="Y42" s="517"/>
      <c r="Z42" s="517"/>
      <c r="AA42" s="517"/>
      <c r="AB42" s="517"/>
      <c r="AC42" s="517"/>
      <c r="AD42" s="517"/>
      <c r="AE42" s="517"/>
      <c r="AF42" s="517"/>
      <c r="AG42" s="517"/>
      <c r="AH42" s="517"/>
      <c r="AI42" s="517"/>
      <c r="AJ42" s="503"/>
      <c r="AK42" s="523">
        <f>AK15+1</f>
        <v>2</v>
      </c>
      <c r="AW42" s="585"/>
    </row>
    <row r="43" ht="15.75" customHeight="1" outlineLevel="2">
      <c r="A43" s="501"/>
      <c r="I43" s="501"/>
      <c r="J43" s="524" t="s">
        <v>398</v>
      </c>
      <c r="M43" s="525">
        <f>(N43*4+O43*9+P43*4)</f>
        <v>0</v>
      </c>
      <c r="N43" s="526">
        <f t="shared" ref="N43:P43" si="66">SUM(N54+W54+AF54+N65+W65+AF65)</f>
        <v>0</v>
      </c>
      <c r="O43" s="526">
        <f t="shared" si="66"/>
        <v>0</v>
      </c>
      <c r="P43" s="526">
        <f t="shared" si="66"/>
        <v>0</v>
      </c>
      <c r="Q43" s="527"/>
      <c r="R43" s="501"/>
      <c r="S43" s="501"/>
      <c r="T43" s="501"/>
      <c r="U43" s="501"/>
      <c r="V43" s="501"/>
      <c r="W43" s="501"/>
      <c r="X43" s="501"/>
      <c r="Y43" s="501"/>
      <c r="Z43" s="501"/>
      <c r="AA43" s="501"/>
      <c r="AB43" s="501"/>
      <c r="AC43" s="501"/>
      <c r="AD43" s="501"/>
      <c r="AE43" s="501"/>
      <c r="AF43" s="501"/>
      <c r="AG43" s="501"/>
      <c r="AH43" s="501"/>
      <c r="AI43" s="501"/>
      <c r="AJ43" s="503"/>
      <c r="AW43" s="603"/>
    </row>
    <row r="44" ht="15.75" customHeight="1" outlineLevel="2">
      <c r="A44" s="501"/>
      <c r="B44" s="501"/>
      <c r="C44" s="501"/>
      <c r="D44" s="501"/>
      <c r="E44" s="501"/>
      <c r="F44" s="501"/>
      <c r="G44" s="501"/>
      <c r="H44" s="501"/>
      <c r="I44" s="501"/>
      <c r="J44" s="501"/>
      <c r="K44" s="501"/>
      <c r="L44" s="501"/>
      <c r="M44" s="501"/>
      <c r="N44" s="501"/>
      <c r="O44" s="501"/>
      <c r="P44" s="501"/>
      <c r="Q44" s="502"/>
      <c r="R44" s="501"/>
      <c r="S44" s="501"/>
      <c r="T44" s="501"/>
      <c r="U44" s="501"/>
      <c r="V44" s="501"/>
      <c r="W44" s="501"/>
      <c r="X44" s="501"/>
      <c r="Y44" s="501"/>
      <c r="Z44" s="501"/>
      <c r="AA44" s="501"/>
      <c r="AB44" s="501"/>
      <c r="AC44" s="501"/>
      <c r="AD44" s="501"/>
      <c r="AE44" s="501"/>
      <c r="AF44" s="501"/>
      <c r="AG44" s="501"/>
      <c r="AH44" s="501"/>
      <c r="AI44" s="501"/>
      <c r="AJ44" s="503"/>
      <c r="AK44" s="336"/>
      <c r="AL44" s="336"/>
      <c r="AM44" s="336"/>
      <c r="AN44" s="336"/>
      <c r="AO44" s="336"/>
      <c r="AP44" s="336"/>
      <c r="AQ44" s="336"/>
      <c r="AR44" s="336"/>
      <c r="AS44" s="528"/>
      <c r="AT44" s="336"/>
      <c r="AU44" s="336"/>
      <c r="AV44" s="336"/>
      <c r="AW44" s="503"/>
    </row>
    <row r="45" ht="15.75" customHeight="1" outlineLevel="2">
      <c r="A45" s="501"/>
      <c r="B45" s="529" t="s">
        <v>399</v>
      </c>
      <c r="C45" s="530" t="s">
        <v>396</v>
      </c>
      <c r="D45" s="531" t="s">
        <v>219</v>
      </c>
      <c r="E45" s="532" t="s">
        <v>397</v>
      </c>
      <c r="F45" s="533" t="s">
        <v>222</v>
      </c>
      <c r="G45" s="141"/>
      <c r="H45" s="141"/>
      <c r="I45" s="501"/>
      <c r="J45" s="534">
        <v>1.0</v>
      </c>
      <c r="K45" s="535" t="s">
        <v>400</v>
      </c>
      <c r="L45" s="536"/>
      <c r="M45" s="537" t="str">
        <f>IF(N45="","",N45*4+O45*9+P45*4)</f>
        <v/>
      </c>
      <c r="N45" s="538" t="str">
        <f>$D48</f>
        <v/>
      </c>
      <c r="O45" s="538" t="str">
        <f>$F48</f>
        <v/>
      </c>
      <c r="P45" s="538" t="str">
        <f>$H48</f>
        <v/>
      </c>
      <c r="Q45" s="539"/>
      <c r="R45" s="501"/>
      <c r="S45" s="534">
        <f>J45+1</f>
        <v>2</v>
      </c>
      <c r="T45" s="535" t="s">
        <v>400</v>
      </c>
      <c r="U45" s="536"/>
      <c r="V45" s="537" t="str">
        <f>IF(W45="","",W45*4+X45*9+Y45*4)</f>
        <v/>
      </c>
      <c r="W45" s="538" t="str">
        <f>$D49</f>
        <v/>
      </c>
      <c r="X45" s="538" t="str">
        <f>$F49</f>
        <v/>
      </c>
      <c r="Y45" s="538" t="str">
        <f>$H49</f>
        <v/>
      </c>
      <c r="Z45" s="538"/>
      <c r="AA45" s="540"/>
      <c r="AB45" s="534">
        <f>S45+1</f>
        <v>3</v>
      </c>
      <c r="AC45" s="535" t="s">
        <v>400</v>
      </c>
      <c r="AD45" s="536"/>
      <c r="AE45" s="537" t="str">
        <f>IF(AF45="","",AF45*4+AG45*9+AH45*4)</f>
        <v/>
      </c>
      <c r="AF45" s="538" t="str">
        <f>$D50</f>
        <v/>
      </c>
      <c r="AG45" s="538" t="str">
        <f>$F50</f>
        <v/>
      </c>
      <c r="AH45" s="538" t="str">
        <f>$H50</f>
        <v/>
      </c>
      <c r="AI45" s="538"/>
      <c r="AJ45" s="503"/>
      <c r="AK45" s="604" t="str">
        <f>B46</f>
        <v/>
      </c>
      <c r="AW45" s="503"/>
    </row>
    <row r="46" ht="37.5" customHeight="1" outlineLevel="2">
      <c r="A46" s="501"/>
      <c r="B46" s="542"/>
      <c r="C46" s="543"/>
      <c r="D46" s="543"/>
      <c r="E46" s="543"/>
      <c r="F46" s="544" t="str">
        <f>IF(C46="","",C46*4+D46*9+E46*4)</f>
        <v/>
      </c>
      <c r="G46" s="545"/>
      <c r="H46" s="545"/>
      <c r="I46" s="501"/>
      <c r="J46" s="546"/>
      <c r="K46" s="547" t="s">
        <v>216</v>
      </c>
      <c r="L46" s="548" t="s">
        <v>402</v>
      </c>
      <c r="M46" s="548" t="s">
        <v>222</v>
      </c>
      <c r="N46" s="548" t="s">
        <v>396</v>
      </c>
      <c r="O46" s="548" t="s">
        <v>219</v>
      </c>
      <c r="P46" s="548" t="s">
        <v>397</v>
      </c>
      <c r="Q46" s="549" t="s">
        <v>221</v>
      </c>
      <c r="R46" s="501"/>
      <c r="S46" s="546"/>
      <c r="T46" s="547" t="s">
        <v>216</v>
      </c>
      <c r="U46" s="548" t="s">
        <v>402</v>
      </c>
      <c r="V46" s="548" t="s">
        <v>222</v>
      </c>
      <c r="W46" s="548" t="s">
        <v>396</v>
      </c>
      <c r="X46" s="548" t="s">
        <v>219</v>
      </c>
      <c r="Y46" s="548" t="s">
        <v>397</v>
      </c>
      <c r="Z46" s="549" t="s">
        <v>221</v>
      </c>
      <c r="AA46" s="503"/>
      <c r="AB46" s="546"/>
      <c r="AC46" s="547" t="s">
        <v>216</v>
      </c>
      <c r="AD46" s="548" t="s">
        <v>402</v>
      </c>
      <c r="AE46" s="548" t="s">
        <v>222</v>
      </c>
      <c r="AF46" s="548" t="s">
        <v>396</v>
      </c>
      <c r="AG46" s="548" t="s">
        <v>219</v>
      </c>
      <c r="AH46" s="548" t="s">
        <v>397</v>
      </c>
      <c r="AI46" s="549" t="s">
        <v>221</v>
      </c>
      <c r="AJ46" s="503"/>
      <c r="AK46" s="550"/>
      <c r="AL46" s="551" t="str">
        <f>B48</f>
        <v/>
      </c>
      <c r="AO46" s="506"/>
      <c r="AP46" s="551" t="str">
        <f>B49</f>
        <v/>
      </c>
      <c r="AS46" s="528"/>
      <c r="AT46" s="551" t="str">
        <f>B50</f>
        <v/>
      </c>
      <c r="AW46" s="552"/>
    </row>
    <row r="47" ht="15.75" customHeight="1" outlineLevel="2">
      <c r="A47" s="503"/>
      <c r="B47" s="553" t="s">
        <v>403</v>
      </c>
      <c r="C47" s="553" t="s">
        <v>404</v>
      </c>
      <c r="D47" s="554" t="s">
        <v>396</v>
      </c>
      <c r="E47" s="555" t="s">
        <v>404</v>
      </c>
      <c r="F47" s="555" t="s">
        <v>219</v>
      </c>
      <c r="G47" s="555" t="s">
        <v>404</v>
      </c>
      <c r="H47" s="555" t="s">
        <v>397</v>
      </c>
      <c r="I47" s="503"/>
      <c r="J47" s="556">
        <v>1.0</v>
      </c>
      <c r="K47" s="557"/>
      <c r="L47" s="558"/>
      <c r="M47" s="559" t="str">
        <f t="shared" ref="M47:M53" si="67">IF(K47="","",N47*4+O47*9+P47*4)</f>
        <v/>
      </c>
      <c r="N47" s="560" t="str">
        <f>IF(K47="","",L47*VLOOKUP(K47,Alimenti!$A$1:$F129,3,)/100)</f>
        <v/>
      </c>
      <c r="O47" s="560" t="str">
        <f>IF(K47="","",L47*VLOOKUP(K47,Alimenti!$A$1:$F129,4,)/100)</f>
        <v/>
      </c>
      <c r="P47" s="560" t="str">
        <f>IF(K47="","",L47*VLOOKUP(K47,Alimenti!$A$1:$F129,5,)/100)</f>
        <v/>
      </c>
      <c r="Q47" s="561" t="str">
        <f>IF(K47="","",VLOOKUP(K47,Alimenti!$A$4:$F129,6,))</f>
        <v/>
      </c>
      <c r="R47" s="503"/>
      <c r="S47" s="556">
        <v>1.0</v>
      </c>
      <c r="T47" s="557"/>
      <c r="U47" s="558"/>
      <c r="V47" s="559" t="str">
        <f t="shared" ref="V47:V53" si="68">IF(T47="","",W47*4+X47*9+Y47*4)</f>
        <v/>
      </c>
      <c r="W47" s="560" t="str">
        <f>IF(T47="","",U47*VLOOKUP(T47,Alimenti!$A$1:$F129,3,)/100)</f>
        <v/>
      </c>
      <c r="X47" s="560" t="str">
        <f>IF(T47="","",U47*VLOOKUP(T47,Alimenti!$A$1:$F129,4,)/100)</f>
        <v/>
      </c>
      <c r="Y47" s="560" t="str">
        <f>IF(T47="","",U47*VLOOKUP(T47,Alimenti!$A$1:$F129,5,)/100)</f>
        <v/>
      </c>
      <c r="Z47" s="561" t="str">
        <f>IF(T47="","",VLOOKUP(T47,Alimenti!$A$4:$F129,6,))</f>
        <v/>
      </c>
      <c r="AA47" s="503"/>
      <c r="AB47" s="556">
        <v>1.0</v>
      </c>
      <c r="AC47" s="557"/>
      <c r="AD47" s="558"/>
      <c r="AE47" s="559" t="str">
        <f t="shared" ref="AE47:AE53" si="69">IF(AC47="","",AF47*4+AG47*9+AH47*4)</f>
        <v/>
      </c>
      <c r="AF47" s="560" t="str">
        <f>IF(AC47="","",AD47*VLOOKUP(AC47,Alimenti!$A$1:$F129,3,)/100)</f>
        <v/>
      </c>
      <c r="AG47" s="560" t="str">
        <f>IF(AC47="","",AD47*VLOOKUP(AC47,Alimenti!$A$1:$F129,4,)/100)</f>
        <v/>
      </c>
      <c r="AH47" s="560" t="str">
        <f>IF(AC47="","",AD47*VLOOKUP(AC47,Alimenti!$A$1:$F129,5,)/100)</f>
        <v/>
      </c>
      <c r="AI47" s="561" t="str">
        <f>IF(AC47="","",VLOOKUP(AC47,Alimenti!$A$4:$F129,6,))</f>
        <v/>
      </c>
      <c r="AJ47" s="503"/>
      <c r="AK47" s="562"/>
      <c r="AL47" s="562" t="s">
        <v>216</v>
      </c>
      <c r="AM47" s="562" t="s">
        <v>402</v>
      </c>
      <c r="AN47" s="562" t="s">
        <v>221</v>
      </c>
      <c r="AO47" s="528"/>
      <c r="AP47" s="562" t="s">
        <v>216</v>
      </c>
      <c r="AQ47" s="562" t="s">
        <v>402</v>
      </c>
      <c r="AR47" s="562" t="s">
        <v>221</v>
      </c>
      <c r="AS47" s="336"/>
      <c r="AT47" s="562" t="s">
        <v>216</v>
      </c>
      <c r="AU47" s="562" t="s">
        <v>402</v>
      </c>
      <c r="AV47" s="562" t="s">
        <v>221</v>
      </c>
      <c r="AW47" s="503"/>
    </row>
    <row r="48" ht="15.75" customHeight="1" outlineLevel="2">
      <c r="A48" s="501"/>
      <c r="B48" s="563"/>
      <c r="C48" s="564"/>
      <c r="D48" s="565" t="str">
        <f>IF(C48="","",C48*C46)</f>
        <v/>
      </c>
      <c r="E48" s="564"/>
      <c r="F48" s="565" t="str">
        <f>IF(E48="","",E48*D46)</f>
        <v/>
      </c>
      <c r="G48" s="564"/>
      <c r="H48" s="565" t="str">
        <f>IF(G48="","",G48*E46)</f>
        <v/>
      </c>
      <c r="I48" s="501"/>
      <c r="J48" s="556">
        <f t="shared" ref="J48:J53" si="73">J47+1</f>
        <v>2</v>
      </c>
      <c r="K48" s="566"/>
      <c r="L48" s="558"/>
      <c r="M48" s="567" t="str">
        <f t="shared" si="67"/>
        <v/>
      </c>
      <c r="N48" s="568" t="str">
        <f>IF(K48="","",L48*VLOOKUP(K48,Alimenti!$A$1:$F129,3,)/100)</f>
        <v/>
      </c>
      <c r="O48" s="568" t="str">
        <f>IF(K48="","",L48*VLOOKUP(K48,Alimenti!$A$1:$F129,4,)/100)</f>
        <v/>
      </c>
      <c r="P48" s="568" t="str">
        <f>IF(K48="","",L48*VLOOKUP(K48,Alimenti!$A$1:$F129,5,)/100)</f>
        <v/>
      </c>
      <c r="Q48" s="561" t="str">
        <f>IF(K48="","",VLOOKUP(K48,Alimenti!$A$4:$F129,6,))</f>
        <v/>
      </c>
      <c r="R48" s="501"/>
      <c r="S48" s="556">
        <f t="shared" ref="S48:S53" si="74">S47+1</f>
        <v>2</v>
      </c>
      <c r="T48" s="566"/>
      <c r="U48" s="558"/>
      <c r="V48" s="567" t="str">
        <f t="shared" si="68"/>
        <v/>
      </c>
      <c r="W48" s="568" t="str">
        <f>IF(T48="","",U48*VLOOKUP(T48,Alimenti!$A$1:$F129,3,)/100)</f>
        <v/>
      </c>
      <c r="X48" s="568" t="str">
        <f>IF(T48="","",U48*VLOOKUP(T48,Alimenti!$A$1:$F129,4,)/100)</f>
        <v/>
      </c>
      <c r="Y48" s="568" t="str">
        <f>IF(T48="","",U48*VLOOKUP(T48,Alimenti!$A$1:$F129,5,)/100)</f>
        <v/>
      </c>
      <c r="Z48" s="561" t="str">
        <f>IF(T48="","",VLOOKUP(T48,Alimenti!$A$4:$F129,6,))</f>
        <v/>
      </c>
      <c r="AA48" s="503"/>
      <c r="AB48" s="556">
        <f t="shared" ref="AB48:AB53" si="75">AB47+1</f>
        <v>2</v>
      </c>
      <c r="AC48" s="566"/>
      <c r="AD48" s="558"/>
      <c r="AE48" s="567" t="str">
        <f t="shared" si="69"/>
        <v/>
      </c>
      <c r="AF48" s="568" t="str">
        <f>IF(AC48="","",AD48*VLOOKUP(AC48,Alimenti!$A$1:$F129,3,)/100)</f>
        <v/>
      </c>
      <c r="AG48" s="568" t="str">
        <f>IF(AC48="","",AD48*VLOOKUP(AC48,Alimenti!$A$1:$F129,4,)/100)</f>
        <v/>
      </c>
      <c r="AH48" s="568" t="str">
        <f>IF(AC48="","",AD48*VLOOKUP(AC48,Alimenti!$A$1:$F129,5,)/100)</f>
        <v/>
      </c>
      <c r="AI48" s="561" t="str">
        <f>IF(AC48="","",VLOOKUP(AC48,Alimenti!$A$4:$F129,6,))</f>
        <v/>
      </c>
      <c r="AJ48" s="503"/>
      <c r="AK48" s="569"/>
      <c r="AL48" s="569" t="str">
        <f t="shared" ref="AL48:AM48" si="70">K47</f>
        <v/>
      </c>
      <c r="AM48" s="570" t="str">
        <f t="shared" si="70"/>
        <v/>
      </c>
      <c r="AN48" s="571" t="str">
        <f>Q47</f>
        <v/>
      </c>
      <c r="AO48" s="569"/>
      <c r="AP48" s="569" t="str">
        <f t="shared" ref="AP48:AQ48" si="71">T47</f>
        <v/>
      </c>
      <c r="AQ48" s="571" t="str">
        <f t="shared" si="71"/>
        <v/>
      </c>
      <c r="AR48" s="571" t="str">
        <f t="shared" ref="AR48:AR54" si="78">Z47</f>
        <v/>
      </c>
      <c r="AS48" s="572"/>
      <c r="AT48" s="569" t="str">
        <f t="shared" ref="AT48:AU48" si="72">AC47</f>
        <v/>
      </c>
      <c r="AU48" s="571" t="str">
        <f t="shared" si="72"/>
        <v/>
      </c>
      <c r="AV48" s="571" t="str">
        <f t="shared" ref="AV48:AV54" si="80">AI47</f>
        <v/>
      </c>
      <c r="AW48" s="503"/>
    </row>
    <row r="49" ht="15.75" customHeight="1" outlineLevel="2">
      <c r="A49" s="501"/>
      <c r="B49" s="573"/>
      <c r="C49" s="574"/>
      <c r="D49" s="561" t="str">
        <f>IF(C49="","",C49*C46)</f>
        <v/>
      </c>
      <c r="E49" s="574"/>
      <c r="F49" s="561" t="str">
        <f>IF(E49="","",E49*D46)</f>
        <v/>
      </c>
      <c r="G49" s="574"/>
      <c r="H49" s="561" t="str">
        <f>IF(G49="","",G49*E46)</f>
        <v/>
      </c>
      <c r="I49" s="501"/>
      <c r="J49" s="556">
        <f t="shared" si="73"/>
        <v>3</v>
      </c>
      <c r="K49" s="557"/>
      <c r="L49" s="558"/>
      <c r="M49" s="559" t="str">
        <f t="shared" si="67"/>
        <v/>
      </c>
      <c r="N49" s="560" t="str">
        <f>IF(K49="","",L49*VLOOKUP(K49,Alimenti!$A$1:$F129,3,)/100)</f>
        <v/>
      </c>
      <c r="O49" s="560" t="str">
        <f>IF(K49="","",L49*VLOOKUP(K49,Alimenti!$A$1:$F129,4,)/100)</f>
        <v/>
      </c>
      <c r="P49" s="560" t="str">
        <f>IF(K49="","",L49*VLOOKUP(K49,Alimenti!$A$1:$F129,5,)/100)</f>
        <v/>
      </c>
      <c r="Q49" s="561" t="str">
        <f>IF(K49="","",VLOOKUP(K49,Alimenti!$A$4:$F129,6,))</f>
        <v/>
      </c>
      <c r="R49" s="501"/>
      <c r="S49" s="556">
        <f t="shared" si="74"/>
        <v>3</v>
      </c>
      <c r="T49" s="557"/>
      <c r="U49" s="558"/>
      <c r="V49" s="559" t="str">
        <f t="shared" si="68"/>
        <v/>
      </c>
      <c r="W49" s="560" t="str">
        <f>IF(T49="","",U49*VLOOKUP(T49,Alimenti!$A$1:$F129,3,)/100)</f>
        <v/>
      </c>
      <c r="X49" s="560" t="str">
        <f>IF(T49="","",U49*VLOOKUP(T49,Alimenti!$A$1:$F129,4,)/100)</f>
        <v/>
      </c>
      <c r="Y49" s="560" t="str">
        <f>IF(T49="","",U49*VLOOKUP(T49,Alimenti!$A$1:$F129,5,)/100)</f>
        <v/>
      </c>
      <c r="Z49" s="561" t="str">
        <f>IF(T49="","",VLOOKUP(T49,Alimenti!$A$4:$F129,6,))</f>
        <v/>
      </c>
      <c r="AA49" s="503"/>
      <c r="AB49" s="556">
        <f t="shared" si="75"/>
        <v>3</v>
      </c>
      <c r="AC49" s="557"/>
      <c r="AD49" s="558"/>
      <c r="AE49" s="559" t="str">
        <f t="shared" si="69"/>
        <v/>
      </c>
      <c r="AF49" s="560" t="str">
        <f>IF(AC49="","",AD49*VLOOKUP(AC49,Alimenti!$A$1:$F129,3,)/100)</f>
        <v/>
      </c>
      <c r="AG49" s="560" t="str">
        <f>IF(AC49="","",AD49*VLOOKUP(AC49,Alimenti!$A$1:$F129,4,)/100)</f>
        <v/>
      </c>
      <c r="AH49" s="560" t="str">
        <f>IF(AC49="","",AD49*VLOOKUP(AC49,Alimenti!$A$1:$F129,5,)/100)</f>
        <v/>
      </c>
      <c r="AI49" s="561" t="str">
        <f>IF(AC49="","",VLOOKUP(AC49,Alimenti!$A$4:$F129,6,))</f>
        <v/>
      </c>
      <c r="AJ49" s="503"/>
      <c r="AK49" s="569"/>
      <c r="AL49" s="569" t="str">
        <f t="shared" ref="AL49:AM49" si="76">K48</f>
        <v/>
      </c>
      <c r="AM49" s="570" t="str">
        <f t="shared" si="76"/>
        <v/>
      </c>
      <c r="AN49" s="572"/>
      <c r="AO49" s="572"/>
      <c r="AP49" s="569" t="str">
        <f t="shared" ref="AP49:AQ49" si="77">T48</f>
        <v/>
      </c>
      <c r="AQ49" s="571" t="str">
        <f t="shared" si="77"/>
        <v/>
      </c>
      <c r="AR49" s="571" t="str">
        <f t="shared" si="78"/>
        <v/>
      </c>
      <c r="AS49" s="572"/>
      <c r="AT49" s="569" t="str">
        <f t="shared" ref="AT49:AU49" si="79">AC48</f>
        <v/>
      </c>
      <c r="AU49" s="571" t="str">
        <f t="shared" si="79"/>
        <v/>
      </c>
      <c r="AV49" s="571" t="str">
        <f t="shared" si="80"/>
        <v/>
      </c>
      <c r="AW49" s="503"/>
    </row>
    <row r="50" ht="15.75" customHeight="1" outlineLevel="2">
      <c r="A50" s="501"/>
      <c r="B50" s="563"/>
      <c r="C50" s="564"/>
      <c r="D50" s="565" t="str">
        <f>IF(C50="","",C50*C46)</f>
        <v/>
      </c>
      <c r="E50" s="564"/>
      <c r="F50" s="565" t="str">
        <f>IF(E50="","",E50*D46)</f>
        <v/>
      </c>
      <c r="G50" s="564"/>
      <c r="H50" s="565" t="str">
        <f>IF(G50="","",G50*E46)</f>
        <v/>
      </c>
      <c r="I50" s="501"/>
      <c r="J50" s="556">
        <f t="shared" si="73"/>
        <v>4</v>
      </c>
      <c r="K50" s="566"/>
      <c r="L50" s="558"/>
      <c r="M50" s="567" t="str">
        <f t="shared" si="67"/>
        <v/>
      </c>
      <c r="N50" s="568" t="str">
        <f>IF(K50="","",L50*VLOOKUP(K50,Alimenti!$A$1:$F129,3,)/100)</f>
        <v/>
      </c>
      <c r="O50" s="568" t="str">
        <f>IF(K50="","",L50*VLOOKUP(K50,Alimenti!$A$1:$F129,4,)/100)</f>
        <v/>
      </c>
      <c r="P50" s="568" t="str">
        <f>IF(K50="","",L50*VLOOKUP(K50,Alimenti!$A$1:$F129,5,)/100)</f>
        <v/>
      </c>
      <c r="Q50" s="561" t="str">
        <f>IF(K50="","",VLOOKUP(K50,Alimenti!$A$4:$F129,6,))</f>
        <v/>
      </c>
      <c r="R50" s="501"/>
      <c r="S50" s="556">
        <f t="shared" si="74"/>
        <v>4</v>
      </c>
      <c r="T50" s="566"/>
      <c r="U50" s="558"/>
      <c r="V50" s="567" t="str">
        <f t="shared" si="68"/>
        <v/>
      </c>
      <c r="W50" s="568" t="str">
        <f>IF(T50="","",U50*VLOOKUP(T50,Alimenti!$A$1:$F129,3,)/100)</f>
        <v/>
      </c>
      <c r="X50" s="568" t="str">
        <f>IF(T50="","",U50*VLOOKUP(T50,Alimenti!$A$1:$F129,4,)/100)</f>
        <v/>
      </c>
      <c r="Y50" s="568" t="str">
        <f>IF(T50="","",U50*VLOOKUP(T50,Alimenti!$A$1:$F129,5,)/100)</f>
        <v/>
      </c>
      <c r="Z50" s="561" t="str">
        <f>IF(T50="","",VLOOKUP(T50,Alimenti!$A$4:$F129,6,))</f>
        <v/>
      </c>
      <c r="AA50" s="503"/>
      <c r="AB50" s="556">
        <f t="shared" si="75"/>
        <v>4</v>
      </c>
      <c r="AC50" s="566"/>
      <c r="AD50" s="558"/>
      <c r="AE50" s="567" t="str">
        <f t="shared" si="69"/>
        <v/>
      </c>
      <c r="AF50" s="568" t="str">
        <f>IF(AC50="","",AD50*VLOOKUP(AC50,Alimenti!$A$1:$F129,3,)/100)</f>
        <v/>
      </c>
      <c r="AG50" s="568" t="str">
        <f>IF(AC50="","",AD50*VLOOKUP(AC50,Alimenti!$A$1:$F129,4,)/100)</f>
        <v/>
      </c>
      <c r="AH50" s="568" t="str">
        <f>IF(AC50="","",AD50*VLOOKUP(AC50,Alimenti!$A$1:$F129,5,)/100)</f>
        <v/>
      </c>
      <c r="AI50" s="561" t="str">
        <f>IF(AC50="","",VLOOKUP(AC50,Alimenti!$A$4:$F129,6,))</f>
        <v/>
      </c>
      <c r="AJ50" s="503"/>
      <c r="AK50" s="569"/>
      <c r="AL50" s="569" t="str">
        <f t="shared" ref="AL50:AM50" si="81">K49</f>
        <v/>
      </c>
      <c r="AM50" s="570" t="str">
        <f t="shared" si="81"/>
        <v/>
      </c>
      <c r="AN50" s="572"/>
      <c r="AO50" s="572"/>
      <c r="AP50" s="569" t="str">
        <f t="shared" ref="AP50:AQ50" si="82">T49</f>
        <v/>
      </c>
      <c r="AQ50" s="571" t="str">
        <f t="shared" si="82"/>
        <v/>
      </c>
      <c r="AR50" s="571" t="str">
        <f t="shared" si="78"/>
        <v/>
      </c>
      <c r="AS50" s="572"/>
      <c r="AT50" s="569" t="str">
        <f t="shared" ref="AT50:AU50" si="83">AC49</f>
        <v/>
      </c>
      <c r="AU50" s="571" t="str">
        <f t="shared" si="83"/>
        <v/>
      </c>
      <c r="AV50" s="571" t="str">
        <f t="shared" si="80"/>
        <v/>
      </c>
      <c r="AW50" s="503"/>
    </row>
    <row r="51" ht="15.75" customHeight="1" outlineLevel="2">
      <c r="A51" s="501"/>
      <c r="B51" s="573"/>
      <c r="C51" s="574"/>
      <c r="D51" s="561" t="str">
        <f>IF(C51="","",C51*C46)</f>
        <v/>
      </c>
      <c r="E51" s="574"/>
      <c r="F51" s="561" t="str">
        <f>IF(E51="","",E51*D46)</f>
        <v/>
      </c>
      <c r="G51" s="574"/>
      <c r="H51" s="561" t="str">
        <f>IF(G51="","",G51*E46)</f>
        <v/>
      </c>
      <c r="I51" s="501"/>
      <c r="J51" s="556">
        <f t="shared" si="73"/>
        <v>5</v>
      </c>
      <c r="K51" s="557"/>
      <c r="L51" s="558"/>
      <c r="M51" s="559" t="str">
        <f t="shared" si="67"/>
        <v/>
      </c>
      <c r="N51" s="560" t="str">
        <f>IF(K51="","",L51*VLOOKUP(K51,Alimenti!$A$1:$F129,3,)/100)</f>
        <v/>
      </c>
      <c r="O51" s="560" t="str">
        <f>IF(K51="","",L51*VLOOKUP(K51,Alimenti!$A$1:$F129,4,)/100)</f>
        <v/>
      </c>
      <c r="P51" s="560" t="str">
        <f>IF(K51="","",L51*VLOOKUP(K51,Alimenti!$A$1:$F129,5,)/100)</f>
        <v/>
      </c>
      <c r="Q51" s="561" t="str">
        <f>IF(K51="","",VLOOKUP(K51,Alimenti!$A$4:$F129,6,))</f>
        <v/>
      </c>
      <c r="R51" s="501"/>
      <c r="S51" s="556">
        <f t="shared" si="74"/>
        <v>5</v>
      </c>
      <c r="T51" s="557"/>
      <c r="U51" s="558"/>
      <c r="V51" s="559" t="str">
        <f t="shared" si="68"/>
        <v/>
      </c>
      <c r="W51" s="560" t="str">
        <f>IF(T51="","",U51*VLOOKUP(T51,Alimenti!$A$1:$F129,3,)/100)</f>
        <v/>
      </c>
      <c r="X51" s="560" t="str">
        <f>IF(T51="","",U51*VLOOKUP(T51,Alimenti!$A$1:$F129,4,)/100)</f>
        <v/>
      </c>
      <c r="Y51" s="560" t="str">
        <f>IF(T51="","",U51*VLOOKUP(T51,Alimenti!$A$1:$F129,5,)/100)</f>
        <v/>
      </c>
      <c r="Z51" s="561" t="str">
        <f>IF(T51="","",VLOOKUP(T51,Alimenti!$A$4:$F129,6,))</f>
        <v/>
      </c>
      <c r="AA51" s="503"/>
      <c r="AB51" s="556">
        <f t="shared" si="75"/>
        <v>5</v>
      </c>
      <c r="AC51" s="557"/>
      <c r="AD51" s="558"/>
      <c r="AE51" s="559" t="str">
        <f t="shared" si="69"/>
        <v/>
      </c>
      <c r="AF51" s="560" t="str">
        <f>IF(AC51="","",AD51*VLOOKUP(AC51,Alimenti!$A$1:$F129,3,)/100)</f>
        <v/>
      </c>
      <c r="AG51" s="560" t="str">
        <f>IF(AC51="","",AD51*VLOOKUP(AC51,Alimenti!$A$1:$F129,4,)/100)</f>
        <v/>
      </c>
      <c r="AH51" s="560" t="str">
        <f>IF(AC51="","",AD51*VLOOKUP(AC51,Alimenti!$A$1:$F129,5,)/100)</f>
        <v/>
      </c>
      <c r="AI51" s="561" t="str">
        <f>IF(AC51="","",VLOOKUP(AC51,Alimenti!$A$4:$F129,6,))</f>
        <v/>
      </c>
      <c r="AJ51" s="503"/>
      <c r="AK51" s="569"/>
      <c r="AL51" s="569" t="str">
        <f t="shared" ref="AL51:AM51" si="84">K50</f>
        <v/>
      </c>
      <c r="AM51" s="570" t="str">
        <f t="shared" si="84"/>
        <v/>
      </c>
      <c r="AN51" s="572"/>
      <c r="AO51" s="572"/>
      <c r="AP51" s="569" t="str">
        <f t="shared" ref="AP51:AQ51" si="85">T50</f>
        <v/>
      </c>
      <c r="AQ51" s="571" t="str">
        <f t="shared" si="85"/>
        <v/>
      </c>
      <c r="AR51" s="571" t="str">
        <f t="shared" si="78"/>
        <v/>
      </c>
      <c r="AS51" s="572"/>
      <c r="AT51" s="569" t="str">
        <f t="shared" ref="AT51:AU51" si="86">AC50</f>
        <v/>
      </c>
      <c r="AU51" s="571" t="str">
        <f t="shared" si="86"/>
        <v/>
      </c>
      <c r="AV51" s="571" t="str">
        <f t="shared" si="80"/>
        <v/>
      </c>
      <c r="AW51" s="503"/>
    </row>
    <row r="52" ht="15.75" customHeight="1" outlineLevel="2">
      <c r="A52" s="501"/>
      <c r="B52" s="563"/>
      <c r="C52" s="564"/>
      <c r="D52" s="565" t="str">
        <f>IF(C52="","",C52*C46)</f>
        <v/>
      </c>
      <c r="E52" s="564"/>
      <c r="F52" s="565" t="str">
        <f>IF(E52="","",E52*D46)</f>
        <v/>
      </c>
      <c r="G52" s="564"/>
      <c r="H52" s="565" t="str">
        <f>IF(G52="","",G52*E46)</f>
        <v/>
      </c>
      <c r="I52" s="501"/>
      <c r="J52" s="556">
        <f t="shared" si="73"/>
        <v>6</v>
      </c>
      <c r="K52" s="566"/>
      <c r="L52" s="558"/>
      <c r="M52" s="567" t="str">
        <f t="shared" si="67"/>
        <v/>
      </c>
      <c r="N52" s="568" t="str">
        <f>IF(K52="","",L52*VLOOKUP(K52,Alimenti!$A$1:$F129,3,)/100)</f>
        <v/>
      </c>
      <c r="O52" s="568" t="str">
        <f>IF(K52="","",L52*VLOOKUP(K52,Alimenti!$A$1:$F129,4,)/100)</f>
        <v/>
      </c>
      <c r="P52" s="568" t="str">
        <f>IF(K52="","",L52*VLOOKUP(K52,Alimenti!$A$1:$F129,5,)/100)</f>
        <v/>
      </c>
      <c r="Q52" s="561" t="str">
        <f>IF(K52="","",VLOOKUP(K52,Alimenti!$A$4:$F129,6,))</f>
        <v/>
      </c>
      <c r="R52" s="501"/>
      <c r="S52" s="556">
        <f t="shared" si="74"/>
        <v>6</v>
      </c>
      <c r="T52" s="566"/>
      <c r="U52" s="558"/>
      <c r="V52" s="567" t="str">
        <f t="shared" si="68"/>
        <v/>
      </c>
      <c r="W52" s="568" t="str">
        <f>IF(T52="","",U52*VLOOKUP(T52,Alimenti!$A$1:$F129,3,)/100)</f>
        <v/>
      </c>
      <c r="X52" s="568" t="str">
        <f>IF(T52="","",U52*VLOOKUP(T52,Alimenti!$A$1:$F129,4,)/100)</f>
        <v/>
      </c>
      <c r="Y52" s="568" t="str">
        <f>IF(T52="","",U52*VLOOKUP(T52,Alimenti!$A$1:$F129,5,)/100)</f>
        <v/>
      </c>
      <c r="Z52" s="561" t="str">
        <f>IF(T52="","",VLOOKUP(T52,Alimenti!$A$4:$F129,6,))</f>
        <v/>
      </c>
      <c r="AA52" s="503"/>
      <c r="AB52" s="556">
        <f t="shared" si="75"/>
        <v>6</v>
      </c>
      <c r="AC52" s="566"/>
      <c r="AD52" s="558"/>
      <c r="AE52" s="567" t="str">
        <f t="shared" si="69"/>
        <v/>
      </c>
      <c r="AF52" s="568" t="str">
        <f>IF(AC52="","",AD52*VLOOKUP(AC52,Alimenti!$A$1:$F129,3,)/100)</f>
        <v/>
      </c>
      <c r="AG52" s="568" t="str">
        <f>IF(AC52="","",AD52*VLOOKUP(AC52,Alimenti!$A$1:$F129,4,)/100)</f>
        <v/>
      </c>
      <c r="AH52" s="568" t="str">
        <f>IF(AC52="","",AD52*VLOOKUP(AC52,Alimenti!$A$1:$F129,5,)/100)</f>
        <v/>
      </c>
      <c r="AI52" s="561" t="str">
        <f>IF(AC52="","",VLOOKUP(AC52,Alimenti!$A$4:$F129,6,))</f>
        <v/>
      </c>
      <c r="AJ52" s="503"/>
      <c r="AK52" s="569"/>
      <c r="AL52" s="569" t="str">
        <f t="shared" ref="AL52:AM52" si="87">K51</f>
        <v/>
      </c>
      <c r="AM52" s="570" t="str">
        <f t="shared" si="87"/>
        <v/>
      </c>
      <c r="AN52" s="572"/>
      <c r="AO52" s="572"/>
      <c r="AP52" s="569" t="str">
        <f t="shared" ref="AP52:AQ52" si="88">T51</f>
        <v/>
      </c>
      <c r="AQ52" s="571" t="str">
        <f t="shared" si="88"/>
        <v/>
      </c>
      <c r="AR52" s="571" t="str">
        <f t="shared" si="78"/>
        <v/>
      </c>
      <c r="AS52" s="572"/>
      <c r="AT52" s="569" t="str">
        <f t="shared" ref="AT52:AU52" si="89">AC51</f>
        <v/>
      </c>
      <c r="AU52" s="571" t="str">
        <f t="shared" si="89"/>
        <v/>
      </c>
      <c r="AV52" s="571" t="str">
        <f t="shared" si="80"/>
        <v/>
      </c>
      <c r="AW52" s="503"/>
    </row>
    <row r="53" ht="15.75" customHeight="1" outlineLevel="2">
      <c r="A53" s="501"/>
      <c r="B53" s="573"/>
      <c r="C53" s="574"/>
      <c r="D53" s="561" t="str">
        <f>IF(C53="","",C53*C46)</f>
        <v/>
      </c>
      <c r="E53" s="574"/>
      <c r="F53" s="561" t="str">
        <f>IF(E53="","",E53*D46)</f>
        <v/>
      </c>
      <c r="G53" s="574"/>
      <c r="H53" s="561" t="str">
        <f>IF(G53="","",G53*E46)</f>
        <v/>
      </c>
      <c r="I53" s="501"/>
      <c r="J53" s="556">
        <f t="shared" si="73"/>
        <v>7</v>
      </c>
      <c r="K53" s="557"/>
      <c r="L53" s="558"/>
      <c r="M53" s="559" t="str">
        <f t="shared" si="67"/>
        <v/>
      </c>
      <c r="N53" s="560" t="str">
        <f>IF(K53="","",L53*VLOOKUP(K53,Alimenti!$A$1:$F129,3,)/100)</f>
        <v/>
      </c>
      <c r="O53" s="560" t="str">
        <f>IF(K53="","",L53*VLOOKUP(K53,Alimenti!$A$1:$F129,4,)/100)</f>
        <v/>
      </c>
      <c r="P53" s="560" t="str">
        <f>IF(K53="","",L53*VLOOKUP(K53,Alimenti!$A$1:$F129,5,)/100)</f>
        <v/>
      </c>
      <c r="Q53" s="561" t="str">
        <f>IF(K53="","",VLOOKUP(K53,Alimenti!$A$4:$F129,6,))</f>
        <v/>
      </c>
      <c r="R53" s="575"/>
      <c r="S53" s="556">
        <f t="shared" si="74"/>
        <v>7</v>
      </c>
      <c r="T53" s="557"/>
      <c r="U53" s="558"/>
      <c r="V53" s="559" t="str">
        <f t="shared" si="68"/>
        <v/>
      </c>
      <c r="W53" s="560" t="str">
        <f>IF(T53="","",U53*VLOOKUP(T53,Alimenti!$A$1:$F129,3,)/100)</f>
        <v/>
      </c>
      <c r="X53" s="560" t="str">
        <f>IF(T53="","",U53*VLOOKUP(T53,Alimenti!$A$1:$F129,4,)/100)</f>
        <v/>
      </c>
      <c r="Y53" s="560" t="str">
        <f>IF(T53="","",U53*VLOOKUP(T53,Alimenti!$A$1:$F129,5,)/100)</f>
        <v/>
      </c>
      <c r="Z53" s="561" t="str">
        <f>IF(T53="","",VLOOKUP(T53,Alimenti!$A$4:$F129,6,))</f>
        <v/>
      </c>
      <c r="AA53" s="503"/>
      <c r="AB53" s="556">
        <f t="shared" si="75"/>
        <v>7</v>
      </c>
      <c r="AC53" s="557"/>
      <c r="AD53" s="558"/>
      <c r="AE53" s="559" t="str">
        <f t="shared" si="69"/>
        <v/>
      </c>
      <c r="AF53" s="560" t="str">
        <f>IF(AC53="","",AD53*VLOOKUP(AC53,Alimenti!$A$1:$F129,3,)/100)</f>
        <v/>
      </c>
      <c r="AG53" s="560" t="str">
        <f>IF(AC53="","",AD53*VLOOKUP(AC53,Alimenti!$A$1:$F129,4,)/100)</f>
        <v/>
      </c>
      <c r="AH53" s="560" t="str">
        <f>IF(AC53="","",AD53*VLOOKUP(AC53,Alimenti!$A$1:$F129,5,)/100)</f>
        <v/>
      </c>
      <c r="AI53" s="561" t="str">
        <f>IF(AC53="","",VLOOKUP(AC53,Alimenti!$A$4:$F129,6,))</f>
        <v/>
      </c>
      <c r="AJ53" s="503"/>
      <c r="AK53" s="569"/>
      <c r="AL53" s="569" t="str">
        <f t="shared" ref="AL53:AM53" si="90">K52</f>
        <v/>
      </c>
      <c r="AM53" s="570" t="str">
        <f t="shared" si="90"/>
        <v/>
      </c>
      <c r="AN53" s="572"/>
      <c r="AO53" s="572"/>
      <c r="AP53" s="569" t="str">
        <f t="shared" ref="AP53:AQ53" si="91">T52</f>
        <v/>
      </c>
      <c r="AQ53" s="571" t="str">
        <f t="shared" si="91"/>
        <v/>
      </c>
      <c r="AR53" s="571" t="str">
        <f t="shared" si="78"/>
        <v/>
      </c>
      <c r="AS53" s="572"/>
      <c r="AT53" s="569" t="str">
        <f t="shared" ref="AT53:AU53" si="92">AC52</f>
        <v/>
      </c>
      <c r="AU53" s="571" t="str">
        <f t="shared" si="92"/>
        <v/>
      </c>
      <c r="AV53" s="571" t="str">
        <f t="shared" si="80"/>
        <v/>
      </c>
      <c r="AW53" s="503"/>
    </row>
    <row r="54" ht="15.75" customHeight="1" outlineLevel="2">
      <c r="A54" s="56"/>
      <c r="B54" s="576" t="s">
        <v>408</v>
      </c>
      <c r="C54" s="577" t="str">
        <f>IF(C48="","", SUM(C48:C53))</f>
        <v/>
      </c>
      <c r="D54" s="605" t="str">
        <f>IF(D48="","",SUM(D48:D53))</f>
        <v/>
      </c>
      <c r="E54" s="577" t="str">
        <f>IF(E48="","", SUM(E48:E53))</f>
        <v/>
      </c>
      <c r="F54" s="605" t="str">
        <f>IF(F48="","",SUM(F48:F53))</f>
        <v/>
      </c>
      <c r="G54" s="577" t="str">
        <f>IF(G48="","", SUM(G48:G53))</f>
        <v/>
      </c>
      <c r="H54" s="605" t="str">
        <f>IF(H48="","",SUM(H48:H53))</f>
        <v/>
      </c>
      <c r="I54" s="56"/>
      <c r="J54" s="579"/>
      <c r="K54" s="580" t="s">
        <v>409</v>
      </c>
      <c r="L54" s="580"/>
      <c r="M54" s="581" t="str">
        <f>IF(M47="","",IFERROR(SUM(M47:M53)))</f>
        <v/>
      </c>
      <c r="N54" s="582" t="str">
        <f t="shared" ref="N54:P54" si="93">IF(N47="","", SUM(N47:N53))</f>
        <v/>
      </c>
      <c r="O54" s="582" t="str">
        <f t="shared" si="93"/>
        <v/>
      </c>
      <c r="P54" s="582" t="str">
        <f t="shared" si="93"/>
        <v/>
      </c>
      <c r="Q54" s="583"/>
      <c r="R54" s="501"/>
      <c r="S54" s="579"/>
      <c r="T54" s="580" t="s">
        <v>409</v>
      </c>
      <c r="U54" s="580"/>
      <c r="V54" s="581" t="str">
        <f>IF(V47="","",IFERROR(SUM(V47:V53)))</f>
        <v/>
      </c>
      <c r="W54" s="582" t="str">
        <f t="shared" ref="W54:Y54" si="94">IF(W47="","", SUM(W47:W53))</f>
        <v/>
      </c>
      <c r="X54" s="582" t="str">
        <f t="shared" si="94"/>
        <v/>
      </c>
      <c r="Y54" s="582" t="str">
        <f t="shared" si="94"/>
        <v/>
      </c>
      <c r="Z54" s="582"/>
      <c r="AA54" s="584" t="str">
        <f>IF(AA47="","", SUM(AA47:AA54))</f>
        <v/>
      </c>
      <c r="AB54" s="579"/>
      <c r="AC54" s="580" t="s">
        <v>409</v>
      </c>
      <c r="AD54" s="580"/>
      <c r="AE54" s="581" t="str">
        <f>IF(AE47="","",IFERROR(SUM(AE47:AE53)))</f>
        <v/>
      </c>
      <c r="AF54" s="582" t="str">
        <f t="shared" ref="AF54:AH54" si="95">IF(AF47="","", SUM(AF47:AF53))</f>
        <v/>
      </c>
      <c r="AG54" s="582" t="str">
        <f t="shared" si="95"/>
        <v/>
      </c>
      <c r="AH54" s="582" t="str">
        <f t="shared" si="95"/>
        <v/>
      </c>
      <c r="AI54" s="582"/>
      <c r="AJ54" s="130"/>
      <c r="AK54" s="569"/>
      <c r="AL54" s="569" t="str">
        <f t="shared" ref="AL54:AM54" si="96">K53</f>
        <v/>
      </c>
      <c r="AM54" s="570" t="str">
        <f t="shared" si="96"/>
        <v/>
      </c>
      <c r="AN54" s="572"/>
      <c r="AO54" s="572"/>
      <c r="AP54" s="569" t="str">
        <f t="shared" ref="AP54:AQ54" si="97">T53</f>
        <v/>
      </c>
      <c r="AQ54" s="571" t="str">
        <f t="shared" si="97"/>
        <v/>
      </c>
      <c r="AR54" s="571" t="str">
        <f t="shared" si="78"/>
        <v/>
      </c>
      <c r="AS54" s="569"/>
      <c r="AT54" s="569" t="str">
        <f t="shared" ref="AT54:AU54" si="98">AC53</f>
        <v/>
      </c>
      <c r="AU54" s="571" t="str">
        <f t="shared" si="98"/>
        <v/>
      </c>
      <c r="AV54" s="571" t="str">
        <f t="shared" si="80"/>
        <v/>
      </c>
      <c r="AW54" s="130"/>
    </row>
    <row r="55" ht="15.75" customHeight="1" outlineLevel="2">
      <c r="A55" s="585"/>
      <c r="B55" s="585"/>
      <c r="C55" s="585"/>
      <c r="D55" s="585"/>
      <c r="E55" s="585"/>
      <c r="F55" s="585"/>
      <c r="G55" s="585"/>
      <c r="H55" s="585"/>
      <c r="I55" s="585"/>
      <c r="J55" s="585"/>
      <c r="K55" s="585"/>
      <c r="L55" s="585"/>
      <c r="M55" s="585"/>
      <c r="N55" s="585"/>
      <c r="O55" s="585"/>
      <c r="P55" s="585"/>
      <c r="Q55" s="586"/>
      <c r="R55" s="585"/>
      <c r="S55" s="585"/>
      <c r="T55" s="585"/>
      <c r="U55" s="585"/>
      <c r="V55" s="585"/>
      <c r="W55" s="585"/>
      <c r="X55" s="585"/>
      <c r="Y55" s="585"/>
      <c r="Z55" s="585"/>
      <c r="AA55" s="585"/>
      <c r="AB55" s="585"/>
      <c r="AC55" s="585"/>
      <c r="AD55" s="585"/>
      <c r="AE55" s="585"/>
      <c r="AF55" s="585"/>
      <c r="AG55" s="585"/>
      <c r="AH55" s="585"/>
      <c r="AI55" s="585"/>
      <c r="AJ55" s="585"/>
      <c r="AK55" s="336"/>
      <c r="AL55" s="336"/>
      <c r="AM55" s="336"/>
      <c r="AN55" s="336"/>
      <c r="AO55" s="336"/>
      <c r="AP55" s="336"/>
      <c r="AQ55" s="336"/>
      <c r="AR55" s="336"/>
      <c r="AS55" s="336"/>
      <c r="AT55" s="336"/>
      <c r="AU55" s="336"/>
      <c r="AV55" s="336"/>
      <c r="AW55" s="585"/>
    </row>
    <row r="56" ht="15.75" customHeight="1" outlineLevel="2">
      <c r="A56" s="585"/>
      <c r="B56" s="585"/>
      <c r="C56" s="585"/>
      <c r="D56" s="585"/>
      <c r="E56" s="585"/>
      <c r="F56" s="585"/>
      <c r="G56" s="585"/>
      <c r="H56" s="585"/>
      <c r="I56" s="585"/>
      <c r="J56" s="534">
        <f>AB45+1</f>
        <v>4</v>
      </c>
      <c r="K56" s="535" t="s">
        <v>400</v>
      </c>
      <c r="L56" s="536"/>
      <c r="M56" s="537" t="str">
        <f>IF(N56="","",N56*4+O56*9+P56*4)</f>
        <v/>
      </c>
      <c r="N56" s="538" t="str">
        <f>$D51</f>
        <v/>
      </c>
      <c r="O56" s="538" t="str">
        <f>$F51</f>
        <v/>
      </c>
      <c r="P56" s="538" t="str">
        <f>$H51</f>
        <v/>
      </c>
      <c r="Q56" s="538"/>
      <c r="R56" s="540"/>
      <c r="S56" s="534">
        <f>J56+1</f>
        <v>5</v>
      </c>
      <c r="T56" s="535" t="s">
        <v>400</v>
      </c>
      <c r="U56" s="536"/>
      <c r="V56" s="537" t="str">
        <f>IF(W56="","",W56*4+X56*9+Y56*4)</f>
        <v/>
      </c>
      <c r="W56" s="538" t="str">
        <f>$D52</f>
        <v/>
      </c>
      <c r="X56" s="538" t="str">
        <f>$F52</f>
        <v/>
      </c>
      <c r="Y56" s="538" t="str">
        <f>$H52</f>
        <v/>
      </c>
      <c r="Z56" s="538"/>
      <c r="AA56" s="587"/>
      <c r="AB56" s="534">
        <f>S56+1</f>
        <v>6</v>
      </c>
      <c r="AC56" s="535" t="s">
        <v>400</v>
      </c>
      <c r="AD56" s="536"/>
      <c r="AE56" s="537" t="str">
        <f>IF(AF56="","",AF56*4+AG56*9+AH56*4)</f>
        <v/>
      </c>
      <c r="AF56" s="538" t="str">
        <f>$D53</f>
        <v/>
      </c>
      <c r="AG56" s="538" t="str">
        <f>$F53</f>
        <v/>
      </c>
      <c r="AH56" s="538" t="str">
        <f>$H53</f>
        <v/>
      </c>
      <c r="AI56" s="538"/>
      <c r="AJ56" s="585"/>
      <c r="AK56" s="588"/>
      <c r="AL56" s="588"/>
      <c r="AM56" s="588"/>
      <c r="AN56" s="588"/>
      <c r="AO56" s="588"/>
      <c r="AP56" s="588"/>
      <c r="AQ56" s="588"/>
      <c r="AR56" s="588"/>
      <c r="AS56" s="588"/>
      <c r="AT56" s="588"/>
      <c r="AU56" s="588"/>
      <c r="AV56" s="588"/>
      <c r="AW56" s="585"/>
    </row>
    <row r="57" ht="37.5" customHeight="1" outlineLevel="2">
      <c r="A57" s="585"/>
      <c r="B57" s="585"/>
      <c r="C57" s="585"/>
      <c r="D57" s="585"/>
      <c r="E57" s="585"/>
      <c r="F57" s="585"/>
      <c r="G57" s="585"/>
      <c r="H57" s="585"/>
      <c r="I57" s="585"/>
      <c r="J57" s="546"/>
      <c r="K57" s="547" t="s">
        <v>216</v>
      </c>
      <c r="L57" s="548" t="s">
        <v>402</v>
      </c>
      <c r="M57" s="548" t="s">
        <v>222</v>
      </c>
      <c r="N57" s="548" t="s">
        <v>396</v>
      </c>
      <c r="O57" s="548" t="s">
        <v>219</v>
      </c>
      <c r="P57" s="548" t="s">
        <v>397</v>
      </c>
      <c r="Q57" s="549" t="s">
        <v>221</v>
      </c>
      <c r="R57" s="503"/>
      <c r="S57" s="546"/>
      <c r="T57" s="547" t="s">
        <v>216</v>
      </c>
      <c r="U57" s="548" t="s">
        <v>402</v>
      </c>
      <c r="V57" s="548" t="s">
        <v>222</v>
      </c>
      <c r="W57" s="548" t="s">
        <v>396</v>
      </c>
      <c r="X57" s="548" t="s">
        <v>219</v>
      </c>
      <c r="Y57" s="548" t="s">
        <v>397</v>
      </c>
      <c r="Z57" s="549" t="s">
        <v>221</v>
      </c>
      <c r="AA57" s="501"/>
      <c r="AB57" s="589"/>
      <c r="AC57" s="590" t="s">
        <v>216</v>
      </c>
      <c r="AD57" s="505" t="s">
        <v>402</v>
      </c>
      <c r="AE57" s="505" t="s">
        <v>222</v>
      </c>
      <c r="AF57" s="505" t="s">
        <v>396</v>
      </c>
      <c r="AG57" s="505" t="s">
        <v>219</v>
      </c>
      <c r="AH57" s="505" t="s">
        <v>397</v>
      </c>
      <c r="AI57" s="549" t="s">
        <v>221</v>
      </c>
      <c r="AJ57" s="585"/>
      <c r="AK57" s="550"/>
      <c r="AL57" s="551" t="str">
        <f>B51</f>
        <v/>
      </c>
      <c r="AO57" s="506"/>
      <c r="AP57" s="551" t="str">
        <f>B52</f>
        <v/>
      </c>
      <c r="AS57" s="528"/>
      <c r="AT57" s="551" t="str">
        <f>B53</f>
        <v/>
      </c>
      <c r="AW57" s="585"/>
    </row>
    <row r="58" ht="15.75" customHeight="1" outlineLevel="2">
      <c r="A58" s="585"/>
      <c r="B58" s="585"/>
      <c r="C58" s="585"/>
      <c r="D58" s="585"/>
      <c r="E58" s="585"/>
      <c r="F58" s="585"/>
      <c r="G58" s="585"/>
      <c r="H58" s="585"/>
      <c r="I58" s="585"/>
      <c r="J58" s="556">
        <v>1.0</v>
      </c>
      <c r="K58" s="557"/>
      <c r="L58" s="558"/>
      <c r="M58" s="559" t="str">
        <f t="shared" ref="M58:M64" si="99">IF(K58="","",N58*4+O58*9+P58*4)</f>
        <v/>
      </c>
      <c r="N58" s="560" t="str">
        <f>IF(K58="","",L58*VLOOKUP(K58,Alimenti!$A$1:$F129,3,)/100)</f>
        <v/>
      </c>
      <c r="O58" s="560" t="str">
        <f>IF(K58="","",L58*VLOOKUP(K58,Alimenti!$A$1:$F129,4,)/100)</f>
        <v/>
      </c>
      <c r="P58" s="560" t="str">
        <f>IF(K58="","",L58*VLOOKUP(K58,Alimenti!$A$1:$F129,5,)/100)</f>
        <v/>
      </c>
      <c r="Q58" s="561" t="str">
        <f>IF(K58="","",VLOOKUP(K58,Alimenti!$A$4:$F129,6,))</f>
        <v/>
      </c>
      <c r="R58" s="503"/>
      <c r="S58" s="556">
        <v>1.0</v>
      </c>
      <c r="T58" s="557"/>
      <c r="U58" s="558"/>
      <c r="V58" s="559" t="str">
        <f t="shared" ref="V58:V64" si="100">IF(T58="","",W58*4+X58*9+Y58*4)</f>
        <v/>
      </c>
      <c r="W58" s="560" t="str">
        <f>IF(T58="","",U58*VLOOKUP(T58,Alimenti!$A$1:$F129,3,)/100)</f>
        <v/>
      </c>
      <c r="X58" s="560" t="str">
        <f>IF(T58="","",U58*VLOOKUP(T58,Alimenti!$A$1:$F129,4,)/100)</f>
        <v/>
      </c>
      <c r="Y58" s="560" t="str">
        <f>IF(T58="","",U58*VLOOKUP(T58,Alimenti!$A$1:$F129,5,)/100)</f>
        <v/>
      </c>
      <c r="Z58" s="561" t="str">
        <f>IF(T58="","",VLOOKUP(T58,Alimenti!$A$4:$F129,6,))</f>
        <v/>
      </c>
      <c r="AA58" s="501"/>
      <c r="AB58" s="556">
        <v>1.0</v>
      </c>
      <c r="AC58" s="556"/>
      <c r="AD58" s="591"/>
      <c r="AE58" s="592" t="str">
        <f t="shared" ref="AE58:AE64" si="101">IF(AC58="","",AF58*4+AG58*9+AH58*4)</f>
        <v/>
      </c>
      <c r="AF58" s="593" t="str">
        <f>IF(AC58="","",AD58*VLOOKUP(AC58,Alimenti!$A$1:$F129,3,)/100)</f>
        <v/>
      </c>
      <c r="AG58" s="593" t="str">
        <f>IF(AC58="","",AD58*VLOOKUP(AC58,Alimenti!$A$1:$F129,4,)/100)</f>
        <v/>
      </c>
      <c r="AH58" s="593" t="str">
        <f>IF(AC58="","",AD58*VLOOKUP(AC58,Alimenti!$A$1:$F129,5,)/100)</f>
        <v/>
      </c>
      <c r="AI58" s="561" t="str">
        <f>IF(AC58="","",VLOOKUP(AC58,Alimenti!$A$4:$F129,6,))</f>
        <v/>
      </c>
      <c r="AJ58" s="585"/>
      <c r="AK58" s="562"/>
      <c r="AL58" s="562" t="s">
        <v>216</v>
      </c>
      <c r="AM58" s="562" t="s">
        <v>402</v>
      </c>
      <c r="AN58" s="562" t="s">
        <v>221</v>
      </c>
      <c r="AO58" s="336"/>
      <c r="AP58" s="562" t="s">
        <v>216</v>
      </c>
      <c r="AQ58" s="562" t="s">
        <v>402</v>
      </c>
      <c r="AR58" s="562" t="s">
        <v>221</v>
      </c>
      <c r="AS58" s="336"/>
      <c r="AT58" s="562" t="s">
        <v>216</v>
      </c>
      <c r="AU58" s="562" t="s">
        <v>402</v>
      </c>
      <c r="AV58" s="562" t="s">
        <v>221</v>
      </c>
      <c r="AW58" s="585"/>
    </row>
    <row r="59" ht="15.75" customHeight="1" outlineLevel="2">
      <c r="A59" s="585"/>
      <c r="B59" s="585"/>
      <c r="C59" s="585"/>
      <c r="D59" s="585"/>
      <c r="E59" s="585"/>
      <c r="F59" s="585"/>
      <c r="G59" s="585"/>
      <c r="H59" s="585"/>
      <c r="I59" s="585"/>
      <c r="J59" s="556">
        <f t="shared" ref="J59:J64" si="105">J58+1</f>
        <v>2</v>
      </c>
      <c r="K59" s="566"/>
      <c r="L59" s="558"/>
      <c r="M59" s="567" t="str">
        <f t="shared" si="99"/>
        <v/>
      </c>
      <c r="N59" s="568" t="str">
        <f>IF(K59="","",L59*VLOOKUP(K59,Alimenti!$A$1:$F129,3,)/100)</f>
        <v/>
      </c>
      <c r="O59" s="568" t="str">
        <f>IF(K59="","",L59*VLOOKUP(K59,Alimenti!$A$1:$F129,4,)/100)</f>
        <v/>
      </c>
      <c r="P59" s="568" t="str">
        <f>IF(K59="","",L59*VLOOKUP(K59,Alimenti!$A$1:$F129,5,)/100)</f>
        <v/>
      </c>
      <c r="Q59" s="561" t="str">
        <f>IF(K59="","",VLOOKUP(K59,Alimenti!$A$4:$F129,6,))</f>
        <v/>
      </c>
      <c r="R59" s="503"/>
      <c r="S59" s="556">
        <f t="shared" ref="S59:S64" si="106">S58+1</f>
        <v>2</v>
      </c>
      <c r="T59" s="566"/>
      <c r="U59" s="558"/>
      <c r="V59" s="567" t="str">
        <f t="shared" si="100"/>
        <v/>
      </c>
      <c r="W59" s="568" t="str">
        <f>IF(T59="","",U59*VLOOKUP(T59,Alimenti!$A$1:$F129,3,)/100)</f>
        <v/>
      </c>
      <c r="X59" s="568" t="str">
        <f>IF(T59="","",U59*VLOOKUP(T59,Alimenti!$A$1:$F129,4,)/100)</f>
        <v/>
      </c>
      <c r="Y59" s="568" t="str">
        <f>IF(T59="","",U59*VLOOKUP(T59,Alimenti!$A$1:$F129,5,)/100)</f>
        <v/>
      </c>
      <c r="Z59" s="561" t="str">
        <f>IF(T59="","",VLOOKUP(T59,Alimenti!$A$4:$F129,6,))</f>
        <v/>
      </c>
      <c r="AA59" s="501"/>
      <c r="AB59" s="556">
        <f t="shared" ref="AB59:AB64" si="107">AB58+1</f>
        <v>2</v>
      </c>
      <c r="AC59" s="556"/>
      <c r="AD59" s="591"/>
      <c r="AE59" s="594" t="str">
        <f t="shared" si="101"/>
        <v/>
      </c>
      <c r="AF59" s="595" t="str">
        <f>IF(AC59="","",AD59*VLOOKUP(AC59,Alimenti!$A$1:$F129,3,)/100)</f>
        <v/>
      </c>
      <c r="AG59" s="595" t="str">
        <f>IF(AC59="","",AD59*VLOOKUP(AC59,Alimenti!$A$1:$F129,4,)/100)</f>
        <v/>
      </c>
      <c r="AH59" s="595" t="str">
        <f>IF(AC59="","",AD59*VLOOKUP(AC59,Alimenti!$A$1:$F129,5,)/100)</f>
        <v/>
      </c>
      <c r="AI59" s="561" t="str">
        <f>IF(AC59="","",VLOOKUP(AC59,Alimenti!$A$4:$F129,6,))</f>
        <v/>
      </c>
      <c r="AJ59" s="585"/>
      <c r="AK59" s="569"/>
      <c r="AL59" s="598" t="str">
        <f t="shared" ref="AL59:AM59" si="102">K58</f>
        <v/>
      </c>
      <c r="AM59" s="597" t="str">
        <f t="shared" si="102"/>
        <v/>
      </c>
      <c r="AN59" s="597" t="str">
        <f t="shared" ref="AN59:AN65" si="109">Q58</f>
        <v/>
      </c>
      <c r="AO59" s="569"/>
      <c r="AP59" s="598" t="str">
        <f t="shared" ref="AP59:AQ59" si="103">T58</f>
        <v/>
      </c>
      <c r="AQ59" s="597" t="str">
        <f t="shared" si="103"/>
        <v/>
      </c>
      <c r="AR59" s="597" t="str">
        <f t="shared" ref="AR59:AR65" si="111">Z58</f>
        <v/>
      </c>
      <c r="AS59" s="569"/>
      <c r="AT59" s="598" t="str">
        <f t="shared" ref="AT59:AU59" si="104">AC58</f>
        <v/>
      </c>
      <c r="AU59" s="597" t="str">
        <f t="shared" si="104"/>
        <v/>
      </c>
      <c r="AV59" s="597" t="str">
        <f t="shared" ref="AV59:AV65" si="113">AI58</f>
        <v/>
      </c>
      <c r="AW59" s="585"/>
    </row>
    <row r="60" ht="15.75" customHeight="1" outlineLevel="2">
      <c r="A60" s="585"/>
      <c r="B60" s="585"/>
      <c r="C60" s="585"/>
      <c r="D60" s="585"/>
      <c r="E60" s="585"/>
      <c r="F60" s="585"/>
      <c r="G60" s="585"/>
      <c r="H60" s="585"/>
      <c r="I60" s="585"/>
      <c r="J60" s="556">
        <f t="shared" si="105"/>
        <v>3</v>
      </c>
      <c r="K60" s="557"/>
      <c r="L60" s="558"/>
      <c r="M60" s="559" t="str">
        <f t="shared" si="99"/>
        <v/>
      </c>
      <c r="N60" s="560" t="str">
        <f>IF(K60="","",L60*VLOOKUP(K60,Alimenti!$A$1:$F129,3,)/100)</f>
        <v/>
      </c>
      <c r="O60" s="560" t="str">
        <f>IF(K60="","",L60*VLOOKUP(K60,Alimenti!$A$1:$F129,4,)/100)</f>
        <v/>
      </c>
      <c r="P60" s="560" t="str">
        <f>IF(K60="","",L60*VLOOKUP(K60,Alimenti!$A$1:$F129,5,)/100)</f>
        <v/>
      </c>
      <c r="Q60" s="561" t="str">
        <f>IF(K60="","",VLOOKUP(K60,Alimenti!$A$4:$F129,6,))</f>
        <v/>
      </c>
      <c r="R60" s="503"/>
      <c r="S60" s="556">
        <f t="shared" si="106"/>
        <v>3</v>
      </c>
      <c r="T60" s="557"/>
      <c r="U60" s="558"/>
      <c r="V60" s="559" t="str">
        <f t="shared" si="100"/>
        <v/>
      </c>
      <c r="W60" s="560" t="str">
        <f>IF(T60="","",U60*VLOOKUP(T60,Alimenti!$A$1:$F129,3,)/100)</f>
        <v/>
      </c>
      <c r="X60" s="560" t="str">
        <f>IF(T60="","",U60*VLOOKUP(T60,Alimenti!$A$1:$F129,4,)/100)</f>
        <v/>
      </c>
      <c r="Y60" s="560" t="str">
        <f>IF(T60="","",U60*VLOOKUP(T60,Alimenti!$A$1:$F129,5,)/100)</f>
        <v/>
      </c>
      <c r="Z60" s="561" t="str">
        <f>IF(T60="","",VLOOKUP(T60,Alimenti!$A$4:$F129,6,))</f>
        <v/>
      </c>
      <c r="AA60" s="501"/>
      <c r="AB60" s="556">
        <f t="shared" si="107"/>
        <v>3</v>
      </c>
      <c r="AC60" s="556"/>
      <c r="AD60" s="591"/>
      <c r="AE60" s="592" t="str">
        <f t="shared" si="101"/>
        <v/>
      </c>
      <c r="AF60" s="593" t="str">
        <f>IF(AC60="","",AD60*VLOOKUP(AC60,Alimenti!$A$1:$F129,3,)/100)</f>
        <v/>
      </c>
      <c r="AG60" s="593" t="str">
        <f>IF(AC60="","",AD60*VLOOKUP(AC60,Alimenti!$A$1:$F129,4,)/100)</f>
        <v/>
      </c>
      <c r="AH60" s="593" t="str">
        <f>IF(AC60="","",AD60*VLOOKUP(AC60,Alimenti!$A$1:$F129,5,)/100)</f>
        <v/>
      </c>
      <c r="AI60" s="561" t="str">
        <f>IF(AC60="","",VLOOKUP(AC60,Alimenti!$A$4:$F129,6,))</f>
        <v/>
      </c>
      <c r="AJ60" s="585"/>
      <c r="AK60" s="569"/>
      <c r="AL60" s="598" t="str">
        <f t="shared" ref="AL60:AM60" si="108">K59</f>
        <v/>
      </c>
      <c r="AM60" s="597" t="str">
        <f t="shared" si="108"/>
        <v/>
      </c>
      <c r="AN60" s="597" t="str">
        <f t="shared" si="109"/>
        <v/>
      </c>
      <c r="AO60" s="569"/>
      <c r="AP60" s="598" t="str">
        <f t="shared" ref="AP60:AQ60" si="110">T59</f>
        <v/>
      </c>
      <c r="AQ60" s="597" t="str">
        <f t="shared" si="110"/>
        <v/>
      </c>
      <c r="AR60" s="597" t="str">
        <f t="shared" si="111"/>
        <v/>
      </c>
      <c r="AS60" s="569"/>
      <c r="AT60" s="598" t="str">
        <f t="shared" ref="AT60:AU60" si="112">AC59</f>
        <v/>
      </c>
      <c r="AU60" s="597" t="str">
        <f t="shared" si="112"/>
        <v/>
      </c>
      <c r="AV60" s="597" t="str">
        <f t="shared" si="113"/>
        <v/>
      </c>
      <c r="AW60" s="585"/>
    </row>
    <row r="61" ht="15.75" customHeight="1" outlineLevel="2">
      <c r="A61" s="585"/>
      <c r="B61" s="585"/>
      <c r="C61" s="585"/>
      <c r="D61" s="585"/>
      <c r="E61" s="585"/>
      <c r="F61" s="585"/>
      <c r="G61" s="585"/>
      <c r="H61" s="585"/>
      <c r="I61" s="585"/>
      <c r="J61" s="556">
        <f t="shared" si="105"/>
        <v>4</v>
      </c>
      <c r="K61" s="566"/>
      <c r="L61" s="558"/>
      <c r="M61" s="567" t="str">
        <f t="shared" si="99"/>
        <v/>
      </c>
      <c r="N61" s="568" t="str">
        <f>IF(K61="","",L61*VLOOKUP(K61,Alimenti!$A$1:$F129,3,)/100)</f>
        <v/>
      </c>
      <c r="O61" s="568" t="str">
        <f>IF(K61="","",L61*VLOOKUP(K61,Alimenti!$A$1:$F129,4,)/100)</f>
        <v/>
      </c>
      <c r="P61" s="568" t="str">
        <f>IF(K61="","",L61*VLOOKUP(K61,Alimenti!$A$1:$F129,5,)/100)</f>
        <v/>
      </c>
      <c r="Q61" s="561" t="str">
        <f>IF(K61="","",VLOOKUP(K61,Alimenti!$A$4:$F129,6,))</f>
        <v/>
      </c>
      <c r="R61" s="503"/>
      <c r="S61" s="556">
        <f t="shared" si="106"/>
        <v>4</v>
      </c>
      <c r="T61" s="566"/>
      <c r="U61" s="558"/>
      <c r="V61" s="567" t="str">
        <f t="shared" si="100"/>
        <v/>
      </c>
      <c r="W61" s="568" t="str">
        <f>IF(T61="","",U61*VLOOKUP(T61,Alimenti!$A$1:$F129,3,)/100)</f>
        <v/>
      </c>
      <c r="X61" s="568" t="str">
        <f>IF(T61="","",U61*VLOOKUP(T61,Alimenti!$A$1:$F129,4,)/100)</f>
        <v/>
      </c>
      <c r="Y61" s="568" t="str">
        <f>IF(T61="","",U61*VLOOKUP(T61,Alimenti!$A$1:$F129,5,)/100)</f>
        <v/>
      </c>
      <c r="Z61" s="561" t="str">
        <f>IF(T61="","",VLOOKUP(T61,Alimenti!$A$4:$F129,6,))</f>
        <v/>
      </c>
      <c r="AA61" s="501"/>
      <c r="AB61" s="556">
        <f t="shared" si="107"/>
        <v>4</v>
      </c>
      <c r="AC61" s="556"/>
      <c r="AD61" s="591"/>
      <c r="AE61" s="594" t="str">
        <f t="shared" si="101"/>
        <v/>
      </c>
      <c r="AF61" s="595" t="str">
        <f>IF(AC61="","",AD61*VLOOKUP(AC61,Alimenti!$A$1:$F129,3,)/100)</f>
        <v/>
      </c>
      <c r="AG61" s="595" t="str">
        <f>IF(AC61="","",AD61*VLOOKUP(AC61,Alimenti!$A$1:$F129,4,)/100)</f>
        <v/>
      </c>
      <c r="AH61" s="595" t="str">
        <f>IF(AC61="","",AD61*VLOOKUP(AC61,Alimenti!$A$1:$F129,5,)/100)</f>
        <v/>
      </c>
      <c r="AI61" s="561" t="str">
        <f>IF(AC61="","",VLOOKUP(AC61,Alimenti!$A$4:$F129,6,))</f>
        <v/>
      </c>
      <c r="AJ61" s="585"/>
      <c r="AK61" s="569"/>
      <c r="AL61" s="598" t="str">
        <f t="shared" ref="AL61:AM61" si="114">K60</f>
        <v/>
      </c>
      <c r="AM61" s="597" t="str">
        <f t="shared" si="114"/>
        <v/>
      </c>
      <c r="AN61" s="597" t="str">
        <f t="shared" si="109"/>
        <v/>
      </c>
      <c r="AO61" s="569"/>
      <c r="AP61" s="598" t="str">
        <f t="shared" ref="AP61:AQ61" si="115">T60</f>
        <v/>
      </c>
      <c r="AQ61" s="597" t="str">
        <f t="shared" si="115"/>
        <v/>
      </c>
      <c r="AR61" s="597" t="str">
        <f t="shared" si="111"/>
        <v/>
      </c>
      <c r="AS61" s="569"/>
      <c r="AT61" s="598" t="str">
        <f t="shared" ref="AT61:AU61" si="116">AC60</f>
        <v/>
      </c>
      <c r="AU61" s="597" t="str">
        <f t="shared" si="116"/>
        <v/>
      </c>
      <c r="AV61" s="597" t="str">
        <f t="shared" si="113"/>
        <v/>
      </c>
      <c r="AW61" s="585"/>
    </row>
    <row r="62" ht="15.75" customHeight="1" outlineLevel="2">
      <c r="A62" s="585"/>
      <c r="B62" s="585"/>
      <c r="C62" s="585"/>
      <c r="D62" s="585"/>
      <c r="E62" s="585"/>
      <c r="F62" s="585"/>
      <c r="G62" s="585"/>
      <c r="H62" s="585"/>
      <c r="I62" s="585"/>
      <c r="J62" s="556">
        <f t="shared" si="105"/>
        <v>5</v>
      </c>
      <c r="K62" s="557"/>
      <c r="L62" s="558"/>
      <c r="M62" s="559" t="str">
        <f t="shared" si="99"/>
        <v/>
      </c>
      <c r="N62" s="560" t="str">
        <f>IF(K62="","",L62*VLOOKUP(K62,Alimenti!$A$1:$F129,3,)/100)</f>
        <v/>
      </c>
      <c r="O62" s="560" t="str">
        <f>IF(K62="","",L62*VLOOKUP(K62,Alimenti!$A$1:$F129,4,)/100)</f>
        <v/>
      </c>
      <c r="P62" s="560" t="str">
        <f>IF(K62="","",L62*VLOOKUP(K62,Alimenti!$A$1:$F129,5,)/100)</f>
        <v/>
      </c>
      <c r="Q62" s="561" t="str">
        <f>IF(K62="","",VLOOKUP(K62,Alimenti!$A$4:$F129,6,))</f>
        <v/>
      </c>
      <c r="R62" s="503"/>
      <c r="S62" s="556">
        <f t="shared" si="106"/>
        <v>5</v>
      </c>
      <c r="T62" s="557"/>
      <c r="U62" s="558"/>
      <c r="V62" s="559" t="str">
        <f t="shared" si="100"/>
        <v/>
      </c>
      <c r="W62" s="560" t="str">
        <f>IF(T62="","",U62*VLOOKUP(T62,Alimenti!$A$1:$F129,3,)/100)</f>
        <v/>
      </c>
      <c r="X62" s="560" t="str">
        <f>IF(T62="","",U62*VLOOKUP(T62,Alimenti!$A$1:$F129,4,)/100)</f>
        <v/>
      </c>
      <c r="Y62" s="560" t="str">
        <f>IF(T62="","",U62*VLOOKUP(T62,Alimenti!$A$1:$F129,5,)/100)</f>
        <v/>
      </c>
      <c r="Z62" s="561" t="str">
        <f>IF(T62="","",VLOOKUP(T62,Alimenti!$A$4:$F129,6,))</f>
        <v/>
      </c>
      <c r="AA62" s="501"/>
      <c r="AB62" s="556">
        <f t="shared" si="107"/>
        <v>5</v>
      </c>
      <c r="AC62" s="556"/>
      <c r="AD62" s="591"/>
      <c r="AE62" s="592" t="str">
        <f t="shared" si="101"/>
        <v/>
      </c>
      <c r="AF62" s="593" t="str">
        <f>IF(AC62="","",AD62*VLOOKUP(AC62,Alimenti!$A$1:$F129,3,)/100)</f>
        <v/>
      </c>
      <c r="AG62" s="593" t="str">
        <f>IF(AC62="","",AD62*VLOOKUP(AC62,Alimenti!$A$1:$F129,4,)/100)</f>
        <v/>
      </c>
      <c r="AH62" s="593" t="str">
        <f>IF(AC62="","",AD62*VLOOKUP(AC62,Alimenti!$A$1:$F129,5,)/100)</f>
        <v/>
      </c>
      <c r="AI62" s="561" t="str">
        <f>IF(AC62="","",VLOOKUP(AC62,Alimenti!$A$4:$F129,6,))</f>
        <v/>
      </c>
      <c r="AJ62" s="585"/>
      <c r="AK62" s="569"/>
      <c r="AL62" s="598" t="str">
        <f t="shared" ref="AL62:AM62" si="117">K61</f>
        <v/>
      </c>
      <c r="AM62" s="597" t="str">
        <f t="shared" si="117"/>
        <v/>
      </c>
      <c r="AN62" s="597" t="str">
        <f t="shared" si="109"/>
        <v/>
      </c>
      <c r="AO62" s="569"/>
      <c r="AP62" s="598" t="str">
        <f t="shared" ref="AP62:AQ62" si="118">T61</f>
        <v/>
      </c>
      <c r="AQ62" s="597" t="str">
        <f t="shared" si="118"/>
        <v/>
      </c>
      <c r="AR62" s="597" t="str">
        <f t="shared" si="111"/>
        <v/>
      </c>
      <c r="AS62" s="569"/>
      <c r="AT62" s="598" t="str">
        <f t="shared" ref="AT62:AU62" si="119">AC61</f>
        <v/>
      </c>
      <c r="AU62" s="597" t="str">
        <f t="shared" si="119"/>
        <v/>
      </c>
      <c r="AV62" s="597" t="str">
        <f t="shared" si="113"/>
        <v/>
      </c>
      <c r="AW62" s="585"/>
    </row>
    <row r="63" ht="15.75" customHeight="1" outlineLevel="2">
      <c r="A63" s="585"/>
      <c r="B63" s="585"/>
      <c r="C63" s="585"/>
      <c r="D63" s="585"/>
      <c r="E63" s="585"/>
      <c r="F63" s="585"/>
      <c r="G63" s="585"/>
      <c r="H63" s="585"/>
      <c r="I63" s="585"/>
      <c r="J63" s="556">
        <f t="shared" si="105"/>
        <v>6</v>
      </c>
      <c r="K63" s="566"/>
      <c r="L63" s="558"/>
      <c r="M63" s="567" t="str">
        <f t="shared" si="99"/>
        <v/>
      </c>
      <c r="N63" s="568" t="str">
        <f>IF(K63="","",L63*VLOOKUP(K63,Alimenti!$A$1:$F129,3,)/100)</f>
        <v/>
      </c>
      <c r="O63" s="568" t="str">
        <f>IF(K63="","",L63*VLOOKUP(K63,Alimenti!$A$1:$F129,4,)/100)</f>
        <v/>
      </c>
      <c r="P63" s="568" t="str">
        <f>IF(K63="","",L63*VLOOKUP(K63,Alimenti!$A$1:$F129,5,)/100)</f>
        <v/>
      </c>
      <c r="Q63" s="561" t="str">
        <f>IF(K63="","",VLOOKUP(K63,Alimenti!$A$4:$F129,6,))</f>
        <v/>
      </c>
      <c r="R63" s="503"/>
      <c r="S63" s="556">
        <f t="shared" si="106"/>
        <v>6</v>
      </c>
      <c r="T63" s="566"/>
      <c r="U63" s="558"/>
      <c r="V63" s="567" t="str">
        <f t="shared" si="100"/>
        <v/>
      </c>
      <c r="W63" s="568" t="str">
        <f>IF(T63="","",U63*VLOOKUP(T63,Alimenti!$A$1:$F129,3,)/100)</f>
        <v/>
      </c>
      <c r="X63" s="568" t="str">
        <f>IF(T63="","",U63*VLOOKUP(T63,Alimenti!$A$1:$F129,4,)/100)</f>
        <v/>
      </c>
      <c r="Y63" s="568" t="str">
        <f>IF(T63="","",U63*VLOOKUP(T63,Alimenti!$A$1:$F129,5,)/100)</f>
        <v/>
      </c>
      <c r="Z63" s="561" t="str">
        <f>IF(T63="","",VLOOKUP(T63,Alimenti!$A$4:$F129,6,))</f>
        <v/>
      </c>
      <c r="AA63" s="501"/>
      <c r="AB63" s="556">
        <f t="shared" si="107"/>
        <v>6</v>
      </c>
      <c r="AC63" s="556"/>
      <c r="AD63" s="591"/>
      <c r="AE63" s="594" t="str">
        <f t="shared" si="101"/>
        <v/>
      </c>
      <c r="AF63" s="595" t="str">
        <f>IF(AC63="","",AD63*VLOOKUP(AC63,Alimenti!$A$1:$F129,3,)/100)</f>
        <v/>
      </c>
      <c r="AG63" s="595" t="str">
        <f>IF(AC63="","",AD63*VLOOKUP(AC63,Alimenti!$A$1:$F129,4,)/100)</f>
        <v/>
      </c>
      <c r="AH63" s="595" t="str">
        <f>IF(AC63="","",AD63*VLOOKUP(AC63,Alimenti!$A$1:$F129,5,)/100)</f>
        <v/>
      </c>
      <c r="AI63" s="561" t="str">
        <f>IF(AC63="","",VLOOKUP(AC63,Alimenti!$A$4:$F129,6,))</f>
        <v/>
      </c>
      <c r="AJ63" s="585"/>
      <c r="AK63" s="569"/>
      <c r="AL63" s="598" t="str">
        <f t="shared" ref="AL63:AM63" si="120">K62</f>
        <v/>
      </c>
      <c r="AM63" s="597" t="str">
        <f t="shared" si="120"/>
        <v/>
      </c>
      <c r="AN63" s="597" t="str">
        <f t="shared" si="109"/>
        <v/>
      </c>
      <c r="AO63" s="569"/>
      <c r="AP63" s="598" t="str">
        <f t="shared" ref="AP63:AQ63" si="121">T62</f>
        <v/>
      </c>
      <c r="AQ63" s="597" t="str">
        <f t="shared" si="121"/>
        <v/>
      </c>
      <c r="AR63" s="597" t="str">
        <f t="shared" si="111"/>
        <v/>
      </c>
      <c r="AS63" s="569"/>
      <c r="AT63" s="598" t="str">
        <f t="shared" ref="AT63:AU63" si="122">AC62</f>
        <v/>
      </c>
      <c r="AU63" s="597" t="str">
        <f t="shared" si="122"/>
        <v/>
      </c>
      <c r="AV63" s="597" t="str">
        <f t="shared" si="113"/>
        <v/>
      </c>
      <c r="AW63" s="585"/>
    </row>
    <row r="64" ht="15.75" customHeight="1" outlineLevel="2">
      <c r="A64" s="585"/>
      <c r="B64" s="585"/>
      <c r="C64" s="585"/>
      <c r="D64" s="585"/>
      <c r="E64" s="585"/>
      <c r="F64" s="585"/>
      <c r="G64" s="585"/>
      <c r="H64" s="585"/>
      <c r="I64" s="585"/>
      <c r="J64" s="556">
        <f t="shared" si="105"/>
        <v>7</v>
      </c>
      <c r="K64" s="557"/>
      <c r="L64" s="558"/>
      <c r="M64" s="559" t="str">
        <f t="shared" si="99"/>
        <v/>
      </c>
      <c r="N64" s="560" t="str">
        <f>IF(K64="","",L64*VLOOKUP(K64,Alimenti!$A$1:$F129,3,)/100)</f>
        <v/>
      </c>
      <c r="O64" s="560" t="str">
        <f>IF(K64="","",L64*VLOOKUP(K64,Alimenti!$A$1:$F129,4,)/100)</f>
        <v/>
      </c>
      <c r="P64" s="560" t="str">
        <f>IF(K64="","",L64*VLOOKUP(K64,Alimenti!$A$1:$F129,5,)/100)</f>
        <v/>
      </c>
      <c r="Q64" s="561" t="str">
        <f>IF(K64="","",VLOOKUP(K64,Alimenti!$A$4:$F129,6,))</f>
        <v/>
      </c>
      <c r="R64" s="503"/>
      <c r="S64" s="556">
        <f t="shared" si="106"/>
        <v>7</v>
      </c>
      <c r="T64" s="557"/>
      <c r="U64" s="558"/>
      <c r="V64" s="559" t="str">
        <f t="shared" si="100"/>
        <v/>
      </c>
      <c r="W64" s="560" t="str">
        <f>IF(T64="","",U64*VLOOKUP(T64,Alimenti!$A$1:$F129,3,)/100)</f>
        <v/>
      </c>
      <c r="X64" s="560" t="str">
        <f>IF(T64="","",U64*VLOOKUP(T64,Alimenti!$A$1:$F129,4,)/100)</f>
        <v/>
      </c>
      <c r="Y64" s="560" t="str">
        <f>IF(T64="","",U64*VLOOKUP(T64,Alimenti!$A$1:$F129,5,)/100)</f>
        <v/>
      </c>
      <c r="Z64" s="561" t="str">
        <f>IF(T64="","",VLOOKUP(T64,Alimenti!$A$4:$F129,6,))</f>
        <v/>
      </c>
      <c r="AA64" s="501"/>
      <c r="AB64" s="556">
        <f t="shared" si="107"/>
        <v>7</v>
      </c>
      <c r="AC64" s="556"/>
      <c r="AD64" s="591"/>
      <c r="AE64" s="592" t="str">
        <f t="shared" si="101"/>
        <v/>
      </c>
      <c r="AF64" s="593" t="str">
        <f>IF(AC64="","",AD64*VLOOKUP(AC64,Alimenti!$A$1:$F129,3,)/100)</f>
        <v/>
      </c>
      <c r="AG64" s="593" t="str">
        <f>IF(AC64="","",AD64*VLOOKUP(AC64,Alimenti!$A$1:$F129,4,)/100)</f>
        <v/>
      </c>
      <c r="AH64" s="593" t="str">
        <f>IF(AC64="","",AD64*VLOOKUP(AC64,Alimenti!$A$1:$F129,5,)/100)</f>
        <v/>
      </c>
      <c r="AI64" s="561" t="str">
        <f>IF(AC64="","",VLOOKUP(AC64,Alimenti!$A$4:$F129,6,))</f>
        <v/>
      </c>
      <c r="AJ64" s="585"/>
      <c r="AK64" s="569"/>
      <c r="AL64" s="598" t="str">
        <f t="shared" ref="AL64:AM64" si="123">K63</f>
        <v/>
      </c>
      <c r="AM64" s="597" t="str">
        <f t="shared" si="123"/>
        <v/>
      </c>
      <c r="AN64" s="597" t="str">
        <f t="shared" si="109"/>
        <v/>
      </c>
      <c r="AO64" s="569"/>
      <c r="AP64" s="598" t="str">
        <f t="shared" ref="AP64:AQ64" si="124">T63</f>
        <v/>
      </c>
      <c r="AQ64" s="597" t="str">
        <f t="shared" si="124"/>
        <v/>
      </c>
      <c r="AR64" s="597" t="str">
        <f t="shared" si="111"/>
        <v/>
      </c>
      <c r="AS64" s="569"/>
      <c r="AT64" s="598" t="str">
        <f t="shared" ref="AT64:AU64" si="125">AC63</f>
        <v/>
      </c>
      <c r="AU64" s="597" t="str">
        <f t="shared" si="125"/>
        <v/>
      </c>
      <c r="AV64" s="597" t="str">
        <f t="shared" si="113"/>
        <v/>
      </c>
      <c r="AW64" s="585"/>
    </row>
    <row r="65" ht="15.75" customHeight="1" outlineLevel="2">
      <c r="A65" s="585"/>
      <c r="B65" s="585"/>
      <c r="C65" s="585"/>
      <c r="D65" s="585"/>
      <c r="E65" s="585"/>
      <c r="F65" s="585"/>
      <c r="G65" s="585"/>
      <c r="H65" s="585"/>
      <c r="I65" s="585"/>
      <c r="J65" s="579"/>
      <c r="K65" s="580" t="s">
        <v>409</v>
      </c>
      <c r="L65" s="580"/>
      <c r="M65" s="581" t="str">
        <f>IF(M58="","",IFERROR(SUM(M58:M64)))</f>
        <v/>
      </c>
      <c r="N65" s="582" t="str">
        <f t="shared" ref="N65:P65" si="126">IF(N58="","", SUM(N58:N64))</f>
        <v/>
      </c>
      <c r="O65" s="582" t="str">
        <f t="shared" si="126"/>
        <v/>
      </c>
      <c r="P65" s="582" t="str">
        <f t="shared" si="126"/>
        <v/>
      </c>
      <c r="Q65" s="582"/>
      <c r="R65" s="584" t="str">
        <f>IF(R58="","", SUM(R58:R65))</f>
        <v/>
      </c>
      <c r="S65" s="579"/>
      <c r="T65" s="580" t="s">
        <v>409</v>
      </c>
      <c r="U65" s="580"/>
      <c r="V65" s="581" t="str">
        <f>IF(V58="","",IFERROR(SUM(V58:V64)))</f>
        <v/>
      </c>
      <c r="W65" s="582" t="str">
        <f t="shared" ref="W65:Y65" si="127">IF(W58="","", SUM(W58:W64))</f>
        <v/>
      </c>
      <c r="X65" s="582" t="str">
        <f t="shared" si="127"/>
        <v/>
      </c>
      <c r="Y65" s="582" t="str">
        <f t="shared" si="127"/>
        <v/>
      </c>
      <c r="Z65" s="582"/>
      <c r="AA65" s="501" t="str">
        <f>IF(AA58="","", SUM(AA58:AA65))</f>
        <v/>
      </c>
      <c r="AB65" s="599"/>
      <c r="AC65" s="600" t="s">
        <v>409</v>
      </c>
      <c r="AD65" s="600"/>
      <c r="AE65" s="581" t="str">
        <f>IF(AE58="","",IFERROR(SUM(AE58:AE64)))</f>
        <v/>
      </c>
      <c r="AF65" s="582" t="str">
        <f t="shared" ref="AF65:AH65" si="128">IF(AF58="","", SUM(AF58:AF64))</f>
        <v/>
      </c>
      <c r="AG65" s="582" t="str">
        <f t="shared" si="128"/>
        <v/>
      </c>
      <c r="AH65" s="582" t="str">
        <f t="shared" si="128"/>
        <v/>
      </c>
      <c r="AI65" s="582"/>
      <c r="AJ65" s="585"/>
      <c r="AK65" s="569"/>
      <c r="AL65" s="598" t="str">
        <f t="shared" ref="AL65:AM65" si="129">K64</f>
        <v/>
      </c>
      <c r="AM65" s="597" t="str">
        <f t="shared" si="129"/>
        <v/>
      </c>
      <c r="AN65" s="597" t="str">
        <f t="shared" si="109"/>
        <v/>
      </c>
      <c r="AO65" s="569"/>
      <c r="AP65" s="598" t="str">
        <f t="shared" ref="AP65:AQ65" si="130">T64</f>
        <v/>
      </c>
      <c r="AQ65" s="597" t="str">
        <f t="shared" si="130"/>
        <v/>
      </c>
      <c r="AR65" s="597" t="str">
        <f t="shared" si="111"/>
        <v/>
      </c>
      <c r="AS65" s="569"/>
      <c r="AT65" s="598" t="str">
        <f t="shared" ref="AT65:AU65" si="131">AC64</f>
        <v/>
      </c>
      <c r="AU65" s="597" t="str">
        <f t="shared" si="131"/>
        <v/>
      </c>
      <c r="AV65" s="597" t="str">
        <f t="shared" si="113"/>
        <v/>
      </c>
      <c r="AW65" s="585"/>
    </row>
    <row r="66" ht="15.75" customHeight="1" outlineLevel="2">
      <c r="A66" s="585"/>
      <c r="B66" s="585"/>
      <c r="C66" s="585"/>
      <c r="D66" s="585"/>
      <c r="E66" s="585"/>
      <c r="F66" s="585"/>
      <c r="G66" s="585"/>
      <c r="H66" s="585"/>
      <c r="I66" s="585"/>
      <c r="J66" s="585"/>
      <c r="K66" s="585"/>
      <c r="L66" s="585"/>
      <c r="M66" s="585"/>
      <c r="N66" s="585"/>
      <c r="O66" s="585"/>
      <c r="P66" s="585"/>
      <c r="Q66" s="586"/>
      <c r="R66" s="585"/>
      <c r="S66" s="585"/>
      <c r="T66" s="585"/>
      <c r="U66" s="585"/>
      <c r="V66" s="585"/>
      <c r="W66" s="585"/>
      <c r="X66" s="585"/>
      <c r="Y66" s="585"/>
      <c r="Z66" s="585"/>
      <c r="AA66" s="585"/>
      <c r="AB66" s="585"/>
      <c r="AC66" s="585"/>
      <c r="AD66" s="585"/>
      <c r="AE66" s="585"/>
      <c r="AF66" s="585"/>
      <c r="AG66" s="585"/>
      <c r="AH66" s="585"/>
      <c r="AI66" s="585"/>
      <c r="AJ66" s="585"/>
      <c r="AK66" s="336"/>
      <c r="AL66" s="336"/>
      <c r="AM66" s="336"/>
      <c r="AN66" s="336"/>
      <c r="AO66" s="336"/>
      <c r="AP66" s="336"/>
      <c r="AQ66" s="336"/>
      <c r="AR66" s="336"/>
      <c r="AS66" s="336"/>
      <c r="AT66" s="336"/>
      <c r="AU66" s="336"/>
      <c r="AV66" s="336"/>
      <c r="AW66" s="585"/>
    </row>
    <row r="67" ht="15.75" customHeight="1" outlineLevel="2">
      <c r="A67" s="601"/>
      <c r="B67" s="601"/>
      <c r="C67" s="601"/>
      <c r="D67" s="601"/>
      <c r="E67" s="601"/>
      <c r="F67" s="601"/>
      <c r="G67" s="601"/>
      <c r="H67" s="601"/>
      <c r="I67" s="601"/>
      <c r="J67" s="601"/>
      <c r="K67" s="601"/>
      <c r="L67" s="601"/>
      <c r="M67" s="601"/>
      <c r="N67" s="601"/>
      <c r="O67" s="601"/>
      <c r="P67" s="601"/>
      <c r="Q67" s="602"/>
      <c r="R67" s="601"/>
      <c r="S67" s="601"/>
      <c r="T67" s="601"/>
      <c r="U67" s="601"/>
      <c r="V67" s="601"/>
      <c r="W67" s="601"/>
      <c r="X67" s="601"/>
      <c r="Y67" s="601"/>
      <c r="Z67" s="601"/>
      <c r="AA67" s="601"/>
      <c r="AB67" s="601"/>
      <c r="AC67" s="601"/>
      <c r="AD67" s="601"/>
      <c r="AE67" s="601"/>
      <c r="AF67" s="601"/>
      <c r="AG67" s="601"/>
      <c r="AH67" s="601"/>
      <c r="AI67" s="601"/>
      <c r="AJ67" s="585"/>
      <c r="AK67" s="550"/>
      <c r="AL67" s="550"/>
      <c r="AM67" s="550"/>
      <c r="AN67" s="550"/>
      <c r="AO67" s="550"/>
      <c r="AP67" s="550"/>
      <c r="AQ67" s="550"/>
      <c r="AR67" s="550"/>
      <c r="AS67" s="550"/>
      <c r="AT67" s="550"/>
      <c r="AU67" s="550"/>
      <c r="AV67" s="550"/>
      <c r="AW67" s="585"/>
    </row>
    <row r="68" ht="15.75" customHeight="1" outlineLevel="1">
      <c r="A68" s="585"/>
      <c r="B68" s="585"/>
      <c r="C68" s="585"/>
      <c r="D68" s="585"/>
      <c r="E68" s="585"/>
      <c r="F68" s="585"/>
      <c r="G68" s="585"/>
      <c r="H68" s="585"/>
      <c r="I68" s="585"/>
      <c r="J68" s="585"/>
      <c r="K68" s="585"/>
      <c r="L68" s="585"/>
      <c r="M68" s="585"/>
      <c r="N68" s="585"/>
      <c r="O68" s="585"/>
      <c r="P68" s="585"/>
      <c r="Q68" s="586"/>
      <c r="R68" s="585"/>
      <c r="S68" s="585"/>
      <c r="T68" s="585"/>
      <c r="U68" s="585"/>
      <c r="V68" s="585"/>
      <c r="W68" s="585"/>
      <c r="X68" s="585"/>
      <c r="Y68" s="585"/>
      <c r="Z68" s="585"/>
      <c r="AA68" s="585"/>
      <c r="AB68" s="585"/>
      <c r="AC68" s="585"/>
      <c r="AD68" s="585"/>
      <c r="AE68" s="585"/>
      <c r="AF68" s="585"/>
      <c r="AG68" s="585"/>
      <c r="AH68" s="585"/>
      <c r="AI68" s="585"/>
      <c r="AJ68" s="585"/>
      <c r="AK68" s="336"/>
      <c r="AL68" s="336"/>
      <c r="AM68" s="336"/>
      <c r="AN68" s="336"/>
      <c r="AO68" s="336"/>
      <c r="AP68" s="336"/>
      <c r="AQ68" s="336"/>
      <c r="AR68" s="336"/>
      <c r="AS68" s="336"/>
      <c r="AT68" s="336"/>
      <c r="AU68" s="336"/>
      <c r="AV68" s="336"/>
      <c r="AW68" s="585"/>
    </row>
    <row r="69" ht="15.75" customHeight="1" outlineLevel="2">
      <c r="A69" s="517"/>
      <c r="B69" s="518"/>
      <c r="C69" s="518"/>
      <c r="D69" s="518"/>
      <c r="E69" s="518"/>
      <c r="F69" s="518"/>
      <c r="G69" s="518"/>
      <c r="H69" s="518"/>
      <c r="I69" s="503"/>
      <c r="J69" s="519"/>
      <c r="K69" s="519"/>
      <c r="L69" s="519"/>
      <c r="M69" s="520"/>
      <c r="N69" s="521" t="s">
        <v>396</v>
      </c>
      <c r="O69" s="521" t="s">
        <v>219</v>
      </c>
      <c r="P69" s="521" t="s">
        <v>397</v>
      </c>
      <c r="Q69" s="514"/>
      <c r="R69" s="503"/>
      <c r="S69" s="517"/>
      <c r="T69" s="517"/>
      <c r="U69" s="517"/>
      <c r="V69" s="517"/>
      <c r="W69" s="517"/>
      <c r="X69" s="517"/>
      <c r="Y69" s="517"/>
      <c r="Z69" s="517"/>
      <c r="AA69" s="517"/>
      <c r="AB69" s="517"/>
      <c r="AC69" s="517"/>
      <c r="AD69" s="517"/>
      <c r="AE69" s="517"/>
      <c r="AF69" s="517"/>
      <c r="AG69" s="517"/>
      <c r="AH69" s="517"/>
      <c r="AI69" s="517"/>
      <c r="AJ69" s="503"/>
      <c r="AK69" s="523">
        <f>AK42+1</f>
        <v>3</v>
      </c>
      <c r="AW69" s="585"/>
    </row>
    <row r="70" ht="15.75" customHeight="1" outlineLevel="2">
      <c r="A70" s="501"/>
      <c r="I70" s="501"/>
      <c r="J70" s="524" t="s">
        <v>398</v>
      </c>
      <c r="M70" s="525">
        <f>(N70*4+O70*9+P70*4)</f>
        <v>0</v>
      </c>
      <c r="N70" s="526">
        <f t="shared" ref="N70:P70" si="132">SUM(N81+W81+AF81+N92+W92+AF92)</f>
        <v>0</v>
      </c>
      <c r="O70" s="526">
        <f t="shared" si="132"/>
        <v>0</v>
      </c>
      <c r="P70" s="526">
        <f t="shared" si="132"/>
        <v>0</v>
      </c>
      <c r="Q70" s="527"/>
      <c r="R70" s="501"/>
      <c r="S70" s="501"/>
      <c r="T70" s="501"/>
      <c r="U70" s="501"/>
      <c r="V70" s="501"/>
      <c r="W70" s="501"/>
      <c r="X70" s="501"/>
      <c r="Y70" s="501"/>
      <c r="Z70" s="501"/>
      <c r="AA70" s="501"/>
      <c r="AB70" s="501"/>
      <c r="AC70" s="501"/>
      <c r="AD70" s="501"/>
      <c r="AE70" s="501"/>
      <c r="AF70" s="501"/>
      <c r="AG70" s="501"/>
      <c r="AH70" s="501"/>
      <c r="AI70" s="501"/>
      <c r="AJ70" s="503"/>
      <c r="AW70" s="603"/>
    </row>
    <row r="71" ht="15.75" customHeight="1" outlineLevel="2">
      <c r="A71" s="501"/>
      <c r="B71" s="501"/>
      <c r="C71" s="501"/>
      <c r="D71" s="501"/>
      <c r="E71" s="501"/>
      <c r="F71" s="501"/>
      <c r="G71" s="501"/>
      <c r="H71" s="501"/>
      <c r="I71" s="501"/>
      <c r="J71" s="501"/>
      <c r="K71" s="501"/>
      <c r="L71" s="501"/>
      <c r="M71" s="501"/>
      <c r="N71" s="501"/>
      <c r="O71" s="501"/>
      <c r="P71" s="501"/>
      <c r="Q71" s="502"/>
      <c r="R71" s="501"/>
      <c r="S71" s="501"/>
      <c r="T71" s="501"/>
      <c r="U71" s="501"/>
      <c r="V71" s="501"/>
      <c r="W71" s="501"/>
      <c r="X71" s="501"/>
      <c r="Y71" s="501"/>
      <c r="Z71" s="501"/>
      <c r="AA71" s="501"/>
      <c r="AB71" s="501"/>
      <c r="AC71" s="501"/>
      <c r="AD71" s="501"/>
      <c r="AE71" s="501"/>
      <c r="AF71" s="501"/>
      <c r="AG71" s="501"/>
      <c r="AH71" s="501"/>
      <c r="AI71" s="501"/>
      <c r="AJ71" s="503"/>
      <c r="AK71" s="336"/>
      <c r="AL71" s="336"/>
      <c r="AM71" s="336"/>
      <c r="AN71" s="336"/>
      <c r="AO71" s="336"/>
      <c r="AP71" s="336"/>
      <c r="AQ71" s="336"/>
      <c r="AR71" s="336"/>
      <c r="AS71" s="528"/>
      <c r="AT71" s="336"/>
      <c r="AU71" s="336"/>
      <c r="AV71" s="336"/>
      <c r="AW71" s="503"/>
    </row>
    <row r="72" ht="15.75" customHeight="1" outlineLevel="2">
      <c r="A72" s="501"/>
      <c r="B72" s="529" t="s">
        <v>399</v>
      </c>
      <c r="C72" s="530" t="s">
        <v>396</v>
      </c>
      <c r="D72" s="531" t="s">
        <v>219</v>
      </c>
      <c r="E72" s="532" t="s">
        <v>397</v>
      </c>
      <c r="F72" s="533" t="s">
        <v>222</v>
      </c>
      <c r="G72" s="141"/>
      <c r="H72" s="141"/>
      <c r="I72" s="501"/>
      <c r="J72" s="534">
        <v>1.0</v>
      </c>
      <c r="K72" s="535" t="s">
        <v>400</v>
      </c>
      <c r="L72" s="536"/>
      <c r="M72" s="537" t="str">
        <f>IF(N72="","",N72*4+O72*9+P72*4)</f>
        <v/>
      </c>
      <c r="N72" s="538" t="str">
        <f>$D75</f>
        <v/>
      </c>
      <c r="O72" s="538" t="str">
        <f>$F75</f>
        <v/>
      </c>
      <c r="P72" s="538" t="str">
        <f>$H75</f>
        <v/>
      </c>
      <c r="Q72" s="539"/>
      <c r="R72" s="501"/>
      <c r="S72" s="534">
        <f>J72+1</f>
        <v>2</v>
      </c>
      <c r="T72" s="535" t="s">
        <v>400</v>
      </c>
      <c r="U72" s="536"/>
      <c r="V72" s="537" t="str">
        <f>IF(W72="","",W72*4+X72*9+Y72*4)</f>
        <v/>
      </c>
      <c r="W72" s="538" t="str">
        <f>$D76</f>
        <v/>
      </c>
      <c r="X72" s="538" t="str">
        <f>$F76</f>
        <v/>
      </c>
      <c r="Y72" s="538" t="str">
        <f>$H76</f>
        <v/>
      </c>
      <c r="Z72" s="538"/>
      <c r="AA72" s="540"/>
      <c r="AB72" s="534">
        <f>S72+1</f>
        <v>3</v>
      </c>
      <c r="AC72" s="535" t="s">
        <v>400</v>
      </c>
      <c r="AD72" s="536"/>
      <c r="AE72" s="537" t="str">
        <f>IF(AF72="","",AF72*4+AG72*9+AH72*4)</f>
        <v/>
      </c>
      <c r="AF72" s="538" t="str">
        <f>$D77</f>
        <v/>
      </c>
      <c r="AG72" s="538" t="str">
        <f>$F77</f>
        <v/>
      </c>
      <c r="AH72" s="538" t="str">
        <f>$H77</f>
        <v/>
      </c>
      <c r="AI72" s="538"/>
      <c r="AJ72" s="503"/>
      <c r="AK72" s="604" t="str">
        <f>B73</f>
        <v/>
      </c>
      <c r="AW72" s="503"/>
    </row>
    <row r="73" ht="37.5" customHeight="1" outlineLevel="2">
      <c r="A73" s="501"/>
      <c r="B73" s="542"/>
      <c r="C73" s="543"/>
      <c r="D73" s="543"/>
      <c r="E73" s="543"/>
      <c r="F73" s="544" t="str">
        <f>IF(C73="","",C73*4+D73*9+E73*4)</f>
        <v/>
      </c>
      <c r="G73" s="545"/>
      <c r="H73" s="545"/>
      <c r="I73" s="501"/>
      <c r="J73" s="546"/>
      <c r="K73" s="547" t="s">
        <v>216</v>
      </c>
      <c r="L73" s="548" t="s">
        <v>402</v>
      </c>
      <c r="M73" s="548" t="s">
        <v>222</v>
      </c>
      <c r="N73" s="548" t="s">
        <v>396</v>
      </c>
      <c r="O73" s="548" t="s">
        <v>219</v>
      </c>
      <c r="P73" s="548" t="s">
        <v>397</v>
      </c>
      <c r="Q73" s="549" t="s">
        <v>221</v>
      </c>
      <c r="R73" s="501"/>
      <c r="S73" s="546"/>
      <c r="T73" s="547" t="s">
        <v>216</v>
      </c>
      <c r="U73" s="548" t="s">
        <v>402</v>
      </c>
      <c r="V73" s="548" t="s">
        <v>222</v>
      </c>
      <c r="W73" s="548" t="s">
        <v>396</v>
      </c>
      <c r="X73" s="548" t="s">
        <v>219</v>
      </c>
      <c r="Y73" s="548" t="s">
        <v>397</v>
      </c>
      <c r="Z73" s="549" t="s">
        <v>221</v>
      </c>
      <c r="AA73" s="503"/>
      <c r="AB73" s="546"/>
      <c r="AC73" s="547" t="s">
        <v>216</v>
      </c>
      <c r="AD73" s="548" t="s">
        <v>402</v>
      </c>
      <c r="AE73" s="548" t="s">
        <v>222</v>
      </c>
      <c r="AF73" s="548" t="s">
        <v>396</v>
      </c>
      <c r="AG73" s="548" t="s">
        <v>219</v>
      </c>
      <c r="AH73" s="548" t="s">
        <v>397</v>
      </c>
      <c r="AI73" s="549" t="s">
        <v>221</v>
      </c>
      <c r="AJ73" s="503"/>
      <c r="AK73" s="550"/>
      <c r="AL73" s="551" t="str">
        <f>B75</f>
        <v/>
      </c>
      <c r="AO73" s="506"/>
      <c r="AP73" s="551" t="str">
        <f>B76</f>
        <v/>
      </c>
      <c r="AS73" s="528"/>
      <c r="AT73" s="551" t="str">
        <f>B77</f>
        <v/>
      </c>
      <c r="AW73" s="552"/>
    </row>
    <row r="74" ht="15.75" customHeight="1" outlineLevel="2">
      <c r="A74" s="503"/>
      <c r="B74" s="553" t="s">
        <v>403</v>
      </c>
      <c r="C74" s="553" t="s">
        <v>404</v>
      </c>
      <c r="D74" s="554" t="s">
        <v>396</v>
      </c>
      <c r="E74" s="555" t="s">
        <v>404</v>
      </c>
      <c r="F74" s="555" t="s">
        <v>219</v>
      </c>
      <c r="G74" s="555" t="s">
        <v>404</v>
      </c>
      <c r="H74" s="555" t="s">
        <v>397</v>
      </c>
      <c r="I74" s="503"/>
      <c r="J74" s="556">
        <v>1.0</v>
      </c>
      <c r="K74" s="557"/>
      <c r="L74" s="558"/>
      <c r="M74" s="559" t="str">
        <f t="shared" ref="M74:M80" si="133">IF(K74="","",N74*4+O74*9+P74*4)</f>
        <v/>
      </c>
      <c r="N74" s="560" t="str">
        <f>IF(K74="","",L74*VLOOKUP(K74,Alimenti!$A$1:$F129,3,)/100)</f>
        <v/>
      </c>
      <c r="O74" s="560" t="str">
        <f>IF(K74="","",L74*VLOOKUP(K74,Alimenti!$A$1:$F129,4,)/100)</f>
        <v/>
      </c>
      <c r="P74" s="560" t="str">
        <f>IF(K74="","",L74*VLOOKUP(K74,Alimenti!$A$1:$F129,5,)/100)</f>
        <v/>
      </c>
      <c r="Q74" s="561" t="str">
        <f>IF(K74="","",VLOOKUP(K74,Alimenti!$A$4:$F129,6,))</f>
        <v/>
      </c>
      <c r="R74" s="503"/>
      <c r="S74" s="556">
        <v>1.0</v>
      </c>
      <c r="T74" s="557"/>
      <c r="U74" s="558"/>
      <c r="V74" s="559" t="str">
        <f t="shared" ref="V74:V80" si="134">IF(T74="","",W74*4+X74*9+Y74*4)</f>
        <v/>
      </c>
      <c r="W74" s="560" t="str">
        <f>IF(T74="","",U74*VLOOKUP(T74,Alimenti!$A$1:$F129,3,)/100)</f>
        <v/>
      </c>
      <c r="X74" s="560" t="str">
        <f>IF(T74="","",U74*VLOOKUP(T74,Alimenti!$A$1:$F129,4,)/100)</f>
        <v/>
      </c>
      <c r="Y74" s="560" t="str">
        <f>IF(T74="","",U74*VLOOKUP(T74,Alimenti!$A$1:$F129,5,)/100)</f>
        <v/>
      </c>
      <c r="Z74" s="561" t="str">
        <f>IF(T74="","",VLOOKUP(T74,Alimenti!$A$4:$F129,6,))</f>
        <v/>
      </c>
      <c r="AA74" s="503"/>
      <c r="AB74" s="556">
        <v>1.0</v>
      </c>
      <c r="AC74" s="557"/>
      <c r="AD74" s="558"/>
      <c r="AE74" s="559" t="str">
        <f t="shared" ref="AE74:AE80" si="135">IF(AC74="","",AF74*4+AG74*9+AH74*4)</f>
        <v/>
      </c>
      <c r="AF74" s="560" t="str">
        <f>IF(AC74="","",AD74*VLOOKUP(AC74,Alimenti!$A$1:$F129,3,)/100)</f>
        <v/>
      </c>
      <c r="AG74" s="560" t="str">
        <f>IF(AC74="","",AD74*VLOOKUP(AC74,Alimenti!$A$1:$F129,4,)/100)</f>
        <v/>
      </c>
      <c r="AH74" s="560" t="str">
        <f>IF(AC74="","",AD74*VLOOKUP(AC74,Alimenti!$A$1:$F129,5,)/100)</f>
        <v/>
      </c>
      <c r="AI74" s="561" t="str">
        <f>IF(AC74="","",VLOOKUP(AC74,Alimenti!$A$4:$F129,6,))</f>
        <v/>
      </c>
      <c r="AJ74" s="503"/>
      <c r="AK74" s="562"/>
      <c r="AL74" s="562" t="s">
        <v>216</v>
      </c>
      <c r="AM74" s="562" t="s">
        <v>402</v>
      </c>
      <c r="AN74" s="562" t="s">
        <v>221</v>
      </c>
      <c r="AO74" s="528"/>
      <c r="AP74" s="562" t="s">
        <v>216</v>
      </c>
      <c r="AQ74" s="562" t="s">
        <v>402</v>
      </c>
      <c r="AR74" s="562" t="s">
        <v>221</v>
      </c>
      <c r="AS74" s="336"/>
      <c r="AT74" s="562" t="s">
        <v>216</v>
      </c>
      <c r="AU74" s="562" t="s">
        <v>402</v>
      </c>
      <c r="AV74" s="562" t="s">
        <v>221</v>
      </c>
      <c r="AW74" s="503"/>
    </row>
    <row r="75" ht="15.75" customHeight="1" outlineLevel="2">
      <c r="A75" s="501"/>
      <c r="B75" s="563"/>
      <c r="C75" s="564"/>
      <c r="D75" s="565" t="str">
        <f>IF(C75="","",C75*C73)</f>
        <v/>
      </c>
      <c r="E75" s="564"/>
      <c r="F75" s="565" t="str">
        <f>IF(E75="","",E75*D73)</f>
        <v/>
      </c>
      <c r="G75" s="564"/>
      <c r="H75" s="565" t="str">
        <f>IF(G75="","",G75*E73)</f>
        <v/>
      </c>
      <c r="I75" s="501"/>
      <c r="J75" s="556">
        <f t="shared" ref="J75:J80" si="139">J74+1</f>
        <v>2</v>
      </c>
      <c r="K75" s="566"/>
      <c r="L75" s="558"/>
      <c r="M75" s="567" t="str">
        <f t="shared" si="133"/>
        <v/>
      </c>
      <c r="N75" s="568" t="str">
        <f>IF(K75="","",L75*VLOOKUP(K75,Alimenti!$A$1:$F129,3,)/100)</f>
        <v/>
      </c>
      <c r="O75" s="568" t="str">
        <f>IF(K75="","",L75*VLOOKUP(K75,Alimenti!$A$1:$F129,4,)/100)</f>
        <v/>
      </c>
      <c r="P75" s="568" t="str">
        <f>IF(K75="","",L75*VLOOKUP(K75,Alimenti!$A$1:$F129,5,)/100)</f>
        <v/>
      </c>
      <c r="Q75" s="561" t="str">
        <f>IF(K75="","",VLOOKUP(K75,Alimenti!$A$4:$F129,6,))</f>
        <v/>
      </c>
      <c r="R75" s="501"/>
      <c r="S75" s="556">
        <f t="shared" ref="S75:S80" si="140">S74+1</f>
        <v>2</v>
      </c>
      <c r="T75" s="566"/>
      <c r="U75" s="558"/>
      <c r="V75" s="567" t="str">
        <f t="shared" si="134"/>
        <v/>
      </c>
      <c r="W75" s="568" t="str">
        <f>IF(T75="","",U75*VLOOKUP(T75,Alimenti!$A$1:$F129,3,)/100)</f>
        <v/>
      </c>
      <c r="X75" s="568" t="str">
        <f>IF(T75="","",U75*VLOOKUP(T75,Alimenti!$A$1:$F129,4,)/100)</f>
        <v/>
      </c>
      <c r="Y75" s="568" t="str">
        <f>IF(T75="","",U75*VLOOKUP(T75,Alimenti!$A$1:$F129,5,)/100)</f>
        <v/>
      </c>
      <c r="Z75" s="561" t="str">
        <f>IF(T75="","",VLOOKUP(T75,Alimenti!$A$4:$F129,6,))</f>
        <v/>
      </c>
      <c r="AA75" s="503"/>
      <c r="AB75" s="556">
        <f t="shared" ref="AB75:AB80" si="141">AB74+1</f>
        <v>2</v>
      </c>
      <c r="AC75" s="566"/>
      <c r="AD75" s="558"/>
      <c r="AE75" s="567" t="str">
        <f t="shared" si="135"/>
        <v/>
      </c>
      <c r="AF75" s="568" t="str">
        <f>IF(AC75="","",AD75*VLOOKUP(AC75,Alimenti!$A$1:$F129,3,)/100)</f>
        <v/>
      </c>
      <c r="AG75" s="568" t="str">
        <f>IF(AC75="","",AD75*VLOOKUP(AC75,Alimenti!$A$1:$F129,4,)/100)</f>
        <v/>
      </c>
      <c r="AH75" s="568" t="str">
        <f>IF(AC75="","",AD75*VLOOKUP(AC75,Alimenti!$A$1:$F129,5,)/100)</f>
        <v/>
      </c>
      <c r="AI75" s="561" t="str">
        <f>IF(AC75="","",VLOOKUP(AC75,Alimenti!$A$4:$F129,6,))</f>
        <v/>
      </c>
      <c r="AJ75" s="503"/>
      <c r="AK75" s="569"/>
      <c r="AL75" s="569" t="str">
        <f t="shared" ref="AL75:AM75" si="136">K74</f>
        <v/>
      </c>
      <c r="AM75" s="570" t="str">
        <f t="shared" si="136"/>
        <v/>
      </c>
      <c r="AN75" s="571" t="str">
        <f>Q74</f>
        <v/>
      </c>
      <c r="AO75" s="569"/>
      <c r="AP75" s="569" t="str">
        <f t="shared" ref="AP75:AQ75" si="137">T74</f>
        <v/>
      </c>
      <c r="AQ75" s="571" t="str">
        <f t="shared" si="137"/>
        <v/>
      </c>
      <c r="AR75" s="571" t="str">
        <f t="shared" ref="AR75:AR81" si="144">Z74</f>
        <v/>
      </c>
      <c r="AS75" s="572"/>
      <c r="AT75" s="569" t="str">
        <f t="shared" ref="AT75:AU75" si="138">AC74</f>
        <v/>
      </c>
      <c r="AU75" s="571" t="str">
        <f t="shared" si="138"/>
        <v/>
      </c>
      <c r="AV75" s="571" t="str">
        <f t="shared" ref="AV75:AV81" si="146">AI74</f>
        <v/>
      </c>
      <c r="AW75" s="503"/>
    </row>
    <row r="76" ht="15.75" customHeight="1" outlineLevel="2">
      <c r="A76" s="501"/>
      <c r="B76" s="573"/>
      <c r="C76" s="574"/>
      <c r="D76" s="561" t="str">
        <f>IF(C76="","",C76*C73)</f>
        <v/>
      </c>
      <c r="E76" s="574"/>
      <c r="F76" s="561" t="str">
        <f>IF(E76="","",E76*D73)</f>
        <v/>
      </c>
      <c r="G76" s="574"/>
      <c r="H76" s="561" t="str">
        <f>IF(G76="","",G76*E73)</f>
        <v/>
      </c>
      <c r="I76" s="501"/>
      <c r="J76" s="556">
        <f t="shared" si="139"/>
        <v>3</v>
      </c>
      <c r="K76" s="557"/>
      <c r="L76" s="558"/>
      <c r="M76" s="559" t="str">
        <f t="shared" si="133"/>
        <v/>
      </c>
      <c r="N76" s="560" t="str">
        <f>IF(K76="","",L76*VLOOKUP(K76,Alimenti!$A$1:$F129,3,)/100)</f>
        <v/>
      </c>
      <c r="O76" s="560" t="str">
        <f>IF(K76="","",L76*VLOOKUP(K76,Alimenti!$A$1:$F129,4,)/100)</f>
        <v/>
      </c>
      <c r="P76" s="560" t="str">
        <f>IF(K76="","",L76*VLOOKUP(K76,Alimenti!$A$1:$F129,5,)/100)</f>
        <v/>
      </c>
      <c r="Q76" s="561" t="str">
        <f>IF(K76="","",VLOOKUP(K76,Alimenti!$A$4:$F129,6,))</f>
        <v/>
      </c>
      <c r="R76" s="501"/>
      <c r="S76" s="556">
        <f t="shared" si="140"/>
        <v>3</v>
      </c>
      <c r="T76" s="557"/>
      <c r="U76" s="558"/>
      <c r="V76" s="559" t="str">
        <f t="shared" si="134"/>
        <v/>
      </c>
      <c r="W76" s="560" t="str">
        <f>IF(T76="","",U76*VLOOKUP(T76,Alimenti!$A$1:$F129,3,)/100)</f>
        <v/>
      </c>
      <c r="X76" s="560" t="str">
        <f>IF(T76="","",U76*VLOOKUP(T76,Alimenti!$A$1:$F129,4,)/100)</f>
        <v/>
      </c>
      <c r="Y76" s="560" t="str">
        <f>IF(T76="","",U76*VLOOKUP(T76,Alimenti!$A$1:$F129,5,)/100)</f>
        <v/>
      </c>
      <c r="Z76" s="561" t="str">
        <f>IF(T76="","",VLOOKUP(T76,Alimenti!$A$4:$F129,6,))</f>
        <v/>
      </c>
      <c r="AA76" s="503"/>
      <c r="AB76" s="556">
        <f t="shared" si="141"/>
        <v>3</v>
      </c>
      <c r="AC76" s="557"/>
      <c r="AD76" s="558"/>
      <c r="AE76" s="559" t="str">
        <f t="shared" si="135"/>
        <v/>
      </c>
      <c r="AF76" s="560" t="str">
        <f>IF(AC76="","",AD76*VLOOKUP(AC76,Alimenti!$A$1:$F129,3,)/100)</f>
        <v/>
      </c>
      <c r="AG76" s="560" t="str">
        <f>IF(AC76="","",AD76*VLOOKUP(AC76,Alimenti!$A$1:$F129,4,)/100)</f>
        <v/>
      </c>
      <c r="AH76" s="560" t="str">
        <f>IF(AC76="","",AD76*VLOOKUP(AC76,Alimenti!$A$1:$F129,5,)/100)</f>
        <v/>
      </c>
      <c r="AI76" s="561" t="str">
        <f>IF(AC76="","",VLOOKUP(AC76,Alimenti!$A$4:$F129,6,))</f>
        <v/>
      </c>
      <c r="AJ76" s="503"/>
      <c r="AK76" s="569"/>
      <c r="AL76" s="569" t="str">
        <f t="shared" ref="AL76:AM76" si="142">K75</f>
        <v/>
      </c>
      <c r="AM76" s="570" t="str">
        <f t="shared" si="142"/>
        <v/>
      </c>
      <c r="AN76" s="572"/>
      <c r="AO76" s="572"/>
      <c r="AP76" s="569" t="str">
        <f t="shared" ref="AP76:AQ76" si="143">T75</f>
        <v/>
      </c>
      <c r="AQ76" s="571" t="str">
        <f t="shared" si="143"/>
        <v/>
      </c>
      <c r="AR76" s="571" t="str">
        <f t="shared" si="144"/>
        <v/>
      </c>
      <c r="AS76" s="572"/>
      <c r="AT76" s="569" t="str">
        <f t="shared" ref="AT76:AU76" si="145">AC75</f>
        <v/>
      </c>
      <c r="AU76" s="571" t="str">
        <f t="shared" si="145"/>
        <v/>
      </c>
      <c r="AV76" s="571" t="str">
        <f t="shared" si="146"/>
        <v/>
      </c>
      <c r="AW76" s="503"/>
    </row>
    <row r="77" ht="15.75" customHeight="1" outlineLevel="2">
      <c r="A77" s="501"/>
      <c r="B77" s="563"/>
      <c r="C77" s="564"/>
      <c r="D77" s="565" t="str">
        <f>IF(C77="","",C77*C73)</f>
        <v/>
      </c>
      <c r="E77" s="564"/>
      <c r="F77" s="565" t="str">
        <f>IF(E77="","",E77*D73)</f>
        <v/>
      </c>
      <c r="G77" s="564"/>
      <c r="H77" s="565" t="str">
        <f>IF(G77="","",G77*E73)</f>
        <v/>
      </c>
      <c r="I77" s="501"/>
      <c r="J77" s="556">
        <f t="shared" si="139"/>
        <v>4</v>
      </c>
      <c r="K77" s="566"/>
      <c r="L77" s="558"/>
      <c r="M77" s="567" t="str">
        <f t="shared" si="133"/>
        <v/>
      </c>
      <c r="N77" s="568" t="str">
        <f>IF(K77="","",L77*VLOOKUP(K77,Alimenti!$A$1:$F129,3,)/100)</f>
        <v/>
      </c>
      <c r="O77" s="568" t="str">
        <f>IF(K77="","",L77*VLOOKUP(K77,Alimenti!$A$1:$F129,4,)/100)</f>
        <v/>
      </c>
      <c r="P77" s="568" t="str">
        <f>IF(K77="","",L77*VLOOKUP(K77,Alimenti!$A$1:$F129,5,)/100)</f>
        <v/>
      </c>
      <c r="Q77" s="561" t="str">
        <f>IF(K77="","",VLOOKUP(K77,Alimenti!$A$4:$F129,6,))</f>
        <v/>
      </c>
      <c r="R77" s="501"/>
      <c r="S77" s="556">
        <f t="shared" si="140"/>
        <v>4</v>
      </c>
      <c r="T77" s="566"/>
      <c r="U77" s="558"/>
      <c r="V77" s="567" t="str">
        <f t="shared" si="134"/>
        <v/>
      </c>
      <c r="W77" s="568" t="str">
        <f>IF(T77="","",U77*VLOOKUP(T77,Alimenti!$A$1:$F129,3,)/100)</f>
        <v/>
      </c>
      <c r="X77" s="568" t="str">
        <f>IF(T77="","",U77*VLOOKUP(T77,Alimenti!$A$1:$F129,4,)/100)</f>
        <v/>
      </c>
      <c r="Y77" s="568" t="str">
        <f>IF(T77="","",U77*VLOOKUP(T77,Alimenti!$A$1:$F129,5,)/100)</f>
        <v/>
      </c>
      <c r="Z77" s="561" t="str">
        <f>IF(T77="","",VLOOKUP(T77,Alimenti!$A$4:$F129,6,))</f>
        <v/>
      </c>
      <c r="AA77" s="503"/>
      <c r="AB77" s="556">
        <f t="shared" si="141"/>
        <v>4</v>
      </c>
      <c r="AC77" s="566"/>
      <c r="AD77" s="558"/>
      <c r="AE77" s="567" t="str">
        <f t="shared" si="135"/>
        <v/>
      </c>
      <c r="AF77" s="568" t="str">
        <f>IF(AC77="","",AD77*VLOOKUP(AC77,Alimenti!$A$1:$F129,3,)/100)</f>
        <v/>
      </c>
      <c r="AG77" s="568" t="str">
        <f>IF(AC77="","",AD77*VLOOKUP(AC77,Alimenti!$A$1:$F129,4,)/100)</f>
        <v/>
      </c>
      <c r="AH77" s="568" t="str">
        <f>IF(AC77="","",AD77*VLOOKUP(AC77,Alimenti!$A$1:$F129,5,)/100)</f>
        <v/>
      </c>
      <c r="AI77" s="561" t="str">
        <f>IF(AC77="","",VLOOKUP(AC77,Alimenti!$A$4:$F129,6,))</f>
        <v/>
      </c>
      <c r="AJ77" s="503"/>
      <c r="AK77" s="569"/>
      <c r="AL77" s="569" t="str">
        <f t="shared" ref="AL77:AM77" si="147">K76</f>
        <v/>
      </c>
      <c r="AM77" s="570" t="str">
        <f t="shared" si="147"/>
        <v/>
      </c>
      <c r="AN77" s="572"/>
      <c r="AO77" s="572"/>
      <c r="AP77" s="569" t="str">
        <f t="shared" ref="AP77:AQ77" si="148">T76</f>
        <v/>
      </c>
      <c r="AQ77" s="571" t="str">
        <f t="shared" si="148"/>
        <v/>
      </c>
      <c r="AR77" s="571" t="str">
        <f t="shared" si="144"/>
        <v/>
      </c>
      <c r="AS77" s="572"/>
      <c r="AT77" s="569" t="str">
        <f t="shared" ref="AT77:AU77" si="149">AC76</f>
        <v/>
      </c>
      <c r="AU77" s="571" t="str">
        <f t="shared" si="149"/>
        <v/>
      </c>
      <c r="AV77" s="571" t="str">
        <f t="shared" si="146"/>
        <v/>
      </c>
      <c r="AW77" s="503"/>
    </row>
    <row r="78" ht="15.75" customHeight="1" outlineLevel="2">
      <c r="A78" s="501"/>
      <c r="B78" s="573"/>
      <c r="C78" s="574"/>
      <c r="D78" s="561" t="str">
        <f>IF(C78="","",C78*C73)</f>
        <v/>
      </c>
      <c r="E78" s="574"/>
      <c r="F78" s="561" t="str">
        <f>IF(E78="","",E78*D73)</f>
        <v/>
      </c>
      <c r="G78" s="574"/>
      <c r="H78" s="561" t="str">
        <f>IF(G78="","",G78*E73)</f>
        <v/>
      </c>
      <c r="I78" s="501"/>
      <c r="J78" s="556">
        <f t="shared" si="139"/>
        <v>5</v>
      </c>
      <c r="K78" s="557"/>
      <c r="L78" s="558"/>
      <c r="M78" s="559" t="str">
        <f t="shared" si="133"/>
        <v/>
      </c>
      <c r="N78" s="560" t="str">
        <f>IF(K78="","",L78*VLOOKUP(K78,Alimenti!$A$1:$F129,3,)/100)</f>
        <v/>
      </c>
      <c r="O78" s="560" t="str">
        <f>IF(K78="","",L78*VLOOKUP(K78,Alimenti!$A$1:$F129,4,)/100)</f>
        <v/>
      </c>
      <c r="P78" s="560" t="str">
        <f>IF(K78="","",L78*VLOOKUP(K78,Alimenti!$A$1:$F129,5,)/100)</f>
        <v/>
      </c>
      <c r="Q78" s="561" t="str">
        <f>IF(K78="","",VLOOKUP(K78,Alimenti!$A$4:$F129,6,))</f>
        <v/>
      </c>
      <c r="R78" s="501"/>
      <c r="S78" s="556">
        <f t="shared" si="140"/>
        <v>5</v>
      </c>
      <c r="T78" s="557"/>
      <c r="U78" s="558"/>
      <c r="V78" s="559" t="str">
        <f t="shared" si="134"/>
        <v/>
      </c>
      <c r="W78" s="560" t="str">
        <f>IF(T78="","",U78*VLOOKUP(T78,Alimenti!$A$1:$F129,3,)/100)</f>
        <v/>
      </c>
      <c r="X78" s="560" t="str">
        <f>IF(T78="","",U78*VLOOKUP(T78,Alimenti!$A$1:$F129,4,)/100)</f>
        <v/>
      </c>
      <c r="Y78" s="560" t="str">
        <f>IF(T78="","",U78*VLOOKUP(T78,Alimenti!$A$1:$F129,5,)/100)</f>
        <v/>
      </c>
      <c r="Z78" s="561" t="str">
        <f>IF(T78="","",VLOOKUP(T78,Alimenti!$A$4:$F129,6,))</f>
        <v/>
      </c>
      <c r="AA78" s="503"/>
      <c r="AB78" s="556">
        <f t="shared" si="141"/>
        <v>5</v>
      </c>
      <c r="AC78" s="557"/>
      <c r="AD78" s="558"/>
      <c r="AE78" s="559" t="str">
        <f t="shared" si="135"/>
        <v/>
      </c>
      <c r="AF78" s="560" t="str">
        <f>IF(AC78="","",AD78*VLOOKUP(AC78,Alimenti!$A$1:$F129,3,)/100)</f>
        <v/>
      </c>
      <c r="AG78" s="560" t="str">
        <f>IF(AC78="","",AD78*VLOOKUP(AC78,Alimenti!$A$1:$F129,4,)/100)</f>
        <v/>
      </c>
      <c r="AH78" s="560" t="str">
        <f>IF(AC78="","",AD78*VLOOKUP(AC78,Alimenti!$A$1:$F129,5,)/100)</f>
        <v/>
      </c>
      <c r="AI78" s="561" t="str">
        <f>IF(AC78="","",VLOOKUP(AC78,Alimenti!$A$4:$F129,6,))</f>
        <v/>
      </c>
      <c r="AJ78" s="503"/>
      <c r="AK78" s="569"/>
      <c r="AL78" s="569" t="str">
        <f t="shared" ref="AL78:AM78" si="150">K77</f>
        <v/>
      </c>
      <c r="AM78" s="570" t="str">
        <f t="shared" si="150"/>
        <v/>
      </c>
      <c r="AN78" s="572"/>
      <c r="AO78" s="572"/>
      <c r="AP78" s="569" t="str">
        <f t="shared" ref="AP78:AQ78" si="151">T77</f>
        <v/>
      </c>
      <c r="AQ78" s="571" t="str">
        <f t="shared" si="151"/>
        <v/>
      </c>
      <c r="AR78" s="571" t="str">
        <f t="shared" si="144"/>
        <v/>
      </c>
      <c r="AS78" s="572"/>
      <c r="AT78" s="569" t="str">
        <f t="shared" ref="AT78:AU78" si="152">AC77</f>
        <v/>
      </c>
      <c r="AU78" s="571" t="str">
        <f t="shared" si="152"/>
        <v/>
      </c>
      <c r="AV78" s="571" t="str">
        <f t="shared" si="146"/>
        <v/>
      </c>
      <c r="AW78" s="503"/>
    </row>
    <row r="79" ht="15.75" customHeight="1" outlineLevel="2">
      <c r="A79" s="501"/>
      <c r="B79" s="563"/>
      <c r="C79" s="564"/>
      <c r="D79" s="565" t="str">
        <f>IF(C79="","",C79*C73)</f>
        <v/>
      </c>
      <c r="E79" s="564"/>
      <c r="F79" s="565" t="str">
        <f>IF(E79="","",E79*D73)</f>
        <v/>
      </c>
      <c r="G79" s="564"/>
      <c r="H79" s="565" t="str">
        <f>IF(G79="","",G79*E73)</f>
        <v/>
      </c>
      <c r="I79" s="501"/>
      <c r="J79" s="556">
        <f t="shared" si="139"/>
        <v>6</v>
      </c>
      <c r="K79" s="566"/>
      <c r="L79" s="558"/>
      <c r="M79" s="567" t="str">
        <f t="shared" si="133"/>
        <v/>
      </c>
      <c r="N79" s="568" t="str">
        <f>IF(K79="","",L79*VLOOKUP(K79,Alimenti!$A$1:$F129,3,)/100)</f>
        <v/>
      </c>
      <c r="O79" s="568" t="str">
        <f>IF(K79="","",L79*VLOOKUP(K79,Alimenti!$A$1:$F129,4,)/100)</f>
        <v/>
      </c>
      <c r="P79" s="568" t="str">
        <f>IF(K79="","",L79*VLOOKUP(K79,Alimenti!$A$1:$F129,5,)/100)</f>
        <v/>
      </c>
      <c r="Q79" s="561" t="str">
        <f>IF(K79="","",VLOOKUP(K79,Alimenti!$A$4:$F129,6,))</f>
        <v/>
      </c>
      <c r="R79" s="501"/>
      <c r="S79" s="556">
        <f t="shared" si="140"/>
        <v>6</v>
      </c>
      <c r="T79" s="566"/>
      <c r="U79" s="558"/>
      <c r="V79" s="567" t="str">
        <f t="shared" si="134"/>
        <v/>
      </c>
      <c r="W79" s="568" t="str">
        <f>IF(T79="","",U79*VLOOKUP(T79,Alimenti!$A$1:$F129,3,)/100)</f>
        <v/>
      </c>
      <c r="X79" s="568" t="str">
        <f>IF(T79="","",U79*VLOOKUP(T79,Alimenti!$A$1:$F129,4,)/100)</f>
        <v/>
      </c>
      <c r="Y79" s="568" t="str">
        <f>IF(T79="","",U79*VLOOKUP(T79,Alimenti!$A$1:$F129,5,)/100)</f>
        <v/>
      </c>
      <c r="Z79" s="561" t="str">
        <f>IF(T79="","",VLOOKUP(T79,Alimenti!$A$4:$F129,6,))</f>
        <v/>
      </c>
      <c r="AA79" s="503"/>
      <c r="AB79" s="556">
        <f t="shared" si="141"/>
        <v>6</v>
      </c>
      <c r="AC79" s="566"/>
      <c r="AD79" s="558"/>
      <c r="AE79" s="567" t="str">
        <f t="shared" si="135"/>
        <v/>
      </c>
      <c r="AF79" s="568" t="str">
        <f>IF(AC79="","",AD79*VLOOKUP(AC79,Alimenti!$A$1:$F129,3,)/100)</f>
        <v/>
      </c>
      <c r="AG79" s="568" t="str">
        <f>IF(AC79="","",AD79*VLOOKUP(AC79,Alimenti!$A$1:$F129,4,)/100)</f>
        <v/>
      </c>
      <c r="AH79" s="568" t="str">
        <f>IF(AC79="","",AD79*VLOOKUP(AC79,Alimenti!$A$1:$F129,5,)/100)</f>
        <v/>
      </c>
      <c r="AI79" s="561" t="str">
        <f>IF(AC79="","",VLOOKUP(AC79,Alimenti!$A$4:$F129,6,))</f>
        <v/>
      </c>
      <c r="AJ79" s="503"/>
      <c r="AK79" s="569"/>
      <c r="AL79" s="569" t="str">
        <f t="shared" ref="AL79:AM79" si="153">K78</f>
        <v/>
      </c>
      <c r="AM79" s="570" t="str">
        <f t="shared" si="153"/>
        <v/>
      </c>
      <c r="AN79" s="572"/>
      <c r="AO79" s="572"/>
      <c r="AP79" s="569" t="str">
        <f t="shared" ref="AP79:AQ79" si="154">T78</f>
        <v/>
      </c>
      <c r="AQ79" s="571" t="str">
        <f t="shared" si="154"/>
        <v/>
      </c>
      <c r="AR79" s="571" t="str">
        <f t="shared" si="144"/>
        <v/>
      </c>
      <c r="AS79" s="572"/>
      <c r="AT79" s="569" t="str">
        <f t="shared" ref="AT79:AU79" si="155">AC78</f>
        <v/>
      </c>
      <c r="AU79" s="571" t="str">
        <f t="shared" si="155"/>
        <v/>
      </c>
      <c r="AV79" s="571" t="str">
        <f t="shared" si="146"/>
        <v/>
      </c>
      <c r="AW79" s="503"/>
    </row>
    <row r="80" ht="15.75" customHeight="1" outlineLevel="2">
      <c r="A80" s="501"/>
      <c r="B80" s="573"/>
      <c r="C80" s="574"/>
      <c r="D80" s="561" t="str">
        <f>IF(C80="","",C80*C73)</f>
        <v/>
      </c>
      <c r="E80" s="574"/>
      <c r="F80" s="561" t="str">
        <f>IF(E80="","",E80*D73)</f>
        <v/>
      </c>
      <c r="G80" s="574"/>
      <c r="H80" s="561" t="str">
        <f>IF(G80="","",G80*E73)</f>
        <v/>
      </c>
      <c r="I80" s="501"/>
      <c r="J80" s="556">
        <f t="shared" si="139"/>
        <v>7</v>
      </c>
      <c r="K80" s="557"/>
      <c r="L80" s="558"/>
      <c r="M80" s="559" t="str">
        <f t="shared" si="133"/>
        <v/>
      </c>
      <c r="N80" s="560" t="str">
        <f>IF(K80="","",L80*VLOOKUP(K80,Alimenti!$A$1:$F129,3,)/100)</f>
        <v/>
      </c>
      <c r="O80" s="560" t="str">
        <f>IF(K80="","",L80*VLOOKUP(K80,Alimenti!$A$1:$F129,4,)/100)</f>
        <v/>
      </c>
      <c r="P80" s="560" t="str">
        <f>IF(K80="","",L80*VLOOKUP(K80,Alimenti!$A$1:$F129,5,)/100)</f>
        <v/>
      </c>
      <c r="Q80" s="561" t="str">
        <f>IF(K80="","",VLOOKUP(K80,Alimenti!$A$4:$F129,6,))</f>
        <v/>
      </c>
      <c r="R80" s="575"/>
      <c r="S80" s="556">
        <f t="shared" si="140"/>
        <v>7</v>
      </c>
      <c r="T80" s="557"/>
      <c r="U80" s="558"/>
      <c r="V80" s="559" t="str">
        <f t="shared" si="134"/>
        <v/>
      </c>
      <c r="W80" s="560" t="str">
        <f>IF(T80="","",U80*VLOOKUP(T80,Alimenti!$A$1:$F129,3,)/100)</f>
        <v/>
      </c>
      <c r="X80" s="560" t="str">
        <f>IF(T80="","",U80*VLOOKUP(T80,Alimenti!$A$1:$F129,4,)/100)</f>
        <v/>
      </c>
      <c r="Y80" s="560" t="str">
        <f>IF(T80="","",U80*VLOOKUP(T80,Alimenti!$A$1:$F129,5,)/100)</f>
        <v/>
      </c>
      <c r="Z80" s="561" t="str">
        <f>IF(T80="","",VLOOKUP(T80,Alimenti!$A$4:$F129,6,))</f>
        <v/>
      </c>
      <c r="AA80" s="503"/>
      <c r="AB80" s="556">
        <f t="shared" si="141"/>
        <v>7</v>
      </c>
      <c r="AC80" s="557"/>
      <c r="AD80" s="558"/>
      <c r="AE80" s="559" t="str">
        <f t="shared" si="135"/>
        <v/>
      </c>
      <c r="AF80" s="560" t="str">
        <f>IF(AC80="","",AD80*VLOOKUP(AC80,Alimenti!$A$1:$F129,3,)/100)</f>
        <v/>
      </c>
      <c r="AG80" s="560" t="str">
        <f>IF(AC80="","",AD80*VLOOKUP(AC80,Alimenti!$A$1:$F129,4,)/100)</f>
        <v/>
      </c>
      <c r="AH80" s="560" t="str">
        <f>IF(AC80="","",AD80*VLOOKUP(AC80,Alimenti!$A$1:$F129,5,)/100)</f>
        <v/>
      </c>
      <c r="AI80" s="561" t="str">
        <f>IF(AC80="","",VLOOKUP(AC80,Alimenti!$A$4:$F129,6,))</f>
        <v/>
      </c>
      <c r="AJ80" s="503"/>
      <c r="AK80" s="569"/>
      <c r="AL80" s="569" t="str">
        <f t="shared" ref="AL80:AM80" si="156">K79</f>
        <v/>
      </c>
      <c r="AM80" s="570" t="str">
        <f t="shared" si="156"/>
        <v/>
      </c>
      <c r="AN80" s="572"/>
      <c r="AO80" s="572"/>
      <c r="AP80" s="569" t="str">
        <f t="shared" ref="AP80:AQ80" si="157">T79</f>
        <v/>
      </c>
      <c r="AQ80" s="571" t="str">
        <f t="shared" si="157"/>
        <v/>
      </c>
      <c r="AR80" s="571" t="str">
        <f t="shared" si="144"/>
        <v/>
      </c>
      <c r="AS80" s="572"/>
      <c r="AT80" s="569" t="str">
        <f t="shared" ref="AT80:AU80" si="158">AC79</f>
        <v/>
      </c>
      <c r="AU80" s="571" t="str">
        <f t="shared" si="158"/>
        <v/>
      </c>
      <c r="AV80" s="571" t="str">
        <f t="shared" si="146"/>
        <v/>
      </c>
      <c r="AW80" s="503"/>
    </row>
    <row r="81" ht="15.75" customHeight="1" outlineLevel="2">
      <c r="A81" s="56"/>
      <c r="B81" s="576" t="s">
        <v>408</v>
      </c>
      <c r="C81" s="577" t="str">
        <f>IF(C75="","", SUM(C75:C80))</f>
        <v/>
      </c>
      <c r="D81" s="605" t="str">
        <f>IF(D75="","",SUM(D75:D80))</f>
        <v/>
      </c>
      <c r="E81" s="577" t="str">
        <f>IF(E75="","", SUM(E75:E80))</f>
        <v/>
      </c>
      <c r="F81" s="605" t="str">
        <f>IF(F75="","",SUM(F75:F80))</f>
        <v/>
      </c>
      <c r="G81" s="577" t="str">
        <f>IF(G75="","", SUM(G75:G80))</f>
        <v/>
      </c>
      <c r="H81" s="605" t="str">
        <f>IF(H75="","",SUM(H75:H80))</f>
        <v/>
      </c>
      <c r="I81" s="56"/>
      <c r="J81" s="579"/>
      <c r="K81" s="580" t="s">
        <v>409</v>
      </c>
      <c r="L81" s="580"/>
      <c r="M81" s="581" t="str">
        <f>IF(M74="","",IFERROR(SUM(M74:M80)))</f>
        <v/>
      </c>
      <c r="N81" s="582" t="str">
        <f t="shared" ref="N81:P81" si="159">IF(N74="","", SUM(N74:N80))</f>
        <v/>
      </c>
      <c r="O81" s="582" t="str">
        <f t="shared" si="159"/>
        <v/>
      </c>
      <c r="P81" s="582" t="str">
        <f t="shared" si="159"/>
        <v/>
      </c>
      <c r="Q81" s="583"/>
      <c r="R81" s="501"/>
      <c r="S81" s="579"/>
      <c r="T81" s="580" t="s">
        <v>409</v>
      </c>
      <c r="U81" s="580"/>
      <c r="V81" s="581" t="str">
        <f>IF(V74="","",IFERROR(SUM(V74:V80)))</f>
        <v/>
      </c>
      <c r="W81" s="582" t="str">
        <f t="shared" ref="W81:Y81" si="160">IF(W74="","", SUM(W74:W80))</f>
        <v/>
      </c>
      <c r="X81" s="582" t="str">
        <f t="shared" si="160"/>
        <v/>
      </c>
      <c r="Y81" s="582" t="str">
        <f t="shared" si="160"/>
        <v/>
      </c>
      <c r="Z81" s="582"/>
      <c r="AA81" s="584" t="str">
        <f>IF(AA74="","", SUM(AA74:AA81))</f>
        <v/>
      </c>
      <c r="AB81" s="579"/>
      <c r="AC81" s="580" t="s">
        <v>409</v>
      </c>
      <c r="AD81" s="580"/>
      <c r="AE81" s="581" t="str">
        <f>IF(AE74="","",IFERROR(SUM(AE74:AE80)))</f>
        <v/>
      </c>
      <c r="AF81" s="582" t="str">
        <f t="shared" ref="AF81:AH81" si="161">IF(AF74="","", SUM(AF74:AF80))</f>
        <v/>
      </c>
      <c r="AG81" s="582" t="str">
        <f t="shared" si="161"/>
        <v/>
      </c>
      <c r="AH81" s="582" t="str">
        <f t="shared" si="161"/>
        <v/>
      </c>
      <c r="AI81" s="582"/>
      <c r="AJ81" s="130"/>
      <c r="AK81" s="569"/>
      <c r="AL81" s="569" t="str">
        <f t="shared" ref="AL81:AM81" si="162">K80</f>
        <v/>
      </c>
      <c r="AM81" s="570" t="str">
        <f t="shared" si="162"/>
        <v/>
      </c>
      <c r="AN81" s="572"/>
      <c r="AO81" s="572"/>
      <c r="AP81" s="569" t="str">
        <f t="shared" ref="AP81:AQ81" si="163">T80</f>
        <v/>
      </c>
      <c r="AQ81" s="571" t="str">
        <f t="shared" si="163"/>
        <v/>
      </c>
      <c r="AR81" s="571" t="str">
        <f t="shared" si="144"/>
        <v/>
      </c>
      <c r="AS81" s="569"/>
      <c r="AT81" s="569" t="str">
        <f t="shared" ref="AT81:AU81" si="164">AC80</f>
        <v/>
      </c>
      <c r="AU81" s="571" t="str">
        <f t="shared" si="164"/>
        <v/>
      </c>
      <c r="AV81" s="571" t="str">
        <f t="shared" si="146"/>
        <v/>
      </c>
      <c r="AW81" s="130"/>
    </row>
    <row r="82" ht="15.75" customHeight="1" outlineLevel="2">
      <c r="A82" s="585"/>
      <c r="B82" s="585"/>
      <c r="C82" s="585"/>
      <c r="D82" s="585"/>
      <c r="E82" s="585"/>
      <c r="F82" s="585"/>
      <c r="G82" s="585"/>
      <c r="H82" s="585"/>
      <c r="I82" s="585"/>
      <c r="J82" s="585"/>
      <c r="K82" s="585"/>
      <c r="L82" s="585"/>
      <c r="M82" s="585"/>
      <c r="N82" s="585"/>
      <c r="O82" s="585"/>
      <c r="P82" s="585"/>
      <c r="Q82" s="586"/>
      <c r="R82" s="585"/>
      <c r="S82" s="585"/>
      <c r="T82" s="585"/>
      <c r="U82" s="585"/>
      <c r="V82" s="585"/>
      <c r="W82" s="585"/>
      <c r="X82" s="585"/>
      <c r="Y82" s="585"/>
      <c r="Z82" s="585"/>
      <c r="AA82" s="585"/>
      <c r="AB82" s="585"/>
      <c r="AC82" s="585"/>
      <c r="AD82" s="585"/>
      <c r="AE82" s="585"/>
      <c r="AF82" s="585"/>
      <c r="AG82" s="585"/>
      <c r="AH82" s="585"/>
      <c r="AI82" s="585"/>
      <c r="AJ82" s="585"/>
      <c r="AK82" s="336"/>
      <c r="AL82" s="336"/>
      <c r="AM82" s="336"/>
      <c r="AN82" s="336"/>
      <c r="AO82" s="336"/>
      <c r="AP82" s="336"/>
      <c r="AQ82" s="336"/>
      <c r="AR82" s="336"/>
      <c r="AS82" s="336"/>
      <c r="AT82" s="336"/>
      <c r="AU82" s="336"/>
      <c r="AV82" s="336"/>
      <c r="AW82" s="585"/>
    </row>
    <row r="83" ht="15.75" customHeight="1" outlineLevel="2">
      <c r="A83" s="585"/>
      <c r="B83" s="585"/>
      <c r="C83" s="585"/>
      <c r="D83" s="585"/>
      <c r="E83" s="585"/>
      <c r="F83" s="585"/>
      <c r="G83" s="585"/>
      <c r="H83" s="585"/>
      <c r="I83" s="585"/>
      <c r="J83" s="534">
        <f>AB72+1</f>
        <v>4</v>
      </c>
      <c r="K83" s="535" t="s">
        <v>400</v>
      </c>
      <c r="L83" s="536"/>
      <c r="M83" s="537" t="str">
        <f>IF(N83="","",N83*4+O83*9+P83*4)</f>
        <v/>
      </c>
      <c r="N83" s="538" t="str">
        <f>$D78</f>
        <v/>
      </c>
      <c r="O83" s="538" t="str">
        <f>$F78</f>
        <v/>
      </c>
      <c r="P83" s="538" t="str">
        <f>$H78</f>
        <v/>
      </c>
      <c r="Q83" s="538"/>
      <c r="R83" s="540"/>
      <c r="S83" s="534">
        <f>J83+1</f>
        <v>5</v>
      </c>
      <c r="T83" s="535" t="s">
        <v>400</v>
      </c>
      <c r="U83" s="536"/>
      <c r="V83" s="537" t="str">
        <f>IF(W83="","",W83*4+X83*9+Y83*4)</f>
        <v/>
      </c>
      <c r="W83" s="538" t="str">
        <f>$D79</f>
        <v/>
      </c>
      <c r="X83" s="538" t="str">
        <f>$F79</f>
        <v/>
      </c>
      <c r="Y83" s="538" t="str">
        <f>$H79</f>
        <v/>
      </c>
      <c r="Z83" s="538"/>
      <c r="AA83" s="587"/>
      <c r="AB83" s="534">
        <f>S83+1</f>
        <v>6</v>
      </c>
      <c r="AC83" s="535" t="s">
        <v>400</v>
      </c>
      <c r="AD83" s="536"/>
      <c r="AE83" s="537" t="str">
        <f>IF(AF83="","",AF83*4+AG83*9+AH83*4)</f>
        <v/>
      </c>
      <c r="AF83" s="538" t="str">
        <f>$D80</f>
        <v/>
      </c>
      <c r="AG83" s="538" t="str">
        <f>$F80</f>
        <v/>
      </c>
      <c r="AH83" s="538" t="str">
        <f>$H80</f>
        <v/>
      </c>
      <c r="AI83" s="538"/>
      <c r="AJ83" s="585"/>
      <c r="AK83" s="588"/>
      <c r="AL83" s="588"/>
      <c r="AM83" s="588"/>
      <c r="AN83" s="588"/>
      <c r="AO83" s="588"/>
      <c r="AP83" s="588"/>
      <c r="AQ83" s="588"/>
      <c r="AR83" s="588"/>
      <c r="AS83" s="588"/>
      <c r="AT83" s="588"/>
      <c r="AU83" s="588"/>
      <c r="AV83" s="588"/>
      <c r="AW83" s="585"/>
    </row>
    <row r="84" ht="37.5" customHeight="1" outlineLevel="2">
      <c r="A84" s="585"/>
      <c r="B84" s="585"/>
      <c r="C84" s="585"/>
      <c r="D84" s="585"/>
      <c r="E84" s="585"/>
      <c r="F84" s="585"/>
      <c r="G84" s="585"/>
      <c r="H84" s="585"/>
      <c r="I84" s="585"/>
      <c r="J84" s="546"/>
      <c r="K84" s="547" t="s">
        <v>216</v>
      </c>
      <c r="L84" s="548" t="s">
        <v>402</v>
      </c>
      <c r="M84" s="548" t="s">
        <v>222</v>
      </c>
      <c r="N84" s="548" t="s">
        <v>396</v>
      </c>
      <c r="O84" s="548" t="s">
        <v>219</v>
      </c>
      <c r="P84" s="548" t="s">
        <v>397</v>
      </c>
      <c r="Q84" s="549" t="s">
        <v>221</v>
      </c>
      <c r="R84" s="503"/>
      <c r="S84" s="546"/>
      <c r="T84" s="547" t="s">
        <v>216</v>
      </c>
      <c r="U84" s="548" t="s">
        <v>402</v>
      </c>
      <c r="V84" s="548" t="s">
        <v>222</v>
      </c>
      <c r="W84" s="548" t="s">
        <v>396</v>
      </c>
      <c r="X84" s="548" t="s">
        <v>219</v>
      </c>
      <c r="Y84" s="548" t="s">
        <v>397</v>
      </c>
      <c r="Z84" s="549" t="s">
        <v>221</v>
      </c>
      <c r="AA84" s="501"/>
      <c r="AB84" s="589"/>
      <c r="AC84" s="590" t="s">
        <v>216</v>
      </c>
      <c r="AD84" s="505" t="s">
        <v>402</v>
      </c>
      <c r="AE84" s="505" t="s">
        <v>222</v>
      </c>
      <c r="AF84" s="505" t="s">
        <v>396</v>
      </c>
      <c r="AG84" s="505" t="s">
        <v>219</v>
      </c>
      <c r="AH84" s="505" t="s">
        <v>397</v>
      </c>
      <c r="AI84" s="549" t="s">
        <v>221</v>
      </c>
      <c r="AJ84" s="585"/>
      <c r="AK84" s="550"/>
      <c r="AL84" s="551" t="str">
        <f>B78</f>
        <v/>
      </c>
      <c r="AO84" s="506"/>
      <c r="AP84" s="551" t="str">
        <f>B79</f>
        <v/>
      </c>
      <c r="AS84" s="528"/>
      <c r="AT84" s="551" t="str">
        <f>B80</f>
        <v/>
      </c>
      <c r="AW84" s="585"/>
    </row>
    <row r="85" ht="15.75" customHeight="1" outlineLevel="2">
      <c r="A85" s="585"/>
      <c r="B85" s="585"/>
      <c r="C85" s="585"/>
      <c r="D85" s="585"/>
      <c r="E85" s="585"/>
      <c r="F85" s="585"/>
      <c r="G85" s="585"/>
      <c r="H85" s="585"/>
      <c r="I85" s="585"/>
      <c r="J85" s="556">
        <v>1.0</v>
      </c>
      <c r="K85" s="557"/>
      <c r="L85" s="558"/>
      <c r="M85" s="559" t="str">
        <f t="shared" ref="M85:M91" si="165">IF(K85="","",N85*4+O85*9+P85*4)</f>
        <v/>
      </c>
      <c r="N85" s="560" t="str">
        <f>IF(K85="","",L85*VLOOKUP(K85,Alimenti!$A$1:$F129,3,)/100)</f>
        <v/>
      </c>
      <c r="O85" s="560" t="str">
        <f>IF(K85="","",L85*VLOOKUP(K85,Alimenti!$A$1:$F129,4,)/100)</f>
        <v/>
      </c>
      <c r="P85" s="560" t="str">
        <f>IF(K85="","",L85*VLOOKUP(K85,Alimenti!$A$1:$F129,5,)/100)</f>
        <v/>
      </c>
      <c r="Q85" s="561" t="str">
        <f>IF(K85="","",VLOOKUP(K85,Alimenti!$A$4:$F129,6,))</f>
        <v/>
      </c>
      <c r="R85" s="503"/>
      <c r="S85" s="556">
        <v>1.0</v>
      </c>
      <c r="T85" s="557"/>
      <c r="U85" s="558"/>
      <c r="V85" s="559" t="str">
        <f t="shared" ref="V85:V91" si="166">IF(T85="","",W85*4+X85*9+Y85*4)</f>
        <v/>
      </c>
      <c r="W85" s="560" t="str">
        <f>IF(T85="","",U85*VLOOKUP(T85,Alimenti!$A$1:$F129,3,)/100)</f>
        <v/>
      </c>
      <c r="X85" s="560" t="str">
        <f>IF(T85="","",U85*VLOOKUP(T85,Alimenti!$A$1:$F129,4,)/100)</f>
        <v/>
      </c>
      <c r="Y85" s="560" t="str">
        <f>IF(T85="","",U85*VLOOKUP(T85,Alimenti!$A$1:$F129,5,)/100)</f>
        <v/>
      </c>
      <c r="Z85" s="561" t="str">
        <f>IF(T85="","",VLOOKUP(T85,Alimenti!$A$4:$F129,6,))</f>
        <v/>
      </c>
      <c r="AA85" s="501"/>
      <c r="AB85" s="556">
        <v>1.0</v>
      </c>
      <c r="AC85" s="556"/>
      <c r="AD85" s="591"/>
      <c r="AE85" s="592" t="str">
        <f t="shared" ref="AE85:AE91" si="167">IF(AC85="","",AF85*4+AG85*9+AH85*4)</f>
        <v/>
      </c>
      <c r="AF85" s="593" t="str">
        <f>IF(AC85="","",AD85*VLOOKUP(AC85,Alimenti!$A$1:$F129,3,)/100)</f>
        <v/>
      </c>
      <c r="AG85" s="593" t="str">
        <f>IF(AC85="","",AD85*VLOOKUP(AC85,Alimenti!$A$1:$F129,4,)/100)</f>
        <v/>
      </c>
      <c r="AH85" s="593" t="str">
        <f>IF(AC85="","",AD85*VLOOKUP(AC85,Alimenti!$A$1:$F129,5,)/100)</f>
        <v/>
      </c>
      <c r="AI85" s="561" t="str">
        <f>IF(AC85="","",VLOOKUP(AC85,Alimenti!$A$4:$F129,6,))</f>
        <v/>
      </c>
      <c r="AJ85" s="585"/>
      <c r="AK85" s="562"/>
      <c r="AL85" s="562" t="s">
        <v>216</v>
      </c>
      <c r="AM85" s="562" t="s">
        <v>402</v>
      </c>
      <c r="AN85" s="562" t="s">
        <v>221</v>
      </c>
      <c r="AO85" s="336"/>
      <c r="AP85" s="562" t="s">
        <v>216</v>
      </c>
      <c r="AQ85" s="562" t="s">
        <v>402</v>
      </c>
      <c r="AR85" s="562" t="s">
        <v>221</v>
      </c>
      <c r="AS85" s="336"/>
      <c r="AT85" s="562" t="s">
        <v>216</v>
      </c>
      <c r="AU85" s="562" t="s">
        <v>402</v>
      </c>
      <c r="AV85" s="562" t="s">
        <v>221</v>
      </c>
      <c r="AW85" s="585"/>
    </row>
    <row r="86" ht="15.75" customHeight="1" outlineLevel="2">
      <c r="A86" s="585"/>
      <c r="B86" s="585"/>
      <c r="C86" s="585"/>
      <c r="D86" s="585"/>
      <c r="E86" s="585"/>
      <c r="F86" s="585"/>
      <c r="G86" s="585"/>
      <c r="H86" s="585"/>
      <c r="I86" s="585"/>
      <c r="J86" s="556">
        <f t="shared" ref="J86:J91" si="171">J85+1</f>
        <v>2</v>
      </c>
      <c r="K86" s="566"/>
      <c r="L86" s="558"/>
      <c r="M86" s="567" t="str">
        <f t="shared" si="165"/>
        <v/>
      </c>
      <c r="N86" s="568" t="str">
        <f>IF(K86="","",L86*VLOOKUP(K86,Alimenti!$A$1:$F129,3,)/100)</f>
        <v/>
      </c>
      <c r="O86" s="568" t="str">
        <f>IF(K86="","",L86*VLOOKUP(K86,Alimenti!$A$1:$F129,4,)/100)</f>
        <v/>
      </c>
      <c r="P86" s="568" t="str">
        <f>IF(K86="","",L86*VLOOKUP(K86,Alimenti!$A$1:$F129,5,)/100)</f>
        <v/>
      </c>
      <c r="Q86" s="561" t="str">
        <f>IF(K86="","",VLOOKUP(K86,Alimenti!$A$4:$F129,6,))</f>
        <v/>
      </c>
      <c r="R86" s="503"/>
      <c r="S86" s="556">
        <f t="shared" ref="S86:S91" si="172">S85+1</f>
        <v>2</v>
      </c>
      <c r="T86" s="566"/>
      <c r="U86" s="558"/>
      <c r="V86" s="567" t="str">
        <f t="shared" si="166"/>
        <v/>
      </c>
      <c r="W86" s="568" t="str">
        <f>IF(T86="","",U86*VLOOKUP(T86,Alimenti!$A$1:$F129,3,)/100)</f>
        <v/>
      </c>
      <c r="X86" s="568" t="str">
        <f>IF(T86="","",U86*VLOOKUP(T86,Alimenti!$A$1:$F129,4,)/100)</f>
        <v/>
      </c>
      <c r="Y86" s="568" t="str">
        <f>IF(T86="","",U86*VLOOKUP(T86,Alimenti!$A$1:$F129,5,)/100)</f>
        <v/>
      </c>
      <c r="Z86" s="561" t="str">
        <f>IF(T86="","",VLOOKUP(T86,Alimenti!$A$4:$F129,6,))</f>
        <v/>
      </c>
      <c r="AA86" s="501"/>
      <c r="AB86" s="556">
        <f t="shared" ref="AB86:AB91" si="173">AB85+1</f>
        <v>2</v>
      </c>
      <c r="AC86" s="556"/>
      <c r="AD86" s="591"/>
      <c r="AE86" s="594" t="str">
        <f t="shared" si="167"/>
        <v/>
      </c>
      <c r="AF86" s="595" t="str">
        <f>IF(AC86="","",AD86*VLOOKUP(AC86,Alimenti!$A$1:$F129,3,)/100)</f>
        <v/>
      </c>
      <c r="AG86" s="595" t="str">
        <f>IF(AC86="","",AD86*VLOOKUP(AC86,Alimenti!$A$1:$F129,4,)/100)</f>
        <v/>
      </c>
      <c r="AH86" s="595" t="str">
        <f>IF(AC86="","",AD86*VLOOKUP(AC86,Alimenti!$A$1:$F129,5,)/100)</f>
        <v/>
      </c>
      <c r="AI86" s="561" t="str">
        <f>IF(AC86="","",VLOOKUP(AC86,Alimenti!$A$4:$F129,6,))</f>
        <v/>
      </c>
      <c r="AJ86" s="585"/>
      <c r="AK86" s="569"/>
      <c r="AL86" s="598" t="str">
        <f t="shared" ref="AL86:AM86" si="168">K85</f>
        <v/>
      </c>
      <c r="AM86" s="597" t="str">
        <f t="shared" si="168"/>
        <v/>
      </c>
      <c r="AN86" s="597" t="str">
        <f t="shared" ref="AN86:AN92" si="175">Q85</f>
        <v/>
      </c>
      <c r="AO86" s="569"/>
      <c r="AP86" s="598" t="str">
        <f t="shared" ref="AP86:AQ86" si="169">T85</f>
        <v/>
      </c>
      <c r="AQ86" s="597" t="str">
        <f t="shared" si="169"/>
        <v/>
      </c>
      <c r="AR86" s="597" t="str">
        <f t="shared" ref="AR86:AR92" si="177">Z85</f>
        <v/>
      </c>
      <c r="AS86" s="569"/>
      <c r="AT86" s="598" t="str">
        <f t="shared" ref="AT86:AU86" si="170">AC85</f>
        <v/>
      </c>
      <c r="AU86" s="597" t="str">
        <f t="shared" si="170"/>
        <v/>
      </c>
      <c r="AV86" s="597" t="str">
        <f t="shared" ref="AV86:AV92" si="179">AI85</f>
        <v/>
      </c>
      <c r="AW86" s="585"/>
    </row>
    <row r="87" ht="15.75" customHeight="1" outlineLevel="2">
      <c r="A87" s="585"/>
      <c r="B87" s="585"/>
      <c r="C87" s="585"/>
      <c r="D87" s="585"/>
      <c r="E87" s="585"/>
      <c r="F87" s="585"/>
      <c r="G87" s="585"/>
      <c r="H87" s="585"/>
      <c r="I87" s="585"/>
      <c r="J87" s="556">
        <f t="shared" si="171"/>
        <v>3</v>
      </c>
      <c r="K87" s="557"/>
      <c r="L87" s="558"/>
      <c r="M87" s="559" t="str">
        <f t="shared" si="165"/>
        <v/>
      </c>
      <c r="N87" s="560" t="str">
        <f>IF(K87="","",L87*VLOOKUP(K87,Alimenti!$A$1:$F129,3,)/100)</f>
        <v/>
      </c>
      <c r="O87" s="560" t="str">
        <f>IF(K87="","",L87*VLOOKUP(K87,Alimenti!$A$1:$F129,4,)/100)</f>
        <v/>
      </c>
      <c r="P87" s="560" t="str">
        <f>IF(K87="","",L87*VLOOKUP(K87,Alimenti!$A$1:$F129,5,)/100)</f>
        <v/>
      </c>
      <c r="Q87" s="561" t="str">
        <f>IF(K87="","",VLOOKUP(K87,Alimenti!$A$4:$F129,6,))</f>
        <v/>
      </c>
      <c r="R87" s="503"/>
      <c r="S87" s="556">
        <f t="shared" si="172"/>
        <v>3</v>
      </c>
      <c r="T87" s="557"/>
      <c r="U87" s="558"/>
      <c r="V87" s="559" t="str">
        <f t="shared" si="166"/>
        <v/>
      </c>
      <c r="W87" s="560" t="str">
        <f>IF(T87="","",U87*VLOOKUP(T87,Alimenti!$A$1:$F129,3,)/100)</f>
        <v/>
      </c>
      <c r="X87" s="560" t="str">
        <f>IF(T87="","",U87*VLOOKUP(T87,Alimenti!$A$1:$F129,4,)/100)</f>
        <v/>
      </c>
      <c r="Y87" s="560" t="str">
        <f>IF(T87="","",U87*VLOOKUP(T87,Alimenti!$A$1:$F129,5,)/100)</f>
        <v/>
      </c>
      <c r="Z87" s="561" t="str">
        <f>IF(T87="","",VLOOKUP(T87,Alimenti!$A$4:$F129,6,))</f>
        <v/>
      </c>
      <c r="AA87" s="501"/>
      <c r="AB87" s="556">
        <f t="shared" si="173"/>
        <v>3</v>
      </c>
      <c r="AC87" s="556"/>
      <c r="AD87" s="591"/>
      <c r="AE87" s="592" t="str">
        <f t="shared" si="167"/>
        <v/>
      </c>
      <c r="AF87" s="593" t="str">
        <f>IF(AC87="","",AD87*VLOOKUP(AC87,Alimenti!$A$1:$F129,3,)/100)</f>
        <v/>
      </c>
      <c r="AG87" s="593" t="str">
        <f>IF(AC87="","",AD87*VLOOKUP(AC87,Alimenti!$A$1:$F129,4,)/100)</f>
        <v/>
      </c>
      <c r="AH87" s="593" t="str">
        <f>IF(AC87="","",AD87*VLOOKUP(AC87,Alimenti!$A$1:$F129,5,)/100)</f>
        <v/>
      </c>
      <c r="AI87" s="561" t="str">
        <f>IF(AC87="","",VLOOKUP(AC87,Alimenti!$A$4:$F129,6,))</f>
        <v/>
      </c>
      <c r="AJ87" s="585"/>
      <c r="AK87" s="569"/>
      <c r="AL87" s="598" t="str">
        <f t="shared" ref="AL87:AM87" si="174">K86</f>
        <v/>
      </c>
      <c r="AM87" s="597" t="str">
        <f t="shared" si="174"/>
        <v/>
      </c>
      <c r="AN87" s="597" t="str">
        <f t="shared" si="175"/>
        <v/>
      </c>
      <c r="AO87" s="569"/>
      <c r="AP87" s="598" t="str">
        <f t="shared" ref="AP87:AQ87" si="176">T86</f>
        <v/>
      </c>
      <c r="AQ87" s="597" t="str">
        <f t="shared" si="176"/>
        <v/>
      </c>
      <c r="AR87" s="597" t="str">
        <f t="shared" si="177"/>
        <v/>
      </c>
      <c r="AS87" s="569"/>
      <c r="AT87" s="598" t="str">
        <f t="shared" ref="AT87:AU87" si="178">AC86</f>
        <v/>
      </c>
      <c r="AU87" s="597" t="str">
        <f t="shared" si="178"/>
        <v/>
      </c>
      <c r="AV87" s="597" t="str">
        <f t="shared" si="179"/>
        <v/>
      </c>
      <c r="AW87" s="585"/>
    </row>
    <row r="88" ht="15.75" customHeight="1" outlineLevel="2">
      <c r="A88" s="585"/>
      <c r="B88" s="585"/>
      <c r="C88" s="585"/>
      <c r="D88" s="585"/>
      <c r="E88" s="585"/>
      <c r="F88" s="585"/>
      <c r="G88" s="585"/>
      <c r="H88" s="585"/>
      <c r="I88" s="585"/>
      <c r="J88" s="556">
        <f t="shared" si="171"/>
        <v>4</v>
      </c>
      <c r="K88" s="566"/>
      <c r="L88" s="558"/>
      <c r="M88" s="567" t="str">
        <f t="shared" si="165"/>
        <v/>
      </c>
      <c r="N88" s="568" t="str">
        <f>IF(K88="","",L88*VLOOKUP(K88,Alimenti!$A$1:$F129,3,)/100)</f>
        <v/>
      </c>
      <c r="O88" s="568" t="str">
        <f>IF(K88="","",L88*VLOOKUP(K88,Alimenti!$A$1:$F129,4,)/100)</f>
        <v/>
      </c>
      <c r="P88" s="568" t="str">
        <f>IF(K88="","",L88*VLOOKUP(K88,Alimenti!$A$1:$F129,5,)/100)</f>
        <v/>
      </c>
      <c r="Q88" s="561" t="str">
        <f>IF(K88="","",VLOOKUP(K88,Alimenti!$A$4:$F129,6,))</f>
        <v/>
      </c>
      <c r="R88" s="503"/>
      <c r="S88" s="556">
        <f t="shared" si="172"/>
        <v>4</v>
      </c>
      <c r="T88" s="566"/>
      <c r="U88" s="558"/>
      <c r="V88" s="567" t="str">
        <f t="shared" si="166"/>
        <v/>
      </c>
      <c r="W88" s="568" t="str">
        <f>IF(T88="","",U88*VLOOKUP(T88,Alimenti!$A$1:$F129,3,)/100)</f>
        <v/>
      </c>
      <c r="X88" s="568" t="str">
        <f>IF(T88="","",U88*VLOOKUP(T88,Alimenti!$A$1:$F129,4,)/100)</f>
        <v/>
      </c>
      <c r="Y88" s="568" t="str">
        <f>IF(T88="","",U88*VLOOKUP(T88,Alimenti!$A$1:$F129,5,)/100)</f>
        <v/>
      </c>
      <c r="Z88" s="561" t="str">
        <f>IF(T88="","",VLOOKUP(T88,Alimenti!$A$4:$F129,6,))</f>
        <v/>
      </c>
      <c r="AA88" s="501"/>
      <c r="AB88" s="556">
        <f t="shared" si="173"/>
        <v>4</v>
      </c>
      <c r="AC88" s="556"/>
      <c r="AD88" s="591"/>
      <c r="AE88" s="594" t="str">
        <f t="shared" si="167"/>
        <v/>
      </c>
      <c r="AF88" s="595" t="str">
        <f>IF(AC88="","",AD88*VLOOKUP(AC88,Alimenti!$A$1:$F129,3,)/100)</f>
        <v/>
      </c>
      <c r="AG88" s="595" t="str">
        <f>IF(AC88="","",AD88*VLOOKUP(AC88,Alimenti!$A$1:$F129,4,)/100)</f>
        <v/>
      </c>
      <c r="AH88" s="595" t="str">
        <f>IF(AC88="","",AD88*VLOOKUP(AC88,Alimenti!$A$1:$F129,5,)/100)</f>
        <v/>
      </c>
      <c r="AI88" s="561" t="str">
        <f>IF(AC88="","",VLOOKUP(AC88,Alimenti!$A$4:$F129,6,))</f>
        <v/>
      </c>
      <c r="AJ88" s="585"/>
      <c r="AK88" s="569"/>
      <c r="AL88" s="598" t="str">
        <f t="shared" ref="AL88:AM88" si="180">K87</f>
        <v/>
      </c>
      <c r="AM88" s="597" t="str">
        <f t="shared" si="180"/>
        <v/>
      </c>
      <c r="AN88" s="597" t="str">
        <f t="shared" si="175"/>
        <v/>
      </c>
      <c r="AO88" s="569"/>
      <c r="AP88" s="598" t="str">
        <f t="shared" ref="AP88:AQ88" si="181">T87</f>
        <v/>
      </c>
      <c r="AQ88" s="597" t="str">
        <f t="shared" si="181"/>
        <v/>
      </c>
      <c r="AR88" s="597" t="str">
        <f t="shared" si="177"/>
        <v/>
      </c>
      <c r="AS88" s="569"/>
      <c r="AT88" s="598" t="str">
        <f t="shared" ref="AT88:AU88" si="182">AC87</f>
        <v/>
      </c>
      <c r="AU88" s="597" t="str">
        <f t="shared" si="182"/>
        <v/>
      </c>
      <c r="AV88" s="597" t="str">
        <f t="shared" si="179"/>
        <v/>
      </c>
      <c r="AW88" s="585"/>
    </row>
    <row r="89" ht="15.75" customHeight="1" outlineLevel="2">
      <c r="A89" s="585"/>
      <c r="B89" s="585"/>
      <c r="C89" s="585"/>
      <c r="D89" s="585"/>
      <c r="E89" s="585"/>
      <c r="F89" s="585"/>
      <c r="G89" s="585"/>
      <c r="H89" s="585"/>
      <c r="I89" s="585"/>
      <c r="J89" s="556">
        <f t="shared" si="171"/>
        <v>5</v>
      </c>
      <c r="K89" s="557"/>
      <c r="L89" s="558"/>
      <c r="M89" s="559" t="str">
        <f t="shared" si="165"/>
        <v/>
      </c>
      <c r="N89" s="560" t="str">
        <f>IF(K89="","",L89*VLOOKUP(K89,Alimenti!$A$1:$F129,3,)/100)</f>
        <v/>
      </c>
      <c r="O89" s="560" t="str">
        <f>IF(K89="","",L89*VLOOKUP(K89,Alimenti!$A$1:$F129,4,)/100)</f>
        <v/>
      </c>
      <c r="P89" s="560" t="str">
        <f>IF(K89="","",L89*VLOOKUP(K89,Alimenti!$A$1:$F129,5,)/100)</f>
        <v/>
      </c>
      <c r="Q89" s="561" t="str">
        <f>IF(K89="","",VLOOKUP(K89,Alimenti!$A$4:$F129,6,))</f>
        <v/>
      </c>
      <c r="R89" s="503"/>
      <c r="S89" s="556">
        <f t="shared" si="172"/>
        <v>5</v>
      </c>
      <c r="T89" s="557"/>
      <c r="U89" s="558"/>
      <c r="V89" s="559" t="str">
        <f t="shared" si="166"/>
        <v/>
      </c>
      <c r="W89" s="560" t="str">
        <f>IF(T89="","",U89*VLOOKUP(T89,Alimenti!$A$1:$F129,3,)/100)</f>
        <v/>
      </c>
      <c r="X89" s="560" t="str">
        <f>IF(T89="","",U89*VLOOKUP(T89,Alimenti!$A$1:$F129,4,)/100)</f>
        <v/>
      </c>
      <c r="Y89" s="560" t="str">
        <f>IF(T89="","",U89*VLOOKUP(T89,Alimenti!$A$1:$F129,5,)/100)</f>
        <v/>
      </c>
      <c r="Z89" s="561" t="str">
        <f>IF(T89="","",VLOOKUP(T89,Alimenti!$A$4:$F129,6,))</f>
        <v/>
      </c>
      <c r="AA89" s="501"/>
      <c r="AB89" s="556">
        <f t="shared" si="173"/>
        <v>5</v>
      </c>
      <c r="AC89" s="556"/>
      <c r="AD89" s="591"/>
      <c r="AE89" s="592" t="str">
        <f t="shared" si="167"/>
        <v/>
      </c>
      <c r="AF89" s="593" t="str">
        <f>IF(AC89="","",AD89*VLOOKUP(AC89,Alimenti!$A$1:$F129,3,)/100)</f>
        <v/>
      </c>
      <c r="AG89" s="593" t="str">
        <f>IF(AC89="","",AD89*VLOOKUP(AC89,Alimenti!$A$1:$F129,4,)/100)</f>
        <v/>
      </c>
      <c r="AH89" s="593" t="str">
        <f>IF(AC89="","",AD89*VLOOKUP(AC89,Alimenti!$A$1:$F129,5,)/100)</f>
        <v/>
      </c>
      <c r="AI89" s="561" t="str">
        <f>IF(AC89="","",VLOOKUP(AC89,Alimenti!$A$4:$F129,6,))</f>
        <v/>
      </c>
      <c r="AJ89" s="585"/>
      <c r="AK89" s="569"/>
      <c r="AL89" s="598" t="str">
        <f t="shared" ref="AL89:AM89" si="183">K88</f>
        <v/>
      </c>
      <c r="AM89" s="597" t="str">
        <f t="shared" si="183"/>
        <v/>
      </c>
      <c r="AN89" s="597" t="str">
        <f t="shared" si="175"/>
        <v/>
      </c>
      <c r="AO89" s="569"/>
      <c r="AP89" s="598" t="str">
        <f t="shared" ref="AP89:AQ89" si="184">T88</f>
        <v/>
      </c>
      <c r="AQ89" s="597" t="str">
        <f t="shared" si="184"/>
        <v/>
      </c>
      <c r="AR89" s="597" t="str">
        <f t="shared" si="177"/>
        <v/>
      </c>
      <c r="AS89" s="569"/>
      <c r="AT89" s="598" t="str">
        <f t="shared" ref="AT89:AU89" si="185">AC88</f>
        <v/>
      </c>
      <c r="AU89" s="597" t="str">
        <f t="shared" si="185"/>
        <v/>
      </c>
      <c r="AV89" s="597" t="str">
        <f t="shared" si="179"/>
        <v/>
      </c>
      <c r="AW89" s="585"/>
    </row>
    <row r="90" ht="15.75" customHeight="1" outlineLevel="2">
      <c r="A90" s="585"/>
      <c r="B90" s="585"/>
      <c r="C90" s="585"/>
      <c r="D90" s="585"/>
      <c r="E90" s="585"/>
      <c r="F90" s="585"/>
      <c r="G90" s="585"/>
      <c r="H90" s="585"/>
      <c r="I90" s="585"/>
      <c r="J90" s="556">
        <f t="shared" si="171"/>
        <v>6</v>
      </c>
      <c r="K90" s="566"/>
      <c r="L90" s="558"/>
      <c r="M90" s="567" t="str">
        <f t="shared" si="165"/>
        <v/>
      </c>
      <c r="N90" s="568" t="str">
        <f>IF(K90="","",L90*VLOOKUP(K90,Alimenti!$A$1:$F129,3,)/100)</f>
        <v/>
      </c>
      <c r="O90" s="568" t="str">
        <f>IF(K90="","",L90*VLOOKUP(K90,Alimenti!$A$1:$F129,4,)/100)</f>
        <v/>
      </c>
      <c r="P90" s="568" t="str">
        <f>IF(K90="","",L90*VLOOKUP(K90,Alimenti!$A$1:$F129,5,)/100)</f>
        <v/>
      </c>
      <c r="Q90" s="561" t="str">
        <f>IF(K90="","",VLOOKUP(K90,Alimenti!$A$4:$F129,6,))</f>
        <v/>
      </c>
      <c r="R90" s="503"/>
      <c r="S90" s="556">
        <f t="shared" si="172"/>
        <v>6</v>
      </c>
      <c r="T90" s="566"/>
      <c r="U90" s="558"/>
      <c r="V90" s="567" t="str">
        <f t="shared" si="166"/>
        <v/>
      </c>
      <c r="W90" s="568" t="str">
        <f>IF(T90="","",U90*VLOOKUP(T90,Alimenti!$A$1:$F129,3,)/100)</f>
        <v/>
      </c>
      <c r="X90" s="568" t="str">
        <f>IF(T90="","",U90*VLOOKUP(T90,Alimenti!$A$1:$F129,4,)/100)</f>
        <v/>
      </c>
      <c r="Y90" s="568" t="str">
        <f>IF(T90="","",U90*VLOOKUP(T90,Alimenti!$A$1:$F129,5,)/100)</f>
        <v/>
      </c>
      <c r="Z90" s="561" t="str">
        <f>IF(T90="","",VLOOKUP(T90,Alimenti!$A$4:$F129,6,))</f>
        <v/>
      </c>
      <c r="AA90" s="501"/>
      <c r="AB90" s="556">
        <f t="shared" si="173"/>
        <v>6</v>
      </c>
      <c r="AC90" s="556"/>
      <c r="AD90" s="591"/>
      <c r="AE90" s="594" t="str">
        <f t="shared" si="167"/>
        <v/>
      </c>
      <c r="AF90" s="595" t="str">
        <f>IF(AC90="","",AD90*VLOOKUP(AC90,Alimenti!$A$1:$F129,3,)/100)</f>
        <v/>
      </c>
      <c r="AG90" s="595" t="str">
        <f>IF(AC90="","",AD90*VLOOKUP(AC90,Alimenti!$A$1:$F129,4,)/100)</f>
        <v/>
      </c>
      <c r="AH90" s="595" t="str">
        <f>IF(AC90="","",AD90*VLOOKUP(AC90,Alimenti!$A$1:$F129,5,)/100)</f>
        <v/>
      </c>
      <c r="AI90" s="561" t="str">
        <f>IF(AC90="","",VLOOKUP(AC90,Alimenti!$A$4:$F129,6,))</f>
        <v/>
      </c>
      <c r="AJ90" s="585"/>
      <c r="AK90" s="569"/>
      <c r="AL90" s="598" t="str">
        <f t="shared" ref="AL90:AM90" si="186">K89</f>
        <v/>
      </c>
      <c r="AM90" s="597" t="str">
        <f t="shared" si="186"/>
        <v/>
      </c>
      <c r="AN90" s="597" t="str">
        <f t="shared" si="175"/>
        <v/>
      </c>
      <c r="AO90" s="569"/>
      <c r="AP90" s="598" t="str">
        <f t="shared" ref="AP90:AQ90" si="187">T89</f>
        <v/>
      </c>
      <c r="AQ90" s="597" t="str">
        <f t="shared" si="187"/>
        <v/>
      </c>
      <c r="AR90" s="597" t="str">
        <f t="shared" si="177"/>
        <v/>
      </c>
      <c r="AS90" s="569"/>
      <c r="AT90" s="598" t="str">
        <f t="shared" ref="AT90:AU90" si="188">AC89</f>
        <v/>
      </c>
      <c r="AU90" s="597" t="str">
        <f t="shared" si="188"/>
        <v/>
      </c>
      <c r="AV90" s="597" t="str">
        <f t="shared" si="179"/>
        <v/>
      </c>
      <c r="AW90" s="585"/>
    </row>
    <row r="91" ht="15.75" customHeight="1" outlineLevel="2">
      <c r="A91" s="585"/>
      <c r="B91" s="585"/>
      <c r="C91" s="585"/>
      <c r="D91" s="585"/>
      <c r="E91" s="585"/>
      <c r="F91" s="585"/>
      <c r="G91" s="585"/>
      <c r="H91" s="585"/>
      <c r="I91" s="585"/>
      <c r="J91" s="556">
        <f t="shared" si="171"/>
        <v>7</v>
      </c>
      <c r="K91" s="557"/>
      <c r="L91" s="558"/>
      <c r="M91" s="559" t="str">
        <f t="shared" si="165"/>
        <v/>
      </c>
      <c r="N91" s="560" t="str">
        <f>IF(K91="","",L91*VLOOKUP(K91,Alimenti!$A$1:$F129,3,)/100)</f>
        <v/>
      </c>
      <c r="O91" s="560" t="str">
        <f>IF(K91="","",L91*VLOOKUP(K91,Alimenti!$A$1:$F129,4,)/100)</f>
        <v/>
      </c>
      <c r="P91" s="560" t="str">
        <f>IF(K91="","",L91*VLOOKUP(K91,Alimenti!$A$1:$F129,5,)/100)</f>
        <v/>
      </c>
      <c r="Q91" s="561" t="str">
        <f>IF(K91="","",VLOOKUP(K91,Alimenti!$A$4:$F129,6,))</f>
        <v/>
      </c>
      <c r="R91" s="503"/>
      <c r="S91" s="556">
        <f t="shared" si="172"/>
        <v>7</v>
      </c>
      <c r="T91" s="557"/>
      <c r="U91" s="558"/>
      <c r="V91" s="559" t="str">
        <f t="shared" si="166"/>
        <v/>
      </c>
      <c r="W91" s="560" t="str">
        <f>IF(T91="","",U91*VLOOKUP(T91,Alimenti!$A$1:$F129,3,)/100)</f>
        <v/>
      </c>
      <c r="X91" s="560" t="str">
        <f>IF(T91="","",U91*VLOOKUP(T91,Alimenti!$A$1:$F129,4,)/100)</f>
        <v/>
      </c>
      <c r="Y91" s="560" t="str">
        <f>IF(T91="","",U91*VLOOKUP(T91,Alimenti!$A$1:$F129,5,)/100)</f>
        <v/>
      </c>
      <c r="Z91" s="561" t="str">
        <f>IF(T91="","",VLOOKUP(T91,Alimenti!$A$4:$F129,6,))</f>
        <v/>
      </c>
      <c r="AA91" s="501"/>
      <c r="AB91" s="556">
        <f t="shared" si="173"/>
        <v>7</v>
      </c>
      <c r="AC91" s="556"/>
      <c r="AD91" s="591"/>
      <c r="AE91" s="592" t="str">
        <f t="shared" si="167"/>
        <v/>
      </c>
      <c r="AF91" s="593" t="str">
        <f>IF(AC91="","",AD91*VLOOKUP(AC91,Alimenti!$A$1:$F129,3,)/100)</f>
        <v/>
      </c>
      <c r="AG91" s="593" t="str">
        <f>IF(AC91="","",AD91*VLOOKUP(AC91,Alimenti!$A$1:$F129,4,)/100)</f>
        <v/>
      </c>
      <c r="AH91" s="593" t="str">
        <f>IF(AC91="","",AD91*VLOOKUP(AC91,Alimenti!$A$1:$F129,5,)/100)</f>
        <v/>
      </c>
      <c r="AI91" s="561" t="str">
        <f>IF(AC91="","",VLOOKUP(AC91,Alimenti!$A$4:$F129,6,))</f>
        <v/>
      </c>
      <c r="AJ91" s="585"/>
      <c r="AK91" s="569"/>
      <c r="AL91" s="598" t="str">
        <f t="shared" ref="AL91:AM91" si="189">K90</f>
        <v/>
      </c>
      <c r="AM91" s="597" t="str">
        <f t="shared" si="189"/>
        <v/>
      </c>
      <c r="AN91" s="597" t="str">
        <f t="shared" si="175"/>
        <v/>
      </c>
      <c r="AO91" s="569"/>
      <c r="AP91" s="598" t="str">
        <f t="shared" ref="AP91:AQ91" si="190">T90</f>
        <v/>
      </c>
      <c r="AQ91" s="597" t="str">
        <f t="shared" si="190"/>
        <v/>
      </c>
      <c r="AR91" s="597" t="str">
        <f t="shared" si="177"/>
        <v/>
      </c>
      <c r="AS91" s="569"/>
      <c r="AT91" s="598" t="str">
        <f t="shared" ref="AT91:AU91" si="191">AC90</f>
        <v/>
      </c>
      <c r="AU91" s="597" t="str">
        <f t="shared" si="191"/>
        <v/>
      </c>
      <c r="AV91" s="597" t="str">
        <f t="shared" si="179"/>
        <v/>
      </c>
      <c r="AW91" s="585"/>
    </row>
    <row r="92" ht="15.75" customHeight="1" outlineLevel="2">
      <c r="A92" s="585"/>
      <c r="B92" s="585"/>
      <c r="C92" s="585"/>
      <c r="D92" s="585"/>
      <c r="E92" s="585"/>
      <c r="F92" s="585"/>
      <c r="G92" s="585"/>
      <c r="H92" s="585"/>
      <c r="I92" s="585"/>
      <c r="J92" s="579"/>
      <c r="K92" s="580" t="s">
        <v>409</v>
      </c>
      <c r="L92" s="580"/>
      <c r="M92" s="581" t="str">
        <f>IF(M85="","",IFERROR(SUM(M85:M91)))</f>
        <v/>
      </c>
      <c r="N92" s="582" t="str">
        <f t="shared" ref="N92:P92" si="192">IF(N85="","", SUM(N85:N91))</f>
        <v/>
      </c>
      <c r="O92" s="582" t="str">
        <f t="shared" si="192"/>
        <v/>
      </c>
      <c r="P92" s="582" t="str">
        <f t="shared" si="192"/>
        <v/>
      </c>
      <c r="Q92" s="582"/>
      <c r="R92" s="584" t="str">
        <f>IF(R85="","", SUM(R85:R92))</f>
        <v/>
      </c>
      <c r="S92" s="579"/>
      <c r="T92" s="580" t="s">
        <v>409</v>
      </c>
      <c r="U92" s="580"/>
      <c r="V92" s="581" t="str">
        <f>IF(V85="","",IFERROR(SUM(V85:V91)))</f>
        <v/>
      </c>
      <c r="W92" s="582" t="str">
        <f t="shared" ref="W92:Y92" si="193">IF(W85="","", SUM(W85:W91))</f>
        <v/>
      </c>
      <c r="X92" s="582" t="str">
        <f t="shared" si="193"/>
        <v/>
      </c>
      <c r="Y92" s="582" t="str">
        <f t="shared" si="193"/>
        <v/>
      </c>
      <c r="Z92" s="582"/>
      <c r="AA92" s="501" t="str">
        <f>IF(AA85="","", SUM(AA85:AA92))</f>
        <v/>
      </c>
      <c r="AB92" s="599"/>
      <c r="AC92" s="600" t="s">
        <v>409</v>
      </c>
      <c r="AD92" s="600"/>
      <c r="AE92" s="581" t="str">
        <f>IF(AE85="","",IFERROR(SUM(AE85:AE91)))</f>
        <v/>
      </c>
      <c r="AF92" s="582" t="str">
        <f t="shared" ref="AF92:AH92" si="194">IF(AF85="","", SUM(AF85:AF91))</f>
        <v/>
      </c>
      <c r="AG92" s="582" t="str">
        <f t="shared" si="194"/>
        <v/>
      </c>
      <c r="AH92" s="582" t="str">
        <f t="shared" si="194"/>
        <v/>
      </c>
      <c r="AI92" s="582"/>
      <c r="AJ92" s="585"/>
      <c r="AK92" s="569"/>
      <c r="AL92" s="598" t="str">
        <f t="shared" ref="AL92:AM92" si="195">K91</f>
        <v/>
      </c>
      <c r="AM92" s="597" t="str">
        <f t="shared" si="195"/>
        <v/>
      </c>
      <c r="AN92" s="597" t="str">
        <f t="shared" si="175"/>
        <v/>
      </c>
      <c r="AO92" s="569"/>
      <c r="AP92" s="598" t="str">
        <f t="shared" ref="AP92:AQ92" si="196">T91</f>
        <v/>
      </c>
      <c r="AQ92" s="597" t="str">
        <f t="shared" si="196"/>
        <v/>
      </c>
      <c r="AR92" s="597" t="str">
        <f t="shared" si="177"/>
        <v/>
      </c>
      <c r="AS92" s="569"/>
      <c r="AT92" s="598" t="str">
        <f t="shared" ref="AT92:AU92" si="197">AC91</f>
        <v/>
      </c>
      <c r="AU92" s="597" t="str">
        <f t="shared" si="197"/>
        <v/>
      </c>
      <c r="AV92" s="597" t="str">
        <f t="shared" si="179"/>
        <v/>
      </c>
      <c r="AW92" s="585"/>
    </row>
    <row r="93" ht="15.75" customHeight="1" outlineLevel="2">
      <c r="A93" s="585"/>
      <c r="B93" s="585"/>
      <c r="C93" s="585"/>
      <c r="D93" s="585"/>
      <c r="E93" s="585"/>
      <c r="F93" s="585"/>
      <c r="G93" s="585"/>
      <c r="H93" s="585"/>
      <c r="I93" s="585"/>
      <c r="J93" s="585"/>
      <c r="K93" s="585"/>
      <c r="L93" s="585"/>
      <c r="M93" s="585"/>
      <c r="N93" s="585"/>
      <c r="O93" s="585"/>
      <c r="P93" s="585"/>
      <c r="Q93" s="586"/>
      <c r="R93" s="585"/>
      <c r="S93" s="585"/>
      <c r="T93" s="585"/>
      <c r="U93" s="585"/>
      <c r="V93" s="585"/>
      <c r="W93" s="585"/>
      <c r="X93" s="585"/>
      <c r="Y93" s="585"/>
      <c r="Z93" s="585"/>
      <c r="AA93" s="585"/>
      <c r="AB93" s="585"/>
      <c r="AC93" s="585"/>
      <c r="AD93" s="585"/>
      <c r="AE93" s="585"/>
      <c r="AF93" s="585"/>
      <c r="AG93" s="585"/>
      <c r="AH93" s="585"/>
      <c r="AI93" s="585"/>
      <c r="AJ93" s="585"/>
      <c r="AK93" s="336"/>
      <c r="AL93" s="336"/>
      <c r="AM93" s="336"/>
      <c r="AN93" s="336"/>
      <c r="AO93" s="336"/>
      <c r="AP93" s="336"/>
      <c r="AQ93" s="336"/>
      <c r="AR93" s="336"/>
      <c r="AS93" s="336"/>
      <c r="AT93" s="336"/>
      <c r="AU93" s="336"/>
      <c r="AV93" s="336"/>
      <c r="AW93" s="585"/>
    </row>
    <row r="94" ht="15.75" customHeight="1" outlineLevel="2">
      <c r="A94" s="601"/>
      <c r="B94" s="601"/>
      <c r="C94" s="601"/>
      <c r="D94" s="601"/>
      <c r="E94" s="601"/>
      <c r="F94" s="601"/>
      <c r="G94" s="601"/>
      <c r="H94" s="601"/>
      <c r="I94" s="601"/>
      <c r="J94" s="601"/>
      <c r="K94" s="601"/>
      <c r="L94" s="601"/>
      <c r="M94" s="601"/>
      <c r="N94" s="601"/>
      <c r="O94" s="601"/>
      <c r="P94" s="601"/>
      <c r="Q94" s="602"/>
      <c r="R94" s="601"/>
      <c r="S94" s="601"/>
      <c r="T94" s="601"/>
      <c r="U94" s="601"/>
      <c r="V94" s="601"/>
      <c r="W94" s="601"/>
      <c r="X94" s="601"/>
      <c r="Y94" s="601"/>
      <c r="Z94" s="601"/>
      <c r="AA94" s="601"/>
      <c r="AB94" s="601"/>
      <c r="AC94" s="601"/>
      <c r="AD94" s="601"/>
      <c r="AE94" s="601"/>
      <c r="AF94" s="601"/>
      <c r="AG94" s="601"/>
      <c r="AH94" s="601"/>
      <c r="AI94" s="601"/>
      <c r="AJ94" s="585"/>
      <c r="AK94" s="550"/>
      <c r="AL94" s="550"/>
      <c r="AM94" s="550"/>
      <c r="AN94" s="550"/>
      <c r="AO94" s="550"/>
      <c r="AP94" s="550"/>
      <c r="AQ94" s="550"/>
      <c r="AR94" s="550"/>
      <c r="AS94" s="550"/>
      <c r="AT94" s="550"/>
      <c r="AU94" s="550"/>
      <c r="AV94" s="550"/>
      <c r="AW94" s="585"/>
    </row>
    <row r="95" ht="15.75" customHeight="1" outlineLevel="1">
      <c r="A95" s="585"/>
      <c r="B95" s="585"/>
      <c r="C95" s="585"/>
      <c r="D95" s="585"/>
      <c r="E95" s="585"/>
      <c r="F95" s="585"/>
      <c r="G95" s="585"/>
      <c r="H95" s="585"/>
      <c r="I95" s="585"/>
      <c r="J95" s="585"/>
      <c r="K95" s="585"/>
      <c r="L95" s="585"/>
      <c r="M95" s="585"/>
      <c r="N95" s="585"/>
      <c r="O95" s="585"/>
      <c r="P95" s="585"/>
      <c r="Q95" s="586"/>
      <c r="R95" s="585"/>
      <c r="S95" s="585"/>
      <c r="T95" s="585"/>
      <c r="U95" s="585"/>
      <c r="V95" s="585"/>
      <c r="W95" s="585"/>
      <c r="X95" s="585"/>
      <c r="Y95" s="585"/>
      <c r="Z95" s="585"/>
      <c r="AA95" s="585"/>
      <c r="AB95" s="585"/>
      <c r="AC95" s="585"/>
      <c r="AD95" s="585"/>
      <c r="AE95" s="585"/>
      <c r="AF95" s="585"/>
      <c r="AG95" s="585"/>
      <c r="AH95" s="585"/>
      <c r="AI95" s="585"/>
      <c r="AJ95" s="585"/>
      <c r="AK95" s="336"/>
      <c r="AL95" s="336"/>
      <c r="AM95" s="336"/>
      <c r="AN95" s="336"/>
      <c r="AO95" s="336"/>
      <c r="AP95" s="336"/>
      <c r="AQ95" s="336"/>
      <c r="AR95" s="336"/>
      <c r="AS95" s="336"/>
      <c r="AT95" s="336"/>
      <c r="AU95" s="336"/>
      <c r="AV95" s="336"/>
      <c r="AW95" s="585"/>
    </row>
    <row r="96" ht="15.75" customHeight="1" outlineLevel="1">
      <c r="A96" s="585"/>
      <c r="B96" s="585"/>
      <c r="C96" s="585"/>
      <c r="D96" s="585"/>
      <c r="E96" s="585"/>
      <c r="F96" s="585"/>
      <c r="G96" s="585"/>
      <c r="H96" s="585"/>
      <c r="I96" s="585"/>
      <c r="J96" s="585"/>
      <c r="K96" s="585"/>
      <c r="L96" s="585"/>
      <c r="M96" s="585"/>
      <c r="N96" s="585"/>
      <c r="O96" s="585"/>
      <c r="P96" s="585"/>
      <c r="Q96" s="586"/>
      <c r="R96" s="585"/>
      <c r="S96" s="585"/>
      <c r="T96" s="585"/>
      <c r="U96" s="585"/>
      <c r="V96" s="585"/>
      <c r="W96" s="585"/>
      <c r="X96" s="585"/>
      <c r="Y96" s="585"/>
      <c r="Z96" s="585"/>
      <c r="AA96" s="585"/>
      <c r="AB96" s="585"/>
      <c r="AC96" s="585"/>
      <c r="AD96" s="585"/>
      <c r="AE96" s="585"/>
      <c r="AF96" s="585"/>
      <c r="AG96" s="585"/>
      <c r="AH96" s="585"/>
      <c r="AI96" s="585"/>
      <c r="AJ96" s="585"/>
      <c r="AK96" s="336"/>
      <c r="AL96" s="336"/>
      <c r="AM96" s="336"/>
      <c r="AN96" s="336"/>
      <c r="AO96" s="336"/>
      <c r="AP96" s="336"/>
      <c r="AQ96" s="336"/>
      <c r="AR96" s="336"/>
      <c r="AS96" s="336"/>
      <c r="AT96" s="336"/>
      <c r="AU96" s="336"/>
      <c r="AV96" s="336"/>
      <c r="AW96" s="585"/>
    </row>
    <row r="97" ht="15.75" customHeight="1" outlineLevel="1">
      <c r="A97" s="585"/>
      <c r="B97" s="585"/>
      <c r="C97" s="585"/>
      <c r="D97" s="585"/>
      <c r="E97" s="585"/>
      <c r="F97" s="585"/>
      <c r="G97" s="585"/>
      <c r="H97" s="585"/>
      <c r="I97" s="585"/>
      <c r="J97" s="585"/>
      <c r="K97" s="585"/>
      <c r="L97" s="585"/>
      <c r="M97" s="585"/>
      <c r="N97" s="585"/>
      <c r="O97" s="585"/>
      <c r="P97" s="585"/>
      <c r="Q97" s="586"/>
      <c r="R97" s="585"/>
      <c r="S97" s="585"/>
      <c r="T97" s="585"/>
      <c r="U97" s="585"/>
      <c r="V97" s="585"/>
      <c r="W97" s="585"/>
      <c r="X97" s="585"/>
      <c r="Y97" s="585"/>
      <c r="Z97" s="585"/>
      <c r="AA97" s="585"/>
      <c r="AB97" s="585"/>
      <c r="AC97" s="585"/>
      <c r="AD97" s="585"/>
      <c r="AE97" s="585"/>
      <c r="AF97" s="585"/>
      <c r="AG97" s="585"/>
      <c r="AH97" s="585"/>
      <c r="AI97" s="585"/>
      <c r="AJ97" s="585"/>
      <c r="AK97" s="336"/>
      <c r="AL97" s="336"/>
      <c r="AM97" s="336"/>
      <c r="AN97" s="336"/>
      <c r="AO97" s="336"/>
      <c r="AP97" s="336"/>
      <c r="AQ97" s="336"/>
      <c r="AR97" s="336"/>
      <c r="AS97" s="336"/>
      <c r="AT97" s="336"/>
      <c r="AU97" s="336"/>
      <c r="AV97" s="336"/>
      <c r="AW97" s="585"/>
    </row>
    <row r="98" ht="15.75" customHeight="1" outlineLevel="1">
      <c r="A98" s="585"/>
      <c r="B98" s="585"/>
      <c r="C98" s="585"/>
      <c r="D98" s="585"/>
      <c r="E98" s="585"/>
      <c r="F98" s="585"/>
      <c r="G98" s="585"/>
      <c r="H98" s="585"/>
      <c r="I98" s="585"/>
      <c r="J98" s="585"/>
      <c r="K98" s="585"/>
      <c r="L98" s="585"/>
      <c r="M98" s="585"/>
      <c r="N98" s="585"/>
      <c r="O98" s="585"/>
      <c r="P98" s="585"/>
      <c r="Q98" s="586"/>
      <c r="R98" s="585"/>
      <c r="S98" s="585"/>
      <c r="T98" s="585"/>
      <c r="U98" s="585"/>
      <c r="V98" s="585"/>
      <c r="W98" s="585"/>
      <c r="X98" s="585"/>
      <c r="Y98" s="585"/>
      <c r="Z98" s="585"/>
      <c r="AA98" s="585"/>
      <c r="AB98" s="585"/>
      <c r="AC98" s="585"/>
      <c r="AD98" s="585"/>
      <c r="AE98" s="585"/>
      <c r="AF98" s="585"/>
      <c r="AG98" s="585"/>
      <c r="AH98" s="585"/>
      <c r="AI98" s="585"/>
      <c r="AJ98" s="585"/>
      <c r="AK98" s="336"/>
      <c r="AL98" s="336"/>
      <c r="AM98" s="336"/>
      <c r="AN98" s="336"/>
      <c r="AO98" s="336"/>
      <c r="AP98" s="336"/>
      <c r="AQ98" s="336"/>
      <c r="AR98" s="336"/>
      <c r="AS98" s="336"/>
      <c r="AT98" s="336"/>
      <c r="AU98" s="336"/>
      <c r="AV98" s="336"/>
      <c r="AW98" s="585"/>
    </row>
    <row r="99" ht="15.75" customHeight="1" outlineLevel="1">
      <c r="A99" s="585"/>
      <c r="B99" s="585"/>
      <c r="C99" s="585"/>
      <c r="D99" s="585"/>
      <c r="E99" s="585"/>
      <c r="F99" s="585"/>
      <c r="G99" s="585"/>
      <c r="H99" s="585"/>
      <c r="I99" s="585"/>
      <c r="J99" s="585"/>
      <c r="K99" s="585"/>
      <c r="L99" s="585"/>
      <c r="M99" s="585"/>
      <c r="N99" s="585"/>
      <c r="O99" s="585"/>
      <c r="P99" s="585"/>
      <c r="Q99" s="586"/>
      <c r="R99" s="585"/>
      <c r="S99" s="585"/>
      <c r="T99" s="585"/>
      <c r="U99" s="585"/>
      <c r="V99" s="585"/>
      <c r="W99" s="585"/>
      <c r="X99" s="585"/>
      <c r="Y99" s="585"/>
      <c r="Z99" s="585"/>
      <c r="AA99" s="585"/>
      <c r="AB99" s="585"/>
      <c r="AC99" s="585"/>
      <c r="AD99" s="585"/>
      <c r="AE99" s="585"/>
      <c r="AF99" s="585"/>
      <c r="AG99" s="585"/>
      <c r="AH99" s="585"/>
      <c r="AI99" s="585"/>
      <c r="AJ99" s="585"/>
      <c r="AK99" s="336"/>
      <c r="AL99" s="336"/>
      <c r="AM99" s="336"/>
      <c r="AN99" s="336"/>
      <c r="AO99" s="336"/>
      <c r="AP99" s="336"/>
      <c r="AQ99" s="336"/>
      <c r="AR99" s="336"/>
      <c r="AS99" s="336"/>
      <c r="AT99" s="336"/>
      <c r="AU99" s="336"/>
      <c r="AV99" s="336"/>
      <c r="AW99" s="585"/>
    </row>
    <row r="100" ht="15.75" customHeight="1" outlineLevel="1">
      <c r="A100" s="585"/>
      <c r="B100" s="585"/>
      <c r="C100" s="585"/>
      <c r="D100" s="585"/>
      <c r="E100" s="585"/>
      <c r="F100" s="585"/>
      <c r="G100" s="585"/>
      <c r="H100" s="585"/>
      <c r="I100" s="585"/>
      <c r="J100" s="585"/>
      <c r="K100" s="585"/>
      <c r="L100" s="585"/>
      <c r="M100" s="585"/>
      <c r="N100" s="585"/>
      <c r="O100" s="585"/>
      <c r="P100" s="585"/>
      <c r="Q100" s="586"/>
      <c r="R100" s="585"/>
      <c r="S100" s="585"/>
      <c r="T100" s="585"/>
      <c r="U100" s="585"/>
      <c r="V100" s="585"/>
      <c r="W100" s="585"/>
      <c r="X100" s="585"/>
      <c r="Y100" s="585"/>
      <c r="Z100" s="585"/>
      <c r="AA100" s="585"/>
      <c r="AB100" s="585"/>
      <c r="AC100" s="585"/>
      <c r="AD100" s="585"/>
      <c r="AE100" s="585"/>
      <c r="AF100" s="585"/>
      <c r="AG100" s="585"/>
      <c r="AH100" s="585"/>
      <c r="AI100" s="585"/>
      <c r="AJ100" s="585"/>
      <c r="AK100" s="336"/>
      <c r="AL100" s="336"/>
      <c r="AM100" s="336"/>
      <c r="AN100" s="336"/>
      <c r="AO100" s="336"/>
      <c r="AP100" s="336"/>
      <c r="AQ100" s="336"/>
      <c r="AR100" s="336"/>
      <c r="AS100" s="336"/>
      <c r="AT100" s="336"/>
      <c r="AU100" s="336"/>
      <c r="AV100" s="336"/>
      <c r="AW100" s="585"/>
    </row>
    <row r="101" ht="15.75" customHeight="1" outlineLevel="1">
      <c r="A101" s="585"/>
      <c r="B101" s="585"/>
      <c r="C101" s="585"/>
      <c r="D101" s="585"/>
      <c r="E101" s="585"/>
      <c r="F101" s="585"/>
      <c r="G101" s="585"/>
      <c r="H101" s="585"/>
      <c r="I101" s="585"/>
      <c r="J101" s="585"/>
      <c r="K101" s="585"/>
      <c r="L101" s="585"/>
      <c r="M101" s="585"/>
      <c r="N101" s="585"/>
      <c r="O101" s="585"/>
      <c r="P101" s="585"/>
      <c r="Q101" s="586"/>
      <c r="R101" s="585"/>
      <c r="S101" s="585"/>
      <c r="T101" s="585"/>
      <c r="U101" s="585"/>
      <c r="V101" s="585"/>
      <c r="W101" s="585"/>
      <c r="X101" s="585"/>
      <c r="Y101" s="585"/>
      <c r="Z101" s="585"/>
      <c r="AA101" s="585"/>
      <c r="AB101" s="585"/>
      <c r="AC101" s="585"/>
      <c r="AD101" s="585"/>
      <c r="AE101" s="585"/>
      <c r="AF101" s="585"/>
      <c r="AG101" s="585"/>
      <c r="AH101" s="585"/>
      <c r="AI101" s="585"/>
      <c r="AJ101" s="585"/>
      <c r="AK101" s="336"/>
      <c r="AL101" s="336"/>
      <c r="AM101" s="336"/>
      <c r="AN101" s="336"/>
      <c r="AO101" s="336"/>
      <c r="AP101" s="336"/>
      <c r="AQ101" s="336"/>
      <c r="AR101" s="336"/>
      <c r="AS101" s="336"/>
      <c r="AT101" s="336"/>
      <c r="AU101" s="336"/>
      <c r="AV101" s="336"/>
      <c r="AW101" s="585"/>
    </row>
    <row r="102" ht="15.75" customHeight="1" outlineLevel="1">
      <c r="A102" s="585"/>
      <c r="B102" s="585"/>
      <c r="C102" s="585"/>
      <c r="D102" s="585"/>
      <c r="E102" s="585"/>
      <c r="F102" s="585"/>
      <c r="G102" s="585"/>
      <c r="H102" s="585"/>
      <c r="I102" s="585"/>
      <c r="J102" s="585"/>
      <c r="K102" s="585"/>
      <c r="L102" s="585"/>
      <c r="M102" s="585"/>
      <c r="N102" s="585"/>
      <c r="O102" s="585"/>
      <c r="P102" s="585"/>
      <c r="Q102" s="586"/>
      <c r="R102" s="585"/>
      <c r="S102" s="585"/>
      <c r="T102" s="585"/>
      <c r="U102" s="585"/>
      <c r="V102" s="585"/>
      <c r="W102" s="585"/>
      <c r="X102" s="585"/>
      <c r="Y102" s="585"/>
      <c r="Z102" s="585"/>
      <c r="AA102" s="585"/>
      <c r="AB102" s="585"/>
      <c r="AC102" s="585"/>
      <c r="AD102" s="585"/>
      <c r="AE102" s="585"/>
      <c r="AF102" s="585"/>
      <c r="AG102" s="585"/>
      <c r="AH102" s="585"/>
      <c r="AI102" s="585"/>
      <c r="AJ102" s="585"/>
      <c r="AK102" s="336"/>
      <c r="AL102" s="336"/>
      <c r="AM102" s="336"/>
      <c r="AN102" s="336"/>
      <c r="AO102" s="336"/>
      <c r="AP102" s="336"/>
      <c r="AQ102" s="336"/>
      <c r="AR102" s="336"/>
      <c r="AS102" s="336"/>
      <c r="AT102" s="336"/>
      <c r="AU102" s="336"/>
      <c r="AV102" s="336"/>
      <c r="AW102" s="585"/>
    </row>
    <row r="103" ht="15.75" customHeight="1" outlineLevel="1">
      <c r="A103" s="585"/>
      <c r="B103" s="585"/>
      <c r="C103" s="585"/>
      <c r="D103" s="585"/>
      <c r="E103" s="585"/>
      <c r="F103" s="585"/>
      <c r="G103" s="585"/>
      <c r="H103" s="585"/>
      <c r="I103" s="585"/>
      <c r="J103" s="585"/>
      <c r="K103" s="585"/>
      <c r="L103" s="585"/>
      <c r="M103" s="585"/>
      <c r="N103" s="585"/>
      <c r="O103" s="585"/>
      <c r="P103" s="585"/>
      <c r="Q103" s="586"/>
      <c r="R103" s="585"/>
      <c r="S103" s="585"/>
      <c r="T103" s="585"/>
      <c r="U103" s="585"/>
      <c r="V103" s="585"/>
      <c r="W103" s="585"/>
      <c r="X103" s="585"/>
      <c r="Y103" s="585"/>
      <c r="Z103" s="585"/>
      <c r="AA103" s="585"/>
      <c r="AB103" s="585"/>
      <c r="AC103" s="585"/>
      <c r="AD103" s="585"/>
      <c r="AE103" s="585"/>
      <c r="AF103" s="585"/>
      <c r="AG103" s="585"/>
      <c r="AH103" s="585"/>
      <c r="AI103" s="585"/>
      <c r="AJ103" s="585"/>
      <c r="AK103" s="336"/>
      <c r="AL103" s="336"/>
      <c r="AM103" s="336"/>
      <c r="AN103" s="336"/>
      <c r="AO103" s="336"/>
      <c r="AP103" s="336"/>
      <c r="AQ103" s="336"/>
      <c r="AR103" s="336"/>
      <c r="AS103" s="336"/>
      <c r="AT103" s="336"/>
      <c r="AU103" s="336"/>
      <c r="AV103" s="336"/>
      <c r="AW103" s="585"/>
    </row>
    <row r="104" ht="15.75" customHeight="1" outlineLevel="1">
      <c r="A104" s="585"/>
      <c r="B104" s="585"/>
      <c r="C104" s="585"/>
      <c r="D104" s="585"/>
      <c r="E104" s="585"/>
      <c r="F104" s="585"/>
      <c r="G104" s="585"/>
      <c r="H104" s="585"/>
      <c r="I104" s="585"/>
      <c r="J104" s="585"/>
      <c r="K104" s="585"/>
      <c r="L104" s="585"/>
      <c r="M104" s="585"/>
      <c r="N104" s="585"/>
      <c r="O104" s="585"/>
      <c r="P104" s="585"/>
      <c r="Q104" s="586"/>
      <c r="R104" s="585"/>
      <c r="S104" s="585"/>
      <c r="T104" s="585"/>
      <c r="U104" s="585"/>
      <c r="V104" s="585"/>
      <c r="W104" s="585"/>
      <c r="X104" s="585"/>
      <c r="Y104" s="585"/>
      <c r="Z104" s="585"/>
      <c r="AA104" s="585"/>
      <c r="AB104" s="585"/>
      <c r="AC104" s="585"/>
      <c r="AD104" s="585"/>
      <c r="AE104" s="585"/>
      <c r="AF104" s="585"/>
      <c r="AG104" s="585"/>
      <c r="AH104" s="585"/>
      <c r="AI104" s="585"/>
      <c r="AJ104" s="585"/>
      <c r="AK104" s="336"/>
      <c r="AL104" s="336"/>
      <c r="AM104" s="336"/>
      <c r="AN104" s="336"/>
      <c r="AO104" s="336"/>
      <c r="AP104" s="336"/>
      <c r="AQ104" s="336"/>
      <c r="AR104" s="336"/>
      <c r="AS104" s="336"/>
      <c r="AT104" s="336"/>
      <c r="AU104" s="336"/>
      <c r="AV104" s="336"/>
      <c r="AW104" s="585"/>
    </row>
    <row r="105" ht="15.75" customHeight="1" outlineLevel="1">
      <c r="A105" s="585"/>
      <c r="B105" s="585"/>
      <c r="C105" s="585"/>
      <c r="D105" s="585"/>
      <c r="E105" s="585"/>
      <c r="F105" s="585"/>
      <c r="G105" s="585"/>
      <c r="H105" s="585"/>
      <c r="I105" s="585"/>
      <c r="J105" s="585"/>
      <c r="K105" s="585"/>
      <c r="L105" s="585"/>
      <c r="M105" s="585"/>
      <c r="N105" s="585"/>
      <c r="O105" s="585"/>
      <c r="P105" s="585"/>
      <c r="Q105" s="586"/>
      <c r="R105" s="585"/>
      <c r="S105" s="585"/>
      <c r="T105" s="585"/>
      <c r="U105" s="585"/>
      <c r="V105" s="585"/>
      <c r="W105" s="585"/>
      <c r="X105" s="585"/>
      <c r="Y105" s="585"/>
      <c r="Z105" s="585"/>
      <c r="AA105" s="585"/>
      <c r="AB105" s="585"/>
      <c r="AC105" s="585"/>
      <c r="AD105" s="585"/>
      <c r="AE105" s="585"/>
      <c r="AF105" s="585"/>
      <c r="AG105" s="585"/>
      <c r="AH105" s="585"/>
      <c r="AI105" s="585"/>
      <c r="AJ105" s="585"/>
      <c r="AK105" s="336"/>
      <c r="AL105" s="336"/>
      <c r="AM105" s="336"/>
      <c r="AN105" s="336"/>
      <c r="AO105" s="336"/>
      <c r="AP105" s="336"/>
      <c r="AQ105" s="336"/>
      <c r="AR105" s="336"/>
      <c r="AS105" s="336"/>
      <c r="AT105" s="336"/>
      <c r="AU105" s="336"/>
      <c r="AV105" s="336"/>
      <c r="AW105" s="585"/>
    </row>
    <row r="106" ht="15.75" customHeight="1" outlineLevel="1">
      <c r="A106" s="585"/>
      <c r="B106" s="585"/>
      <c r="C106" s="585"/>
      <c r="D106" s="585"/>
      <c r="E106" s="585"/>
      <c r="F106" s="585"/>
      <c r="G106" s="585"/>
      <c r="H106" s="585"/>
      <c r="I106" s="585"/>
      <c r="J106" s="585"/>
      <c r="K106" s="585"/>
      <c r="L106" s="585"/>
      <c r="M106" s="585"/>
      <c r="N106" s="585"/>
      <c r="O106" s="585"/>
      <c r="P106" s="585"/>
      <c r="Q106" s="586"/>
      <c r="R106" s="585"/>
      <c r="S106" s="585"/>
      <c r="T106" s="585"/>
      <c r="U106" s="585"/>
      <c r="V106" s="585"/>
      <c r="W106" s="585"/>
      <c r="X106" s="585"/>
      <c r="Y106" s="585"/>
      <c r="Z106" s="585"/>
      <c r="AA106" s="585"/>
      <c r="AB106" s="585"/>
      <c r="AC106" s="585"/>
      <c r="AD106" s="585"/>
      <c r="AE106" s="585"/>
      <c r="AF106" s="585"/>
      <c r="AG106" s="585"/>
      <c r="AH106" s="585"/>
      <c r="AI106" s="585"/>
      <c r="AJ106" s="585"/>
      <c r="AK106" s="336"/>
      <c r="AL106" s="336"/>
      <c r="AM106" s="336"/>
      <c r="AN106" s="336"/>
      <c r="AO106" s="336"/>
      <c r="AP106" s="336"/>
      <c r="AQ106" s="336"/>
      <c r="AR106" s="336"/>
      <c r="AS106" s="336"/>
      <c r="AT106" s="336"/>
      <c r="AU106" s="336"/>
      <c r="AV106" s="336"/>
      <c r="AW106" s="585"/>
    </row>
    <row r="107" ht="15.75" customHeight="1" outlineLevel="1">
      <c r="A107" s="585"/>
      <c r="B107" s="585"/>
      <c r="C107" s="585"/>
      <c r="D107" s="585"/>
      <c r="E107" s="585"/>
      <c r="F107" s="585"/>
      <c r="G107" s="585"/>
      <c r="H107" s="585"/>
      <c r="I107" s="585"/>
      <c r="J107" s="585"/>
      <c r="K107" s="585"/>
      <c r="L107" s="585"/>
      <c r="M107" s="585"/>
      <c r="N107" s="585"/>
      <c r="O107" s="585"/>
      <c r="P107" s="585"/>
      <c r="Q107" s="586"/>
      <c r="R107" s="585"/>
      <c r="S107" s="585"/>
      <c r="T107" s="585"/>
      <c r="U107" s="585"/>
      <c r="V107" s="585"/>
      <c r="W107" s="585"/>
      <c r="X107" s="585"/>
      <c r="Y107" s="585"/>
      <c r="Z107" s="585"/>
      <c r="AA107" s="585"/>
      <c r="AB107" s="585"/>
      <c r="AC107" s="585"/>
      <c r="AD107" s="585"/>
      <c r="AE107" s="585"/>
      <c r="AF107" s="585"/>
      <c r="AG107" s="585"/>
      <c r="AH107" s="585"/>
      <c r="AI107" s="585"/>
      <c r="AJ107" s="585"/>
      <c r="AK107" s="336"/>
      <c r="AL107" s="336"/>
      <c r="AM107" s="336"/>
      <c r="AN107" s="336"/>
      <c r="AO107" s="336"/>
      <c r="AP107" s="336"/>
      <c r="AQ107" s="336"/>
      <c r="AR107" s="336"/>
      <c r="AS107" s="336"/>
      <c r="AT107" s="336"/>
      <c r="AU107" s="336"/>
      <c r="AV107" s="336"/>
      <c r="AW107" s="585"/>
    </row>
    <row r="108" ht="15.75" customHeight="1" outlineLevel="1">
      <c r="A108" s="585"/>
      <c r="B108" s="585"/>
      <c r="C108" s="585"/>
      <c r="D108" s="585"/>
      <c r="E108" s="585"/>
      <c r="F108" s="585"/>
      <c r="G108" s="585"/>
      <c r="H108" s="585"/>
      <c r="I108" s="585"/>
      <c r="J108" s="585"/>
      <c r="K108" s="585"/>
      <c r="L108" s="585"/>
      <c r="M108" s="585"/>
      <c r="N108" s="585"/>
      <c r="O108" s="585"/>
      <c r="P108" s="585"/>
      <c r="Q108" s="586"/>
      <c r="R108" s="585"/>
      <c r="S108" s="585"/>
      <c r="T108" s="585"/>
      <c r="U108" s="585"/>
      <c r="V108" s="585"/>
      <c r="W108" s="585"/>
      <c r="X108" s="585"/>
      <c r="Y108" s="585"/>
      <c r="Z108" s="585"/>
      <c r="AA108" s="585"/>
      <c r="AB108" s="585"/>
      <c r="AC108" s="585"/>
      <c r="AD108" s="585"/>
      <c r="AE108" s="585"/>
      <c r="AF108" s="585"/>
      <c r="AG108" s="585"/>
      <c r="AH108" s="585"/>
      <c r="AI108" s="585"/>
      <c r="AJ108" s="585"/>
      <c r="AK108" s="336"/>
      <c r="AL108" s="336"/>
      <c r="AM108" s="336"/>
      <c r="AN108" s="336"/>
      <c r="AO108" s="336"/>
      <c r="AP108" s="336"/>
      <c r="AQ108" s="336"/>
      <c r="AR108" s="336"/>
      <c r="AS108" s="336"/>
      <c r="AT108" s="336"/>
      <c r="AU108" s="336"/>
      <c r="AV108" s="336"/>
      <c r="AW108" s="585"/>
    </row>
    <row r="109" ht="15.75" customHeight="1" outlineLevel="1">
      <c r="A109" s="585"/>
      <c r="B109" s="585"/>
      <c r="C109" s="585"/>
      <c r="D109" s="585"/>
      <c r="E109" s="585"/>
      <c r="F109" s="585"/>
      <c r="G109" s="585"/>
      <c r="H109" s="585"/>
      <c r="I109" s="585"/>
      <c r="J109" s="585"/>
      <c r="K109" s="585"/>
      <c r="L109" s="585"/>
      <c r="M109" s="585"/>
      <c r="N109" s="585"/>
      <c r="O109" s="585"/>
      <c r="P109" s="585"/>
      <c r="Q109" s="586"/>
      <c r="R109" s="585"/>
      <c r="S109" s="585"/>
      <c r="T109" s="585"/>
      <c r="U109" s="585"/>
      <c r="V109" s="585"/>
      <c r="W109" s="585"/>
      <c r="X109" s="585"/>
      <c r="Y109" s="585"/>
      <c r="Z109" s="585"/>
      <c r="AA109" s="585"/>
      <c r="AB109" s="585"/>
      <c r="AC109" s="585"/>
      <c r="AD109" s="585"/>
      <c r="AE109" s="585"/>
      <c r="AF109" s="585"/>
      <c r="AG109" s="585"/>
      <c r="AH109" s="585"/>
      <c r="AI109" s="585"/>
      <c r="AJ109" s="585"/>
      <c r="AK109" s="336"/>
      <c r="AL109" s="336"/>
      <c r="AM109" s="336"/>
      <c r="AN109" s="336"/>
      <c r="AO109" s="336"/>
      <c r="AP109" s="336"/>
      <c r="AQ109" s="336"/>
      <c r="AR109" s="336"/>
      <c r="AS109" s="336"/>
      <c r="AT109" s="336"/>
      <c r="AU109" s="336"/>
      <c r="AV109" s="336"/>
      <c r="AW109" s="585"/>
    </row>
    <row r="110" ht="15.75" customHeight="1" outlineLevel="1">
      <c r="A110" s="585"/>
      <c r="B110" s="585"/>
      <c r="C110" s="585"/>
      <c r="D110" s="585"/>
      <c r="E110" s="585"/>
      <c r="F110" s="585"/>
      <c r="G110" s="585"/>
      <c r="H110" s="585"/>
      <c r="I110" s="585"/>
      <c r="J110" s="585"/>
      <c r="K110" s="585"/>
      <c r="L110" s="585"/>
      <c r="M110" s="585"/>
      <c r="N110" s="585"/>
      <c r="O110" s="585"/>
      <c r="P110" s="585"/>
      <c r="Q110" s="586"/>
      <c r="R110" s="585"/>
      <c r="S110" s="585"/>
      <c r="T110" s="585"/>
      <c r="U110" s="585"/>
      <c r="V110" s="585"/>
      <c r="W110" s="585"/>
      <c r="X110" s="585"/>
      <c r="Y110" s="585"/>
      <c r="Z110" s="585"/>
      <c r="AA110" s="585"/>
      <c r="AB110" s="585"/>
      <c r="AC110" s="585"/>
      <c r="AD110" s="585"/>
      <c r="AE110" s="585"/>
      <c r="AF110" s="585"/>
      <c r="AG110" s="585"/>
      <c r="AH110" s="585"/>
      <c r="AI110" s="585"/>
      <c r="AJ110" s="585"/>
      <c r="AK110" s="336"/>
      <c r="AL110" s="336"/>
      <c r="AM110" s="336"/>
      <c r="AN110" s="336"/>
      <c r="AO110" s="336"/>
      <c r="AP110" s="336"/>
      <c r="AQ110" s="336"/>
      <c r="AR110" s="336"/>
      <c r="AS110" s="336"/>
      <c r="AT110" s="336"/>
      <c r="AU110" s="336"/>
      <c r="AV110" s="336"/>
      <c r="AW110" s="585"/>
    </row>
    <row r="111" ht="15.75" customHeight="1" outlineLevel="1">
      <c r="A111" s="585"/>
      <c r="B111" s="585"/>
      <c r="C111" s="585"/>
      <c r="D111" s="585"/>
      <c r="E111" s="585"/>
      <c r="F111" s="585"/>
      <c r="G111" s="585"/>
      <c r="H111" s="585"/>
      <c r="I111" s="585"/>
      <c r="J111" s="585"/>
      <c r="K111" s="585"/>
      <c r="L111" s="585"/>
      <c r="M111" s="585"/>
      <c r="N111" s="585"/>
      <c r="O111" s="585"/>
      <c r="P111" s="585"/>
      <c r="Q111" s="586"/>
      <c r="R111" s="585"/>
      <c r="S111" s="585"/>
      <c r="T111" s="585"/>
      <c r="U111" s="585"/>
      <c r="V111" s="585"/>
      <c r="W111" s="585"/>
      <c r="X111" s="585"/>
      <c r="Y111" s="585"/>
      <c r="Z111" s="585"/>
      <c r="AA111" s="585"/>
      <c r="AB111" s="585"/>
      <c r="AC111" s="585"/>
      <c r="AD111" s="585"/>
      <c r="AE111" s="585"/>
      <c r="AF111" s="585"/>
      <c r="AG111" s="585"/>
      <c r="AH111" s="585"/>
      <c r="AI111" s="585"/>
      <c r="AJ111" s="585"/>
      <c r="AK111" s="336"/>
      <c r="AL111" s="336"/>
      <c r="AM111" s="336"/>
      <c r="AN111" s="336"/>
      <c r="AO111" s="336"/>
      <c r="AP111" s="336"/>
      <c r="AQ111" s="336"/>
      <c r="AR111" s="336"/>
      <c r="AS111" s="336"/>
      <c r="AT111" s="336"/>
      <c r="AU111" s="336"/>
      <c r="AV111" s="336"/>
      <c r="AW111" s="585"/>
    </row>
    <row r="112" ht="15.75" customHeight="1" outlineLevel="1">
      <c r="A112" s="585"/>
      <c r="B112" s="585"/>
      <c r="C112" s="585"/>
      <c r="D112" s="585"/>
      <c r="E112" s="585"/>
      <c r="F112" s="585"/>
      <c r="G112" s="585"/>
      <c r="H112" s="585"/>
      <c r="I112" s="585"/>
      <c r="J112" s="585"/>
      <c r="K112" s="585"/>
      <c r="L112" s="585"/>
      <c r="M112" s="585"/>
      <c r="N112" s="585"/>
      <c r="O112" s="585"/>
      <c r="P112" s="585"/>
      <c r="Q112" s="586"/>
      <c r="R112" s="585"/>
      <c r="S112" s="585"/>
      <c r="T112" s="585"/>
      <c r="U112" s="585"/>
      <c r="V112" s="585"/>
      <c r="W112" s="585"/>
      <c r="X112" s="585"/>
      <c r="Y112" s="585"/>
      <c r="Z112" s="585"/>
      <c r="AA112" s="585"/>
      <c r="AB112" s="585"/>
      <c r="AC112" s="585"/>
      <c r="AD112" s="585"/>
      <c r="AE112" s="585"/>
      <c r="AF112" s="585"/>
      <c r="AG112" s="585"/>
      <c r="AH112" s="585"/>
      <c r="AI112" s="585"/>
      <c r="AJ112" s="585"/>
      <c r="AK112" s="336"/>
      <c r="AL112" s="336"/>
      <c r="AM112" s="336"/>
      <c r="AN112" s="336"/>
      <c r="AO112" s="336"/>
      <c r="AP112" s="336"/>
      <c r="AQ112" s="336"/>
      <c r="AR112" s="336"/>
      <c r="AS112" s="336"/>
      <c r="AT112" s="336"/>
      <c r="AU112" s="336"/>
      <c r="AV112" s="336"/>
      <c r="AW112" s="585"/>
    </row>
    <row r="113" ht="15.75" customHeight="1" outlineLevel="1">
      <c r="A113" s="585"/>
      <c r="B113" s="585"/>
      <c r="C113" s="585"/>
      <c r="D113" s="585"/>
      <c r="E113" s="585"/>
      <c r="F113" s="585"/>
      <c r="G113" s="585"/>
      <c r="H113" s="585"/>
      <c r="I113" s="585"/>
      <c r="J113" s="585"/>
      <c r="K113" s="585"/>
      <c r="L113" s="585"/>
      <c r="M113" s="585"/>
      <c r="N113" s="585"/>
      <c r="O113" s="585"/>
      <c r="P113" s="585"/>
      <c r="Q113" s="586"/>
      <c r="R113" s="585"/>
      <c r="S113" s="585"/>
      <c r="T113" s="585"/>
      <c r="U113" s="585"/>
      <c r="V113" s="585"/>
      <c r="W113" s="585"/>
      <c r="X113" s="585"/>
      <c r="Y113" s="585"/>
      <c r="Z113" s="585"/>
      <c r="AA113" s="585"/>
      <c r="AB113" s="585"/>
      <c r="AC113" s="585"/>
      <c r="AD113" s="585"/>
      <c r="AE113" s="585"/>
      <c r="AF113" s="585"/>
      <c r="AG113" s="585"/>
      <c r="AH113" s="585"/>
      <c r="AI113" s="585"/>
      <c r="AJ113" s="585"/>
      <c r="AK113" s="336"/>
      <c r="AL113" s="336"/>
      <c r="AM113" s="336"/>
      <c r="AN113" s="336"/>
      <c r="AO113" s="336"/>
      <c r="AP113" s="336"/>
      <c r="AQ113" s="336"/>
      <c r="AR113" s="336"/>
      <c r="AS113" s="336"/>
      <c r="AT113" s="336"/>
      <c r="AU113" s="336"/>
      <c r="AV113" s="336"/>
      <c r="AW113" s="585"/>
    </row>
    <row r="114" ht="15.75" customHeight="1" outlineLevel="1">
      <c r="A114" s="585"/>
      <c r="B114" s="585"/>
      <c r="C114" s="585"/>
      <c r="D114" s="585"/>
      <c r="E114" s="585"/>
      <c r="F114" s="585"/>
      <c r="G114" s="585"/>
      <c r="H114" s="585"/>
      <c r="I114" s="585"/>
      <c r="J114" s="585"/>
      <c r="K114" s="585"/>
      <c r="L114" s="585"/>
      <c r="M114" s="585"/>
      <c r="N114" s="585"/>
      <c r="O114" s="585"/>
      <c r="P114" s="585"/>
      <c r="Q114" s="586"/>
      <c r="R114" s="585"/>
      <c r="S114" s="585"/>
      <c r="T114" s="585"/>
      <c r="U114" s="585"/>
      <c r="V114" s="585"/>
      <c r="W114" s="585"/>
      <c r="X114" s="585"/>
      <c r="Y114" s="585"/>
      <c r="Z114" s="585"/>
      <c r="AA114" s="585"/>
      <c r="AB114" s="585"/>
      <c r="AC114" s="585"/>
      <c r="AD114" s="585"/>
      <c r="AE114" s="585"/>
      <c r="AF114" s="585"/>
      <c r="AG114" s="585"/>
      <c r="AH114" s="585"/>
      <c r="AI114" s="585"/>
      <c r="AJ114" s="585"/>
      <c r="AK114" s="336"/>
      <c r="AL114" s="336"/>
      <c r="AM114" s="336"/>
      <c r="AN114" s="336"/>
      <c r="AO114" s="336"/>
      <c r="AP114" s="336"/>
      <c r="AQ114" s="336"/>
      <c r="AR114" s="336"/>
      <c r="AS114" s="336"/>
      <c r="AT114" s="336"/>
      <c r="AU114" s="336"/>
      <c r="AV114" s="336"/>
      <c r="AW114" s="585"/>
    </row>
    <row r="115" ht="15.75" customHeight="1" outlineLevel="1">
      <c r="A115" s="585"/>
      <c r="B115" s="585"/>
      <c r="C115" s="585"/>
      <c r="D115" s="585"/>
      <c r="E115" s="585"/>
      <c r="F115" s="585"/>
      <c r="G115" s="585"/>
      <c r="H115" s="585"/>
      <c r="I115" s="585"/>
      <c r="J115" s="585"/>
      <c r="K115" s="585"/>
      <c r="L115" s="585"/>
      <c r="M115" s="585"/>
      <c r="N115" s="585"/>
      <c r="O115" s="585"/>
      <c r="P115" s="585"/>
      <c r="Q115" s="586"/>
      <c r="R115" s="585"/>
      <c r="S115" s="585"/>
      <c r="T115" s="585"/>
      <c r="U115" s="585"/>
      <c r="V115" s="585"/>
      <c r="W115" s="585"/>
      <c r="X115" s="585"/>
      <c r="Y115" s="585"/>
      <c r="Z115" s="585"/>
      <c r="AA115" s="585"/>
      <c r="AB115" s="585"/>
      <c r="AC115" s="585"/>
      <c r="AD115" s="585"/>
      <c r="AE115" s="585"/>
      <c r="AF115" s="585"/>
      <c r="AG115" s="585"/>
      <c r="AH115" s="585"/>
      <c r="AI115" s="585"/>
      <c r="AJ115" s="585"/>
      <c r="AK115" s="336"/>
      <c r="AL115" s="336"/>
      <c r="AM115" s="336"/>
      <c r="AN115" s="336"/>
      <c r="AO115" s="336"/>
      <c r="AP115" s="336"/>
      <c r="AQ115" s="336"/>
      <c r="AR115" s="336"/>
      <c r="AS115" s="336"/>
      <c r="AT115" s="336"/>
      <c r="AU115" s="336"/>
      <c r="AV115" s="336"/>
      <c r="AW115" s="585"/>
    </row>
    <row r="116" ht="15.75" customHeight="1" outlineLevel="1">
      <c r="A116" s="585"/>
      <c r="B116" s="585"/>
      <c r="C116" s="585"/>
      <c r="D116" s="585"/>
      <c r="E116" s="585"/>
      <c r="F116" s="585"/>
      <c r="G116" s="585"/>
      <c r="H116" s="585"/>
      <c r="I116" s="585"/>
      <c r="J116" s="585"/>
      <c r="K116" s="585"/>
      <c r="L116" s="585"/>
      <c r="M116" s="585"/>
      <c r="N116" s="585"/>
      <c r="O116" s="585"/>
      <c r="P116" s="585"/>
      <c r="Q116" s="586"/>
      <c r="R116" s="585"/>
      <c r="S116" s="585"/>
      <c r="T116" s="585"/>
      <c r="U116" s="585"/>
      <c r="V116" s="585"/>
      <c r="W116" s="585"/>
      <c r="X116" s="585"/>
      <c r="Y116" s="585"/>
      <c r="Z116" s="585"/>
      <c r="AA116" s="585"/>
      <c r="AB116" s="585"/>
      <c r="AC116" s="585"/>
      <c r="AD116" s="585"/>
      <c r="AE116" s="585"/>
      <c r="AF116" s="585"/>
      <c r="AG116" s="585"/>
      <c r="AH116" s="585"/>
      <c r="AI116" s="585"/>
      <c r="AJ116" s="585"/>
      <c r="AK116" s="336"/>
      <c r="AL116" s="336"/>
      <c r="AM116" s="336"/>
      <c r="AN116" s="336"/>
      <c r="AO116" s="336"/>
      <c r="AP116" s="336"/>
      <c r="AQ116" s="336"/>
      <c r="AR116" s="336"/>
      <c r="AS116" s="336"/>
      <c r="AT116" s="336"/>
      <c r="AU116" s="336"/>
      <c r="AV116" s="336"/>
      <c r="AW116" s="585"/>
    </row>
    <row r="117" ht="15.75" customHeight="1" outlineLevel="1">
      <c r="A117" s="585"/>
      <c r="B117" s="585"/>
      <c r="C117" s="585"/>
      <c r="D117" s="585"/>
      <c r="E117" s="585"/>
      <c r="F117" s="585"/>
      <c r="G117" s="585"/>
      <c r="H117" s="585"/>
      <c r="I117" s="585"/>
      <c r="J117" s="585"/>
      <c r="K117" s="585"/>
      <c r="L117" s="585"/>
      <c r="M117" s="585"/>
      <c r="N117" s="585"/>
      <c r="O117" s="585"/>
      <c r="P117" s="585"/>
      <c r="Q117" s="586"/>
      <c r="R117" s="585"/>
      <c r="S117" s="585"/>
      <c r="T117" s="585"/>
      <c r="U117" s="585"/>
      <c r="V117" s="585"/>
      <c r="W117" s="585"/>
      <c r="X117" s="585"/>
      <c r="Y117" s="585"/>
      <c r="Z117" s="585"/>
      <c r="AA117" s="585"/>
      <c r="AB117" s="585"/>
      <c r="AC117" s="585"/>
      <c r="AD117" s="585"/>
      <c r="AE117" s="585"/>
      <c r="AF117" s="585"/>
      <c r="AG117" s="585"/>
      <c r="AH117" s="585"/>
      <c r="AI117" s="585"/>
      <c r="AJ117" s="585"/>
      <c r="AK117" s="336"/>
      <c r="AL117" s="336"/>
      <c r="AM117" s="336"/>
      <c r="AN117" s="336"/>
      <c r="AO117" s="336"/>
      <c r="AP117" s="336"/>
      <c r="AQ117" s="336"/>
      <c r="AR117" s="336"/>
      <c r="AS117" s="336"/>
      <c r="AT117" s="336"/>
      <c r="AU117" s="336"/>
      <c r="AV117" s="336"/>
      <c r="AW117" s="585"/>
    </row>
    <row r="118" ht="15.75" customHeight="1" outlineLevel="1">
      <c r="A118" s="585"/>
      <c r="B118" s="585"/>
      <c r="C118" s="585"/>
      <c r="D118" s="585"/>
      <c r="E118" s="585"/>
      <c r="F118" s="585"/>
      <c r="G118" s="585"/>
      <c r="H118" s="585"/>
      <c r="I118" s="585"/>
      <c r="J118" s="585"/>
      <c r="K118" s="585"/>
      <c r="L118" s="585"/>
      <c r="M118" s="585"/>
      <c r="N118" s="585"/>
      <c r="O118" s="585"/>
      <c r="P118" s="585"/>
      <c r="Q118" s="586"/>
      <c r="R118" s="585"/>
      <c r="S118" s="585"/>
      <c r="T118" s="585"/>
      <c r="U118" s="585"/>
      <c r="V118" s="585"/>
      <c r="W118" s="585"/>
      <c r="X118" s="585"/>
      <c r="Y118" s="585"/>
      <c r="Z118" s="585"/>
      <c r="AA118" s="585"/>
      <c r="AB118" s="585"/>
      <c r="AC118" s="585"/>
      <c r="AD118" s="585"/>
      <c r="AE118" s="585"/>
      <c r="AF118" s="585"/>
      <c r="AG118" s="585"/>
      <c r="AH118" s="585"/>
      <c r="AI118" s="585"/>
      <c r="AJ118" s="585"/>
      <c r="AK118" s="336"/>
      <c r="AL118" s="336"/>
      <c r="AM118" s="336"/>
      <c r="AN118" s="336"/>
      <c r="AO118" s="336"/>
      <c r="AP118" s="336"/>
      <c r="AQ118" s="336"/>
      <c r="AR118" s="336"/>
      <c r="AS118" s="336"/>
      <c r="AT118" s="336"/>
      <c r="AU118" s="336"/>
      <c r="AV118" s="336"/>
      <c r="AW118" s="585"/>
    </row>
    <row r="119" ht="15.75" customHeight="1" outlineLevel="1">
      <c r="A119" s="585"/>
      <c r="B119" s="585"/>
      <c r="C119" s="585"/>
      <c r="D119" s="585"/>
      <c r="E119" s="585"/>
      <c r="F119" s="585"/>
      <c r="G119" s="585"/>
      <c r="H119" s="585"/>
      <c r="I119" s="585"/>
      <c r="J119" s="585"/>
      <c r="K119" s="585"/>
      <c r="L119" s="585"/>
      <c r="M119" s="585"/>
      <c r="N119" s="585"/>
      <c r="O119" s="585"/>
      <c r="P119" s="585"/>
      <c r="Q119" s="586"/>
      <c r="R119" s="585"/>
      <c r="S119" s="585"/>
      <c r="T119" s="585"/>
      <c r="U119" s="585"/>
      <c r="V119" s="585"/>
      <c r="W119" s="585"/>
      <c r="X119" s="585"/>
      <c r="Y119" s="585"/>
      <c r="Z119" s="585"/>
      <c r="AA119" s="585"/>
      <c r="AB119" s="585"/>
      <c r="AC119" s="585"/>
      <c r="AD119" s="585"/>
      <c r="AE119" s="585"/>
      <c r="AF119" s="585"/>
      <c r="AG119" s="585"/>
      <c r="AH119" s="585"/>
      <c r="AI119" s="585"/>
      <c r="AJ119" s="585"/>
      <c r="AK119" s="336"/>
      <c r="AL119" s="336"/>
      <c r="AM119" s="336"/>
      <c r="AN119" s="336"/>
      <c r="AO119" s="336"/>
      <c r="AP119" s="336"/>
      <c r="AQ119" s="336"/>
      <c r="AR119" s="336"/>
      <c r="AS119" s="336"/>
      <c r="AT119" s="336"/>
      <c r="AU119" s="336"/>
      <c r="AV119" s="336"/>
      <c r="AW119" s="585"/>
    </row>
    <row r="120" ht="15.75" customHeight="1" outlineLevel="1">
      <c r="A120" s="585"/>
      <c r="B120" s="585"/>
      <c r="C120" s="585"/>
      <c r="D120" s="585"/>
      <c r="E120" s="585"/>
      <c r="F120" s="585"/>
      <c r="G120" s="585"/>
      <c r="H120" s="585"/>
      <c r="I120" s="585"/>
      <c r="J120" s="585"/>
      <c r="K120" s="585"/>
      <c r="L120" s="585"/>
      <c r="M120" s="585"/>
      <c r="N120" s="585"/>
      <c r="O120" s="585"/>
      <c r="P120" s="585"/>
      <c r="Q120" s="586"/>
      <c r="R120" s="585"/>
      <c r="S120" s="585"/>
      <c r="T120" s="585"/>
      <c r="U120" s="585"/>
      <c r="V120" s="585"/>
      <c r="W120" s="585"/>
      <c r="X120" s="585"/>
      <c r="Y120" s="585"/>
      <c r="Z120" s="585"/>
      <c r="AA120" s="585"/>
      <c r="AB120" s="585"/>
      <c r="AC120" s="585"/>
      <c r="AD120" s="585"/>
      <c r="AE120" s="585"/>
      <c r="AF120" s="585"/>
      <c r="AG120" s="585"/>
      <c r="AH120" s="585"/>
      <c r="AI120" s="585"/>
      <c r="AJ120" s="585"/>
      <c r="AK120" s="336"/>
      <c r="AL120" s="336"/>
      <c r="AM120" s="336"/>
      <c r="AN120" s="336"/>
      <c r="AO120" s="336"/>
      <c r="AP120" s="336"/>
      <c r="AQ120" s="336"/>
      <c r="AR120" s="336"/>
      <c r="AS120" s="336"/>
      <c r="AT120" s="336"/>
      <c r="AU120" s="336"/>
      <c r="AV120" s="336"/>
      <c r="AW120" s="585"/>
    </row>
    <row r="121" ht="15.75" customHeight="1" outlineLevel="1">
      <c r="A121" s="585"/>
      <c r="B121" s="585"/>
      <c r="C121" s="585"/>
      <c r="D121" s="585"/>
      <c r="E121" s="585"/>
      <c r="F121" s="585"/>
      <c r="G121" s="585"/>
      <c r="H121" s="585"/>
      <c r="I121" s="585"/>
      <c r="J121" s="585"/>
      <c r="K121" s="585"/>
      <c r="L121" s="585"/>
      <c r="M121" s="585"/>
      <c r="N121" s="585"/>
      <c r="O121" s="585"/>
      <c r="P121" s="585"/>
      <c r="Q121" s="586"/>
      <c r="R121" s="585"/>
      <c r="S121" s="585"/>
      <c r="T121" s="585"/>
      <c r="U121" s="585"/>
      <c r="V121" s="585"/>
      <c r="W121" s="585"/>
      <c r="X121" s="585"/>
      <c r="Y121" s="585"/>
      <c r="Z121" s="585"/>
      <c r="AA121" s="585"/>
      <c r="AB121" s="585"/>
      <c r="AC121" s="585"/>
      <c r="AD121" s="585"/>
      <c r="AE121" s="585"/>
      <c r="AF121" s="585"/>
      <c r="AG121" s="585"/>
      <c r="AH121" s="585"/>
      <c r="AI121" s="585"/>
      <c r="AJ121" s="585"/>
      <c r="AK121" s="336"/>
      <c r="AL121" s="336"/>
      <c r="AM121" s="336"/>
      <c r="AN121" s="336"/>
      <c r="AO121" s="336"/>
      <c r="AP121" s="336"/>
      <c r="AQ121" s="336"/>
      <c r="AR121" s="336"/>
      <c r="AS121" s="336"/>
      <c r="AT121" s="336"/>
      <c r="AU121" s="336"/>
      <c r="AV121" s="336"/>
      <c r="AW121" s="585"/>
    </row>
    <row r="122" ht="15.75" customHeight="1" outlineLevel="1">
      <c r="A122" s="585"/>
      <c r="B122" s="585"/>
      <c r="C122" s="585"/>
      <c r="D122" s="585"/>
      <c r="E122" s="585"/>
      <c r="F122" s="585"/>
      <c r="G122" s="585"/>
      <c r="H122" s="585"/>
      <c r="I122" s="585"/>
      <c r="J122" s="585"/>
      <c r="K122" s="585"/>
      <c r="L122" s="585"/>
      <c r="M122" s="585"/>
      <c r="N122" s="585"/>
      <c r="O122" s="585"/>
      <c r="P122" s="585"/>
      <c r="Q122" s="586"/>
      <c r="R122" s="585"/>
      <c r="S122" s="585"/>
      <c r="T122" s="585"/>
      <c r="U122" s="585"/>
      <c r="V122" s="585"/>
      <c r="W122" s="585"/>
      <c r="X122" s="585"/>
      <c r="Y122" s="585"/>
      <c r="Z122" s="585"/>
      <c r="AA122" s="585"/>
      <c r="AB122" s="585"/>
      <c r="AC122" s="585"/>
      <c r="AD122" s="585"/>
      <c r="AE122" s="585"/>
      <c r="AF122" s="585"/>
      <c r="AG122" s="585"/>
      <c r="AH122" s="585"/>
      <c r="AI122" s="585"/>
      <c r="AJ122" s="585"/>
      <c r="AK122" s="336"/>
      <c r="AL122" s="336"/>
      <c r="AM122" s="336"/>
      <c r="AN122" s="336"/>
      <c r="AO122" s="336"/>
      <c r="AP122" s="336"/>
      <c r="AQ122" s="336"/>
      <c r="AR122" s="336"/>
      <c r="AS122" s="336"/>
      <c r="AT122" s="336"/>
      <c r="AU122" s="336"/>
      <c r="AV122" s="336"/>
      <c r="AW122" s="585"/>
    </row>
    <row r="123" ht="15.75" customHeight="1" outlineLevel="1">
      <c r="A123" s="585"/>
      <c r="B123" s="585"/>
      <c r="C123" s="585"/>
      <c r="D123" s="585"/>
      <c r="E123" s="585"/>
      <c r="F123" s="585"/>
      <c r="G123" s="585"/>
      <c r="H123" s="585"/>
      <c r="I123" s="585"/>
      <c r="J123" s="585"/>
      <c r="K123" s="585"/>
      <c r="L123" s="585"/>
      <c r="M123" s="585"/>
      <c r="N123" s="585"/>
      <c r="O123" s="585"/>
      <c r="P123" s="585"/>
      <c r="Q123" s="586"/>
      <c r="R123" s="585"/>
      <c r="S123" s="585"/>
      <c r="T123" s="585"/>
      <c r="U123" s="585"/>
      <c r="V123" s="585"/>
      <c r="W123" s="585"/>
      <c r="X123" s="585"/>
      <c r="Y123" s="585"/>
      <c r="Z123" s="585"/>
      <c r="AA123" s="585"/>
      <c r="AB123" s="585"/>
      <c r="AC123" s="585"/>
      <c r="AD123" s="585"/>
      <c r="AE123" s="585"/>
      <c r="AF123" s="585"/>
      <c r="AG123" s="585"/>
      <c r="AH123" s="585"/>
      <c r="AI123" s="585"/>
      <c r="AJ123" s="585"/>
      <c r="AK123" s="336"/>
      <c r="AL123" s="336"/>
      <c r="AM123" s="336"/>
      <c r="AN123" s="336"/>
      <c r="AO123" s="336"/>
      <c r="AP123" s="336"/>
      <c r="AQ123" s="336"/>
      <c r="AR123" s="336"/>
      <c r="AS123" s="336"/>
      <c r="AT123" s="336"/>
      <c r="AU123" s="336"/>
      <c r="AV123" s="336"/>
      <c r="AW123" s="585"/>
    </row>
    <row r="124" ht="15.75" customHeight="1" outlineLevel="1">
      <c r="A124" s="585"/>
      <c r="B124" s="585"/>
      <c r="C124" s="585"/>
      <c r="D124" s="585"/>
      <c r="E124" s="585"/>
      <c r="F124" s="585"/>
      <c r="G124" s="585"/>
      <c r="H124" s="585"/>
      <c r="I124" s="585"/>
      <c r="J124" s="585"/>
      <c r="K124" s="585"/>
      <c r="L124" s="585"/>
      <c r="M124" s="585"/>
      <c r="N124" s="585"/>
      <c r="O124" s="585"/>
      <c r="P124" s="585"/>
      <c r="Q124" s="586"/>
      <c r="R124" s="585"/>
      <c r="S124" s="585"/>
      <c r="T124" s="585"/>
      <c r="U124" s="585"/>
      <c r="V124" s="585"/>
      <c r="W124" s="585"/>
      <c r="X124" s="585"/>
      <c r="Y124" s="585"/>
      <c r="Z124" s="585"/>
      <c r="AA124" s="585"/>
      <c r="AB124" s="585"/>
      <c r="AC124" s="585"/>
      <c r="AD124" s="585"/>
      <c r="AE124" s="585"/>
      <c r="AF124" s="585"/>
      <c r="AG124" s="585"/>
      <c r="AH124" s="585"/>
      <c r="AI124" s="585"/>
      <c r="AJ124" s="606"/>
      <c r="AK124" s="569"/>
      <c r="AL124" s="569"/>
      <c r="AM124" s="569"/>
      <c r="AN124" s="569"/>
      <c r="AO124" s="569"/>
      <c r="AP124" s="569"/>
      <c r="AQ124" s="569"/>
      <c r="AR124" s="569"/>
      <c r="AS124" s="569"/>
      <c r="AT124" s="569"/>
      <c r="AU124" s="569"/>
      <c r="AV124" s="569"/>
      <c r="AW124" s="606"/>
    </row>
    <row r="125" ht="15.75" customHeight="1">
      <c r="A125" s="607"/>
      <c r="B125" s="607"/>
      <c r="C125" s="607"/>
      <c r="D125" s="607"/>
      <c r="E125" s="607"/>
      <c r="F125" s="607"/>
      <c r="G125" s="607"/>
      <c r="H125" s="607"/>
      <c r="I125" s="607"/>
      <c r="J125" s="607"/>
      <c r="K125" s="607"/>
      <c r="L125" s="607"/>
      <c r="M125" s="607"/>
      <c r="N125" s="607"/>
      <c r="O125" s="607"/>
      <c r="P125" s="607"/>
      <c r="Q125" s="608"/>
      <c r="R125" s="607"/>
      <c r="S125" s="607"/>
      <c r="T125" s="607"/>
      <c r="U125" s="607"/>
      <c r="V125" s="607"/>
      <c r="W125" s="607"/>
      <c r="X125" s="607"/>
      <c r="Y125" s="607"/>
      <c r="Z125" s="607"/>
      <c r="AA125" s="607"/>
      <c r="AB125" s="607"/>
      <c r="AC125" s="607"/>
      <c r="AD125" s="607"/>
      <c r="AE125" s="607"/>
      <c r="AF125" s="607"/>
      <c r="AG125" s="607"/>
      <c r="AH125" s="607"/>
      <c r="AI125" s="607"/>
      <c r="AJ125" s="609"/>
      <c r="AK125" s="569"/>
      <c r="AL125" s="569"/>
      <c r="AM125" s="569"/>
      <c r="AN125" s="569"/>
      <c r="AO125" s="569"/>
      <c r="AP125" s="569"/>
      <c r="AQ125" s="571"/>
      <c r="AR125" s="571"/>
      <c r="AS125" s="571"/>
      <c r="AT125" s="569"/>
      <c r="AU125" s="569"/>
      <c r="AV125" s="569"/>
      <c r="AW125" s="609"/>
    </row>
    <row r="126" ht="15.75" customHeight="1">
      <c r="A126" s="607"/>
      <c r="B126" s="607"/>
      <c r="C126" s="607"/>
      <c r="D126" s="607"/>
      <c r="E126" s="607"/>
      <c r="F126" s="607"/>
      <c r="G126" s="607"/>
      <c r="H126" s="607"/>
      <c r="I126" s="607"/>
      <c r="J126" s="607"/>
      <c r="K126" s="607"/>
      <c r="L126" s="607"/>
      <c r="M126" s="607"/>
      <c r="N126" s="607"/>
      <c r="O126" s="607"/>
      <c r="P126" s="607"/>
      <c r="Q126" s="608"/>
      <c r="R126" s="607"/>
      <c r="S126" s="607"/>
      <c r="T126" s="607"/>
      <c r="U126" s="607"/>
      <c r="V126" s="607"/>
      <c r="W126" s="607"/>
      <c r="X126" s="607"/>
      <c r="Y126" s="607"/>
      <c r="Z126" s="607"/>
      <c r="AA126" s="607"/>
      <c r="AB126" s="607"/>
      <c r="AC126" s="607"/>
      <c r="AD126" s="607"/>
      <c r="AE126" s="607"/>
      <c r="AF126" s="607"/>
      <c r="AG126" s="607"/>
      <c r="AH126" s="607"/>
      <c r="AI126" s="607"/>
      <c r="AJ126" s="609"/>
      <c r="AK126" s="569"/>
      <c r="AL126" s="569"/>
      <c r="AM126" s="569"/>
      <c r="AN126" s="569"/>
      <c r="AO126" s="569"/>
      <c r="AP126" s="569"/>
      <c r="AQ126" s="571"/>
      <c r="AR126" s="571"/>
      <c r="AS126" s="571"/>
      <c r="AT126" s="569"/>
      <c r="AU126" s="569"/>
      <c r="AV126" s="569"/>
      <c r="AW126" s="609"/>
    </row>
    <row r="127" ht="15.75" customHeight="1">
      <c r="A127" s="607"/>
      <c r="B127" s="607"/>
      <c r="C127" s="607"/>
      <c r="D127" s="607"/>
      <c r="E127" s="607"/>
      <c r="F127" s="607"/>
      <c r="G127" s="607"/>
      <c r="H127" s="607"/>
      <c r="I127" s="607"/>
      <c r="J127" s="607"/>
      <c r="K127" s="607"/>
      <c r="L127" s="607"/>
      <c r="M127" s="607"/>
      <c r="N127" s="607"/>
      <c r="O127" s="607"/>
      <c r="P127" s="607"/>
      <c r="Q127" s="608"/>
      <c r="R127" s="607"/>
      <c r="S127" s="607"/>
      <c r="T127" s="607"/>
      <c r="U127" s="607"/>
      <c r="V127" s="607"/>
      <c r="W127" s="607"/>
      <c r="X127" s="607"/>
      <c r="Y127" s="607"/>
      <c r="Z127" s="607"/>
      <c r="AA127" s="607"/>
      <c r="AB127" s="607"/>
      <c r="AC127" s="607"/>
      <c r="AD127" s="607"/>
      <c r="AE127" s="607"/>
      <c r="AF127" s="607"/>
      <c r="AG127" s="607"/>
      <c r="AH127" s="607"/>
      <c r="AI127" s="607"/>
      <c r="AJ127" s="609"/>
      <c r="AK127" s="569"/>
      <c r="AL127" s="569"/>
      <c r="AM127" s="569"/>
      <c r="AN127" s="569"/>
      <c r="AO127" s="569"/>
      <c r="AP127" s="569"/>
      <c r="AQ127" s="571"/>
      <c r="AR127" s="571"/>
      <c r="AS127" s="571"/>
      <c r="AT127" s="569"/>
      <c r="AU127" s="569"/>
      <c r="AV127" s="569"/>
      <c r="AW127" s="609"/>
    </row>
    <row r="128" ht="15.75" customHeight="1">
      <c r="A128" s="607"/>
      <c r="B128" s="607"/>
      <c r="C128" s="607"/>
      <c r="D128" s="607"/>
      <c r="E128" s="607"/>
      <c r="F128" s="607"/>
      <c r="G128" s="607"/>
      <c r="H128" s="607"/>
      <c r="I128" s="607"/>
      <c r="J128" s="607"/>
      <c r="K128" s="607"/>
      <c r="L128" s="607"/>
      <c r="M128" s="607"/>
      <c r="N128" s="607"/>
      <c r="O128" s="607"/>
      <c r="P128" s="607"/>
      <c r="Q128" s="608"/>
      <c r="R128" s="607"/>
      <c r="S128" s="607"/>
      <c r="T128" s="607"/>
      <c r="U128" s="607"/>
      <c r="V128" s="607"/>
      <c r="W128" s="607"/>
      <c r="X128" s="607"/>
      <c r="Y128" s="607"/>
      <c r="Z128" s="607"/>
      <c r="AA128" s="607"/>
      <c r="AB128" s="607"/>
      <c r="AC128" s="607"/>
      <c r="AD128" s="607"/>
      <c r="AE128" s="607"/>
      <c r="AF128" s="607"/>
      <c r="AG128" s="607"/>
      <c r="AH128" s="607"/>
      <c r="AI128" s="607"/>
      <c r="AJ128" s="609"/>
      <c r="AK128" s="569"/>
      <c r="AL128" s="569"/>
      <c r="AM128" s="569"/>
      <c r="AN128" s="569"/>
      <c r="AO128" s="569"/>
      <c r="AP128" s="569"/>
      <c r="AQ128" s="571"/>
      <c r="AR128" s="571"/>
      <c r="AS128" s="571"/>
      <c r="AT128" s="569"/>
      <c r="AU128" s="569"/>
      <c r="AV128" s="569"/>
      <c r="AW128" s="609"/>
    </row>
    <row r="129" ht="15.75" customHeight="1">
      <c r="A129" s="607"/>
      <c r="B129" s="607"/>
      <c r="C129" s="607"/>
      <c r="D129" s="607"/>
      <c r="E129" s="607"/>
      <c r="F129" s="607"/>
      <c r="G129" s="607"/>
      <c r="H129" s="607"/>
      <c r="I129" s="607"/>
      <c r="J129" s="607"/>
      <c r="K129" s="607"/>
      <c r="L129" s="607"/>
      <c r="M129" s="607"/>
      <c r="N129" s="607"/>
      <c r="O129" s="607"/>
      <c r="P129" s="607"/>
      <c r="Q129" s="608"/>
      <c r="R129" s="607"/>
      <c r="S129" s="607"/>
      <c r="T129" s="607"/>
      <c r="U129" s="607"/>
      <c r="V129" s="607"/>
      <c r="W129" s="607"/>
      <c r="X129" s="607"/>
      <c r="Y129" s="607"/>
      <c r="Z129" s="607"/>
      <c r="AA129" s="607"/>
      <c r="AB129" s="607"/>
      <c r="AC129" s="607"/>
      <c r="AD129" s="607"/>
      <c r="AE129" s="607"/>
      <c r="AF129" s="607"/>
      <c r="AG129" s="607"/>
      <c r="AH129" s="607"/>
      <c r="AI129" s="607"/>
      <c r="AJ129" s="609"/>
      <c r="AK129" s="569"/>
      <c r="AL129" s="569"/>
      <c r="AM129" s="569"/>
      <c r="AN129" s="569"/>
      <c r="AO129" s="569"/>
      <c r="AP129" s="569"/>
      <c r="AQ129" s="571"/>
      <c r="AR129" s="571"/>
      <c r="AS129" s="571"/>
      <c r="AT129" s="569"/>
      <c r="AU129" s="569"/>
      <c r="AV129" s="569"/>
      <c r="AW129" s="609"/>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B2:H2"/>
    <mergeCell ref="AK2:AV2"/>
    <mergeCell ref="AK4:AL4"/>
    <mergeCell ref="AQ4:AR4"/>
    <mergeCell ref="AU4:AV4"/>
    <mergeCell ref="AK15:AV16"/>
    <mergeCell ref="J16:L16"/>
    <mergeCell ref="AK42:AV43"/>
    <mergeCell ref="J43:L43"/>
    <mergeCell ref="AK45:AV45"/>
    <mergeCell ref="AL46:AN46"/>
    <mergeCell ref="AP46:AR46"/>
    <mergeCell ref="AT46:AV46"/>
    <mergeCell ref="AK18:AV18"/>
    <mergeCell ref="AL19:AN19"/>
    <mergeCell ref="AP19:AR19"/>
    <mergeCell ref="AT19:AV19"/>
    <mergeCell ref="AL30:AN30"/>
    <mergeCell ref="AP30:AR30"/>
    <mergeCell ref="AT30:AV30"/>
    <mergeCell ref="AP73:AR73"/>
    <mergeCell ref="AT73:AV73"/>
    <mergeCell ref="AL84:AN84"/>
    <mergeCell ref="AP84:AR84"/>
    <mergeCell ref="AT84:AV84"/>
    <mergeCell ref="AL57:AN57"/>
    <mergeCell ref="AP57:AR57"/>
    <mergeCell ref="AT57:AV57"/>
    <mergeCell ref="AK69:AV70"/>
    <mergeCell ref="J70:L70"/>
    <mergeCell ref="AK72:AV72"/>
    <mergeCell ref="AL73:AN73"/>
  </mergeCells>
  <conditionalFormatting sqref="C27 C54 C81 E27 E54 E81 G27 G54 G81">
    <cfRule type="cellIs" dxfId="15" priority="1" operator="lessThan">
      <formula>"100%"</formula>
    </cfRule>
  </conditionalFormatting>
  <conditionalFormatting sqref="C27 C54 C81 E27 E54 E81 G27 G54 G81">
    <cfRule type="cellIs" dxfId="17" priority="2" operator="equal">
      <formula>"100%"</formula>
    </cfRule>
  </conditionalFormatting>
  <conditionalFormatting sqref="C27 C54 C81 E27 E54 E81 G27 G54 G81">
    <cfRule type="cellIs" dxfId="18" priority="3" operator="greaterThan">
      <formula>"100%"</formula>
    </cfRule>
  </conditionalFormatting>
  <conditionalFormatting sqref="D27 D54 D81">
    <cfRule type="cellIs" dxfId="15" priority="4" operator="lessThan">
      <formula>C19</formula>
    </cfRule>
  </conditionalFormatting>
  <conditionalFormatting sqref="D27 D54 D81">
    <cfRule type="cellIs" dxfId="17" priority="5" operator="equal">
      <formula>C19</formula>
    </cfRule>
  </conditionalFormatting>
  <conditionalFormatting sqref="D27 D54 D81">
    <cfRule type="cellIs" dxfId="18" priority="6" operator="greaterThan">
      <formula>C19</formula>
    </cfRule>
  </conditionalFormatting>
  <conditionalFormatting sqref="F27 F54 F81">
    <cfRule type="cellIs" dxfId="15" priority="7" operator="lessThan">
      <formula>D19</formula>
    </cfRule>
  </conditionalFormatting>
  <conditionalFormatting sqref="F27 F54 F81">
    <cfRule type="cellIs" dxfId="17" priority="8" operator="equal">
      <formula>D19</formula>
    </cfRule>
  </conditionalFormatting>
  <conditionalFormatting sqref="F27 F54 F81">
    <cfRule type="cellIs" dxfId="18" priority="9" operator="greaterThan">
      <formula>D19</formula>
    </cfRule>
  </conditionalFormatting>
  <conditionalFormatting sqref="H27 H54 H81">
    <cfRule type="cellIs" dxfId="15" priority="10" operator="lessThan">
      <formula>E19</formula>
    </cfRule>
  </conditionalFormatting>
  <conditionalFormatting sqref="H27 H54 H81">
    <cfRule type="cellIs" dxfId="17" priority="11" operator="equal">
      <formula>E19</formula>
    </cfRule>
  </conditionalFormatting>
  <conditionalFormatting sqref="H27 H54 H81">
    <cfRule type="cellIs" dxfId="18" priority="12" operator="greaterThan">
      <formula>E19</formula>
    </cfRule>
  </conditionalFormatting>
  <conditionalFormatting sqref="N27:Q27 N38:Q38 N54:Q54 N65:Q65 N81:Q81 N92:Q92 W27:Z27 W38:Z38 W54:Z54 W65:Z65 W81:Z81 W92:Z92 AF27:AI27 AF38:AI38 AF54:AI54 AF65:AI65 AF81:AI81 AF92:AI92">
    <cfRule type="cellIs" dxfId="15" priority="13" operator="lessThan">
      <formula>N18</formula>
    </cfRule>
  </conditionalFormatting>
  <conditionalFormatting sqref="N27:Q27 N38:Q38 N54:Q54 N65:Q65 N81:Q81 N92:Q92 W27:Z27 W38:Z38 W54:Z54 W65:Z65 W81:Z81 W92:Z92 AF27:AI27 AF38:AI38 AF54:AI54 AF65:AI65 AF81:AI81 AF92:AI92">
    <cfRule type="cellIs" dxfId="17" priority="14" operator="equal">
      <formula>N18</formula>
    </cfRule>
  </conditionalFormatting>
  <conditionalFormatting sqref="N27:Q27 N38:Q38 N54:Q54 N65:Q65 N81:Q81 N92:Q92 W27:Z27 W38:Z38 W54:Z54 W65:Z65 W81:Z81 W92:Z92 AF27:AI27 AF38:AI38 AF54:AI54 AF65:AI65 AF81:AI81 AF92:AI92">
    <cfRule type="cellIs" dxfId="18" priority="15" operator="greaterThan">
      <formula>N18</formula>
    </cfRule>
  </conditionalFormatting>
  <conditionalFormatting sqref="N14 N16 N43 N70">
    <cfRule type="cellIs" dxfId="15" priority="16" operator="lessThan">
      <formula>C18</formula>
    </cfRule>
  </conditionalFormatting>
  <conditionalFormatting sqref="N14 N16 N43 N70">
    <cfRule type="cellIs" dxfId="17" priority="17" operator="equal">
      <formula>C18</formula>
    </cfRule>
  </conditionalFormatting>
  <conditionalFormatting sqref="N14 N16 N43 N70">
    <cfRule type="cellIs" dxfId="18" priority="18" operator="greaterThan">
      <formula>C18</formula>
    </cfRule>
  </conditionalFormatting>
  <conditionalFormatting sqref="O14 O16 O43 O70">
    <cfRule type="cellIs" dxfId="15" priority="19" operator="lessThan">
      <formula>D18</formula>
    </cfRule>
  </conditionalFormatting>
  <conditionalFormatting sqref="O14 O16 O43 O70">
    <cfRule type="cellIs" dxfId="17" priority="20" operator="equal">
      <formula>D18</formula>
    </cfRule>
  </conditionalFormatting>
  <conditionalFormatting sqref="O14 O16 O43 O70">
    <cfRule type="cellIs" dxfId="18" priority="21" operator="greaterThan">
      <formula>D18</formula>
    </cfRule>
  </conditionalFormatting>
  <conditionalFormatting sqref="P14:Q14 P16:Q16 P43:Q43 P70:Q70">
    <cfRule type="cellIs" dxfId="15" priority="22" operator="lessThan">
      <formula>E18</formula>
    </cfRule>
  </conditionalFormatting>
  <conditionalFormatting sqref="P14:Q14 P16:Q16 P43:Q43 P70:Q70">
    <cfRule type="cellIs" dxfId="17" priority="23" operator="equal">
      <formula>E18</formula>
    </cfRule>
  </conditionalFormatting>
  <conditionalFormatting sqref="P14:Q14 P16:Q16 P43:Q43 P70:Q70">
    <cfRule type="cellIs" dxfId="18" priority="24" operator="greaterThan">
      <formula>E18</formula>
    </cfRule>
  </conditionalFormatting>
  <dataValidations>
    <dataValidation type="list" allowBlank="1" showErrorMessage="1" sqref="K20:K26 T20:T26 AC20:AC26 K31:K37 T31:T37 AC31:AC37 K47:K53 T47:T53 AC47:AC53 K58:K64 T58:T64 AC58:AC64 K74:K80 T74:T80 AC74:AC80 K85:K91 T85:T91 AC85:AC91">
      <formula1>Alimenti!$A$4:$A129</formula1>
    </dataValidation>
  </dataValidations>
  <drawing r:id="rId1"/>
  <tableParts count="47">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312E"/>
    <outlinePr summaryBelow="0" summaryRight="0"/>
  </sheetPr>
  <sheetViews>
    <sheetView showGridLines="0" workbookViewId="0"/>
  </sheetViews>
  <sheetFormatPr customHeight="1" defaultColWidth="14.43" defaultRowHeight="15.0" outlineLevelCol="1" outlineLevelRow="1"/>
  <cols>
    <col customWidth="1" min="1" max="1" width="32.29"/>
    <col customWidth="1" min="2" max="6" width="14.43"/>
    <col customWidth="1" min="9" max="9" width="32.29"/>
    <col customWidth="1" min="17" max="17" width="32.29"/>
    <col customWidth="1" min="25" max="25" width="32.29"/>
    <col customWidth="1" min="32" max="32" width="3.0"/>
    <col customWidth="1" hidden="1" min="33" max="42" width="14.43" outlineLevel="1"/>
    <col customWidth="1" hidden="1" min="43" max="43" width="3.0" outlineLevel="1"/>
  </cols>
  <sheetData>
    <row r="1" ht="37.5" customHeight="1">
      <c r="A1" s="360">
        <v>1.0</v>
      </c>
      <c r="B1" s="610"/>
      <c r="C1" s="610"/>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1"/>
      <c r="AG1" s="612"/>
      <c r="AH1" s="612"/>
      <c r="AI1" s="612"/>
      <c r="AJ1" s="612"/>
      <c r="AK1" s="612"/>
      <c r="AL1" s="612"/>
      <c r="AM1" s="612"/>
      <c r="AN1" s="612"/>
      <c r="AO1" s="612"/>
      <c r="AP1" s="612"/>
      <c r="AQ1" s="611"/>
    </row>
    <row r="2" outlineLevel="1">
      <c r="A2" s="613" t="s">
        <v>410</v>
      </c>
      <c r="B2" s="613" t="s">
        <v>411</v>
      </c>
      <c r="C2" s="613" t="s">
        <v>218</v>
      </c>
      <c r="D2" s="613" t="s">
        <v>219</v>
      </c>
      <c r="E2" s="613" t="s">
        <v>220</v>
      </c>
      <c r="F2" s="613" t="s">
        <v>222</v>
      </c>
      <c r="G2" s="613" t="s">
        <v>412</v>
      </c>
      <c r="H2" s="611"/>
      <c r="I2" s="613" t="s">
        <v>413</v>
      </c>
      <c r="J2" s="613" t="s">
        <v>411</v>
      </c>
      <c r="K2" s="613" t="s">
        <v>218</v>
      </c>
      <c r="L2" s="613" t="s">
        <v>219</v>
      </c>
      <c r="M2" s="613" t="s">
        <v>220</v>
      </c>
      <c r="N2" s="613" t="s">
        <v>222</v>
      </c>
      <c r="O2" s="613" t="s">
        <v>412</v>
      </c>
      <c r="P2" s="611"/>
      <c r="Q2" s="613" t="s">
        <v>414</v>
      </c>
      <c r="R2" s="613" t="s">
        <v>411</v>
      </c>
      <c r="S2" s="613" t="s">
        <v>218</v>
      </c>
      <c r="T2" s="613" t="s">
        <v>219</v>
      </c>
      <c r="U2" s="613" t="s">
        <v>220</v>
      </c>
      <c r="V2" s="613" t="s">
        <v>222</v>
      </c>
      <c r="W2" s="613" t="s">
        <v>412</v>
      </c>
      <c r="X2" s="611"/>
      <c r="Y2" s="613" t="s">
        <v>415</v>
      </c>
      <c r="Z2" s="613" t="s">
        <v>411</v>
      </c>
      <c r="AA2" s="613" t="s">
        <v>218</v>
      </c>
      <c r="AB2" s="613" t="s">
        <v>219</v>
      </c>
      <c r="AC2" s="613" t="s">
        <v>220</v>
      </c>
      <c r="AD2" s="613" t="s">
        <v>222</v>
      </c>
      <c r="AE2" s="613" t="s">
        <v>412</v>
      </c>
      <c r="AF2" s="611"/>
      <c r="AG2" s="614" t="s">
        <v>416</v>
      </c>
      <c r="AH2" s="615" t="str">
        <f>A13</f>
        <v>ON</v>
      </c>
      <c r="AK2" s="615" t="str">
        <f>A14</f>
        <v>OFF</v>
      </c>
      <c r="AN2" s="615" t="str">
        <f>A15</f>
        <v/>
      </c>
      <c r="AQ2" s="611"/>
    </row>
    <row r="3" outlineLevel="1">
      <c r="A3" s="616" t="s">
        <v>417</v>
      </c>
      <c r="B3" s="616"/>
      <c r="C3" s="617"/>
      <c r="D3" s="617"/>
      <c r="E3" s="617"/>
      <c r="F3" s="617">
        <f t="shared" ref="F3:F5" si="1">(C3*4)+(D3*9)+(E3*4)</f>
        <v>0</v>
      </c>
      <c r="G3" s="618" t="str">
        <f>((F3*B3)+(F4*B4)+(F5*B5))/(B3+B4+B5)</f>
        <v>#DIV/0!</v>
      </c>
      <c r="H3" s="611"/>
      <c r="I3" s="616" t="str">
        <f>$A$13</f>
        <v>ON</v>
      </c>
      <c r="J3" s="616">
        <v>7.0</v>
      </c>
      <c r="K3" s="617">
        <v>400.0</v>
      </c>
      <c r="L3" s="617">
        <v>70.0</v>
      </c>
      <c r="M3" s="617">
        <v>160.0</v>
      </c>
      <c r="N3" s="617">
        <f t="shared" ref="N3:N5" si="2">(K3*4)+(L3*9)+(M3*4)</f>
        <v>2870</v>
      </c>
      <c r="O3" s="618">
        <f>((N3*J3)+(N4*J4)+(N5*J5))/(J3+J4+J5)</f>
        <v>2870</v>
      </c>
      <c r="P3" s="611"/>
      <c r="Q3" s="616" t="str">
        <f>$A$13</f>
        <v>ON</v>
      </c>
      <c r="R3" s="616"/>
      <c r="S3" s="617"/>
      <c r="T3" s="617"/>
      <c r="U3" s="617"/>
      <c r="V3" s="617">
        <f t="shared" ref="V3:V5" si="3">(S3*4)+(T3*9)+(U3*4)</f>
        <v>0</v>
      </c>
      <c r="W3" s="618" t="str">
        <f>((V3*R3)+(V4*R4)+(V5*R5))/(R3+R4+R5)</f>
        <v>#DIV/0!</v>
      </c>
      <c r="X3" s="611"/>
      <c r="Y3" s="616" t="str">
        <f>$A$13</f>
        <v>ON</v>
      </c>
      <c r="Z3" s="616"/>
      <c r="AA3" s="617"/>
      <c r="AB3" s="617"/>
      <c r="AC3" s="617"/>
      <c r="AD3" s="617">
        <f t="shared" ref="AD3:AD5" si="4">(AA3*4)+(AB3*9)+(AC3*4)</f>
        <v>0</v>
      </c>
      <c r="AE3" s="618" t="str">
        <f>((AD3*Z3)+(AD4*Z4)+(AD5*Z5))/(Z3+Z4+Z5)</f>
        <v>#DIV/0!</v>
      </c>
      <c r="AF3" s="611"/>
      <c r="AG3" s="612"/>
      <c r="AH3" s="619" t="s">
        <v>218</v>
      </c>
      <c r="AI3" s="619" t="s">
        <v>219</v>
      </c>
      <c r="AJ3" s="619" t="s">
        <v>220</v>
      </c>
      <c r="AK3" s="619" t="s">
        <v>218</v>
      </c>
      <c r="AL3" s="619" t="s">
        <v>219</v>
      </c>
      <c r="AM3" s="619" t="s">
        <v>220</v>
      </c>
      <c r="AN3" s="619" t="s">
        <v>218</v>
      </c>
      <c r="AO3" s="619" t="s">
        <v>219</v>
      </c>
      <c r="AP3" s="619" t="s">
        <v>220</v>
      </c>
      <c r="AQ3" s="611"/>
    </row>
    <row r="4" outlineLevel="1">
      <c r="A4" s="620" t="s">
        <v>418</v>
      </c>
      <c r="B4" s="620"/>
      <c r="C4" s="617"/>
      <c r="D4" s="617"/>
      <c r="E4" s="617"/>
      <c r="F4" s="617">
        <f t="shared" si="1"/>
        <v>0</v>
      </c>
      <c r="H4" s="611"/>
      <c r="I4" s="620" t="str">
        <f>$A$14</f>
        <v>OFF</v>
      </c>
      <c r="J4" s="620"/>
      <c r="K4" s="617"/>
      <c r="L4" s="617"/>
      <c r="M4" s="617"/>
      <c r="N4" s="617">
        <f t="shared" si="2"/>
        <v>0</v>
      </c>
      <c r="P4" s="611"/>
      <c r="Q4" s="620" t="str">
        <f>$A$14</f>
        <v>OFF</v>
      </c>
      <c r="R4" s="620"/>
      <c r="S4" s="617"/>
      <c r="T4" s="617"/>
      <c r="U4" s="617"/>
      <c r="V4" s="617">
        <f t="shared" si="3"/>
        <v>0</v>
      </c>
      <c r="X4" s="611"/>
      <c r="Y4" s="620" t="str">
        <f>$A$14</f>
        <v>OFF</v>
      </c>
      <c r="Z4" s="620"/>
      <c r="AA4" s="617"/>
      <c r="AB4" s="617"/>
      <c r="AC4" s="617"/>
      <c r="AD4" s="617">
        <f t="shared" si="4"/>
        <v>0</v>
      </c>
      <c r="AF4" s="611"/>
      <c r="AG4" s="621" t="s">
        <v>413</v>
      </c>
      <c r="AH4" s="622">
        <f t="shared" ref="AH4:AJ4" si="5">K3</f>
        <v>400</v>
      </c>
      <c r="AI4" s="622">
        <f t="shared" si="5"/>
        <v>70</v>
      </c>
      <c r="AJ4" s="622">
        <f t="shared" si="5"/>
        <v>160</v>
      </c>
      <c r="AK4" s="622" t="str">
        <f t="shared" ref="AK4:AM4" si="6">K4</f>
        <v/>
      </c>
      <c r="AL4" s="622" t="str">
        <f t="shared" si="6"/>
        <v/>
      </c>
      <c r="AM4" s="622" t="str">
        <f t="shared" si="6"/>
        <v/>
      </c>
      <c r="AN4" s="623" t="str">
        <f t="shared" ref="AN4:AP4" si="7">K5</f>
        <v/>
      </c>
      <c r="AO4" s="623" t="str">
        <f t="shared" si="7"/>
        <v/>
      </c>
      <c r="AP4" s="623" t="str">
        <f t="shared" si="7"/>
        <v/>
      </c>
      <c r="AQ4" s="611"/>
    </row>
    <row r="5" outlineLevel="1">
      <c r="A5" s="616"/>
      <c r="B5" s="616"/>
      <c r="C5" s="617"/>
      <c r="D5" s="617"/>
      <c r="E5" s="617"/>
      <c r="F5" s="617">
        <f t="shared" si="1"/>
        <v>0</v>
      </c>
      <c r="H5" s="611"/>
      <c r="I5" s="616" t="str">
        <f>$A$15</f>
        <v/>
      </c>
      <c r="J5" s="616"/>
      <c r="K5" s="617"/>
      <c r="L5" s="617"/>
      <c r="M5" s="617"/>
      <c r="N5" s="617">
        <f t="shared" si="2"/>
        <v>0</v>
      </c>
      <c r="P5" s="611"/>
      <c r="Q5" s="616" t="str">
        <f>$A$15</f>
        <v/>
      </c>
      <c r="R5" s="616"/>
      <c r="S5" s="617"/>
      <c r="T5" s="617"/>
      <c r="U5" s="617"/>
      <c r="V5" s="617">
        <f t="shared" si="3"/>
        <v>0</v>
      </c>
      <c r="X5" s="611"/>
      <c r="Y5" s="616" t="str">
        <f>$A$15</f>
        <v/>
      </c>
      <c r="Z5" s="616"/>
      <c r="AA5" s="617"/>
      <c r="AB5" s="617"/>
      <c r="AC5" s="617"/>
      <c r="AD5" s="617">
        <f t="shared" si="4"/>
        <v>0</v>
      </c>
      <c r="AF5" s="611"/>
      <c r="AG5" s="624" t="s">
        <v>419</v>
      </c>
      <c r="AH5" s="625" t="str">
        <f t="shared" ref="AH5:AJ5" si="8">K13</f>
        <v/>
      </c>
      <c r="AI5" s="625" t="str">
        <f t="shared" si="8"/>
        <v/>
      </c>
      <c r="AJ5" s="625" t="str">
        <f t="shared" si="8"/>
        <v/>
      </c>
      <c r="AK5" s="625" t="str">
        <f t="shared" ref="AK5:AM5" si="9">K14</f>
        <v/>
      </c>
      <c r="AL5" s="625" t="str">
        <f t="shared" si="9"/>
        <v/>
      </c>
      <c r="AM5" s="625" t="str">
        <f t="shared" si="9"/>
        <v/>
      </c>
      <c r="AN5" s="626" t="str">
        <f t="shared" ref="AN5:AP5" si="10">K15</f>
        <v/>
      </c>
      <c r="AO5" s="626" t="str">
        <f t="shared" si="10"/>
        <v/>
      </c>
      <c r="AP5" s="626" t="str">
        <f t="shared" si="10"/>
        <v/>
      </c>
      <c r="AQ5" s="611"/>
    </row>
    <row r="6" outlineLevel="1">
      <c r="A6" s="620" t="s">
        <v>420</v>
      </c>
      <c r="B6" s="627" t="str">
        <f>Pliche!$B$11</f>
        <v/>
      </c>
      <c r="C6" s="628" t="str">
        <f>IF(B3="","",((C3*B3)+(C4*B4)+(C5*B5))/(B3+B4+B5)/B6)</f>
        <v/>
      </c>
      <c r="D6" s="628" t="str">
        <f>IF(B3="","",((D3*B3)+(D4*B4)+(D5*B5))/(B3+B4+B5)/B6)</f>
        <v/>
      </c>
      <c r="E6" s="628" t="str">
        <f>IF(B3="","",((E3*B3)+(E4*B4)+(E5*B5))/(B3+B4+B5)/B6)</f>
        <v/>
      </c>
      <c r="F6" s="629"/>
      <c r="G6" s="630"/>
      <c r="H6" s="611"/>
      <c r="I6" s="620" t="s">
        <v>420</v>
      </c>
      <c r="J6" s="627" t="str">
        <f>Pliche!$B$11</f>
        <v/>
      </c>
      <c r="K6" s="628" t="str">
        <f>IF(J3="","",((K3*J3)+(K4*J4)+(K5*J5))/(J3+J4+J5)/J6)</f>
        <v>#DIV/0!</v>
      </c>
      <c r="L6" s="628" t="str">
        <f>IF(J3="","",((L3*J3)+(L4*J4)+(L5*J5))/(J3+J4+J5)/J6)</f>
        <v>#DIV/0!</v>
      </c>
      <c r="M6" s="628" t="str">
        <f>IF(J3="","",((M3*J3)+(M4*J4)+(M5*J5))/(J3+J4+J5)/J6)</f>
        <v>#DIV/0!</v>
      </c>
      <c r="N6" s="629"/>
      <c r="O6" s="630"/>
      <c r="P6" s="611"/>
      <c r="Q6" s="620" t="s">
        <v>420</v>
      </c>
      <c r="R6" s="627" t="str">
        <f>Pliche!$B$11</f>
        <v/>
      </c>
      <c r="S6" s="628" t="str">
        <f>IF(R3="","",((S3*R3)+(S4*R4)+(S5*R5))/(R3+R4+R5)/R6)</f>
        <v/>
      </c>
      <c r="T6" s="628" t="str">
        <f>IF(R3="","",((T3*R3)+(T4*R4)+(T5*R5))/(R3+R4+R5)/R6)</f>
        <v/>
      </c>
      <c r="U6" s="628" t="str">
        <f>IF(R3="","",((U3*R3)+(U4*R4)+(U5*R5))/(R3+R4+R5)/R6)</f>
        <v/>
      </c>
      <c r="V6" s="629"/>
      <c r="W6" s="630"/>
      <c r="X6" s="611"/>
      <c r="Y6" s="620" t="s">
        <v>420</v>
      </c>
      <c r="Z6" s="627" t="str">
        <f>Pliche!$B$11</f>
        <v/>
      </c>
      <c r="AA6" s="628" t="str">
        <f>IF(Z3="","",((AA3*Z3)+(AA4*Z4)+(AA5*Z5))/(Z3+Z4+Z5)/Z6)</f>
        <v/>
      </c>
      <c r="AB6" s="628" t="str">
        <f>IF(Z3="","",((AB3*Z3)+(AB4*Z4)+(AB5*Z5))/(Z3+Z4+Z5)/Z6)</f>
        <v/>
      </c>
      <c r="AC6" s="628" t="str">
        <f>IF(Z3="","",((AC3*Z3)+(AC4*Z4)+(AC5*Z5))/(Z3+Z4+Z5)/Z6)</f>
        <v/>
      </c>
      <c r="AD6" s="629"/>
      <c r="AE6" s="630"/>
      <c r="AF6" s="611"/>
      <c r="AG6" s="621" t="s">
        <v>421</v>
      </c>
      <c r="AH6" s="622" t="str">
        <f t="shared" ref="AH6:AJ6" si="11">K23</f>
        <v/>
      </c>
      <c r="AI6" s="622" t="str">
        <f t="shared" si="11"/>
        <v/>
      </c>
      <c r="AJ6" s="622" t="str">
        <f t="shared" si="11"/>
        <v/>
      </c>
      <c r="AK6" s="622" t="str">
        <f t="shared" ref="AK6:AM6" si="12">K24</f>
        <v/>
      </c>
      <c r="AL6" s="622" t="str">
        <f t="shared" si="12"/>
        <v/>
      </c>
      <c r="AM6" s="622" t="str">
        <f t="shared" si="12"/>
        <v/>
      </c>
      <c r="AN6" s="623" t="str">
        <f t="shared" ref="AN6:AP6" si="13">K25</f>
        <v/>
      </c>
      <c r="AO6" s="623" t="str">
        <f t="shared" si="13"/>
        <v/>
      </c>
      <c r="AP6" s="623" t="str">
        <f t="shared" si="13"/>
        <v/>
      </c>
      <c r="AQ6" s="611"/>
    </row>
    <row r="7" outlineLevel="1">
      <c r="A7" s="616" t="s">
        <v>422</v>
      </c>
      <c r="B7" s="631" t="str">
        <f>Pliche!$B$9</f>
        <v/>
      </c>
      <c r="C7" s="632" t="str">
        <f>IF(B3="","",((C3*B3)+(C4*B4)+(C5*B5))/(B3+B4+B5)/B7)</f>
        <v/>
      </c>
      <c r="D7" s="632" t="str">
        <f>IF(B3="","",((D3*B3)+(D4*B4)+(D5*B5))/(B3+B4+B5)/B7)</f>
        <v/>
      </c>
      <c r="E7" s="632" t="str">
        <f>IF(B3="","",((E3*B3)+(E4*B4)+(E5*B5))/(B3+B4+B5)/B7)</f>
        <v/>
      </c>
      <c r="F7" s="617"/>
      <c r="G7" s="633"/>
      <c r="H7" s="611"/>
      <c r="I7" s="616" t="s">
        <v>422</v>
      </c>
      <c r="J7" s="631" t="str">
        <f>Pliche!$B$9</f>
        <v/>
      </c>
      <c r="K7" s="632" t="str">
        <f>IF(J3="","",((K3*J3)+(K4*J4)+(K5*J5))/(J3+J4+J5)/J7)</f>
        <v>#DIV/0!</v>
      </c>
      <c r="L7" s="632" t="str">
        <f>IF(J3="","",((L3*J3)+(L4*J4)+(L5*J5))/(J3+J4+J5)/J7)</f>
        <v>#DIV/0!</v>
      </c>
      <c r="M7" s="632" t="str">
        <f>IF(J3="","",((M3*J3)+(M4*J4)+(M5*J5))/(J3+J4+J5)/J7)</f>
        <v>#DIV/0!</v>
      </c>
      <c r="N7" s="617"/>
      <c r="O7" s="633"/>
      <c r="P7" s="611"/>
      <c r="Q7" s="616" t="s">
        <v>422</v>
      </c>
      <c r="R7" s="631" t="str">
        <f>Pliche!$B$9</f>
        <v/>
      </c>
      <c r="S7" s="632" t="str">
        <f>IF(R3="","",((S3*R3)+(S4*R4)+(S5*R5))/(R3+R4+R5)/R7)</f>
        <v/>
      </c>
      <c r="T7" s="632" t="str">
        <f>IF(R3="","",((T3*R3)+(T4*R4)+(T5*R5))/(R3+R4+R5)/R7)</f>
        <v/>
      </c>
      <c r="U7" s="632" t="str">
        <f>IF(R3="","",((U3*R3)+(U4*R4)+(U5*R5))/(R3+R4+R5)/R7)</f>
        <v/>
      </c>
      <c r="V7" s="617"/>
      <c r="W7" s="633"/>
      <c r="X7" s="611"/>
      <c r="Y7" s="616" t="s">
        <v>422</v>
      </c>
      <c r="Z7" s="631" t="str">
        <f>Pliche!$B$9</f>
        <v/>
      </c>
      <c r="AA7" s="632" t="str">
        <f>IF(Z3="","",((AA3*Z3)+(AA4*Z4)+(AA5*Z5))/(Z3+Z4+Z5)/Z7)</f>
        <v/>
      </c>
      <c r="AB7" s="632" t="str">
        <f>IF(Z3="","",((AB3*Z3)+(AB4*Z4)+(AB5*Z5))/(Z3+Z4+Z5)/Z7)</f>
        <v/>
      </c>
      <c r="AC7" s="632" t="str">
        <f>IF(Z3="","",((AC3*Z3)+(AC4*Z4)+(AC5*Z5))/(Z3+Z4+Z5)/Z7)</f>
        <v/>
      </c>
      <c r="AD7" s="617"/>
      <c r="AE7" s="633"/>
      <c r="AF7" s="611"/>
      <c r="AG7" s="624" t="s">
        <v>414</v>
      </c>
      <c r="AH7" s="625" t="str">
        <f t="shared" ref="AH7:AJ7" si="14">S3</f>
        <v/>
      </c>
      <c r="AI7" s="625" t="str">
        <f t="shared" si="14"/>
        <v/>
      </c>
      <c r="AJ7" s="625" t="str">
        <f t="shared" si="14"/>
        <v/>
      </c>
      <c r="AK7" s="625" t="str">
        <f t="shared" ref="AK7:AM7" si="15">S4</f>
        <v/>
      </c>
      <c r="AL7" s="625" t="str">
        <f t="shared" si="15"/>
        <v/>
      </c>
      <c r="AM7" s="625" t="str">
        <f t="shared" si="15"/>
        <v/>
      </c>
      <c r="AN7" s="626" t="str">
        <f t="shared" ref="AN7:AP7" si="16">S5</f>
        <v/>
      </c>
      <c r="AO7" s="626" t="str">
        <f t="shared" si="16"/>
        <v/>
      </c>
      <c r="AP7" s="626" t="str">
        <f t="shared" si="16"/>
        <v/>
      </c>
      <c r="AQ7" s="611"/>
    </row>
    <row r="8" outlineLevel="1">
      <c r="A8" s="620" t="s">
        <v>423</v>
      </c>
      <c r="B8" s="627"/>
      <c r="C8" s="628" t="str">
        <f>IF(B3="","",((C3*B3)+(C4*B4)+(C5*B5))/(B3+B4+B5))</f>
        <v/>
      </c>
      <c r="D8" s="628" t="str">
        <f>IF(B3="","",((D3*B3)+(D4*B4)+(D5*B5))/(B3+B4+B5))</f>
        <v/>
      </c>
      <c r="E8" s="628" t="str">
        <f>IF(B3="","",((E3*B3)+(E4*B4)+(E5*B5))/(B3+B4+B5))</f>
        <v/>
      </c>
      <c r="F8" s="629"/>
      <c r="G8" s="630"/>
      <c r="H8" s="611"/>
      <c r="I8" s="620" t="s">
        <v>423</v>
      </c>
      <c r="J8" s="627"/>
      <c r="K8" s="628">
        <f>IF(J3="","",((K3*J3)+(K4*J4)+(K5*J5))/(J3+J4+J5))</f>
        <v>400</v>
      </c>
      <c r="L8" s="628">
        <f>IF(J3="","",((L3*J3)+(L4*J4)+(L5*J5))/(J3+J4+J5))</f>
        <v>70</v>
      </c>
      <c r="M8" s="628">
        <f>IF(J3="","",((M3*J3)+(M4*J4)+(M5*J5))/(J3+J4+J5))</f>
        <v>160</v>
      </c>
      <c r="N8" s="629"/>
      <c r="O8" s="630"/>
      <c r="P8" s="611"/>
      <c r="Q8" s="620" t="s">
        <v>423</v>
      </c>
      <c r="R8" s="627"/>
      <c r="S8" s="628" t="str">
        <f>IF(R3="","",((S3*R3)+(S4*R4)+(S5*R5))/(R3+R4+R5))</f>
        <v/>
      </c>
      <c r="T8" s="628" t="str">
        <f>IF(R3="","",((T3*R3)+(T4*R4)+(T5*R5))/(R3+R4+R5))</f>
        <v/>
      </c>
      <c r="U8" s="628" t="str">
        <f>IF(R3="","",((U3*R3)+(U4*R4)+(U5*R5))/(R3+R4+R5))</f>
        <v/>
      </c>
      <c r="V8" s="629"/>
      <c r="W8" s="630"/>
      <c r="X8" s="611"/>
      <c r="Y8" s="620" t="s">
        <v>423</v>
      </c>
      <c r="Z8" s="627"/>
      <c r="AA8" s="628" t="str">
        <f>IF(Z3="","",((AA3*Z3)+(AA4*Z4)+(AA5*Z5))/(Z3+Z4+Z5))</f>
        <v/>
      </c>
      <c r="AB8" s="628" t="str">
        <f>IF(Z3="","",((AB3*Z3)+(AB4*Z4)+(AB5*Z5))/(Z3+Z4+Z5))</f>
        <v/>
      </c>
      <c r="AC8" s="628" t="str">
        <f>IF(Z3="","",((AC3*Z3)+(AC4*Z4)+(AC5*Z5))/(Z3+Z4+Z5))</f>
        <v/>
      </c>
      <c r="AD8" s="629"/>
      <c r="AE8" s="630"/>
      <c r="AF8" s="611"/>
      <c r="AG8" s="621" t="s">
        <v>424</v>
      </c>
      <c r="AH8" s="622" t="str">
        <f t="shared" ref="AH8:AJ8" si="17">S13</f>
        <v/>
      </c>
      <c r="AI8" s="622" t="str">
        <f t="shared" si="17"/>
        <v/>
      </c>
      <c r="AJ8" s="622" t="str">
        <f t="shared" si="17"/>
        <v/>
      </c>
      <c r="AK8" s="622" t="str">
        <f t="shared" ref="AK8:AM8" si="18">S14</f>
        <v/>
      </c>
      <c r="AL8" s="622" t="str">
        <f t="shared" si="18"/>
        <v/>
      </c>
      <c r="AM8" s="622" t="str">
        <f t="shared" si="18"/>
        <v/>
      </c>
      <c r="AN8" s="623" t="str">
        <f t="shared" ref="AN8:AP8" si="19">S15</f>
        <v/>
      </c>
      <c r="AO8" s="623" t="str">
        <f t="shared" si="19"/>
        <v/>
      </c>
      <c r="AP8" s="623" t="str">
        <f t="shared" si="19"/>
        <v/>
      </c>
      <c r="AQ8" s="611"/>
    </row>
    <row r="9" outlineLevel="1">
      <c r="A9" s="616" t="s">
        <v>425</v>
      </c>
      <c r="B9" s="631" t="str">
        <f>IFERROR(G3/B6)</f>
        <v/>
      </c>
      <c r="C9" s="632"/>
      <c r="D9" s="632"/>
      <c r="E9" s="632"/>
      <c r="F9" s="617"/>
      <c r="G9" s="633"/>
      <c r="H9" s="611"/>
      <c r="I9" s="616" t="s">
        <v>425</v>
      </c>
      <c r="J9" s="631" t="str">
        <f>IFERROR(O3/J6)</f>
        <v/>
      </c>
      <c r="K9" s="632"/>
      <c r="L9" s="632"/>
      <c r="M9" s="632"/>
      <c r="N9" s="617"/>
      <c r="O9" s="633"/>
      <c r="P9" s="611"/>
      <c r="Q9" s="616" t="s">
        <v>425</v>
      </c>
      <c r="R9" s="631" t="str">
        <f>IFERROR(W3/R6)</f>
        <v/>
      </c>
      <c r="S9" s="632"/>
      <c r="T9" s="632"/>
      <c r="U9" s="632"/>
      <c r="V9" s="617"/>
      <c r="W9" s="633"/>
      <c r="X9" s="611"/>
      <c r="Y9" s="616" t="s">
        <v>425</v>
      </c>
      <c r="Z9" s="631" t="str">
        <f>IFERROR(AE3/Z6)</f>
        <v/>
      </c>
      <c r="AA9" s="632"/>
      <c r="AB9" s="632"/>
      <c r="AC9" s="632"/>
      <c r="AD9" s="617"/>
      <c r="AE9" s="633"/>
      <c r="AF9" s="611"/>
      <c r="AG9" s="624" t="s">
        <v>426</v>
      </c>
      <c r="AH9" s="625" t="str">
        <f t="shared" ref="AH9:AJ9" si="20">S23</f>
        <v/>
      </c>
      <c r="AI9" s="625" t="str">
        <f t="shared" si="20"/>
        <v/>
      </c>
      <c r="AJ9" s="625" t="str">
        <f t="shared" si="20"/>
        <v/>
      </c>
      <c r="AK9" s="625" t="str">
        <f t="shared" ref="AK9:AM9" si="21">S24</f>
        <v/>
      </c>
      <c r="AL9" s="625" t="str">
        <f t="shared" si="21"/>
        <v/>
      </c>
      <c r="AM9" s="625" t="str">
        <f t="shared" si="21"/>
        <v/>
      </c>
      <c r="AN9" s="626" t="str">
        <f t="shared" ref="AN9:AP9" si="22">S25</f>
        <v/>
      </c>
      <c r="AO9" s="626" t="str">
        <f t="shared" si="22"/>
        <v/>
      </c>
      <c r="AP9" s="626" t="str">
        <f t="shared" si="22"/>
        <v/>
      </c>
      <c r="AQ9" s="611"/>
    </row>
    <row r="10" outlineLevel="1">
      <c r="A10" s="620" t="s">
        <v>427</v>
      </c>
      <c r="B10" s="627" t="str">
        <f>IFERROR(G3/B7)</f>
        <v/>
      </c>
      <c r="C10" s="628"/>
      <c r="D10" s="628"/>
      <c r="E10" s="628"/>
      <c r="F10" s="629"/>
      <c r="G10" s="630"/>
      <c r="H10" s="611"/>
      <c r="I10" s="620" t="s">
        <v>427</v>
      </c>
      <c r="J10" s="627" t="str">
        <f>IFERROR(O3/J7)</f>
        <v/>
      </c>
      <c r="K10" s="628"/>
      <c r="L10" s="628"/>
      <c r="M10" s="628"/>
      <c r="N10" s="629"/>
      <c r="O10" s="630"/>
      <c r="P10" s="611"/>
      <c r="Q10" s="620" t="s">
        <v>427</v>
      </c>
      <c r="R10" s="627" t="str">
        <f>IFERROR(W3/R7)</f>
        <v/>
      </c>
      <c r="S10" s="628"/>
      <c r="T10" s="628"/>
      <c r="U10" s="628"/>
      <c r="V10" s="629"/>
      <c r="W10" s="630"/>
      <c r="X10" s="611"/>
      <c r="Y10" s="620" t="s">
        <v>427</v>
      </c>
      <c r="Z10" s="627" t="str">
        <f>IFERROR(AE3/Z7)</f>
        <v/>
      </c>
      <c r="AA10" s="628"/>
      <c r="AB10" s="628"/>
      <c r="AC10" s="628"/>
      <c r="AD10" s="629"/>
      <c r="AE10" s="630"/>
      <c r="AF10" s="611"/>
      <c r="AG10" s="621" t="s">
        <v>415</v>
      </c>
      <c r="AH10" s="622" t="str">
        <f t="shared" ref="AH10:AJ10" si="23">AA3</f>
        <v/>
      </c>
      <c r="AI10" s="622" t="str">
        <f t="shared" si="23"/>
        <v/>
      </c>
      <c r="AJ10" s="622" t="str">
        <f t="shared" si="23"/>
        <v/>
      </c>
      <c r="AK10" s="622" t="str">
        <f t="shared" ref="AK10:AM10" si="24">AA4</f>
        <v/>
      </c>
      <c r="AL10" s="622" t="str">
        <f t="shared" si="24"/>
        <v/>
      </c>
      <c r="AM10" s="622" t="str">
        <f t="shared" si="24"/>
        <v/>
      </c>
      <c r="AN10" s="623" t="str">
        <f t="shared" ref="AN10:AP10" si="25">AA5</f>
        <v/>
      </c>
      <c r="AO10" s="623" t="str">
        <f t="shared" si="25"/>
        <v/>
      </c>
      <c r="AP10" s="623" t="str">
        <f t="shared" si="25"/>
        <v/>
      </c>
      <c r="AQ10" s="611"/>
    </row>
    <row r="11" outlineLevel="1">
      <c r="A11" s="611"/>
      <c r="B11" s="611"/>
      <c r="C11" s="634"/>
      <c r="D11" s="634"/>
      <c r="E11" s="634"/>
      <c r="F11" s="634"/>
      <c r="G11" s="634"/>
      <c r="H11" s="611"/>
      <c r="I11" s="616"/>
      <c r="J11" s="616"/>
      <c r="K11" s="633"/>
      <c r="L11" s="633"/>
      <c r="M11" s="633"/>
      <c r="N11" s="633"/>
      <c r="O11" s="634"/>
      <c r="P11" s="611"/>
      <c r="Q11" s="611"/>
      <c r="R11" s="611"/>
      <c r="S11" s="634"/>
      <c r="T11" s="634"/>
      <c r="U11" s="634"/>
      <c r="V11" s="634"/>
      <c r="W11" s="634"/>
      <c r="X11" s="611"/>
      <c r="Y11" s="611"/>
      <c r="Z11" s="611"/>
      <c r="AA11" s="634"/>
      <c r="AB11" s="634"/>
      <c r="AC11" s="634"/>
      <c r="AD11" s="634"/>
      <c r="AE11" s="634"/>
      <c r="AF11" s="611"/>
      <c r="AG11" s="624" t="s">
        <v>428</v>
      </c>
      <c r="AH11" s="625" t="str">
        <f t="shared" ref="AH11:AJ11" si="26">AA13</f>
        <v/>
      </c>
      <c r="AI11" s="625" t="str">
        <f t="shared" si="26"/>
        <v/>
      </c>
      <c r="AJ11" s="625" t="str">
        <f t="shared" si="26"/>
        <v/>
      </c>
      <c r="AK11" s="625" t="str">
        <f t="shared" ref="AK11:AM11" si="27">AA14</f>
        <v/>
      </c>
      <c r="AL11" s="625" t="str">
        <f t="shared" si="27"/>
        <v/>
      </c>
      <c r="AM11" s="625" t="str">
        <f t="shared" si="27"/>
        <v/>
      </c>
      <c r="AN11" s="626" t="str">
        <f t="shared" ref="AN11:AP11" si="28">AA15</f>
        <v/>
      </c>
      <c r="AO11" s="626" t="str">
        <f t="shared" si="28"/>
        <v/>
      </c>
      <c r="AP11" s="626" t="str">
        <f t="shared" si="28"/>
        <v/>
      </c>
      <c r="AQ11" s="611"/>
    </row>
    <row r="12" outlineLevel="1">
      <c r="A12" s="613" t="s">
        <v>429</v>
      </c>
      <c r="B12" s="613" t="s">
        <v>411</v>
      </c>
      <c r="C12" s="613" t="s">
        <v>218</v>
      </c>
      <c r="D12" s="613" t="s">
        <v>219</v>
      </c>
      <c r="E12" s="613" t="s">
        <v>220</v>
      </c>
      <c r="F12" s="613" t="s">
        <v>222</v>
      </c>
      <c r="G12" s="613" t="s">
        <v>412</v>
      </c>
      <c r="H12" s="635"/>
      <c r="I12" s="613" t="s">
        <v>419</v>
      </c>
      <c r="J12" s="613" t="s">
        <v>411</v>
      </c>
      <c r="K12" s="613" t="s">
        <v>218</v>
      </c>
      <c r="L12" s="613" t="s">
        <v>219</v>
      </c>
      <c r="M12" s="613" t="s">
        <v>220</v>
      </c>
      <c r="N12" s="613" t="s">
        <v>222</v>
      </c>
      <c r="O12" s="613" t="s">
        <v>412</v>
      </c>
      <c r="P12" s="635"/>
      <c r="Q12" s="613" t="s">
        <v>424</v>
      </c>
      <c r="R12" s="613" t="s">
        <v>411</v>
      </c>
      <c r="S12" s="613" t="s">
        <v>218</v>
      </c>
      <c r="T12" s="613" t="s">
        <v>219</v>
      </c>
      <c r="U12" s="613" t="s">
        <v>220</v>
      </c>
      <c r="V12" s="613" t="s">
        <v>222</v>
      </c>
      <c r="W12" s="613" t="s">
        <v>412</v>
      </c>
      <c r="X12" s="635"/>
      <c r="Y12" s="613" t="s">
        <v>428</v>
      </c>
      <c r="Z12" s="613" t="s">
        <v>411</v>
      </c>
      <c r="AA12" s="613" t="s">
        <v>218</v>
      </c>
      <c r="AB12" s="613" t="s">
        <v>219</v>
      </c>
      <c r="AC12" s="613" t="s">
        <v>220</v>
      </c>
      <c r="AD12" s="613" t="s">
        <v>222</v>
      </c>
      <c r="AE12" s="613" t="s">
        <v>412</v>
      </c>
      <c r="AF12" s="635"/>
      <c r="AG12" s="276"/>
      <c r="AH12" s="276"/>
      <c r="AI12" s="276"/>
      <c r="AJ12" s="276"/>
      <c r="AK12" s="276"/>
      <c r="AL12" s="276"/>
      <c r="AM12" s="276"/>
      <c r="AN12" s="276"/>
      <c r="AO12" s="276"/>
      <c r="AP12" s="276"/>
      <c r="AQ12" s="635"/>
    </row>
    <row r="13" outlineLevel="1">
      <c r="A13" s="616" t="s">
        <v>430</v>
      </c>
      <c r="B13" s="616"/>
      <c r="C13" s="617"/>
      <c r="D13" s="617"/>
      <c r="E13" s="617"/>
      <c r="F13" s="617">
        <f t="shared" ref="F13:F15" si="29">(C13*4)+(D13*9)+(E13*4)</f>
        <v>0</v>
      </c>
      <c r="G13" s="618" t="str">
        <f>((F13*B13)+(F14*B14)+(F15*B15))/(B13+B14+B15)</f>
        <v>#DIV/0!</v>
      </c>
      <c r="H13" s="611"/>
      <c r="I13" s="616" t="str">
        <f>$A$13</f>
        <v>ON</v>
      </c>
      <c r="J13" s="616"/>
      <c r="K13" s="617"/>
      <c r="L13" s="617"/>
      <c r="M13" s="617"/>
      <c r="N13" s="617">
        <f t="shared" ref="N13:N15" si="30">(K13*4)+(L13*9)+(M13*4)</f>
        <v>0</v>
      </c>
      <c r="O13" s="618" t="str">
        <f>((N13*J13)+(N14*J14)+(N15*J15))/(J13+J14+J15)</f>
        <v>#DIV/0!</v>
      </c>
      <c r="P13" s="611"/>
      <c r="Q13" s="616" t="str">
        <f>$A$13</f>
        <v>ON</v>
      </c>
      <c r="R13" s="616"/>
      <c r="S13" s="617"/>
      <c r="T13" s="617"/>
      <c r="U13" s="617"/>
      <c r="V13" s="617">
        <f t="shared" ref="V13:V15" si="31">(S13*4)+(T13*9)+(U13*4)</f>
        <v>0</v>
      </c>
      <c r="W13" s="618" t="str">
        <f>((V13*R13)+(V14*R14)+(V15*R15))/(R13+R14+R15)</f>
        <v>#DIV/0!</v>
      </c>
      <c r="X13" s="611"/>
      <c r="Y13" s="616" t="str">
        <f>$A$13</f>
        <v>ON</v>
      </c>
      <c r="Z13" s="616"/>
      <c r="AA13" s="617"/>
      <c r="AB13" s="617"/>
      <c r="AC13" s="617"/>
      <c r="AD13" s="617">
        <f t="shared" ref="AD13:AD15" si="32">(AA13*4)+(AB13*9)+(AC13*4)</f>
        <v>0</v>
      </c>
      <c r="AE13" s="618" t="str">
        <f>((AD13*Z13)+(AD14*Z14)+(AD15*Z15))/(Z13+Z14+Z15)</f>
        <v>#DIV/0!</v>
      </c>
      <c r="AF13" s="611"/>
      <c r="AG13" s="276"/>
      <c r="AH13" s="276"/>
      <c r="AI13" s="276"/>
      <c r="AJ13" s="276"/>
      <c r="AK13" s="276"/>
      <c r="AL13" s="276"/>
      <c r="AM13" s="276"/>
      <c r="AN13" s="276"/>
      <c r="AO13" s="276"/>
      <c r="AP13" s="276"/>
      <c r="AQ13" s="611"/>
    </row>
    <row r="14" outlineLevel="1">
      <c r="A14" s="620" t="s">
        <v>431</v>
      </c>
      <c r="B14" s="620"/>
      <c r="C14" s="617"/>
      <c r="D14" s="617"/>
      <c r="E14" s="617"/>
      <c r="F14" s="617">
        <f t="shared" si="29"/>
        <v>0</v>
      </c>
      <c r="H14" s="611"/>
      <c r="I14" s="620" t="str">
        <f>$A$14</f>
        <v>OFF</v>
      </c>
      <c r="J14" s="620"/>
      <c r="K14" s="617"/>
      <c r="L14" s="617"/>
      <c r="M14" s="617"/>
      <c r="N14" s="617">
        <f t="shared" si="30"/>
        <v>0</v>
      </c>
      <c r="P14" s="611"/>
      <c r="Q14" s="620" t="str">
        <f>$A$14</f>
        <v>OFF</v>
      </c>
      <c r="R14" s="620"/>
      <c r="S14" s="617"/>
      <c r="T14" s="617"/>
      <c r="U14" s="617"/>
      <c r="V14" s="617">
        <f t="shared" si="31"/>
        <v>0</v>
      </c>
      <c r="X14" s="611"/>
      <c r="Y14" s="620" t="str">
        <f>$A$14</f>
        <v>OFF</v>
      </c>
      <c r="Z14" s="620"/>
      <c r="AA14" s="617"/>
      <c r="AB14" s="617"/>
      <c r="AC14" s="617"/>
      <c r="AD14" s="617">
        <f t="shared" si="32"/>
        <v>0</v>
      </c>
      <c r="AF14" s="611"/>
      <c r="AG14" s="276"/>
      <c r="AH14" s="276"/>
      <c r="AI14" s="276"/>
      <c r="AJ14" s="276"/>
      <c r="AK14" s="276"/>
      <c r="AL14" s="276"/>
      <c r="AM14" s="276"/>
      <c r="AN14" s="276"/>
      <c r="AO14" s="276"/>
      <c r="AP14" s="276"/>
      <c r="AQ14" s="611"/>
    </row>
    <row r="15" outlineLevel="1">
      <c r="A15" s="616"/>
      <c r="B15" s="616"/>
      <c r="C15" s="617"/>
      <c r="D15" s="617"/>
      <c r="E15" s="617"/>
      <c r="F15" s="617">
        <f t="shared" si="29"/>
        <v>0</v>
      </c>
      <c r="H15" s="611"/>
      <c r="I15" s="616" t="str">
        <f>$A$15</f>
        <v/>
      </c>
      <c r="J15" s="616"/>
      <c r="K15" s="617"/>
      <c r="L15" s="617"/>
      <c r="M15" s="617"/>
      <c r="N15" s="617">
        <f t="shared" si="30"/>
        <v>0</v>
      </c>
      <c r="P15" s="611"/>
      <c r="Q15" s="616" t="str">
        <f>$A$15</f>
        <v/>
      </c>
      <c r="R15" s="616"/>
      <c r="S15" s="617"/>
      <c r="T15" s="617"/>
      <c r="U15" s="617"/>
      <c r="V15" s="617">
        <f t="shared" si="31"/>
        <v>0</v>
      </c>
      <c r="X15" s="611"/>
      <c r="Y15" s="616" t="str">
        <f>$A$15</f>
        <v/>
      </c>
      <c r="Z15" s="616"/>
      <c r="AA15" s="617"/>
      <c r="AB15" s="617"/>
      <c r="AC15" s="617"/>
      <c r="AD15" s="617">
        <f t="shared" si="32"/>
        <v>0</v>
      </c>
      <c r="AF15" s="611"/>
      <c r="AG15" s="276"/>
      <c r="AH15" s="276"/>
      <c r="AI15" s="276"/>
      <c r="AJ15" s="276"/>
      <c r="AK15" s="276"/>
      <c r="AL15" s="276"/>
      <c r="AM15" s="276"/>
      <c r="AN15" s="276"/>
      <c r="AO15" s="276"/>
      <c r="AP15" s="276"/>
      <c r="AQ15" s="611"/>
    </row>
    <row r="16" outlineLevel="1">
      <c r="A16" s="620" t="s">
        <v>420</v>
      </c>
      <c r="B16" s="627" t="str">
        <f>Pliche!$B$11</f>
        <v/>
      </c>
      <c r="C16" s="628" t="str">
        <f>IF(B13="","",((C13*B13)+(C14*B14)+(C15*B15))/(B13+B14+B15)/B16)</f>
        <v/>
      </c>
      <c r="D16" s="628" t="str">
        <f>IF(B13="","",((D13*B13)+(D14*B14)+(D15*B15))/(B13+B14+B15)/B16)</f>
        <v/>
      </c>
      <c r="E16" s="628" t="str">
        <f>IF(B13="","",((E13*B13)+(E14*B14)+(E15*B15))/(B13+B14+B15)/B16)</f>
        <v/>
      </c>
      <c r="F16" s="629"/>
      <c r="G16" s="630"/>
      <c r="H16" s="610"/>
      <c r="I16" s="620" t="s">
        <v>420</v>
      </c>
      <c r="J16" s="627" t="str">
        <f>Pliche!$B$11</f>
        <v/>
      </c>
      <c r="K16" s="628" t="str">
        <f>IF(J13="","",((K13*J13)+(K14*J14)+(K15*J15))/(J13+J14+J15)/J16)</f>
        <v/>
      </c>
      <c r="L16" s="628" t="str">
        <f>IF(J13="","",((L13*J13)+(L14*J14)+(L15*J15))/(J13+J14+J15)/J16)</f>
        <v/>
      </c>
      <c r="M16" s="628" t="str">
        <f>IF(J13="","",((M13*J13)+(M14*J14)+(M15*J15))/(J13+J14+J15)/J16)</f>
        <v/>
      </c>
      <c r="N16" s="629"/>
      <c r="O16" s="630"/>
      <c r="P16" s="611"/>
      <c r="Q16" s="620" t="s">
        <v>420</v>
      </c>
      <c r="R16" s="627" t="str">
        <f>Pliche!$B$11</f>
        <v/>
      </c>
      <c r="S16" s="628" t="str">
        <f>IF(R13="","",((S13*R13)+(S14*R14)+(S15*R15))/(R13+R14+R15)/R16)</f>
        <v/>
      </c>
      <c r="T16" s="628" t="str">
        <f>IF(R13="","",((T13*R13)+(T14*R14)+(T15*R15))/(R13+R14+R15)/R16)</f>
        <v/>
      </c>
      <c r="U16" s="628" t="str">
        <f>IF(R13="","",((U13*R13)+(U14*R14)+(U15*R15))/(R13+R14+R15)/R16)</f>
        <v/>
      </c>
      <c r="V16" s="629"/>
      <c r="W16" s="630"/>
      <c r="X16" s="611"/>
      <c r="Y16" s="620" t="s">
        <v>420</v>
      </c>
      <c r="Z16" s="627" t="str">
        <f>Pliche!$B$11</f>
        <v/>
      </c>
      <c r="AA16" s="628" t="str">
        <f>IF(Z13="","",((AA13*Z13)+(AA14*Z14)+(AA15*Z15))/(Z13+Z14+Z15)/Z16)</f>
        <v/>
      </c>
      <c r="AB16" s="628" t="str">
        <f>IF(Z13="","",((AB13*Z13)+(AB14*Z14)+(AB15*Z15))/(Z13+Z14+Z15)/Z16)</f>
        <v/>
      </c>
      <c r="AC16" s="628" t="str">
        <f>IF(Z13="","",((AC13*Z13)+(AC14*Z14)+(AC15*Z15))/(Z13+Z14+Z15)/Z16)</f>
        <v/>
      </c>
      <c r="AD16" s="629"/>
      <c r="AE16" s="630"/>
      <c r="AF16" s="611"/>
      <c r="AG16" s="276"/>
      <c r="AH16" s="276"/>
      <c r="AI16" s="276"/>
      <c r="AJ16" s="276"/>
      <c r="AK16" s="276"/>
      <c r="AL16" s="276"/>
      <c r="AM16" s="276"/>
      <c r="AN16" s="276"/>
      <c r="AO16" s="276"/>
      <c r="AP16" s="276"/>
      <c r="AQ16" s="611"/>
    </row>
    <row r="17" outlineLevel="1">
      <c r="A17" s="616" t="s">
        <v>422</v>
      </c>
      <c r="B17" s="631" t="str">
        <f>Pliche!$B$9</f>
        <v/>
      </c>
      <c r="C17" s="632" t="str">
        <f>IF(B13="","",((C13*B13)+(C14*B14)+(C15*B15))/(B13+B14+B15)/B17)</f>
        <v/>
      </c>
      <c r="D17" s="632" t="str">
        <f>IF(B13="","",((D13*B13)+(D14*B14)+(D15*B15))/(B13+B14+B15)/B17)</f>
        <v/>
      </c>
      <c r="E17" s="632" t="str">
        <f>IF(B13="","",((E13*B13)+(E14*B14)+(E15*B15))/(B13+B14+B15)/B17)</f>
        <v/>
      </c>
      <c r="F17" s="617"/>
      <c r="G17" s="633"/>
      <c r="H17" s="611"/>
      <c r="I17" s="616" t="s">
        <v>422</v>
      </c>
      <c r="J17" s="631" t="str">
        <f>Pliche!$B$9</f>
        <v/>
      </c>
      <c r="K17" s="632" t="str">
        <f>IF(J13="","",((K13*J13)+(K14*J14)+(K15*J15))/(J13+J14+J15)/J17)</f>
        <v/>
      </c>
      <c r="L17" s="632" t="str">
        <f>IF(J13="","",((L13*J13)+(L14*J14)+(L15*J15))/(J13+J14+J15)/J17)</f>
        <v/>
      </c>
      <c r="M17" s="632" t="str">
        <f>IF(J13="","",((M13*J13)+(M14*J14)+(M15*J15))/(J13+J14+J15)/J17)</f>
        <v/>
      </c>
      <c r="N17" s="617"/>
      <c r="O17" s="633"/>
      <c r="P17" s="611"/>
      <c r="Q17" s="616" t="s">
        <v>422</v>
      </c>
      <c r="R17" s="631" t="str">
        <f>Pliche!$B$9</f>
        <v/>
      </c>
      <c r="S17" s="632" t="str">
        <f>IF(R13="","",((S13*R13)+(S14*R14)+(S15*R15))/(R13+R14+R15)/R17)</f>
        <v/>
      </c>
      <c r="T17" s="632" t="str">
        <f>IF(R13="","",((T13*R13)+(T14*R14)+(T15*R15))/(R13+R14+R15)/R17)</f>
        <v/>
      </c>
      <c r="U17" s="632" t="str">
        <f>IF(R13="","",((U13*R13)+(U14*R14)+(U15*R15))/(R13+R14+R15)/R17)</f>
        <v/>
      </c>
      <c r="V17" s="617"/>
      <c r="W17" s="633"/>
      <c r="X17" s="611"/>
      <c r="Y17" s="616" t="s">
        <v>422</v>
      </c>
      <c r="Z17" s="631" t="str">
        <f>Pliche!$B$9</f>
        <v/>
      </c>
      <c r="AA17" s="632" t="str">
        <f>IF(Z13="","",((AA13*Z13)+(AA14*Z14)+(AA15*Z15))/(Z13+Z14+Z15)/Z17)</f>
        <v/>
      </c>
      <c r="AB17" s="632" t="str">
        <f>IF(Z13="","",((AB13*Z13)+(AB14*Z14)+(AB15*Z15))/(Z13+Z14+Z15)/Z17)</f>
        <v/>
      </c>
      <c r="AC17" s="632" t="str">
        <f>IF(Z13="","",((AC13*Z13)+(AC14*Z14)+(AC15*Z15))/(Z13+Z14+Z15)/Z17)</f>
        <v/>
      </c>
      <c r="AD17" s="617"/>
      <c r="AE17" s="633"/>
      <c r="AF17" s="611"/>
      <c r="AG17" s="276"/>
      <c r="AH17" s="276"/>
      <c r="AI17" s="276"/>
      <c r="AJ17" s="276"/>
      <c r="AK17" s="276"/>
      <c r="AL17" s="276"/>
      <c r="AM17" s="276"/>
      <c r="AN17" s="276"/>
      <c r="AO17" s="276"/>
      <c r="AP17" s="276"/>
      <c r="AQ17" s="611"/>
    </row>
    <row r="18" outlineLevel="1">
      <c r="A18" s="620" t="s">
        <v>423</v>
      </c>
      <c r="B18" s="627"/>
      <c r="C18" s="628" t="str">
        <f>IF(B13="","",((C13*B13)+(C14*B14)+(C15*B15))/(B13+B14+B15))</f>
        <v/>
      </c>
      <c r="D18" s="628" t="str">
        <f>IF(B13="","",((D13*B13)+(D14*B14)+(D15*B15))/(B13+B14+B15))</f>
        <v/>
      </c>
      <c r="E18" s="628" t="str">
        <f>IF(B13="","",((E13*B13)+(E14*B14)+(E15*B15))/(B13+B14+B15))</f>
        <v/>
      </c>
      <c r="F18" s="629"/>
      <c r="G18" s="630"/>
      <c r="H18" s="611"/>
      <c r="I18" s="620" t="s">
        <v>423</v>
      </c>
      <c r="J18" s="627"/>
      <c r="K18" s="628" t="str">
        <f>IF(J13="","",((K13*J13)+(K14*J14)+(K15*J15))/(J13+J14+J15))</f>
        <v/>
      </c>
      <c r="L18" s="628" t="str">
        <f>IF(J13="","",((L13*J13)+(L14*J14)+(L15*J15))/(J13+J14+J15))</f>
        <v/>
      </c>
      <c r="M18" s="628" t="str">
        <f>IF(J13="","",((M13*J13)+(M14*J14)+(M15*J15))/(J13+J14+J15))</f>
        <v/>
      </c>
      <c r="N18" s="629"/>
      <c r="O18" s="630"/>
      <c r="P18" s="611"/>
      <c r="Q18" s="620" t="s">
        <v>423</v>
      </c>
      <c r="R18" s="627"/>
      <c r="S18" s="628" t="str">
        <f>IF(R13="","",((S13*R13)+(S14*R14)+(S15*R15))/(R13+R14+R15))</f>
        <v/>
      </c>
      <c r="T18" s="628" t="str">
        <f>IF(R13="","",((T13*R13)+(T14*R14)+(T15*R15))/(R13+R14+R15))</f>
        <v/>
      </c>
      <c r="U18" s="628" t="str">
        <f>IF(R13="","",((U13*R13)+(U14*R14)+(U15*R15))/(R13+R14+R15))</f>
        <v/>
      </c>
      <c r="V18" s="629"/>
      <c r="W18" s="630"/>
      <c r="X18" s="611"/>
      <c r="Y18" s="620" t="s">
        <v>423</v>
      </c>
      <c r="Z18" s="627"/>
      <c r="AA18" s="628" t="str">
        <f>IF(Z13="","",((AA13*Z13)+(AA14*Z14)+(AA15*Z15))/(Z13+Z14+Z15))</f>
        <v/>
      </c>
      <c r="AB18" s="628" t="str">
        <f>IF(Z13="","",((AB13*Z13)+(AB14*Z14)+(AB15*Z15))/(Z13+Z14+Z15))</f>
        <v/>
      </c>
      <c r="AC18" s="628" t="str">
        <f>IF(Z13="","",((AC13*Z13)+(AC14*Z14)+(AC15*Z15))/(Z13+Z14+Z15))</f>
        <v/>
      </c>
      <c r="AD18" s="629"/>
      <c r="AE18" s="630"/>
      <c r="AF18" s="611"/>
      <c r="AG18" s="276"/>
      <c r="AH18" s="276"/>
      <c r="AI18" s="276"/>
      <c r="AJ18" s="276"/>
      <c r="AK18" s="276"/>
      <c r="AL18" s="276"/>
      <c r="AM18" s="276"/>
      <c r="AN18" s="276"/>
      <c r="AO18" s="276"/>
      <c r="AP18" s="276"/>
      <c r="AQ18" s="611"/>
    </row>
    <row r="19" outlineLevel="1">
      <c r="A19" s="616" t="s">
        <v>425</v>
      </c>
      <c r="B19" s="631" t="str">
        <f>IFERROR(G13/B16)</f>
        <v/>
      </c>
      <c r="C19" s="632"/>
      <c r="D19" s="632"/>
      <c r="E19" s="632"/>
      <c r="F19" s="617"/>
      <c r="G19" s="633"/>
      <c r="H19" s="611"/>
      <c r="I19" s="616" t="s">
        <v>425</v>
      </c>
      <c r="J19" s="631" t="str">
        <f>IFERROR(O13/J16)</f>
        <v/>
      </c>
      <c r="K19" s="632"/>
      <c r="L19" s="632"/>
      <c r="M19" s="632"/>
      <c r="N19" s="617"/>
      <c r="O19" s="633"/>
      <c r="P19" s="611"/>
      <c r="Q19" s="616" t="s">
        <v>425</v>
      </c>
      <c r="R19" s="631" t="str">
        <f>IFERROR(W13/R16)</f>
        <v/>
      </c>
      <c r="S19" s="632"/>
      <c r="T19" s="632"/>
      <c r="U19" s="632"/>
      <c r="V19" s="617"/>
      <c r="W19" s="633"/>
      <c r="X19" s="611"/>
      <c r="Y19" s="616" t="s">
        <v>425</v>
      </c>
      <c r="Z19" s="631" t="str">
        <f>IFERROR(AE13/Z16)</f>
        <v/>
      </c>
      <c r="AA19" s="632"/>
      <c r="AB19" s="632"/>
      <c r="AC19" s="632"/>
      <c r="AD19" s="617"/>
      <c r="AE19" s="633"/>
      <c r="AF19" s="611"/>
      <c r="AG19" s="276"/>
      <c r="AH19" s="276"/>
      <c r="AI19" s="276"/>
      <c r="AJ19" s="276"/>
      <c r="AK19" s="276"/>
      <c r="AL19" s="276"/>
      <c r="AM19" s="276"/>
      <c r="AN19" s="276"/>
      <c r="AO19" s="276"/>
      <c r="AP19" s="276"/>
      <c r="AQ19" s="611"/>
    </row>
    <row r="20" outlineLevel="1">
      <c r="A20" s="620" t="s">
        <v>427</v>
      </c>
      <c r="B20" s="627" t="str">
        <f>IFERROR(G13/B17)</f>
        <v/>
      </c>
      <c r="C20" s="628"/>
      <c r="D20" s="628"/>
      <c r="E20" s="628"/>
      <c r="F20" s="629"/>
      <c r="G20" s="630"/>
      <c r="H20" s="611"/>
      <c r="I20" s="620" t="s">
        <v>427</v>
      </c>
      <c r="J20" s="627" t="str">
        <f>IFERROR(O13/J17)</f>
        <v/>
      </c>
      <c r="K20" s="628"/>
      <c r="L20" s="628"/>
      <c r="M20" s="628"/>
      <c r="N20" s="629"/>
      <c r="O20" s="630"/>
      <c r="P20" s="611"/>
      <c r="Q20" s="620" t="s">
        <v>427</v>
      </c>
      <c r="R20" s="627" t="str">
        <f>IFERROR(W13/R17)</f>
        <v/>
      </c>
      <c r="S20" s="628"/>
      <c r="T20" s="628"/>
      <c r="U20" s="628"/>
      <c r="V20" s="629"/>
      <c r="W20" s="630"/>
      <c r="X20" s="611"/>
      <c r="Y20" s="620" t="s">
        <v>427</v>
      </c>
      <c r="Z20" s="627" t="str">
        <f>IFERROR(AE13/Z17)</f>
        <v/>
      </c>
      <c r="AA20" s="628"/>
      <c r="AB20" s="628"/>
      <c r="AC20" s="628"/>
      <c r="AD20" s="629"/>
      <c r="AE20" s="630"/>
      <c r="AF20" s="611"/>
      <c r="AG20" s="276"/>
      <c r="AH20" s="276"/>
      <c r="AI20" s="276"/>
      <c r="AJ20" s="276"/>
      <c r="AK20" s="276"/>
      <c r="AL20" s="276"/>
      <c r="AM20" s="276"/>
      <c r="AN20" s="276"/>
      <c r="AO20" s="276"/>
      <c r="AP20" s="276"/>
      <c r="AQ20" s="611"/>
    </row>
    <row r="21" ht="15.75" customHeight="1" outlineLevel="1">
      <c r="A21" s="611"/>
      <c r="B21" s="611"/>
      <c r="C21" s="634"/>
      <c r="D21" s="634"/>
      <c r="E21" s="634"/>
      <c r="F21" s="634"/>
      <c r="G21" s="634"/>
      <c r="H21" s="611"/>
      <c r="I21" s="616"/>
      <c r="J21" s="616"/>
      <c r="K21" s="633"/>
      <c r="L21" s="633"/>
      <c r="M21" s="633"/>
      <c r="N21" s="633"/>
      <c r="O21" s="634"/>
      <c r="P21" s="611"/>
      <c r="Q21" s="611"/>
      <c r="R21" s="611"/>
      <c r="S21" s="634"/>
      <c r="T21" s="634"/>
      <c r="U21" s="634"/>
      <c r="V21" s="634"/>
      <c r="W21" s="634"/>
      <c r="X21" s="611"/>
      <c r="Y21" s="611"/>
      <c r="Z21" s="611"/>
      <c r="AA21" s="634"/>
      <c r="AB21" s="634"/>
      <c r="AC21" s="634"/>
      <c r="AD21" s="634"/>
      <c r="AE21" s="634"/>
      <c r="AF21" s="611"/>
      <c r="AG21" s="276"/>
      <c r="AH21" s="276"/>
      <c r="AI21" s="276"/>
      <c r="AJ21" s="276"/>
      <c r="AK21" s="276"/>
      <c r="AL21" s="276"/>
      <c r="AM21" s="276"/>
      <c r="AN21" s="276"/>
      <c r="AO21" s="276"/>
      <c r="AP21" s="276"/>
      <c r="AQ21" s="611"/>
    </row>
    <row r="22" ht="15.75" customHeight="1" outlineLevel="1">
      <c r="A22" s="613" t="s">
        <v>432</v>
      </c>
      <c r="H22" s="611"/>
      <c r="I22" s="613" t="s">
        <v>421</v>
      </c>
      <c r="J22" s="613" t="s">
        <v>411</v>
      </c>
      <c r="K22" s="613" t="s">
        <v>218</v>
      </c>
      <c r="L22" s="613" t="s">
        <v>219</v>
      </c>
      <c r="M22" s="613" t="s">
        <v>220</v>
      </c>
      <c r="N22" s="613" t="s">
        <v>222</v>
      </c>
      <c r="O22" s="613" t="s">
        <v>412</v>
      </c>
      <c r="P22" s="635"/>
      <c r="Q22" s="613" t="s">
        <v>426</v>
      </c>
      <c r="R22" s="613" t="s">
        <v>411</v>
      </c>
      <c r="S22" s="613" t="s">
        <v>218</v>
      </c>
      <c r="T22" s="613" t="s">
        <v>219</v>
      </c>
      <c r="U22" s="613" t="s">
        <v>220</v>
      </c>
      <c r="V22" s="613" t="s">
        <v>222</v>
      </c>
      <c r="W22" s="613" t="s">
        <v>412</v>
      </c>
      <c r="X22" s="635"/>
      <c r="Y22" s="635"/>
      <c r="Z22" s="635"/>
      <c r="AA22" s="635"/>
      <c r="AB22" s="635"/>
      <c r="AC22" s="635"/>
      <c r="AD22" s="635"/>
      <c r="AE22" s="635"/>
      <c r="AF22" s="635"/>
      <c r="AG22" s="276"/>
      <c r="AH22" s="276"/>
      <c r="AI22" s="276"/>
      <c r="AJ22" s="276"/>
      <c r="AK22" s="276"/>
      <c r="AL22" s="276"/>
      <c r="AM22" s="276"/>
      <c r="AN22" s="276"/>
      <c r="AO22" s="276"/>
      <c r="AP22" s="276"/>
      <c r="AQ22" s="635"/>
    </row>
    <row r="23" ht="15.75" customHeight="1" outlineLevel="1">
      <c r="A23" s="611"/>
      <c r="H23" s="611"/>
      <c r="I23" s="616" t="str">
        <f>$A$13</f>
        <v>ON</v>
      </c>
      <c r="J23" s="616"/>
      <c r="K23" s="617"/>
      <c r="L23" s="617"/>
      <c r="M23" s="617"/>
      <c r="N23" s="617">
        <f t="shared" ref="N23:N25" si="33">(K23*4)+(L23*9)+(M23*4)</f>
        <v>0</v>
      </c>
      <c r="O23" s="618" t="str">
        <f>((N23*J23)+(N24*J24)+(N25*J25))/(J23+J24+J25)</f>
        <v>#DIV/0!</v>
      </c>
      <c r="P23" s="611"/>
      <c r="Q23" s="616" t="str">
        <f>$A$13</f>
        <v>ON</v>
      </c>
      <c r="R23" s="616"/>
      <c r="S23" s="617"/>
      <c r="T23" s="617"/>
      <c r="U23" s="617"/>
      <c r="V23" s="617">
        <f t="shared" ref="V23:V25" si="34">(S23*4)+(T23*9)+(U23*4)</f>
        <v>0</v>
      </c>
      <c r="W23" s="618" t="str">
        <f>((V23*R23)+(V24*R24)+(V25*R25))/(R23+R24+R25)</f>
        <v>#DIV/0!</v>
      </c>
      <c r="X23" s="611"/>
      <c r="Y23" s="611"/>
      <c r="Z23" s="611"/>
      <c r="AA23" s="611"/>
      <c r="AB23" s="611"/>
      <c r="AC23" s="611"/>
      <c r="AD23" s="611"/>
      <c r="AE23" s="611"/>
      <c r="AF23" s="611"/>
      <c r="AG23" s="276"/>
      <c r="AH23" s="276"/>
      <c r="AI23" s="276"/>
      <c r="AJ23" s="276"/>
      <c r="AK23" s="276"/>
      <c r="AL23" s="276"/>
      <c r="AM23" s="276"/>
      <c r="AN23" s="276"/>
      <c r="AO23" s="276"/>
      <c r="AP23" s="276"/>
      <c r="AQ23" s="611"/>
    </row>
    <row r="24" ht="15.75" customHeight="1" outlineLevel="1">
      <c r="H24" s="611"/>
      <c r="I24" s="620" t="str">
        <f>$A$14</f>
        <v>OFF</v>
      </c>
      <c r="J24" s="620"/>
      <c r="K24" s="617"/>
      <c r="L24" s="617"/>
      <c r="M24" s="617"/>
      <c r="N24" s="617">
        <f t="shared" si="33"/>
        <v>0</v>
      </c>
      <c r="P24" s="611"/>
      <c r="Q24" s="620" t="str">
        <f>$A$14</f>
        <v>OFF</v>
      </c>
      <c r="R24" s="620"/>
      <c r="S24" s="617"/>
      <c r="T24" s="617"/>
      <c r="U24" s="617"/>
      <c r="V24" s="617">
        <f t="shared" si="34"/>
        <v>0</v>
      </c>
      <c r="X24" s="611"/>
      <c r="Y24" s="611"/>
      <c r="Z24" s="611"/>
      <c r="AA24" s="611"/>
      <c r="AB24" s="611"/>
      <c r="AC24" s="611"/>
      <c r="AD24" s="611"/>
      <c r="AE24" s="611"/>
      <c r="AF24" s="611"/>
      <c r="AG24" s="276"/>
      <c r="AH24" s="276"/>
      <c r="AI24" s="276"/>
      <c r="AJ24" s="276"/>
      <c r="AK24" s="276"/>
      <c r="AL24" s="276"/>
      <c r="AM24" s="276"/>
      <c r="AN24" s="276"/>
      <c r="AO24" s="276"/>
      <c r="AP24" s="276"/>
      <c r="AQ24" s="611"/>
    </row>
    <row r="25" ht="15.75" customHeight="1" outlineLevel="1">
      <c r="H25" s="611"/>
      <c r="I25" s="616" t="str">
        <f>$A$15</f>
        <v/>
      </c>
      <c r="J25" s="616"/>
      <c r="K25" s="617"/>
      <c r="L25" s="617"/>
      <c r="M25" s="617"/>
      <c r="N25" s="617">
        <f t="shared" si="33"/>
        <v>0</v>
      </c>
      <c r="P25" s="611"/>
      <c r="Q25" s="616" t="str">
        <f>$A$15</f>
        <v/>
      </c>
      <c r="R25" s="616"/>
      <c r="S25" s="617"/>
      <c r="T25" s="617"/>
      <c r="U25" s="617"/>
      <c r="V25" s="617">
        <f t="shared" si="34"/>
        <v>0</v>
      </c>
      <c r="X25" s="611"/>
      <c r="Y25" s="611"/>
      <c r="Z25" s="611"/>
      <c r="AA25" s="611"/>
      <c r="AB25" s="611"/>
      <c r="AC25" s="611"/>
      <c r="AD25" s="611"/>
      <c r="AE25" s="611"/>
      <c r="AF25" s="611"/>
      <c r="AG25" s="276"/>
      <c r="AH25" s="276"/>
      <c r="AI25" s="276"/>
      <c r="AJ25" s="276"/>
      <c r="AK25" s="276"/>
      <c r="AL25" s="276"/>
      <c r="AM25" s="276"/>
      <c r="AN25" s="276"/>
      <c r="AO25" s="276"/>
      <c r="AP25" s="276"/>
      <c r="AQ25" s="611"/>
    </row>
    <row r="26" ht="15.75" customHeight="1" outlineLevel="1">
      <c r="A26" s="613"/>
      <c r="H26" s="611"/>
      <c r="I26" s="620" t="s">
        <v>420</v>
      </c>
      <c r="J26" s="627" t="str">
        <f>Pliche!$B$11</f>
        <v/>
      </c>
      <c r="K26" s="628" t="str">
        <f>IF(J23="","",((K23*J23)+(K24*J24)+(K25*J25))/(J23+J24+J25)/J26)</f>
        <v/>
      </c>
      <c r="L26" s="628" t="str">
        <f>IF(J23="","",((L23*J23)+(L24*J24)+(L25*J25))/(J23+J24+J25)/J26)</f>
        <v/>
      </c>
      <c r="M26" s="628" t="str">
        <f>IF(J23="","",((M23*J23)+(M24*J24)+(M25*J25))/(J23+J24+J25)/J26)</f>
        <v/>
      </c>
      <c r="N26" s="629"/>
      <c r="O26" s="630"/>
      <c r="P26" s="611"/>
      <c r="Q26" s="620" t="s">
        <v>420</v>
      </c>
      <c r="R26" s="627" t="str">
        <f>Pliche!$B$11</f>
        <v/>
      </c>
      <c r="S26" s="628" t="str">
        <f>IF(R23="","",((S23*R23)+(S24*R24)+(S25*R25))/(R23+R24+R25)/R26)</f>
        <v/>
      </c>
      <c r="T26" s="628" t="str">
        <f>IF(R23="","",((T23*R23)+(T24*R24)+(T25*R25))/(R23+R24+R25)/R26)</f>
        <v/>
      </c>
      <c r="U26" s="628" t="str">
        <f>IF(R23="","",((U23*R23)+(U24*R24)+(U25*R25))/(R23+R24+R25)/R26)</f>
        <v/>
      </c>
      <c r="V26" s="629"/>
      <c r="W26" s="630"/>
      <c r="X26" s="611"/>
      <c r="Y26" s="611"/>
      <c r="Z26" s="611"/>
      <c r="AA26" s="611"/>
      <c r="AB26" s="611"/>
      <c r="AC26" s="611"/>
      <c r="AD26" s="611"/>
      <c r="AE26" s="611"/>
      <c r="AF26" s="611"/>
      <c r="AG26" s="276"/>
      <c r="AH26" s="276"/>
      <c r="AI26" s="276"/>
      <c r="AJ26" s="276"/>
      <c r="AK26" s="276"/>
      <c r="AL26" s="276"/>
      <c r="AM26" s="276"/>
      <c r="AN26" s="276"/>
      <c r="AO26" s="276"/>
      <c r="AP26" s="276"/>
      <c r="AQ26" s="611"/>
    </row>
    <row r="27" ht="15.75" customHeight="1" outlineLevel="1">
      <c r="A27" s="611"/>
      <c r="H27" s="611"/>
      <c r="I27" s="616" t="s">
        <v>422</v>
      </c>
      <c r="J27" s="631" t="str">
        <f>Pliche!$B$9</f>
        <v/>
      </c>
      <c r="K27" s="632" t="str">
        <f>IF(J23="","",((K23*J23)+(K24*J24)+(K25*J25))/(J23+J24+J25)/J27)</f>
        <v/>
      </c>
      <c r="L27" s="632" t="str">
        <f>IF(J23="","",((L23*J23)+(L24*J24)+(L25*J25))/(J23+J24+J25)/J27)</f>
        <v/>
      </c>
      <c r="M27" s="632" t="str">
        <f>IF(J23="","",((M23*J23)+(M24*J24)+(M25*J25))/(J23+J24+J25)/J27)</f>
        <v/>
      </c>
      <c r="N27" s="617"/>
      <c r="O27" s="633"/>
      <c r="P27" s="611"/>
      <c r="Q27" s="616" t="s">
        <v>422</v>
      </c>
      <c r="R27" s="631" t="str">
        <f>Pliche!$B$9</f>
        <v/>
      </c>
      <c r="S27" s="632" t="str">
        <f>IF(R23="","",((S23*R23)+(S24*R24)+(S25*R25))/(R23+R24+R25)/R27)</f>
        <v/>
      </c>
      <c r="T27" s="632" t="str">
        <f>IF(R23="","",((T23*R23)+(T24*R24)+(T25*R25))/(R23+R24+R25)/R27)</f>
        <v/>
      </c>
      <c r="U27" s="632" t="str">
        <f>IF(R23="","",((U23*R23)+(U24*R24)+(U25*R25))/(R23+R24+R25)/R27)</f>
        <v/>
      </c>
      <c r="V27" s="617"/>
      <c r="W27" s="633"/>
      <c r="X27" s="611"/>
      <c r="Y27" s="611"/>
      <c r="Z27" s="611"/>
      <c r="AA27" s="611"/>
      <c r="AB27" s="611"/>
      <c r="AC27" s="611"/>
      <c r="AD27" s="611"/>
      <c r="AE27" s="611"/>
      <c r="AF27" s="611"/>
      <c r="AG27" s="276"/>
      <c r="AH27" s="276"/>
      <c r="AI27" s="276"/>
      <c r="AJ27" s="276"/>
      <c r="AK27" s="276"/>
      <c r="AL27" s="276"/>
      <c r="AM27" s="276"/>
      <c r="AN27" s="276"/>
      <c r="AO27" s="276"/>
      <c r="AP27" s="276"/>
      <c r="AQ27" s="611"/>
    </row>
    <row r="28" ht="15.75" customHeight="1" outlineLevel="1">
      <c r="H28" s="611"/>
      <c r="I28" s="620" t="s">
        <v>423</v>
      </c>
      <c r="J28" s="627"/>
      <c r="K28" s="628" t="str">
        <f>IF(J23="","",((K23*J23)+(K24*J24)+(K25*J25))/(J23+J24+J25))</f>
        <v/>
      </c>
      <c r="L28" s="628" t="str">
        <f>IF(J23="","",((L23*J23)+(L24*J24)+(L25*J25))/(J23+J24+J25))</f>
        <v/>
      </c>
      <c r="M28" s="628" t="str">
        <f>IF(J23="","",((M23*J23)+(M24*J24)+(M25*J25))/(J23+J24+J25))</f>
        <v/>
      </c>
      <c r="N28" s="629"/>
      <c r="O28" s="630"/>
      <c r="P28" s="611"/>
      <c r="Q28" s="620" t="s">
        <v>423</v>
      </c>
      <c r="R28" s="627"/>
      <c r="S28" s="628" t="str">
        <f>IF(R23="","",((S23*R23)+(S24*R24)+(S25*R25))/(R23+R24+R25))</f>
        <v/>
      </c>
      <c r="T28" s="628" t="str">
        <f>IF(R23="","",((T23*R23)+(T24*R24)+(T25*R25))/(R23+R24+R25))</f>
        <v/>
      </c>
      <c r="U28" s="628" t="str">
        <f>IF(R23="","",((U23*R23)+(U24*R24)+(U25*R25))/(R23+R24+R25))</f>
        <v/>
      </c>
      <c r="V28" s="629"/>
      <c r="W28" s="630"/>
      <c r="X28" s="611"/>
      <c r="Y28" s="611"/>
      <c r="Z28" s="611"/>
      <c r="AA28" s="611"/>
      <c r="AB28" s="611"/>
      <c r="AC28" s="611"/>
      <c r="AD28" s="611"/>
      <c r="AE28" s="611"/>
      <c r="AF28" s="611"/>
      <c r="AG28" s="276"/>
      <c r="AH28" s="276"/>
      <c r="AI28" s="276"/>
      <c r="AJ28" s="276"/>
      <c r="AK28" s="276"/>
      <c r="AL28" s="276"/>
      <c r="AM28" s="276"/>
      <c r="AN28" s="276"/>
      <c r="AO28" s="276"/>
      <c r="AP28" s="276"/>
      <c r="AQ28" s="611"/>
    </row>
    <row r="29" ht="15.75" customHeight="1" outlineLevel="1">
      <c r="H29" s="611"/>
      <c r="I29" s="616" t="s">
        <v>425</v>
      </c>
      <c r="J29" s="631" t="str">
        <f>IFERROR(O23/J26)</f>
        <v/>
      </c>
      <c r="K29" s="632"/>
      <c r="L29" s="632"/>
      <c r="M29" s="632"/>
      <c r="N29" s="617"/>
      <c r="O29" s="633"/>
      <c r="P29" s="611"/>
      <c r="Q29" s="616" t="s">
        <v>425</v>
      </c>
      <c r="R29" s="631" t="str">
        <f>IFERROR(W23/R26)</f>
        <v/>
      </c>
      <c r="S29" s="632"/>
      <c r="T29" s="632"/>
      <c r="U29" s="632"/>
      <c r="V29" s="617"/>
      <c r="W29" s="633"/>
      <c r="X29" s="611"/>
      <c r="Y29" s="611"/>
      <c r="Z29" s="611"/>
      <c r="AA29" s="611"/>
      <c r="AB29" s="611"/>
      <c r="AC29" s="611"/>
      <c r="AD29" s="611"/>
      <c r="AE29" s="611"/>
      <c r="AF29" s="611"/>
      <c r="AG29" s="276"/>
      <c r="AH29" s="276"/>
      <c r="AI29" s="276"/>
      <c r="AJ29" s="276"/>
      <c r="AK29" s="276"/>
      <c r="AL29" s="276"/>
      <c r="AM29" s="276"/>
      <c r="AN29" s="276"/>
      <c r="AO29" s="276"/>
      <c r="AP29" s="276"/>
      <c r="AQ29" s="611"/>
    </row>
    <row r="30" ht="15.75" customHeight="1" outlineLevel="1">
      <c r="A30" s="611"/>
      <c r="B30" s="611"/>
      <c r="C30" s="611"/>
      <c r="D30" s="611"/>
      <c r="E30" s="611"/>
      <c r="F30" s="611"/>
      <c r="G30" s="611"/>
      <c r="H30" s="611"/>
      <c r="I30" s="620" t="s">
        <v>427</v>
      </c>
      <c r="J30" s="627" t="str">
        <f>IFERROR(O23/J27)</f>
        <v/>
      </c>
      <c r="K30" s="628"/>
      <c r="L30" s="628"/>
      <c r="M30" s="628"/>
      <c r="N30" s="629"/>
      <c r="O30" s="630"/>
      <c r="P30" s="611"/>
      <c r="Q30" s="620" t="s">
        <v>427</v>
      </c>
      <c r="R30" s="627" t="str">
        <f>IFERROR(W23/R27)</f>
        <v/>
      </c>
      <c r="S30" s="628"/>
      <c r="T30" s="628"/>
      <c r="U30" s="628"/>
      <c r="V30" s="629"/>
      <c r="W30" s="630"/>
      <c r="X30" s="611"/>
      <c r="Y30" s="611"/>
      <c r="Z30" s="611"/>
      <c r="AA30" s="611"/>
      <c r="AB30" s="611"/>
      <c r="AC30" s="611"/>
      <c r="AD30" s="611"/>
      <c r="AE30" s="611"/>
      <c r="AF30" s="611"/>
      <c r="AG30" s="276"/>
      <c r="AH30" s="276"/>
      <c r="AI30" s="276"/>
      <c r="AJ30" s="276"/>
      <c r="AK30" s="276"/>
      <c r="AL30" s="276"/>
      <c r="AM30" s="276"/>
      <c r="AN30" s="276"/>
      <c r="AO30" s="276"/>
      <c r="AP30" s="276"/>
      <c r="AQ30" s="611"/>
    </row>
    <row r="31" ht="15.75" customHeight="1">
      <c r="A31" s="636"/>
      <c r="B31" s="636"/>
      <c r="C31" s="636"/>
      <c r="D31" s="636"/>
      <c r="E31" s="636"/>
      <c r="F31" s="636"/>
      <c r="G31" s="636"/>
      <c r="H31" s="636"/>
      <c r="I31" s="616"/>
      <c r="J31" s="616"/>
      <c r="K31" s="633"/>
      <c r="L31" s="633"/>
      <c r="M31" s="633"/>
      <c r="N31" s="633"/>
      <c r="O31" s="634"/>
      <c r="P31" s="636"/>
      <c r="Q31" s="611"/>
      <c r="R31" s="611"/>
      <c r="S31" s="634"/>
      <c r="T31" s="634"/>
      <c r="U31" s="634"/>
      <c r="V31" s="634"/>
      <c r="W31" s="634"/>
      <c r="X31" s="636"/>
      <c r="Y31" s="636"/>
      <c r="Z31" s="636"/>
      <c r="AA31" s="636"/>
      <c r="AB31" s="636"/>
      <c r="AC31" s="636"/>
      <c r="AD31" s="636"/>
      <c r="AE31" s="636"/>
      <c r="AF31" s="636"/>
      <c r="AG31" s="276"/>
      <c r="AH31" s="276"/>
      <c r="AI31" s="276"/>
      <c r="AJ31" s="276"/>
      <c r="AK31" s="276"/>
      <c r="AL31" s="276"/>
      <c r="AM31" s="276"/>
      <c r="AN31" s="276"/>
      <c r="AO31" s="276"/>
      <c r="AP31" s="276"/>
      <c r="AQ31" s="636"/>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O3:O5"/>
    <mergeCell ref="O13:O15"/>
    <mergeCell ref="A22:G22"/>
    <mergeCell ref="A23:G25"/>
    <mergeCell ref="O23:O25"/>
    <mergeCell ref="W23:W25"/>
    <mergeCell ref="A26:G26"/>
    <mergeCell ref="A27:G29"/>
    <mergeCell ref="AE3:AE5"/>
    <mergeCell ref="AE13:AE15"/>
    <mergeCell ref="AH2:AJ2"/>
    <mergeCell ref="AK2:AM2"/>
    <mergeCell ref="AN2:AP2"/>
    <mergeCell ref="G3:G5"/>
    <mergeCell ref="W3:W5"/>
    <mergeCell ref="G13:G15"/>
    <mergeCell ref="W13:W15"/>
  </mergeCells>
  <drawing r:id="rId1"/>
  <tableParts count="21">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s>
</worksheet>
</file>