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240" yWindow="15" windowWidth="16095" windowHeight="9660" tabRatio="600" firstSheet="0" activeTab="0" autoFilterDateGrouping="1"/>
  </bookViews>
  <sheets>
    <sheet xmlns:r="http://schemas.openxmlformats.org/officeDocument/2006/relationships" name="Análisis Avanzado (Fórmulas)" sheetId="1" state="visible" r:id="rId1"/>
    <sheet xmlns:r="http://schemas.openxmlformats.org/officeDocument/2006/relationships" name="Balance General" sheetId="2" state="visible" r:id="rId2"/>
    <sheet xmlns:r="http://schemas.openxmlformats.org/officeDocument/2006/relationships" name="Estado Resultados (Función)" sheetId="3" state="visible" r:id="rId3"/>
    <sheet xmlns:r="http://schemas.openxmlformats.org/officeDocument/2006/relationships" name="Flujo Efectivo" sheetId="4" state="visible" r:id="rId4"/>
  </sheets>
  <definedNames/>
  <calcPr calcId="124519" fullCalcOnLoad="1"/>
</workbook>
</file>

<file path=xl/styles.xml><?xml version="1.0" encoding="utf-8"?>
<styleSheet xmlns="http://schemas.openxmlformats.org/spreadsheetml/2006/main">
  <numFmts count="1">
    <numFmt numFmtId="164" formatCode="0.0%"/>
  </numFmts>
  <fonts count="5">
    <font>
      <name val="Calibri"/>
      <family val="2"/>
      <color theme="1"/>
      <sz val="11"/>
      <scheme val="minor"/>
    </font>
    <font>
      <name val="Calibri"/>
      <family val="2"/>
      <b val="1"/>
      <color theme="1"/>
      <sz val="11"/>
      <scheme val="minor"/>
    </font>
    <font>
      <b val="1"/>
      <color rgb="00FFFFFF"/>
      <sz val="13"/>
    </font>
    <font>
      <b val="1"/>
      <color rgb="00FFFFFF"/>
      <sz val="11"/>
    </font>
    <font>
      <b val="1"/>
      <color rgb="00000000"/>
      <sz val="11"/>
    </font>
  </fonts>
  <fills count="12">
    <fill>
      <patternFill/>
    </fill>
    <fill>
      <patternFill patternType="gray125"/>
    </fill>
    <fill>
      <patternFill patternType="solid">
        <fgColor rgb="FFD7E4BD"/>
        <bgColor indexed="64"/>
      </patternFill>
    </fill>
    <fill>
      <patternFill patternType="solid">
        <fgColor rgb="FFE8F4FD"/>
        <bgColor indexed="64"/>
      </patternFill>
    </fill>
    <fill>
      <patternFill patternType="solid">
        <fgColor rgb="000B2447"/>
      </patternFill>
    </fill>
    <fill>
      <patternFill patternType="solid">
        <fgColor rgb="0019376D"/>
      </patternFill>
    </fill>
    <fill>
      <patternFill patternType="solid">
        <fgColor rgb="00D1E7DD"/>
      </patternFill>
    </fill>
    <fill>
      <patternFill patternType="solid">
        <fgColor rgb="00FAD7A0"/>
      </patternFill>
    </fill>
    <fill>
      <patternFill patternType="solid">
        <fgColor rgb="00F8D7DA"/>
      </patternFill>
    </fill>
    <fill>
      <patternFill patternType="solid">
        <fgColor rgb="00D6EAF8"/>
      </patternFill>
    </fill>
    <fill>
      <patternFill patternType="solid">
        <fgColor rgb="00E8DAEF"/>
      </patternFill>
    </fill>
    <fill>
      <patternFill patternType="solid">
        <fgColor rgb="00EFEFEF"/>
      </patternFill>
    </fill>
  </fills>
  <borders count="3">
    <border>
      <left/>
      <right/>
      <top/>
      <bottom/>
      <diagonal/>
    </border>
    <border>
      <left style="thin">
        <color auto="1"/>
      </left>
      <right style="thin">
        <color auto="1"/>
      </right>
      <top style="thin">
        <color auto="1"/>
      </top>
      <bottom style="thin">
        <color auto="1"/>
      </bottom>
      <diagonal/>
    </border>
    <border>
      <left style="thin">
        <color rgb="00DDDDDD"/>
      </left>
      <right style="thin">
        <color rgb="00DDDDDD"/>
      </right>
      <top style="thin">
        <color rgb="00DDDDDD"/>
      </top>
      <bottom style="thin">
        <color rgb="00DDDDDD"/>
      </bottom>
    </border>
  </borders>
  <cellStyleXfs count="1">
    <xf numFmtId="0" fontId="0" fillId="0" borderId="0"/>
  </cellStyleXfs>
  <cellXfs count="30">
    <xf numFmtId="0" fontId="0" fillId="0" borderId="0" pivotButton="0" quotePrefix="0" xfId="0"/>
    <xf numFmtId="3" fontId="0" fillId="0" borderId="0" applyAlignment="1" pivotButton="0" quotePrefix="0" xfId="0">
      <alignment horizontal="right"/>
    </xf>
    <xf numFmtId="0" fontId="1" fillId="2" borderId="1" applyAlignment="1" pivotButton="0" quotePrefix="0" xfId="0">
      <alignment horizontal="center" vertical="center" wrapText="1"/>
    </xf>
    <xf numFmtId="0" fontId="1" fillId="3" borderId="1" applyAlignment="1" pivotButton="0" quotePrefix="0" xfId="0">
      <alignment horizontal="left" vertical="center"/>
    </xf>
    <xf numFmtId="0" fontId="0" fillId="3" borderId="1" applyAlignment="1" pivotButton="0" quotePrefix="0" xfId="0">
      <alignment horizontal="center"/>
    </xf>
    <xf numFmtId="0" fontId="0" fillId="0" borderId="1" applyAlignment="1" pivotButton="0" quotePrefix="0" xfId="0">
      <alignment horizontal="left" vertical="center" indent="1"/>
    </xf>
    <xf numFmtId="3" fontId="0" fillId="0" borderId="0" applyAlignment="1" pivotButton="0" quotePrefix="0" xfId="0">
      <alignment horizontal="right"/>
    </xf>
    <xf numFmtId="0" fontId="2" fillId="4" borderId="0" applyAlignment="1" pivotButton="0" quotePrefix="0" xfId="0">
      <alignment horizontal="center" vertical="center" wrapText="1"/>
    </xf>
    <xf numFmtId="0" fontId="3" fillId="5" borderId="0" applyAlignment="1" pivotButton="0" quotePrefix="0" xfId="0">
      <alignment horizontal="center" vertical="center" wrapText="1"/>
    </xf>
    <xf numFmtId="0" fontId="3" fillId="5" borderId="2" applyAlignment="1" pivotButton="0" quotePrefix="0" xfId="0">
      <alignment horizontal="center" vertical="center" wrapText="1"/>
    </xf>
    <xf numFmtId="0" fontId="4" fillId="6" borderId="2" applyAlignment="1" pivotButton="0" quotePrefix="0" xfId="0">
      <alignment horizontal="left" vertical="center" wrapText="1"/>
    </xf>
    <xf numFmtId="0" fontId="0" fillId="0" borderId="2" pivotButton="0" quotePrefix="0" xfId="0"/>
    <xf numFmtId="0" fontId="0" fillId="0" borderId="2" applyAlignment="1" pivotButton="0" quotePrefix="0" xfId="0">
      <alignment horizontal="left" vertical="center" wrapText="1"/>
    </xf>
    <xf numFmtId="2" fontId="0" fillId="0" borderId="2" applyAlignment="1" pivotButton="0" quotePrefix="0" xfId="0">
      <alignment horizontal="center" vertical="center" wrapText="1"/>
    </xf>
    <xf numFmtId="0" fontId="0" fillId="0" borderId="2" applyAlignment="1" pivotButton="0" quotePrefix="0" xfId="0">
      <alignment horizontal="center" vertical="center" wrapText="1"/>
    </xf>
    <xf numFmtId="3" fontId="0" fillId="0" borderId="2" applyAlignment="1" pivotButton="0" quotePrefix="0" xfId="0">
      <alignment horizontal="center" vertical="center" wrapText="1"/>
    </xf>
    <xf numFmtId="0" fontId="4" fillId="7" borderId="2" applyAlignment="1" pivotButton="0" quotePrefix="0" xfId="0">
      <alignment horizontal="left" vertical="center" wrapText="1"/>
    </xf>
    <xf numFmtId="164" fontId="0" fillId="0" borderId="2" applyAlignment="1" pivotButton="0" quotePrefix="0" xfId="0">
      <alignment horizontal="center" vertical="center" wrapText="1"/>
    </xf>
    <xf numFmtId="0" fontId="4" fillId="8" borderId="2" applyAlignment="1" pivotButton="0" quotePrefix="0" xfId="0">
      <alignment horizontal="left" vertical="center" wrapText="1"/>
    </xf>
    <xf numFmtId="0" fontId="4" fillId="9" borderId="2" applyAlignment="1" pivotButton="0" quotePrefix="0" xfId="0">
      <alignment horizontal="left" vertical="center" wrapText="1"/>
    </xf>
    <xf numFmtId="1" fontId="0" fillId="0" borderId="2" applyAlignment="1" pivotButton="0" quotePrefix="0" xfId="0">
      <alignment horizontal="center" vertical="center" wrapText="1"/>
    </xf>
    <xf numFmtId="0" fontId="4" fillId="10" borderId="2" applyAlignment="1" pivotButton="0" quotePrefix="0" xfId="0">
      <alignment horizontal="left" vertical="center" wrapText="1"/>
    </xf>
    <xf numFmtId="0" fontId="4" fillId="11" borderId="2" applyAlignment="1" pivotButton="0" quotePrefix="0" xfId="0">
      <alignment horizontal="left" vertical="center" wrapText="1"/>
    </xf>
    <xf numFmtId="0" fontId="4" fillId="11" borderId="0" applyAlignment="1" pivotButton="0" quotePrefix="0" xfId="0">
      <alignment horizontal="left" vertical="center" wrapText="1"/>
    </xf>
    <xf numFmtId="0" fontId="4" fillId="6" borderId="2" pivotButton="0" quotePrefix="0" xfId="0"/>
    <xf numFmtId="0" fontId="4" fillId="7" borderId="2" pivotButton="0" quotePrefix="0" xfId="0"/>
    <xf numFmtId="0" fontId="4" fillId="8" borderId="2" pivotButton="0" quotePrefix="0" xfId="0"/>
    <xf numFmtId="0" fontId="4" fillId="9" borderId="2" pivotButton="0" quotePrefix="0" xfId="0"/>
    <xf numFmtId="0" fontId="4" fillId="10" borderId="2" pivotButton="0" quotePrefix="0" xfId="0"/>
    <xf numFmtId="0" fontId="4" fillId="11" borderId="2" pivotButton="0" quotePrefix="0" xfId="0"/>
  </cellXfs>
  <cellStyles count="1">
    <cellStyle name="Normal" xfId="0" builtinId="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styles" Target="styles.xml" Id="rId5"/><Relationship Type="http://schemas.openxmlformats.org/officeDocument/2006/relationships/theme" Target="theme/theme1.xml" Id="rId6"/></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L96"/>
  <sheetViews>
    <sheetView workbookViewId="0">
      <pane xSplit="1" ySplit="4" topLeftCell="B5" activePane="bottomRight" state="frozen"/>
      <selection pane="topRight"/>
      <selection pane="bottomLeft"/>
      <selection pane="bottomRight" activeCell="A1" sqref="A1"/>
    </sheetView>
  </sheetViews>
  <sheetFormatPr baseColWidth="8" defaultRowHeight="15"/>
  <cols>
    <col width="30" customWidth="1" min="1" max="1"/>
    <col width="14" customWidth="1" min="2" max="2"/>
    <col width="14" customWidth="1" min="3" max="3"/>
    <col width="14" customWidth="1" min="4" max="4"/>
    <col width="14" customWidth="1" min="5" max="5"/>
    <col width="14" customWidth="1" min="6" max="6"/>
    <col width="14" customWidth="1" min="7" max="7"/>
    <col width="14" customWidth="1" min="8" max="8"/>
    <col width="14" customWidth="1" min="9" max="9"/>
    <col width="14" customWidth="1" min="10" max="10"/>
    <col width="14" customWidth="1" min="11" max="11"/>
    <col width="14" customWidth="1" min="12" max="12"/>
  </cols>
  <sheetData>
    <row r="1">
      <c r="A1" s="7" t="inlineStr">
        <is>
          <t>Análisis Financiero – Ratios y Evolución (celdas con FÓRMULAS)</t>
        </is>
      </c>
    </row>
    <row r="2">
      <c r="A2" s="8" t="inlineStr">
        <is>
          <t>Fechas: Balance (AAAA-12), Resultados (AAAA-01), Flujos (AAAA-01). Evolución alineada por AÑO.</t>
        </is>
      </c>
    </row>
    <row r="4">
      <c r="A4" s="9" t="inlineStr">
        <is>
          <t>Indicador</t>
        </is>
      </c>
      <c r="B4" s="9" t="inlineStr">
        <is>
          <t>2017</t>
        </is>
      </c>
      <c r="C4" s="9" t="inlineStr">
        <is>
          <t>2018</t>
        </is>
      </c>
      <c r="D4" s="9" t="inlineStr">
        <is>
          <t>2019</t>
        </is>
      </c>
      <c r="E4" s="9" t="inlineStr">
        <is>
          <t>2020</t>
        </is>
      </c>
      <c r="F4" s="9" t="inlineStr">
        <is>
          <t>2021</t>
        </is>
      </c>
      <c r="G4" s="9" t="inlineStr">
        <is>
          <t>2022</t>
        </is>
      </c>
      <c r="H4" s="9" t="inlineStr">
        <is>
          <t>2023</t>
        </is>
      </c>
      <c r="I4" s="9" t="inlineStr">
        <is>
          <t>2024</t>
        </is>
      </c>
      <c r="J4" s="9" t="inlineStr">
        <is>
          <t>Último</t>
        </is>
      </c>
      <c r="K4" s="9" t="inlineStr">
        <is>
          <t>Promedio</t>
        </is>
      </c>
      <c r="L4" s="9" t="inlineStr">
        <is>
          <t>Tendencia</t>
        </is>
      </c>
    </row>
    <row r="5">
      <c r="A5" s="10" t="inlineStr">
        <is>
          <t>LIQUIDEZ</t>
        </is>
      </c>
      <c r="B5" s="11" t="n"/>
      <c r="C5" s="11" t="n"/>
      <c r="D5" s="11" t="n"/>
      <c r="E5" s="11" t="n"/>
      <c r="F5" s="11" t="n"/>
      <c r="G5" s="11" t="n"/>
      <c r="H5" s="11" t="n"/>
      <c r="I5" s="11" t="n"/>
      <c r="J5" s="11" t="n"/>
      <c r="K5" s="11" t="n"/>
      <c r="L5" s="11" t="n"/>
    </row>
    <row r="6">
      <c r="A6" s="12" t="inlineStr">
        <is>
          <t>Liquidez Corriente</t>
        </is>
      </c>
      <c r="B6" s="13">
        <f>IFERROR('Balance General'!I14/'Balance General'!I45,"")</f>
        <v/>
      </c>
      <c r="C6" s="13">
        <f>IFERROR('Balance General'!H14/'Balance General'!H45,"")</f>
        <v/>
      </c>
      <c r="D6" s="13">
        <f>IFERROR('Balance General'!G14/'Balance General'!G45,"")</f>
        <v/>
      </c>
      <c r="E6" s="13">
        <f>IFERROR('Balance General'!F14/'Balance General'!F45,"")</f>
        <v/>
      </c>
      <c r="F6" s="13">
        <f>IFERROR('Balance General'!E14/'Balance General'!E45,"")</f>
        <v/>
      </c>
      <c r="G6" s="13">
        <f>IFERROR('Balance General'!D14/'Balance General'!D45,"")</f>
        <v/>
      </c>
      <c r="H6" s="13">
        <f>IFERROR('Balance General'!C14/'Balance General'!C45,"")</f>
        <v/>
      </c>
      <c r="I6" s="13">
        <f>IFERROR('Balance General'!B14/'Balance General'!B45,"")</f>
        <v/>
      </c>
      <c r="J6" s="13">
        <f>LOOKUP(2,1/(--(B6:I6&lt;&gt;"")),B6:I6)</f>
        <v/>
      </c>
      <c r="K6" s="13">
        <f>IFERROR(AVERAGE(B6:I6),"")</f>
        <v/>
      </c>
      <c r="L6" s="14">
        <f>IFERROR(IF((LOOKUP(2,1/(--(B6:I6&lt;&gt;"")),B6:I6))&gt;(LOOKUP(2,1/(--(B6:I6&lt;LOOKUP(2,1/(--(B6:I6&lt;&gt;"")),B6:I6))),B6:I6)),"▲",IF((LOOKUP(2,1/(--(B6:I6&lt;&gt;"")),B6:I6))&lt;(LOOKUP(2,1/(--(B6:I6&lt;LOOKUP(2,1/(--(B6:I6&lt;&gt;"")),B6:I6))),B6:I6)),"▼","→")),"→")</f>
        <v/>
      </c>
    </row>
    <row r="7">
      <c r="A7" s="12" t="inlineStr">
        <is>
          <t>Prueba Ácida</t>
        </is>
      </c>
      <c r="B7" s="13">
        <f>IFERROR(('Balance General'!I14-'Balance General'!I9)/'Balance General'!I45,"")</f>
        <v/>
      </c>
      <c r="C7" s="13">
        <f>IFERROR(('Balance General'!H14-'Balance General'!H9)/'Balance General'!H45,"")</f>
        <v/>
      </c>
      <c r="D7" s="13">
        <f>IFERROR(('Balance General'!G14-'Balance General'!G9)/'Balance General'!G45,"")</f>
        <v/>
      </c>
      <c r="E7" s="13">
        <f>IFERROR(('Balance General'!F14-'Balance General'!F9)/'Balance General'!F45,"")</f>
        <v/>
      </c>
      <c r="F7" s="13">
        <f>IFERROR(('Balance General'!E14-'Balance General'!E9)/'Balance General'!E45,"")</f>
        <v/>
      </c>
      <c r="G7" s="13">
        <f>IFERROR(('Balance General'!D14-'Balance General'!D9)/'Balance General'!D45,"")</f>
        <v/>
      </c>
      <c r="H7" s="13">
        <f>IFERROR(('Balance General'!C14-'Balance General'!C9)/'Balance General'!C45,"")</f>
        <v/>
      </c>
      <c r="I7" s="13">
        <f>IFERROR(('Balance General'!B14-'Balance General'!B9)/'Balance General'!B45,"")</f>
        <v/>
      </c>
      <c r="J7" s="13">
        <f>LOOKUP(2,1/(--(B7:I7&lt;&gt;"")),B7:I7)</f>
        <v/>
      </c>
      <c r="K7" s="13">
        <f>IFERROR(AVERAGE(B7:I7),"")</f>
        <v/>
      </c>
      <c r="L7" s="14">
        <f>IFERROR(IF((LOOKUP(2,1/(--(B7:I7&lt;&gt;"")),B7:I7))&gt;(LOOKUP(2,1/(--(B7:I7&lt;LOOKUP(2,1/(--(B7:I7&lt;&gt;"")),B7:I7))),B7:I7)),"▲",IF((LOOKUP(2,1/(--(B7:I7&lt;&gt;"")),B7:I7))&lt;(LOOKUP(2,1/(--(B7:I7&lt;LOOKUP(2,1/(--(B7:I7&lt;&gt;"")),B7:I7))),B7:I7)),"▼","→")),"→")</f>
        <v/>
      </c>
    </row>
    <row r="8">
      <c r="A8" s="12" t="inlineStr">
        <is>
          <t>Cash Ratio</t>
        </is>
      </c>
      <c r="B8" s="13">
        <f>IFERROR('Balance General'!I4/'Balance General'!I45,"")</f>
        <v/>
      </c>
      <c r="C8" s="13">
        <f>IFERROR('Balance General'!H4/'Balance General'!H45,"")</f>
        <v/>
      </c>
      <c r="D8" s="13">
        <f>IFERROR('Balance General'!G4/'Balance General'!G45,"")</f>
        <v/>
      </c>
      <c r="E8" s="13">
        <f>IFERROR('Balance General'!F4/'Balance General'!F45,"")</f>
        <v/>
      </c>
      <c r="F8" s="13">
        <f>IFERROR('Balance General'!E4/'Balance General'!E45,"")</f>
        <v/>
      </c>
      <c r="G8" s="13">
        <f>IFERROR('Balance General'!D4/'Balance General'!D45,"")</f>
        <v/>
      </c>
      <c r="H8" s="13">
        <f>IFERROR('Balance General'!C4/'Balance General'!C45,"")</f>
        <v/>
      </c>
      <c r="I8" s="13">
        <f>IFERROR('Balance General'!B4/'Balance General'!B45,"")</f>
        <v/>
      </c>
      <c r="J8" s="13">
        <f>LOOKUP(2,1/(--(B8:I8&lt;&gt;"")),B8:I8)</f>
        <v/>
      </c>
      <c r="K8" s="13">
        <f>IFERROR(AVERAGE(B8:I8),"")</f>
        <v/>
      </c>
      <c r="L8" s="14">
        <f>IFERROR(IF((LOOKUP(2,1/(--(B8:I8&lt;&gt;"")),B8:I8))&gt;(LOOKUP(2,1/(--(B8:I8&lt;LOOKUP(2,1/(--(B8:I8&lt;&gt;"")),B8:I8))),B8:I8)),"▲",IF((LOOKUP(2,1/(--(B8:I8&lt;&gt;"")),B8:I8))&lt;(LOOKUP(2,1/(--(B8:I8&lt;LOOKUP(2,1/(--(B8:I8&lt;&gt;"")),B8:I8))),B8:I8)),"▼","→")),"→")</f>
        <v/>
      </c>
    </row>
    <row r="9">
      <c r="A9" s="12" t="inlineStr">
        <is>
          <t>Capital de Trabajo</t>
        </is>
      </c>
      <c r="B9" s="15">
        <f>IFERROR('Balance General'!I14-'Balance General'!I45,"")</f>
        <v/>
      </c>
      <c r="C9" s="15">
        <f>IFERROR('Balance General'!H14-'Balance General'!H45,"")</f>
        <v/>
      </c>
      <c r="D9" s="15">
        <f>IFERROR('Balance General'!G14-'Balance General'!G45,"")</f>
        <v/>
      </c>
      <c r="E9" s="15">
        <f>IFERROR('Balance General'!F14-'Balance General'!F45,"")</f>
        <v/>
      </c>
      <c r="F9" s="15">
        <f>IFERROR('Balance General'!E14-'Balance General'!E45,"")</f>
        <v/>
      </c>
      <c r="G9" s="15">
        <f>IFERROR('Balance General'!D14-'Balance General'!D45,"")</f>
        <v/>
      </c>
      <c r="H9" s="15">
        <f>IFERROR('Balance General'!C14-'Balance General'!C45,"")</f>
        <v/>
      </c>
      <c r="I9" s="15">
        <f>IFERROR('Balance General'!B14-'Balance General'!B45,"")</f>
        <v/>
      </c>
      <c r="J9" s="15">
        <f>LOOKUP(2,1/(--(B9:I9&lt;&gt;"")),B9:I9)</f>
        <v/>
      </c>
      <c r="K9" s="15">
        <f>IFERROR(AVERAGE(B9:I9),"")</f>
        <v/>
      </c>
      <c r="L9" s="14">
        <f>IFERROR(IF((LOOKUP(2,1/(--(B9:I9&lt;&gt;"")),B9:I9))&gt;(LOOKUP(2,1/(--(B9:I9&lt;LOOKUP(2,1/(--(B9:I9&lt;&gt;"")),B9:I9))),B9:I9)),"▲",IF((LOOKUP(2,1/(--(B9:I9&lt;&gt;"")),B9:I9))&lt;(LOOKUP(2,1/(--(B9:I9&lt;LOOKUP(2,1/(--(B9:I9&lt;&gt;"")),B9:I9))),B9:I9)),"▼","→")),"→")</f>
        <v/>
      </c>
    </row>
    <row r="10">
      <c r="A10" s="16" t="inlineStr">
        <is>
          <t>SOLVENCIA Y ESTRUCTURA</t>
        </is>
      </c>
      <c r="B10" s="11" t="n"/>
      <c r="C10" s="11" t="n"/>
      <c r="D10" s="11" t="n"/>
      <c r="E10" s="11" t="n"/>
      <c r="F10" s="11" t="n"/>
      <c r="G10" s="11" t="n"/>
      <c r="H10" s="11" t="n"/>
      <c r="I10" s="11" t="n"/>
      <c r="J10" s="11" t="n"/>
      <c r="K10" s="11" t="n"/>
      <c r="L10" s="11" t="n"/>
    </row>
    <row r="11">
      <c r="A11" s="12" t="inlineStr">
        <is>
          <t>Endeudamiento (D/E)</t>
        </is>
      </c>
      <c r="B11" s="13">
        <f>IFERROR('Balance General'!I57/'Balance General'!I65,"")</f>
        <v/>
      </c>
      <c r="C11" s="13">
        <f>IFERROR('Balance General'!H57/'Balance General'!H65,"")</f>
        <v/>
      </c>
      <c r="D11" s="13">
        <f>IFERROR('Balance General'!G57/'Balance General'!G65,"")</f>
        <v/>
      </c>
      <c r="E11" s="13">
        <f>IFERROR('Balance General'!F57/'Balance General'!F65,"")</f>
        <v/>
      </c>
      <c r="F11" s="13">
        <f>IFERROR('Balance General'!E57/'Balance General'!E65,"")</f>
        <v/>
      </c>
      <c r="G11" s="13">
        <f>IFERROR('Balance General'!D57/'Balance General'!D65,"")</f>
        <v/>
      </c>
      <c r="H11" s="13">
        <f>IFERROR('Balance General'!C57/'Balance General'!C65,"")</f>
        <v/>
      </c>
      <c r="I11" s="13">
        <f>IFERROR('Balance General'!B57/'Balance General'!B65,"")</f>
        <v/>
      </c>
      <c r="J11" s="13">
        <f>LOOKUP(2,1/(--(B11:I11&lt;&gt;"")),B11:I11)</f>
        <v/>
      </c>
      <c r="K11" s="13">
        <f>IFERROR(AVERAGE(B11:I11),"")</f>
        <v/>
      </c>
      <c r="L11" s="14">
        <f>IFERROR(IF((LOOKUP(2,1/(--(B11:I11&lt;&gt;"")),B11:I11))&gt;(LOOKUP(2,1/(--(B11:I11&lt;LOOKUP(2,1/(--(B11:I11&lt;&gt;"")),B11:I11))),B11:I11)),"▲",IF((LOOKUP(2,1/(--(B11:I11&lt;&gt;"")),B11:I11))&lt;(LOOKUP(2,1/(--(B11:I11&lt;LOOKUP(2,1/(--(B11:I11&lt;&gt;"")),B11:I11))),B11:I11)),"▼","→")),"→")</f>
        <v/>
      </c>
    </row>
    <row r="12">
      <c r="A12" s="12" t="inlineStr">
        <is>
          <t>Apalancamiento (D/A)</t>
        </is>
      </c>
      <c r="B12" s="13">
        <f>IFERROR('Balance General'!I57/'Balance General'!I31,"")</f>
        <v/>
      </c>
      <c r="C12" s="13">
        <f>IFERROR('Balance General'!H57/'Balance General'!H31,"")</f>
        <v/>
      </c>
      <c r="D12" s="13">
        <f>IFERROR('Balance General'!G57/'Balance General'!G31,"")</f>
        <v/>
      </c>
      <c r="E12" s="13">
        <f>IFERROR('Balance General'!F57/'Balance General'!F31,"")</f>
        <v/>
      </c>
      <c r="F12" s="13">
        <f>IFERROR('Balance General'!E57/'Balance General'!E31,"")</f>
        <v/>
      </c>
      <c r="G12" s="13">
        <f>IFERROR('Balance General'!D57/'Balance General'!D31,"")</f>
        <v/>
      </c>
      <c r="H12" s="13">
        <f>IFERROR('Balance General'!C57/'Balance General'!C31,"")</f>
        <v/>
      </c>
      <c r="I12" s="13">
        <f>IFERROR('Balance General'!B57/'Balance General'!B31,"")</f>
        <v/>
      </c>
      <c r="J12" s="13">
        <f>LOOKUP(2,1/(--(B12:I12&lt;&gt;"")),B12:I12)</f>
        <v/>
      </c>
      <c r="K12" s="13">
        <f>IFERROR(AVERAGE(B12:I12),"")</f>
        <v/>
      </c>
      <c r="L12" s="14">
        <f>IFERROR(IF((LOOKUP(2,1/(--(B12:I12&lt;&gt;"")),B12:I12))&gt;(LOOKUP(2,1/(--(B12:I12&lt;LOOKUP(2,1/(--(B12:I12&lt;&gt;"")),B12:I12))),B12:I12)),"▲",IF((LOOKUP(2,1/(--(B12:I12&lt;&gt;"")),B12:I12))&lt;(LOOKUP(2,1/(--(B12:I12&lt;LOOKUP(2,1/(--(B12:I12&lt;&gt;"")),B12:I12))),B12:I12)),"▼","→")),"→")</f>
        <v/>
      </c>
    </row>
    <row r="13">
      <c r="A13" s="12" t="inlineStr">
        <is>
          <t>Cobertura de Intereses</t>
        </is>
      </c>
      <c r="B13" s="13">
        <f>IFERROR('Estado Resultados (Función)'!I11/ABS('Estado Resultados (Función)'!I14),"")</f>
        <v/>
      </c>
      <c r="C13" s="13">
        <f>IFERROR('Estado Resultados (Función)'!H11/ABS('Estado Resultados (Función)'!H14),"")</f>
        <v/>
      </c>
      <c r="D13" s="13">
        <f>IFERROR('Estado Resultados (Función)'!G11/ABS('Estado Resultados (Función)'!G14),"")</f>
        <v/>
      </c>
      <c r="E13" s="13">
        <f>IFERROR('Estado Resultados (Función)'!F11/ABS('Estado Resultados (Función)'!F14),"")</f>
        <v/>
      </c>
      <c r="F13" s="13">
        <f>IFERROR('Estado Resultados (Función)'!E11/ABS('Estado Resultados (Función)'!E14),"")</f>
        <v/>
      </c>
      <c r="G13" s="13">
        <f>IFERROR('Estado Resultados (Función)'!D11/ABS('Estado Resultados (Función)'!D14),"")</f>
        <v/>
      </c>
      <c r="H13" s="13">
        <f>IFERROR('Estado Resultados (Función)'!C11/ABS('Estado Resultados (Función)'!C14),"")</f>
        <v/>
      </c>
      <c r="I13" s="13">
        <f>IFERROR('Estado Resultados (Función)'!B11/ABS('Estado Resultados (Función)'!B14),"")</f>
        <v/>
      </c>
      <c r="J13" s="13">
        <f>LOOKUP(2,1/(--(B13:I13&lt;&gt;"")),B13:I13)</f>
        <v/>
      </c>
      <c r="K13" s="13">
        <f>IFERROR(AVERAGE(B13:I13),"")</f>
        <v/>
      </c>
      <c r="L13" s="14">
        <f>IFERROR(IF((LOOKUP(2,1/(--(B13:I13&lt;&gt;"")),B13:I13))&gt;(LOOKUP(2,1/(--(B13:I13&lt;LOOKUP(2,1/(--(B13:I13&lt;&gt;"")),B13:I13))),B13:I13)),"▲",IF((LOOKUP(2,1/(--(B13:I13&lt;&gt;"")),B13:I13))&lt;(LOOKUP(2,1/(--(B13:I13&lt;LOOKUP(2,1/(--(B13:I13&lt;&gt;"")),B13:I13))),B13:I13)),"▼","→")),"→")</f>
        <v/>
      </c>
    </row>
    <row r="14">
      <c r="A14" s="12" t="inlineStr">
        <is>
          <t>Deuda / EBITDA</t>
        </is>
      </c>
      <c r="B14" s="13">
        <f>IFERROR('Balance General'!I57/('Estado Resultados (Función)'!I11),"")</f>
        <v/>
      </c>
      <c r="C14" s="13">
        <f>IFERROR('Balance General'!H57/('Estado Resultados (Función)'!H11),"")</f>
        <v/>
      </c>
      <c r="D14" s="13">
        <f>IFERROR('Balance General'!G57/('Estado Resultados (Función)'!G11),"")</f>
        <v/>
      </c>
      <c r="E14" s="13">
        <f>IFERROR('Balance General'!F57/('Estado Resultados (Función)'!F11),"")</f>
        <v/>
      </c>
      <c r="F14" s="13">
        <f>IFERROR('Balance General'!E57/('Estado Resultados (Función)'!E11),"")</f>
        <v/>
      </c>
      <c r="G14" s="13">
        <f>IFERROR('Balance General'!D57/('Estado Resultados (Función)'!D11),"")</f>
        <v/>
      </c>
      <c r="H14" s="13">
        <f>IFERROR('Balance General'!C57/('Estado Resultados (Función)'!C11),"")</f>
        <v/>
      </c>
      <c r="I14" s="13">
        <f>IFERROR('Balance General'!B57/('Estado Resultados (Función)'!B11),"")</f>
        <v/>
      </c>
      <c r="J14" s="13">
        <f>LOOKUP(2,1/(--(B14:I14&lt;&gt;"")),B14:I14)</f>
        <v/>
      </c>
      <c r="K14" s="13">
        <f>IFERROR(AVERAGE(B14:I14),"")</f>
        <v/>
      </c>
      <c r="L14" s="14">
        <f>IFERROR(IF((LOOKUP(2,1/(--(B14:I14&lt;&gt;"")),B14:I14))&gt;(LOOKUP(2,1/(--(B14:I14&lt;LOOKUP(2,1/(--(B14:I14&lt;&gt;"")),B14:I14))),B14:I14)),"▲",IF((LOOKUP(2,1/(--(B14:I14&lt;&gt;"")),B14:I14))&lt;(LOOKUP(2,1/(--(B14:I14&lt;LOOKUP(2,1/(--(B14:I14&lt;&gt;"")),B14:I14))),B14:I14)),"▼","→")),"→")</f>
        <v/>
      </c>
    </row>
    <row r="15">
      <c r="A15" s="12" t="inlineStr">
        <is>
          <t>Autonomía Financiera</t>
        </is>
      </c>
      <c r="B15" s="17">
        <f>IFERROR('Balance General'!I65/'Balance General'!I31,"")</f>
        <v/>
      </c>
      <c r="C15" s="17">
        <f>IFERROR('Balance General'!H65/'Balance General'!H31,"")</f>
        <v/>
      </c>
      <c r="D15" s="17">
        <f>IFERROR('Balance General'!G65/'Balance General'!G31,"")</f>
        <v/>
      </c>
      <c r="E15" s="17">
        <f>IFERROR('Balance General'!F65/'Balance General'!F31,"")</f>
        <v/>
      </c>
      <c r="F15" s="17">
        <f>IFERROR('Balance General'!E65/'Balance General'!E31,"")</f>
        <v/>
      </c>
      <c r="G15" s="17">
        <f>IFERROR('Balance General'!D65/'Balance General'!D31,"")</f>
        <v/>
      </c>
      <c r="H15" s="17">
        <f>IFERROR('Balance General'!C65/'Balance General'!C31,"")</f>
        <v/>
      </c>
      <c r="I15" s="17">
        <f>IFERROR('Balance General'!B65/'Balance General'!B31,"")</f>
        <v/>
      </c>
      <c r="J15" s="17">
        <f>LOOKUP(2,1/(--(B15:I15&lt;&gt;"")),B15:I15)</f>
        <v/>
      </c>
      <c r="K15" s="17">
        <f>IFERROR(AVERAGE(B15:I15),"")</f>
        <v/>
      </c>
      <c r="L15" s="14">
        <f>IFERROR(IF((LOOKUP(2,1/(--(B15:I15&lt;&gt;"")),B15:I15))&gt;(LOOKUP(2,1/(--(B15:I15&lt;LOOKUP(2,1/(--(B15:I15&lt;&gt;"")),B15:I15))),B15:I15)),"▲",IF((LOOKUP(2,1/(--(B15:I15&lt;&gt;"")),B15:I15))&lt;(LOOKUP(2,1/(--(B15:I15&lt;LOOKUP(2,1/(--(B15:I15&lt;&gt;"")),B15:I15))),B15:I15)),"▼","→")),"→")</f>
        <v/>
      </c>
    </row>
    <row r="16">
      <c r="A16" s="18" t="inlineStr">
        <is>
          <t>RENTABILIDAD</t>
        </is>
      </c>
      <c r="B16" s="11" t="n"/>
      <c r="C16" s="11" t="n"/>
      <c r="D16" s="11" t="n"/>
      <c r="E16" s="11" t="n"/>
      <c r="F16" s="11" t="n"/>
      <c r="G16" s="11" t="n"/>
      <c r="H16" s="11" t="n"/>
      <c r="I16" s="11" t="n"/>
      <c r="J16" s="11" t="n"/>
      <c r="K16" s="11" t="n"/>
      <c r="L16" s="11" t="n"/>
    </row>
    <row r="17">
      <c r="A17" s="12" t="inlineStr">
        <is>
          <t>Margen Bruto</t>
        </is>
      </c>
      <c r="B17" s="17">
        <f>IFERROR('Estado Resultados (Función)'!I5/'Estado Resultados (Función)'!I3,"")</f>
        <v/>
      </c>
      <c r="C17" s="17">
        <f>IFERROR('Estado Resultados (Función)'!H5/'Estado Resultados (Función)'!H3,"")</f>
        <v/>
      </c>
      <c r="D17" s="17">
        <f>IFERROR('Estado Resultados (Función)'!G5/'Estado Resultados (Función)'!G3,"")</f>
        <v/>
      </c>
      <c r="E17" s="17">
        <f>IFERROR('Estado Resultados (Función)'!F5/'Estado Resultados (Función)'!F3,"")</f>
        <v/>
      </c>
      <c r="F17" s="17">
        <f>IFERROR('Estado Resultados (Función)'!E5/'Estado Resultados (Función)'!E3,"")</f>
        <v/>
      </c>
      <c r="G17" s="17">
        <f>IFERROR('Estado Resultados (Función)'!D5/'Estado Resultados (Función)'!D3,"")</f>
        <v/>
      </c>
      <c r="H17" s="17">
        <f>IFERROR('Estado Resultados (Función)'!C5/'Estado Resultados (Función)'!C3,"")</f>
        <v/>
      </c>
      <c r="I17" s="17">
        <f>IFERROR('Estado Resultados (Función)'!B5/'Estado Resultados (Función)'!B3,"")</f>
        <v/>
      </c>
      <c r="J17" s="17">
        <f>LOOKUP(2,1/(--(B17:I17&lt;&gt;"")),B17:I17)</f>
        <v/>
      </c>
      <c r="K17" s="17">
        <f>IFERROR(AVERAGE(B17:I17),"")</f>
        <v/>
      </c>
      <c r="L17" s="14">
        <f>IFERROR(IF((LOOKUP(2,1/(--(B17:I17&lt;&gt;"")),B17:I17))&gt;(LOOKUP(2,1/(--(B17:I17&lt;LOOKUP(2,1/(--(B17:I17&lt;&gt;"")),B17:I17))),B17:I17)),"▲",IF((LOOKUP(2,1/(--(B17:I17&lt;&gt;"")),B17:I17))&lt;(LOOKUP(2,1/(--(B17:I17&lt;LOOKUP(2,1/(--(B17:I17&lt;&gt;"")),B17:I17))),B17:I17)),"▼","→")),"→")</f>
        <v/>
      </c>
    </row>
    <row r="18">
      <c r="A18" s="12" t="inlineStr">
        <is>
          <t>Margen Operativo (EBIT)</t>
        </is>
      </c>
      <c r="B18" s="17">
        <f>IFERROR('Estado Resultados (Función)'!I11/'Estado Resultados (Función)'!I3,"")</f>
        <v/>
      </c>
      <c r="C18" s="17">
        <f>IFERROR('Estado Resultados (Función)'!H11/'Estado Resultados (Función)'!H3,"")</f>
        <v/>
      </c>
      <c r="D18" s="17">
        <f>IFERROR('Estado Resultados (Función)'!G11/'Estado Resultados (Función)'!G3,"")</f>
        <v/>
      </c>
      <c r="E18" s="17">
        <f>IFERROR('Estado Resultados (Función)'!F11/'Estado Resultados (Función)'!F3,"")</f>
        <v/>
      </c>
      <c r="F18" s="17">
        <f>IFERROR('Estado Resultados (Función)'!E11/'Estado Resultados (Función)'!E3,"")</f>
        <v/>
      </c>
      <c r="G18" s="17">
        <f>IFERROR('Estado Resultados (Función)'!D11/'Estado Resultados (Función)'!D3,"")</f>
        <v/>
      </c>
      <c r="H18" s="17">
        <f>IFERROR('Estado Resultados (Función)'!C11/'Estado Resultados (Función)'!C3,"")</f>
        <v/>
      </c>
      <c r="I18" s="17">
        <f>IFERROR('Estado Resultados (Función)'!B11/'Estado Resultados (Función)'!B3,"")</f>
        <v/>
      </c>
      <c r="J18" s="17">
        <f>LOOKUP(2,1/(--(B18:I18&lt;&gt;"")),B18:I18)</f>
        <v/>
      </c>
      <c r="K18" s="17">
        <f>IFERROR(AVERAGE(B18:I18),"")</f>
        <v/>
      </c>
      <c r="L18" s="14">
        <f>IFERROR(IF((LOOKUP(2,1/(--(B18:I18&lt;&gt;"")),B18:I18))&gt;(LOOKUP(2,1/(--(B18:I18&lt;LOOKUP(2,1/(--(B18:I18&lt;&gt;"")),B18:I18))),B18:I18)),"▲",IF((LOOKUP(2,1/(--(B18:I18&lt;&gt;"")),B18:I18))&lt;(LOOKUP(2,1/(--(B18:I18&lt;LOOKUP(2,1/(--(B18:I18&lt;&gt;"")),B18:I18))),B18:I18)),"▼","→")),"→")</f>
        <v/>
      </c>
    </row>
    <row r="19">
      <c r="A19" s="12" t="inlineStr">
        <is>
          <t>Margen EBITDA</t>
        </is>
      </c>
      <c r="B19" s="17">
        <f>IFERROR(('Estado Resultados (Función)'!I11)/'Estado Resultados (Función)'!I3,"")</f>
        <v/>
      </c>
      <c r="C19" s="17">
        <f>IFERROR(('Estado Resultados (Función)'!H11)/'Estado Resultados (Función)'!H3,"")</f>
        <v/>
      </c>
      <c r="D19" s="17">
        <f>IFERROR(('Estado Resultados (Función)'!G11)/'Estado Resultados (Función)'!G3,"")</f>
        <v/>
      </c>
      <c r="E19" s="17">
        <f>IFERROR(('Estado Resultados (Función)'!F11)/'Estado Resultados (Función)'!F3,"")</f>
        <v/>
      </c>
      <c r="F19" s="17">
        <f>IFERROR(('Estado Resultados (Función)'!E11)/'Estado Resultados (Función)'!E3,"")</f>
        <v/>
      </c>
      <c r="G19" s="17">
        <f>IFERROR(('Estado Resultados (Función)'!D11)/'Estado Resultados (Función)'!D3,"")</f>
        <v/>
      </c>
      <c r="H19" s="17">
        <f>IFERROR(('Estado Resultados (Función)'!C11)/'Estado Resultados (Función)'!C3,"")</f>
        <v/>
      </c>
      <c r="I19" s="17">
        <f>IFERROR(('Estado Resultados (Función)'!B11)/'Estado Resultados (Función)'!B3,"")</f>
        <v/>
      </c>
      <c r="J19" s="17">
        <f>LOOKUP(2,1/(--(B19:I19&lt;&gt;"")),B19:I19)</f>
        <v/>
      </c>
      <c r="K19" s="17">
        <f>IFERROR(AVERAGE(B19:I19),"")</f>
        <v/>
      </c>
      <c r="L19" s="14">
        <f>IFERROR(IF((LOOKUP(2,1/(--(B19:I19&lt;&gt;"")),B19:I19))&gt;(LOOKUP(2,1/(--(B19:I19&lt;LOOKUP(2,1/(--(B19:I19&lt;&gt;"")),B19:I19))),B19:I19)),"▲",IF((LOOKUP(2,1/(--(B19:I19&lt;&gt;"")),B19:I19))&lt;(LOOKUP(2,1/(--(B19:I19&lt;LOOKUP(2,1/(--(B19:I19&lt;&gt;"")),B19:I19))),B19:I19)),"▼","→")),"→")</f>
        <v/>
      </c>
    </row>
    <row r="20">
      <c r="A20" s="12" t="inlineStr">
        <is>
          <t>Margen Neto</t>
        </is>
      </c>
      <c r="B20" s="17">
        <f>IFERROR('Estado Resultados (Función)'!I26/'Estado Resultados (Función)'!I3,"")</f>
        <v/>
      </c>
      <c r="C20" s="17">
        <f>IFERROR('Estado Resultados (Función)'!H26/'Estado Resultados (Función)'!H3,"")</f>
        <v/>
      </c>
      <c r="D20" s="17">
        <f>IFERROR('Estado Resultados (Función)'!G26/'Estado Resultados (Función)'!G3,"")</f>
        <v/>
      </c>
      <c r="E20" s="17">
        <f>IFERROR('Estado Resultados (Función)'!F26/'Estado Resultados (Función)'!F3,"")</f>
        <v/>
      </c>
      <c r="F20" s="17">
        <f>IFERROR('Estado Resultados (Función)'!E26/'Estado Resultados (Función)'!E3,"")</f>
        <v/>
      </c>
      <c r="G20" s="17">
        <f>IFERROR('Estado Resultados (Función)'!D26/'Estado Resultados (Función)'!D3,"")</f>
        <v/>
      </c>
      <c r="H20" s="17">
        <f>IFERROR('Estado Resultados (Función)'!C26/'Estado Resultados (Función)'!C3,"")</f>
        <v/>
      </c>
      <c r="I20" s="17">
        <f>IFERROR('Estado Resultados (Función)'!B26/'Estado Resultados (Función)'!B3,"")</f>
        <v/>
      </c>
      <c r="J20" s="17">
        <f>LOOKUP(2,1/(--(B20:I20&lt;&gt;"")),B20:I20)</f>
        <v/>
      </c>
      <c r="K20" s="17">
        <f>IFERROR(AVERAGE(B20:I20),"")</f>
        <v/>
      </c>
      <c r="L20" s="14">
        <f>IFERROR(IF((LOOKUP(2,1/(--(B20:I20&lt;&gt;"")),B20:I20))&gt;(LOOKUP(2,1/(--(B20:I20&lt;LOOKUP(2,1/(--(B20:I20&lt;&gt;"")),B20:I20))),B20:I20)),"▲",IF((LOOKUP(2,1/(--(B20:I20&lt;&gt;"")),B20:I20))&lt;(LOOKUP(2,1/(--(B20:I20&lt;LOOKUP(2,1/(--(B20:I20&lt;&gt;"")),B20:I20))),B20:I20)),"▼","→")),"→")</f>
        <v/>
      </c>
    </row>
    <row r="21">
      <c r="A21" s="12" t="inlineStr">
        <is>
          <t>ROE</t>
        </is>
      </c>
      <c r="B21" s="17">
        <f>IFERROR('Estado Resultados (Función)'!I26/'Balance General'!I65,"")</f>
        <v/>
      </c>
      <c r="C21" s="17">
        <f>IFERROR('Estado Resultados (Función)'!H26/AVERAGE('Balance General'!H65,'Balance General'!I65),"")</f>
        <v/>
      </c>
      <c r="D21" s="17">
        <f>IFERROR('Estado Resultados (Función)'!G26/AVERAGE('Balance General'!G65,'Balance General'!H65),"")</f>
        <v/>
      </c>
      <c r="E21" s="17">
        <f>IFERROR('Estado Resultados (Función)'!F26/AVERAGE('Balance General'!F65,'Balance General'!G65),"")</f>
        <v/>
      </c>
      <c r="F21" s="17">
        <f>IFERROR('Estado Resultados (Función)'!E26/AVERAGE('Balance General'!E65,'Balance General'!F65),"")</f>
        <v/>
      </c>
      <c r="G21" s="17">
        <f>IFERROR('Estado Resultados (Función)'!D26/AVERAGE('Balance General'!D65,'Balance General'!E65),"")</f>
        <v/>
      </c>
      <c r="H21" s="17">
        <f>IFERROR('Estado Resultados (Función)'!C26/AVERAGE('Balance General'!C65,'Balance General'!D65),"")</f>
        <v/>
      </c>
      <c r="I21" s="17">
        <f>IFERROR('Estado Resultados (Función)'!B26/AVERAGE('Balance General'!B65,'Balance General'!C65),"")</f>
        <v/>
      </c>
      <c r="J21" s="17">
        <f>LOOKUP(2,1/(--(B21:I21&lt;&gt;"")),B21:I21)</f>
        <v/>
      </c>
      <c r="K21" s="17">
        <f>IFERROR(AVERAGE(B21:I21),"")</f>
        <v/>
      </c>
      <c r="L21" s="14">
        <f>IFERROR(IF((LOOKUP(2,1/(--(B21:I21&lt;&gt;"")),B21:I21))&gt;(LOOKUP(2,1/(--(B21:I21&lt;LOOKUP(2,1/(--(B21:I21&lt;&gt;"")),B21:I21))),B21:I21)),"▲",IF((LOOKUP(2,1/(--(B21:I21&lt;&gt;"")),B21:I21))&lt;(LOOKUP(2,1/(--(B21:I21&lt;LOOKUP(2,1/(--(B21:I21&lt;&gt;"")),B21:I21))),B21:I21)),"▼","→")),"→")</f>
        <v/>
      </c>
    </row>
    <row r="22">
      <c r="A22" s="12" t="inlineStr">
        <is>
          <t>ROA</t>
        </is>
      </c>
      <c r="B22" s="17">
        <f>IFERROR('Estado Resultados (Función)'!I26/'Balance General'!I31,"")</f>
        <v/>
      </c>
      <c r="C22" s="17">
        <f>IFERROR('Estado Resultados (Función)'!H26/AVERAGE('Balance General'!H31,'Balance General'!I31),"")</f>
        <v/>
      </c>
      <c r="D22" s="17">
        <f>IFERROR('Estado Resultados (Función)'!G26/AVERAGE('Balance General'!G31,'Balance General'!H31),"")</f>
        <v/>
      </c>
      <c r="E22" s="17">
        <f>IFERROR('Estado Resultados (Función)'!F26/AVERAGE('Balance General'!F31,'Balance General'!G31),"")</f>
        <v/>
      </c>
      <c r="F22" s="17">
        <f>IFERROR('Estado Resultados (Función)'!E26/AVERAGE('Balance General'!E31,'Balance General'!F31),"")</f>
        <v/>
      </c>
      <c r="G22" s="17">
        <f>IFERROR('Estado Resultados (Función)'!D26/AVERAGE('Balance General'!D31,'Balance General'!E31),"")</f>
        <v/>
      </c>
      <c r="H22" s="17">
        <f>IFERROR('Estado Resultados (Función)'!C26/AVERAGE('Balance General'!C31,'Balance General'!D31),"")</f>
        <v/>
      </c>
      <c r="I22" s="17">
        <f>IFERROR('Estado Resultados (Función)'!B26/AVERAGE('Balance General'!B31,'Balance General'!C31),"")</f>
        <v/>
      </c>
      <c r="J22" s="17">
        <f>LOOKUP(2,1/(--(B22:I22&lt;&gt;"")),B22:I22)</f>
        <v/>
      </c>
      <c r="K22" s="17">
        <f>IFERROR(AVERAGE(B22:I22),"")</f>
        <v/>
      </c>
      <c r="L22" s="14">
        <f>IFERROR(IF((LOOKUP(2,1/(--(B22:I22&lt;&gt;"")),B22:I22))&gt;(LOOKUP(2,1/(--(B22:I22&lt;LOOKUP(2,1/(--(B22:I22&lt;&gt;"")),B22:I22))),B22:I22)),"▲",IF((LOOKUP(2,1/(--(B22:I22&lt;&gt;"")),B22:I22))&lt;(LOOKUP(2,1/(--(B22:I22&lt;LOOKUP(2,1/(--(B22:I22&lt;&gt;"")),B22:I22))),B22:I22)),"▼","→")),"→")</f>
        <v/>
      </c>
    </row>
    <row r="23">
      <c r="A23" s="19" t="inlineStr">
        <is>
          <t>EFICIENCIA OPERATIVA</t>
        </is>
      </c>
      <c r="B23" s="11" t="n"/>
      <c r="C23" s="11" t="n"/>
      <c r="D23" s="11" t="n"/>
      <c r="E23" s="11" t="n"/>
      <c r="F23" s="11" t="n"/>
      <c r="G23" s="11" t="n"/>
      <c r="H23" s="11" t="n"/>
      <c r="I23" s="11" t="n"/>
      <c r="J23" s="11" t="n"/>
      <c r="K23" s="11" t="n"/>
      <c r="L23" s="11" t="n"/>
    </row>
    <row r="24">
      <c r="A24" s="12" t="inlineStr">
        <is>
          <t>Rotación de Activos</t>
        </is>
      </c>
      <c r="B24" s="13">
        <f>IFERROR('Estado Resultados (Función)'!I3/'Balance General'!I31,"")</f>
        <v/>
      </c>
      <c r="C24" s="13">
        <f>IFERROR('Estado Resultados (Función)'!H3/AVERAGE('Balance General'!H31,'Balance General'!I31),"")</f>
        <v/>
      </c>
      <c r="D24" s="13">
        <f>IFERROR('Estado Resultados (Función)'!G3/AVERAGE('Balance General'!G31,'Balance General'!H31),"")</f>
        <v/>
      </c>
      <c r="E24" s="13">
        <f>IFERROR('Estado Resultados (Función)'!F3/AVERAGE('Balance General'!F31,'Balance General'!G31),"")</f>
        <v/>
      </c>
      <c r="F24" s="13">
        <f>IFERROR('Estado Resultados (Función)'!E3/AVERAGE('Balance General'!E31,'Balance General'!F31),"")</f>
        <v/>
      </c>
      <c r="G24" s="13">
        <f>IFERROR('Estado Resultados (Función)'!D3/AVERAGE('Balance General'!D31,'Balance General'!E31),"")</f>
        <v/>
      </c>
      <c r="H24" s="13">
        <f>IFERROR('Estado Resultados (Función)'!C3/AVERAGE('Balance General'!C31,'Balance General'!D31),"")</f>
        <v/>
      </c>
      <c r="I24" s="13">
        <f>IFERROR('Estado Resultados (Función)'!B3/AVERAGE('Balance General'!B31,'Balance General'!C31),"")</f>
        <v/>
      </c>
      <c r="J24" s="13">
        <f>LOOKUP(2,1/(--(B24:I24&lt;&gt;"")),B24:I24)</f>
        <v/>
      </c>
      <c r="K24" s="13">
        <f>IFERROR(AVERAGE(B24:I24),"")</f>
        <v/>
      </c>
      <c r="L24" s="14">
        <f>IFERROR(IF((LOOKUP(2,1/(--(B24:I24&lt;&gt;"")),B24:I24))&gt;(LOOKUP(2,1/(--(B24:I24&lt;LOOKUP(2,1/(--(B24:I24&lt;&gt;"")),B24:I24))),B24:I24)),"▲",IF((LOOKUP(2,1/(--(B24:I24&lt;&gt;"")),B24:I24))&lt;(LOOKUP(2,1/(--(B24:I24&lt;LOOKUP(2,1/(--(B24:I24&lt;&gt;"")),B24:I24))),B24:I24)),"▼","→")),"→")</f>
        <v/>
      </c>
    </row>
    <row r="25">
      <c r="A25" s="12" t="inlineStr">
        <is>
          <t>Rotación de Activos Fijos</t>
        </is>
      </c>
      <c r="B25" s="13">
        <f>IFERROR('Estado Resultados (Función)'!I3/'Balance General'!I24,"")</f>
        <v/>
      </c>
      <c r="C25" s="13">
        <f>IFERROR('Estado Resultados (Función)'!H3/AVERAGE('Balance General'!H24,'Balance General'!I24),"")</f>
        <v/>
      </c>
      <c r="D25" s="13">
        <f>IFERROR('Estado Resultados (Función)'!G3/AVERAGE('Balance General'!G24,'Balance General'!H24),"")</f>
        <v/>
      </c>
      <c r="E25" s="13">
        <f>IFERROR('Estado Resultados (Función)'!F3/AVERAGE('Balance General'!F24,'Balance General'!G24),"")</f>
        <v/>
      </c>
      <c r="F25" s="13">
        <f>IFERROR('Estado Resultados (Función)'!E3/AVERAGE('Balance General'!E24,'Balance General'!F24),"")</f>
        <v/>
      </c>
      <c r="G25" s="13">
        <f>IFERROR('Estado Resultados (Función)'!D3/AVERAGE('Balance General'!D24,'Balance General'!E24),"")</f>
        <v/>
      </c>
      <c r="H25" s="13">
        <f>IFERROR('Estado Resultados (Función)'!C3/AVERAGE('Balance General'!C24,'Balance General'!D24),"")</f>
        <v/>
      </c>
      <c r="I25" s="13">
        <f>IFERROR('Estado Resultados (Función)'!B3/AVERAGE('Balance General'!B24,'Balance General'!C24),"")</f>
        <v/>
      </c>
      <c r="J25" s="13">
        <f>LOOKUP(2,1/(--(B25:I25&lt;&gt;"")),B25:I25)</f>
        <v/>
      </c>
      <c r="K25" s="13">
        <f>IFERROR(AVERAGE(B25:I25),"")</f>
        <v/>
      </c>
      <c r="L25" s="14">
        <f>IFERROR(IF((LOOKUP(2,1/(--(B25:I25&lt;&gt;"")),B25:I25))&gt;(LOOKUP(2,1/(--(B25:I25&lt;LOOKUP(2,1/(--(B25:I25&lt;&gt;"")),B25:I25))),B25:I25)),"▲",IF((LOOKUP(2,1/(--(B25:I25&lt;&gt;"")),B25:I25))&lt;(LOOKUP(2,1/(--(B25:I25&lt;LOOKUP(2,1/(--(B25:I25&lt;&gt;"")),B25:I25))),B25:I25)),"▼","→")),"→")</f>
        <v/>
      </c>
    </row>
    <row r="26">
      <c r="A26" s="12" t="inlineStr">
        <is>
          <t>Rotación de Inventarios</t>
        </is>
      </c>
      <c r="B26" s="13">
        <f>IFERROR('Estado Resultados (Función)'!I4/'Balance General'!I9,"")</f>
        <v/>
      </c>
      <c r="C26" s="13">
        <f>IFERROR('Estado Resultados (Función)'!H4/AVERAGE('Balance General'!H9,'Balance General'!I9),"")</f>
        <v/>
      </c>
      <c r="D26" s="13">
        <f>IFERROR('Estado Resultados (Función)'!G4/AVERAGE('Balance General'!G9,'Balance General'!H9),"")</f>
        <v/>
      </c>
      <c r="E26" s="13">
        <f>IFERROR('Estado Resultados (Función)'!F4/AVERAGE('Balance General'!F9,'Balance General'!G9),"")</f>
        <v/>
      </c>
      <c r="F26" s="13">
        <f>IFERROR('Estado Resultados (Función)'!E4/AVERAGE('Balance General'!E9,'Balance General'!F9),"")</f>
        <v/>
      </c>
      <c r="G26" s="13">
        <f>IFERROR('Estado Resultados (Función)'!D4/AVERAGE('Balance General'!D9,'Balance General'!E9),"")</f>
        <v/>
      </c>
      <c r="H26" s="13">
        <f>IFERROR('Estado Resultados (Función)'!C4/AVERAGE('Balance General'!C9,'Balance General'!D9),"")</f>
        <v/>
      </c>
      <c r="I26" s="13">
        <f>IFERROR('Estado Resultados (Función)'!B4/AVERAGE('Balance General'!B9,'Balance General'!C9),"")</f>
        <v/>
      </c>
      <c r="J26" s="13">
        <f>LOOKUP(2,1/(--(B26:I26&lt;&gt;"")),B26:I26)</f>
        <v/>
      </c>
      <c r="K26" s="13">
        <f>IFERROR(AVERAGE(B26:I26),"")</f>
        <v/>
      </c>
      <c r="L26" s="14">
        <f>IFERROR(IF((LOOKUP(2,1/(--(B26:I26&lt;&gt;"")),B26:I26))&gt;(LOOKUP(2,1/(--(B26:I26&lt;LOOKUP(2,1/(--(B26:I26&lt;&gt;"")),B26:I26))),B26:I26)),"▲",IF((LOOKUP(2,1/(--(B26:I26&lt;&gt;"")),B26:I26))&lt;(LOOKUP(2,1/(--(B26:I26&lt;LOOKUP(2,1/(--(B26:I26&lt;&gt;"")),B26:I26))),B26:I26)),"▼","→")),"→")</f>
        <v/>
      </c>
    </row>
    <row r="27">
      <c r="A27" s="12" t="inlineStr">
        <is>
          <t>Días de Inventario</t>
        </is>
      </c>
      <c r="B27" s="20">
        <f>IFERROR(365/IFERROR('Estado Resultados (Función)'!I4/'Balance General'!I9,""),"")</f>
        <v/>
      </c>
      <c r="C27" s="20">
        <f>IFERROR(365/IFERROR('Estado Resultados (Función)'!H4/AVERAGE('Balance General'!H9,'Balance General'!I9),""),"")</f>
        <v/>
      </c>
      <c r="D27" s="20">
        <f>IFERROR(365/IFERROR('Estado Resultados (Función)'!G4/AVERAGE('Balance General'!G9,'Balance General'!H9),""),"")</f>
        <v/>
      </c>
      <c r="E27" s="20">
        <f>IFERROR(365/IFERROR('Estado Resultados (Función)'!F4/AVERAGE('Balance General'!F9,'Balance General'!G9),""),"")</f>
        <v/>
      </c>
      <c r="F27" s="20">
        <f>IFERROR(365/IFERROR('Estado Resultados (Función)'!E4/AVERAGE('Balance General'!E9,'Balance General'!F9),""),"")</f>
        <v/>
      </c>
      <c r="G27" s="20">
        <f>IFERROR(365/IFERROR('Estado Resultados (Función)'!D4/AVERAGE('Balance General'!D9,'Balance General'!E9),""),"")</f>
        <v/>
      </c>
      <c r="H27" s="20">
        <f>IFERROR(365/IFERROR('Estado Resultados (Función)'!C4/AVERAGE('Balance General'!C9,'Balance General'!D9),""),"")</f>
        <v/>
      </c>
      <c r="I27" s="20">
        <f>IFERROR(365/IFERROR('Estado Resultados (Función)'!B4/AVERAGE('Balance General'!B9,'Balance General'!C9),""),"")</f>
        <v/>
      </c>
      <c r="J27" s="20">
        <f>LOOKUP(2,1/(--(B27:I27&lt;&gt;"")),B27:I27)</f>
        <v/>
      </c>
      <c r="K27" s="20">
        <f>IFERROR(AVERAGE(B27:I27),"")</f>
        <v/>
      </c>
      <c r="L27" s="14">
        <f>IFERROR(IF((LOOKUP(2,1/(--(B27:I27&lt;&gt;"")),B27:I27))&gt;(LOOKUP(2,1/(--(B27:I27&lt;LOOKUP(2,1/(--(B27:I27&lt;&gt;"")),B27:I27))),B27:I27)),"▲",IF((LOOKUP(2,1/(--(B27:I27&lt;&gt;"")),B27:I27))&lt;(LOOKUP(2,1/(--(B27:I27&lt;LOOKUP(2,1/(--(B27:I27&lt;&gt;"")),B27:I27))),B27:I27)),"▼","→")),"→")</f>
        <v/>
      </c>
    </row>
    <row r="28">
      <c r="A28" s="12" t="inlineStr">
        <is>
          <t>Rotación de Cuentas por Cobrar</t>
        </is>
      </c>
      <c r="B28" s="13">
        <f>IFERROR('Estado Resultados (Función)'!I3/'Balance General'!I7,"")</f>
        <v/>
      </c>
      <c r="C28" s="13">
        <f>IFERROR('Estado Resultados (Función)'!H3/AVERAGE('Balance General'!H7,'Balance General'!I7),"")</f>
        <v/>
      </c>
      <c r="D28" s="13">
        <f>IFERROR('Estado Resultados (Función)'!G3/AVERAGE('Balance General'!G7,'Balance General'!H7),"")</f>
        <v/>
      </c>
      <c r="E28" s="13">
        <f>IFERROR('Estado Resultados (Función)'!F3/AVERAGE('Balance General'!F7,'Balance General'!G7),"")</f>
        <v/>
      </c>
      <c r="F28" s="13">
        <f>IFERROR('Estado Resultados (Función)'!E3/AVERAGE('Balance General'!E7,'Balance General'!F7),"")</f>
        <v/>
      </c>
      <c r="G28" s="13">
        <f>IFERROR('Estado Resultados (Función)'!D3/AVERAGE('Balance General'!D7,'Balance General'!E7),"")</f>
        <v/>
      </c>
      <c r="H28" s="13">
        <f>IFERROR('Estado Resultados (Función)'!C3/AVERAGE('Balance General'!C7,'Balance General'!D7),"")</f>
        <v/>
      </c>
      <c r="I28" s="13">
        <f>IFERROR('Estado Resultados (Función)'!B3/AVERAGE('Balance General'!B7,'Balance General'!C7),"")</f>
        <v/>
      </c>
      <c r="J28" s="13">
        <f>LOOKUP(2,1/(--(B28:I28&lt;&gt;"")),B28:I28)</f>
        <v/>
      </c>
      <c r="K28" s="13">
        <f>IFERROR(AVERAGE(B28:I28),"")</f>
        <v/>
      </c>
      <c r="L28" s="14">
        <f>IFERROR(IF((LOOKUP(2,1/(--(B28:I28&lt;&gt;"")),B28:I28))&gt;(LOOKUP(2,1/(--(B28:I28&lt;LOOKUP(2,1/(--(B28:I28&lt;&gt;"")),B28:I28))),B28:I28)),"▲",IF((LOOKUP(2,1/(--(B28:I28&lt;&gt;"")),B28:I28))&lt;(LOOKUP(2,1/(--(B28:I28&lt;LOOKUP(2,1/(--(B28:I28&lt;&gt;"")),B28:I28))),B28:I28)),"▼","→")),"→")</f>
        <v/>
      </c>
    </row>
    <row r="29">
      <c r="A29" s="12" t="inlineStr">
        <is>
          <t>Período Promedio de Cobro</t>
        </is>
      </c>
      <c r="B29" s="20">
        <f>IFERROR(365/IFERROR('Estado Resultados (Función)'!I3/'Balance General'!I7,""),"")</f>
        <v/>
      </c>
      <c r="C29" s="20">
        <f>IFERROR(365/IFERROR('Estado Resultados (Función)'!H3/AVERAGE('Balance General'!H7,'Balance General'!I7),""),"")</f>
        <v/>
      </c>
      <c r="D29" s="20">
        <f>IFERROR(365/IFERROR('Estado Resultados (Función)'!G3/AVERAGE('Balance General'!G7,'Balance General'!H7),""),"")</f>
        <v/>
      </c>
      <c r="E29" s="20">
        <f>IFERROR(365/IFERROR('Estado Resultados (Función)'!F3/AVERAGE('Balance General'!F7,'Balance General'!G7),""),"")</f>
        <v/>
      </c>
      <c r="F29" s="20">
        <f>IFERROR(365/IFERROR('Estado Resultados (Función)'!E3/AVERAGE('Balance General'!E7,'Balance General'!F7),""),"")</f>
        <v/>
      </c>
      <c r="G29" s="20">
        <f>IFERROR(365/IFERROR('Estado Resultados (Función)'!D3/AVERAGE('Balance General'!D7,'Balance General'!E7),""),"")</f>
        <v/>
      </c>
      <c r="H29" s="20">
        <f>IFERROR(365/IFERROR('Estado Resultados (Función)'!C3/AVERAGE('Balance General'!C7,'Balance General'!D7),""),"")</f>
        <v/>
      </c>
      <c r="I29" s="20">
        <f>IFERROR(365/IFERROR('Estado Resultados (Función)'!B3/AVERAGE('Balance General'!B7,'Balance General'!C7),""),"")</f>
        <v/>
      </c>
      <c r="J29" s="20">
        <f>LOOKUP(2,1/(--(B29:I29&lt;&gt;"")),B29:I29)</f>
        <v/>
      </c>
      <c r="K29" s="20">
        <f>IFERROR(AVERAGE(B29:I29),"")</f>
        <v/>
      </c>
      <c r="L29" s="14">
        <f>IFERROR(IF((LOOKUP(2,1/(--(B29:I29&lt;&gt;"")),B29:I29))&gt;(LOOKUP(2,1/(--(B29:I29&lt;LOOKUP(2,1/(--(B29:I29&lt;&gt;"")),B29:I29))),B29:I29)),"▲",IF((LOOKUP(2,1/(--(B29:I29&lt;&gt;"")),B29:I29))&lt;(LOOKUP(2,1/(--(B29:I29&lt;LOOKUP(2,1/(--(B29:I29&lt;&gt;"")),B29:I29))),B29:I29)),"▼","→")),"→")</f>
        <v/>
      </c>
    </row>
    <row r="30">
      <c r="A30" s="12" t="inlineStr">
        <is>
          <t>Rotación de Cuentas por Pagar</t>
        </is>
      </c>
      <c r="B30" s="13" t="n"/>
      <c r="C30" s="13">
        <f>IFERROR(('Estado Resultados (Función)'!H4+('Balance General'!H9-'Balance General'!I9))/AVERAGE('Balance General'!H37,'Balance General'!I37),"")</f>
        <v/>
      </c>
      <c r="D30" s="13">
        <f>IFERROR(('Estado Resultados (Función)'!G4+('Balance General'!G9-'Balance General'!H9))/AVERAGE('Balance General'!G37,'Balance General'!H37),"")</f>
        <v/>
      </c>
      <c r="E30" s="13">
        <f>IFERROR(('Estado Resultados (Función)'!F4+('Balance General'!F9-'Balance General'!G9))/AVERAGE('Balance General'!F37,'Balance General'!G37),"")</f>
        <v/>
      </c>
      <c r="F30" s="13">
        <f>IFERROR(('Estado Resultados (Función)'!E4+('Balance General'!E9-'Balance General'!F9))/AVERAGE('Balance General'!E37,'Balance General'!F37),"")</f>
        <v/>
      </c>
      <c r="G30" s="13">
        <f>IFERROR(('Estado Resultados (Función)'!D4+('Balance General'!D9-'Balance General'!E9))/AVERAGE('Balance General'!D37,'Balance General'!E37),"")</f>
        <v/>
      </c>
      <c r="H30" s="13">
        <f>IFERROR(('Estado Resultados (Función)'!C4+('Balance General'!C9-'Balance General'!D9))/AVERAGE('Balance General'!C37,'Balance General'!D37),"")</f>
        <v/>
      </c>
      <c r="I30" s="13">
        <f>IFERROR(('Estado Resultados (Función)'!B4+('Balance General'!B9-'Balance General'!C9))/AVERAGE('Balance General'!B37,'Balance General'!C37),"")</f>
        <v/>
      </c>
      <c r="J30" s="13">
        <f>LOOKUP(2,1/(--(B30:I30&lt;&gt;"")),B30:I30)</f>
        <v/>
      </c>
      <c r="K30" s="13">
        <f>IFERROR(AVERAGE(B30:I30),"")</f>
        <v/>
      </c>
      <c r="L30" s="14">
        <f>IFERROR(IF((LOOKUP(2,1/(--(B30:I30&lt;&gt;"")),B30:I30))&gt;(LOOKUP(2,1/(--(B30:I30&lt;LOOKUP(2,1/(--(B30:I30&lt;&gt;"")),B30:I30))),B30:I30)),"▲",IF((LOOKUP(2,1/(--(B30:I30&lt;&gt;"")),B30:I30))&lt;(LOOKUP(2,1/(--(B30:I30&lt;LOOKUP(2,1/(--(B30:I30&lt;&gt;"")),B30:I30))),B30:I30)),"▼","→")),"→")</f>
        <v/>
      </c>
    </row>
    <row r="31">
      <c r="A31" s="12" t="inlineStr">
        <is>
          <t>Período Promedio de Pago</t>
        </is>
      </c>
      <c r="B31" s="20" t="n"/>
      <c r="C31" s="20">
        <f>IFERROR(365/IFERROR(('Estado Resultados (Función)'!H4+('Balance General'!H9-'Balance General'!I9))/AVERAGE('Balance General'!H37,'Balance General'!I37),""),"")</f>
        <v/>
      </c>
      <c r="D31" s="20">
        <f>IFERROR(365/IFERROR(('Estado Resultados (Función)'!G4+('Balance General'!G9-'Balance General'!H9))/AVERAGE('Balance General'!G37,'Balance General'!H37),""),"")</f>
        <v/>
      </c>
      <c r="E31" s="20">
        <f>IFERROR(365/IFERROR(('Estado Resultados (Función)'!F4+('Balance General'!F9-'Balance General'!G9))/AVERAGE('Balance General'!F37,'Balance General'!G37),""),"")</f>
        <v/>
      </c>
      <c r="F31" s="20">
        <f>IFERROR(365/IFERROR(('Estado Resultados (Función)'!E4+('Balance General'!E9-'Balance General'!F9))/AVERAGE('Balance General'!E37,'Balance General'!F37),""),"")</f>
        <v/>
      </c>
      <c r="G31" s="20">
        <f>IFERROR(365/IFERROR(('Estado Resultados (Función)'!D4+('Balance General'!D9-'Balance General'!E9))/AVERAGE('Balance General'!D37,'Balance General'!E37),""),"")</f>
        <v/>
      </c>
      <c r="H31" s="20">
        <f>IFERROR(365/IFERROR(('Estado Resultados (Función)'!C4+('Balance General'!C9-'Balance General'!D9))/AVERAGE('Balance General'!C37,'Balance General'!D37),""),"")</f>
        <v/>
      </c>
      <c r="I31" s="20">
        <f>IFERROR(365/IFERROR(('Estado Resultados (Función)'!B4+('Balance General'!B9-'Balance General'!C9))/AVERAGE('Balance General'!B37,'Balance General'!C37),""),"")</f>
        <v/>
      </c>
      <c r="J31" s="20">
        <f>LOOKUP(2,1/(--(B31:I31&lt;&gt;"")),B31:I31)</f>
        <v/>
      </c>
      <c r="K31" s="20">
        <f>IFERROR(AVERAGE(B31:I31),"")</f>
        <v/>
      </c>
      <c r="L31" s="14">
        <f>IFERROR(IF((LOOKUP(2,1/(--(B31:I31&lt;&gt;"")),B31:I31))&gt;(LOOKUP(2,1/(--(B31:I31&lt;LOOKUP(2,1/(--(B31:I31&lt;&gt;"")),B31:I31))),B31:I31)),"▲",IF((LOOKUP(2,1/(--(B31:I31&lt;&gt;"")),B31:I31))&lt;(LOOKUP(2,1/(--(B31:I31&lt;LOOKUP(2,1/(--(B31:I31&lt;&gt;"")),B31:I31))),B31:I31)),"▼","→")),"→")</f>
        <v/>
      </c>
    </row>
    <row r="32">
      <c r="A32" s="12" t="inlineStr">
        <is>
          <t>Ciclo de Conversión de Efectivo</t>
        </is>
      </c>
      <c r="B32" s="20" t="n"/>
      <c r="C32" s="20">
        <f>IFERROR(IFERROR(365/IFERROR('Estado Resultados (Función)'!H4/AVERAGE('Balance General'!H9,'Balance General'!I9),""),"")+IFERROR(365/IFERROR('Estado Resultados (Función)'!H3/AVERAGE('Balance General'!H7,'Balance General'!I7),""),"")-IFERROR(365/IFERROR(('Estado Resultados (Función)'!H4+('Balance General'!H9-'Balance General'!I9))/AVERAGE('Balance General'!H37,'Balance General'!I37),""),""),"")</f>
        <v/>
      </c>
      <c r="D32" s="20">
        <f>IFERROR(IFERROR(365/IFERROR('Estado Resultados (Función)'!G4/AVERAGE('Balance General'!G9,'Balance General'!H9),""),"")+IFERROR(365/IFERROR('Estado Resultados (Función)'!G3/AVERAGE('Balance General'!G7,'Balance General'!H7),""),"")-IFERROR(365/IFERROR(('Estado Resultados (Función)'!G4+('Balance General'!G9-'Balance General'!H9))/AVERAGE('Balance General'!G37,'Balance General'!H37),""),""),"")</f>
        <v/>
      </c>
      <c r="E32" s="20">
        <f>IFERROR(IFERROR(365/IFERROR('Estado Resultados (Función)'!F4/AVERAGE('Balance General'!F9,'Balance General'!G9),""),"")+IFERROR(365/IFERROR('Estado Resultados (Función)'!F3/AVERAGE('Balance General'!F7,'Balance General'!G7),""),"")-IFERROR(365/IFERROR(('Estado Resultados (Función)'!F4+('Balance General'!F9-'Balance General'!G9))/AVERAGE('Balance General'!F37,'Balance General'!G37),""),""),"")</f>
        <v/>
      </c>
      <c r="F32" s="20">
        <f>IFERROR(IFERROR(365/IFERROR('Estado Resultados (Función)'!E4/AVERAGE('Balance General'!E9,'Balance General'!F9),""),"")+IFERROR(365/IFERROR('Estado Resultados (Función)'!E3/AVERAGE('Balance General'!E7,'Balance General'!F7),""),"")-IFERROR(365/IFERROR(('Estado Resultados (Función)'!E4+('Balance General'!E9-'Balance General'!F9))/AVERAGE('Balance General'!E37,'Balance General'!F37),""),""),"")</f>
        <v/>
      </c>
      <c r="G32" s="20">
        <f>IFERROR(IFERROR(365/IFERROR('Estado Resultados (Función)'!D4/AVERAGE('Balance General'!D9,'Balance General'!E9),""),"")+IFERROR(365/IFERROR('Estado Resultados (Función)'!D3/AVERAGE('Balance General'!D7,'Balance General'!E7),""),"")-IFERROR(365/IFERROR(('Estado Resultados (Función)'!D4+('Balance General'!D9-'Balance General'!E9))/AVERAGE('Balance General'!D37,'Balance General'!E37),""),""),"")</f>
        <v/>
      </c>
      <c r="H32" s="20">
        <f>IFERROR(IFERROR(365/IFERROR('Estado Resultados (Función)'!C4/AVERAGE('Balance General'!C9,'Balance General'!D9),""),"")+IFERROR(365/IFERROR('Estado Resultados (Función)'!C3/AVERAGE('Balance General'!C7,'Balance General'!D7),""),"")-IFERROR(365/IFERROR(('Estado Resultados (Función)'!C4+('Balance General'!C9-'Balance General'!D9))/AVERAGE('Balance General'!C37,'Balance General'!D37),""),""),"")</f>
        <v/>
      </c>
      <c r="I32" s="20">
        <f>IFERROR(IFERROR(365/IFERROR('Estado Resultados (Función)'!B4/AVERAGE('Balance General'!B9,'Balance General'!C9),""),"")+IFERROR(365/IFERROR('Estado Resultados (Función)'!B3/AVERAGE('Balance General'!B7,'Balance General'!C7),""),"")-IFERROR(365/IFERROR(('Estado Resultados (Función)'!B4+('Balance General'!B9-'Balance General'!C9))/AVERAGE('Balance General'!B37,'Balance General'!C37),""),""),"")</f>
        <v/>
      </c>
      <c r="J32" s="20">
        <f>LOOKUP(2,1/(--(B32:I32&lt;&gt;"")),B32:I32)</f>
        <v/>
      </c>
      <c r="K32" s="20">
        <f>IFERROR(AVERAGE(B32:I32),"")</f>
        <v/>
      </c>
      <c r="L32" s="14">
        <f>IFERROR(IF((LOOKUP(2,1/(--(B32:I32&lt;&gt;"")),B32:I32))&gt;(LOOKUP(2,1/(--(B32:I32&lt;LOOKUP(2,1/(--(B32:I32&lt;&gt;"")),B32:I32))),B32:I32)),"▲",IF((LOOKUP(2,1/(--(B32:I32&lt;&gt;"")),B32:I32))&lt;(LOOKUP(2,1/(--(B32:I32&lt;LOOKUP(2,1/(--(B32:I32&lt;&gt;"")),B32:I32))),B32:I32)),"▼","→")),"→")</f>
        <v/>
      </c>
    </row>
    <row r="33">
      <c r="A33" s="21" t="inlineStr">
        <is>
          <t>FLUJOS Y ADICIONALES</t>
        </is>
      </c>
      <c r="B33" s="11" t="n"/>
      <c r="C33" s="11" t="n"/>
      <c r="D33" s="11" t="n"/>
      <c r="E33" s="11" t="n"/>
      <c r="F33" s="11" t="n"/>
      <c r="G33" s="11" t="n"/>
      <c r="H33" s="11" t="n"/>
      <c r="I33" s="11" t="n"/>
      <c r="J33" s="11" t="n"/>
      <c r="K33" s="11" t="n"/>
      <c r="L33" s="11" t="n"/>
    </row>
    <row r="34">
      <c r="A34" s="12" t="inlineStr">
        <is>
          <t>Conversión de caja (CFO/Utilidad Neta)</t>
        </is>
      </c>
      <c r="B34" s="13">
        <f>IFERROR('Flujo Efectivo'!I22/'Estado Resultados (Función)'!I26,"")</f>
        <v/>
      </c>
      <c r="C34" s="13">
        <f>IFERROR('Flujo Efectivo'!H22/'Estado Resultados (Función)'!H26,"")</f>
        <v/>
      </c>
      <c r="D34" s="13">
        <f>IFERROR('Flujo Efectivo'!G22/'Estado Resultados (Función)'!G26,"")</f>
        <v/>
      </c>
      <c r="E34" s="13">
        <f>IFERROR('Flujo Efectivo'!F22/'Estado Resultados (Función)'!F26,"")</f>
        <v/>
      </c>
      <c r="F34" s="13">
        <f>IFERROR('Flujo Efectivo'!E22/'Estado Resultados (Función)'!E26,"")</f>
        <v/>
      </c>
      <c r="G34" s="13">
        <f>IFERROR('Flujo Efectivo'!D22/'Estado Resultados (Función)'!D26,"")</f>
        <v/>
      </c>
      <c r="H34" s="13">
        <f>IFERROR('Flujo Efectivo'!C22/'Estado Resultados (Función)'!C26,"")</f>
        <v/>
      </c>
      <c r="I34" s="13">
        <f>IFERROR('Flujo Efectivo'!B22/'Estado Resultados (Función)'!B26,"")</f>
        <v/>
      </c>
      <c r="J34" s="13">
        <f>LOOKUP(2,1/(--(B34:I34&lt;&gt;"")),B34:I34)</f>
        <v/>
      </c>
      <c r="K34" s="13">
        <f>IFERROR(AVERAGE(B34:I34),"")</f>
        <v/>
      </c>
      <c r="L34" s="14">
        <f>IFERROR(IF((LOOKUP(2,1/(--(B34:I34&lt;&gt;"")),B34:I34))&gt;(LOOKUP(2,1/(--(B34:I34&lt;LOOKUP(2,1/(--(B34:I34&lt;&gt;"")),B34:I34))),B34:I34)),"▲",IF((LOOKUP(2,1/(--(B34:I34&lt;&gt;"")),B34:I34))&lt;(LOOKUP(2,1/(--(B34:I34&lt;LOOKUP(2,1/(--(B34:I34&lt;&gt;"")),B34:I34))),B34:I34)),"▼","→")),"→")</f>
        <v/>
      </c>
    </row>
    <row r="35">
      <c r="A35" s="12" t="inlineStr">
        <is>
          <t>Free Cash Flow (CFO - CAPEX)</t>
        </is>
      </c>
      <c r="B35" s="15">
        <f>IFERROR('Flujo Efectivo'!I22-ABS('Flujo Efectivo'!I33),"")</f>
        <v/>
      </c>
      <c r="C35" s="15">
        <f>IFERROR('Flujo Efectivo'!H22-ABS('Flujo Efectivo'!H33),"")</f>
        <v/>
      </c>
      <c r="D35" s="15">
        <f>IFERROR('Flujo Efectivo'!G22-ABS('Flujo Efectivo'!G33),"")</f>
        <v/>
      </c>
      <c r="E35" s="15">
        <f>IFERROR('Flujo Efectivo'!F22-ABS('Flujo Efectivo'!F33),"")</f>
        <v/>
      </c>
      <c r="F35" s="15">
        <f>IFERROR('Flujo Efectivo'!E22-ABS('Flujo Efectivo'!E33),"")</f>
        <v/>
      </c>
      <c r="G35" s="15">
        <f>IFERROR('Flujo Efectivo'!D22-ABS('Flujo Efectivo'!D33),"")</f>
        <v/>
      </c>
      <c r="H35" s="15">
        <f>IFERROR('Flujo Efectivo'!C22-ABS('Flujo Efectivo'!C33),"")</f>
        <v/>
      </c>
      <c r="I35" s="15">
        <f>IFERROR('Flujo Efectivo'!B22-ABS('Flujo Efectivo'!B33),"")</f>
        <v/>
      </c>
      <c r="J35" s="15">
        <f>LOOKUP(2,1/(--(B35:I35&lt;&gt;"")),B35:I35)</f>
        <v/>
      </c>
      <c r="K35" s="15">
        <f>IFERROR(AVERAGE(B35:I35),"")</f>
        <v/>
      </c>
      <c r="L35" s="14">
        <f>IFERROR(IF((LOOKUP(2,1/(--(B35:I35&lt;&gt;"")),B35:I35))&gt;(LOOKUP(2,1/(--(B35:I35&lt;LOOKUP(2,1/(--(B35:I35&lt;&gt;"")),B35:I35))),B35:I35)),"▲",IF((LOOKUP(2,1/(--(B35:I35&lt;&gt;"")),B35:I35))&lt;(LOOKUP(2,1/(--(B35:I35&lt;LOOKUP(2,1/(--(B35:I35&lt;&gt;"")),B35:I35))),B35:I35)),"▼","→")),"→")</f>
        <v/>
      </c>
    </row>
    <row r="36">
      <c r="A36" s="12" t="inlineStr">
        <is>
          <t>AC / AT</t>
        </is>
      </c>
      <c r="B36" s="17">
        <f>IFERROR('Balance General'!I14/'Balance General'!I31,"")</f>
        <v/>
      </c>
      <c r="C36" s="17">
        <f>IFERROR('Balance General'!H14/'Balance General'!H31,"")</f>
        <v/>
      </c>
      <c r="D36" s="17">
        <f>IFERROR('Balance General'!G14/'Balance General'!G31,"")</f>
        <v/>
      </c>
      <c r="E36" s="17">
        <f>IFERROR('Balance General'!F14/'Balance General'!F31,"")</f>
        <v/>
      </c>
      <c r="F36" s="17">
        <f>IFERROR('Balance General'!E14/'Balance General'!E31,"")</f>
        <v/>
      </c>
      <c r="G36" s="17">
        <f>IFERROR('Balance General'!D14/'Balance General'!D31,"")</f>
        <v/>
      </c>
      <c r="H36" s="17">
        <f>IFERROR('Balance General'!C14/'Balance General'!C31,"")</f>
        <v/>
      </c>
      <c r="I36" s="17">
        <f>IFERROR('Balance General'!B14/'Balance General'!B31,"")</f>
        <v/>
      </c>
      <c r="J36" s="17">
        <f>LOOKUP(2,1/(--(B36:I36&lt;&gt;"")),B36:I36)</f>
        <v/>
      </c>
      <c r="K36" s="17">
        <f>IFERROR(AVERAGE(B36:I36),"")</f>
        <v/>
      </c>
      <c r="L36" s="14">
        <f>IFERROR(IF((LOOKUP(2,1/(--(B36:I36&lt;&gt;"")),B36:I36))&gt;(LOOKUP(2,1/(--(B36:I36&lt;LOOKUP(2,1/(--(B36:I36&lt;&gt;"")),B36:I36))),B36:I36)),"▲",IF((LOOKUP(2,1/(--(B36:I36&lt;&gt;"")),B36:I36))&lt;(LOOKUP(2,1/(--(B36:I36&lt;LOOKUP(2,1/(--(B36:I36&lt;&gt;"")),B36:I36))),B36:I36)),"▼","→")),"→")</f>
        <v/>
      </c>
    </row>
    <row r="37">
      <c r="A37" s="12" t="inlineStr">
        <is>
          <t>PC / PT</t>
        </is>
      </c>
      <c r="B37" s="17">
        <f>IFERROR('Balance General'!I45/'Balance General'!I57,"")</f>
        <v/>
      </c>
      <c r="C37" s="17">
        <f>IFERROR('Balance General'!H45/'Balance General'!H57,"")</f>
        <v/>
      </c>
      <c r="D37" s="17">
        <f>IFERROR('Balance General'!G45/'Balance General'!G57,"")</f>
        <v/>
      </c>
      <c r="E37" s="17">
        <f>IFERROR('Balance General'!F45/'Balance General'!F57,"")</f>
        <v/>
      </c>
      <c r="F37" s="17">
        <f>IFERROR('Balance General'!E45/'Balance General'!E57,"")</f>
        <v/>
      </c>
      <c r="G37" s="17">
        <f>IFERROR('Balance General'!D45/'Balance General'!D57,"")</f>
        <v/>
      </c>
      <c r="H37" s="17">
        <f>IFERROR('Balance General'!C45/'Balance General'!C57,"")</f>
        <v/>
      </c>
      <c r="I37" s="17">
        <f>IFERROR('Balance General'!B45/'Balance General'!B57,"")</f>
        <v/>
      </c>
      <c r="J37" s="17">
        <f>LOOKUP(2,1/(--(B37:I37&lt;&gt;"")),B37:I37)</f>
        <v/>
      </c>
      <c r="K37" s="17">
        <f>IFERROR(AVERAGE(B37:I37),"")</f>
        <v/>
      </c>
      <c r="L37" s="14">
        <f>IFERROR(IF((LOOKUP(2,1/(--(B37:I37&lt;&gt;"")),B37:I37))&gt;(LOOKUP(2,1/(--(B37:I37&lt;LOOKUP(2,1/(--(B37:I37&lt;&gt;"")),B37:I37))),B37:I37)),"▲",IF((LOOKUP(2,1/(--(B37:I37&lt;&gt;"")),B37:I37))&lt;(LOOKUP(2,1/(--(B37:I37&lt;LOOKUP(2,1/(--(B37:I37&lt;&gt;"")),B37:I37))),B37:I37)),"▼","→")),"→")</f>
        <v/>
      </c>
    </row>
    <row r="38">
      <c r="A38" s="22" t="inlineStr">
        <is>
          <t>CREACIÓN DE VALOR</t>
        </is>
      </c>
      <c r="B38" s="11" t="n"/>
      <c r="C38" s="11" t="n"/>
      <c r="D38" s="11" t="n"/>
      <c r="E38" s="11" t="n"/>
      <c r="F38" s="11" t="n"/>
      <c r="G38" s="11" t="n"/>
      <c r="H38" s="11" t="n"/>
      <c r="I38" s="11" t="n"/>
      <c r="J38" s="11" t="n"/>
      <c r="K38" s="11" t="n"/>
      <c r="L38" s="11" t="n"/>
    </row>
    <row r="39">
      <c r="A39" s="12" t="inlineStr">
        <is>
          <t>ROA</t>
        </is>
      </c>
      <c r="B39" s="17">
        <f>IFERROR('Estado Resultados (Función)'!I26/'Balance General'!I31,"")</f>
        <v/>
      </c>
      <c r="C39" s="17">
        <f>IFERROR('Estado Resultados (Función)'!H26/AVERAGE('Balance General'!H31,'Balance General'!I31),"")</f>
        <v/>
      </c>
      <c r="D39" s="17">
        <f>IFERROR('Estado Resultados (Función)'!G26/AVERAGE('Balance General'!G31,'Balance General'!H31),"")</f>
        <v/>
      </c>
      <c r="E39" s="17">
        <f>IFERROR('Estado Resultados (Función)'!F26/AVERAGE('Balance General'!F31,'Balance General'!G31),"")</f>
        <v/>
      </c>
      <c r="F39" s="17">
        <f>IFERROR('Estado Resultados (Función)'!E26/AVERAGE('Balance General'!E31,'Balance General'!F31),"")</f>
        <v/>
      </c>
      <c r="G39" s="17">
        <f>IFERROR('Estado Resultados (Función)'!D26/AVERAGE('Balance General'!D31,'Balance General'!E31),"")</f>
        <v/>
      </c>
      <c r="H39" s="17">
        <f>IFERROR('Estado Resultados (Función)'!C26/AVERAGE('Balance General'!C31,'Balance General'!D31),"")</f>
        <v/>
      </c>
      <c r="I39" s="17">
        <f>IFERROR('Estado Resultados (Función)'!B26/AVERAGE('Balance General'!B31,'Balance General'!C31),"")</f>
        <v/>
      </c>
      <c r="J39" s="17">
        <f>LOOKUP(2,1/(--(B39:I39&lt;&gt;"")),B39:I39)</f>
        <v/>
      </c>
      <c r="K39" s="17">
        <f>IFERROR(AVERAGE(B39:I39),"")</f>
        <v/>
      </c>
      <c r="L39" s="14">
        <f>IFERROR(IF((LOOKUP(2,1/(--(B39:I39&lt;&gt;"")),B39:I39))&gt;(LOOKUP(2,1/(--(B39:I39&lt;LOOKUP(2,1/(--(B39:I39&lt;&gt;"")),B39:I39))),B39:I39)),"▲",IF((LOOKUP(2,1/(--(B39:I39&lt;&gt;"")),B39:I39))&lt;(LOOKUP(2,1/(--(B39:I39&lt;LOOKUP(2,1/(--(B39:I39&lt;&gt;"")),B39:I39))),B39:I39)),"▼","→")),"→")</f>
        <v/>
      </c>
    </row>
    <row r="40">
      <c r="A40" s="12" t="inlineStr">
        <is>
          <t>ROIC</t>
        </is>
      </c>
      <c r="B40" s="17">
        <f>IFERROR(('Estado Resultados (Función)'!I11*(1-IFERROR(ABS('Estado Resultados (Función)'!I23)/'Estado Resultados (Función)'!I22,0.25)))/('Balance General'!I31-'Balance General'!I4-'Balance General'!I37),"")</f>
        <v/>
      </c>
      <c r="C40" s="17">
        <f>IFERROR(('Estado Resultados (Función)'!H11*(1-IFERROR(ABS('Estado Resultados (Función)'!H23)/'Estado Resultados (Función)'!H22,0.25)))/(AVERAGE('Balance General'!H31,'Balance General'!I31)-AVERAGE('Balance General'!H4,'Balance General'!I4)-AVERAGE('Balance General'!H37,'Balance General'!I37)),"")</f>
        <v/>
      </c>
      <c r="D40" s="17">
        <f>IFERROR(('Estado Resultados (Función)'!G11*(1-IFERROR(ABS('Estado Resultados (Función)'!G23)/'Estado Resultados (Función)'!G22,0.25)))/(AVERAGE('Balance General'!G31,'Balance General'!H31)-AVERAGE('Balance General'!G4,'Balance General'!H4)-AVERAGE('Balance General'!G37,'Balance General'!H37)),"")</f>
        <v/>
      </c>
      <c r="E40" s="17">
        <f>IFERROR(('Estado Resultados (Función)'!F11*(1-IFERROR(ABS('Estado Resultados (Función)'!F23)/'Estado Resultados (Función)'!F22,0.25)))/(AVERAGE('Balance General'!F31,'Balance General'!G31)-AVERAGE('Balance General'!F4,'Balance General'!G4)-AVERAGE('Balance General'!F37,'Balance General'!G37)),"")</f>
        <v/>
      </c>
      <c r="F40" s="17">
        <f>IFERROR(('Estado Resultados (Función)'!E11*(1-IFERROR(ABS('Estado Resultados (Función)'!E23)/'Estado Resultados (Función)'!E22,0.25)))/(AVERAGE('Balance General'!E31,'Balance General'!F31)-AVERAGE('Balance General'!E4,'Balance General'!F4)-AVERAGE('Balance General'!E37,'Balance General'!F37)),"")</f>
        <v/>
      </c>
      <c r="G40" s="17">
        <f>IFERROR(('Estado Resultados (Función)'!D11*(1-IFERROR(ABS('Estado Resultados (Función)'!D23)/'Estado Resultados (Función)'!D22,0.25)))/(AVERAGE('Balance General'!D31,'Balance General'!E31)-AVERAGE('Balance General'!D4,'Balance General'!E4)-AVERAGE('Balance General'!D37,'Balance General'!E37)),"")</f>
        <v/>
      </c>
      <c r="H40" s="17">
        <f>IFERROR(('Estado Resultados (Función)'!C11*(1-IFERROR(ABS('Estado Resultados (Función)'!C23)/'Estado Resultados (Función)'!C22,0.25)))/(AVERAGE('Balance General'!C31,'Balance General'!D31)-AVERAGE('Balance General'!C4,'Balance General'!D4)-AVERAGE('Balance General'!C37,'Balance General'!D37)),"")</f>
        <v/>
      </c>
      <c r="I40" s="17">
        <f>IFERROR(('Estado Resultados (Función)'!B11*(1-IFERROR(ABS('Estado Resultados (Función)'!B23)/'Estado Resultados (Función)'!B22,0.25)))/(AVERAGE('Balance General'!B31,'Balance General'!C31)-AVERAGE('Balance General'!B4,'Balance General'!C4)-AVERAGE('Balance General'!B37,'Balance General'!C37)),"")</f>
        <v/>
      </c>
      <c r="J40" s="17">
        <f>LOOKUP(2,1/(--(B40:I40&lt;&gt;"")),B40:I40)</f>
        <v/>
      </c>
      <c r="K40" s="17">
        <f>IFERROR(AVERAGE(B40:I40),"")</f>
        <v/>
      </c>
      <c r="L40" s="14">
        <f>IFERROR(IF((LOOKUP(2,1/(--(B40:I40&lt;&gt;"")),B40:I40))&gt;(LOOKUP(2,1/(--(B40:I40&lt;LOOKUP(2,1/(--(B40:I40&lt;&gt;"")),B40:I40))),B40:I40)),"▲",IF((LOOKUP(2,1/(--(B40:I40&lt;&gt;"")),B40:I40))&lt;(LOOKUP(2,1/(--(B40:I40&lt;LOOKUP(2,1/(--(B40:I40&lt;&gt;"")),B40:I40))),B40:I40)),"▼","→")),"→")</f>
        <v/>
      </c>
    </row>
    <row r="41">
      <c r="A41" s="12" t="inlineStr">
        <is>
          <t>EVA (WACC=10%)</t>
        </is>
      </c>
      <c r="B41" s="15">
        <f>IFERROR(('Estado Resultados (Función)'!I11*(1-IFERROR(ABS('Estado Resultados (Función)'!I23)/'Estado Resultados (Función)'!I22,0.25)))-(('Balance General'!I31-'Balance General'!I4-'Balance General'!I37)*0.10),"")</f>
        <v/>
      </c>
      <c r="C41" s="15">
        <f>IFERROR(('Estado Resultados (Función)'!H11*(1-IFERROR(ABS('Estado Resultados (Función)'!H23)/'Estado Resultados (Función)'!H22,0.25)))-((AVERAGE('Balance General'!H31,'Balance General'!I31)-AVERAGE('Balance General'!H4,'Balance General'!I4)-AVERAGE('Balance General'!H37,'Balance General'!I37))*0.10),"")</f>
        <v/>
      </c>
      <c r="D41" s="15">
        <f>IFERROR(('Estado Resultados (Función)'!G11*(1-IFERROR(ABS('Estado Resultados (Función)'!G23)/'Estado Resultados (Función)'!G22,0.25)))-((AVERAGE('Balance General'!G31,'Balance General'!H31)-AVERAGE('Balance General'!G4,'Balance General'!H4)-AVERAGE('Balance General'!G37,'Balance General'!H37))*0.10),"")</f>
        <v/>
      </c>
      <c r="E41" s="15">
        <f>IFERROR(('Estado Resultados (Función)'!F11*(1-IFERROR(ABS('Estado Resultados (Función)'!F23)/'Estado Resultados (Función)'!F22,0.25)))-((AVERAGE('Balance General'!F31,'Balance General'!G31)-AVERAGE('Balance General'!F4,'Balance General'!G4)-AVERAGE('Balance General'!F37,'Balance General'!G37))*0.10),"")</f>
        <v/>
      </c>
      <c r="F41" s="15">
        <f>IFERROR(('Estado Resultados (Función)'!E11*(1-IFERROR(ABS('Estado Resultados (Función)'!E23)/'Estado Resultados (Función)'!E22,0.25)))-((AVERAGE('Balance General'!E31,'Balance General'!F31)-AVERAGE('Balance General'!E4,'Balance General'!F4)-AVERAGE('Balance General'!E37,'Balance General'!F37))*0.10),"")</f>
        <v/>
      </c>
      <c r="G41" s="15">
        <f>IFERROR(('Estado Resultados (Función)'!D11*(1-IFERROR(ABS('Estado Resultados (Función)'!D23)/'Estado Resultados (Función)'!D22,0.25)))-((AVERAGE('Balance General'!D31,'Balance General'!E31)-AVERAGE('Balance General'!D4,'Balance General'!E4)-AVERAGE('Balance General'!D37,'Balance General'!E37))*0.10),"")</f>
        <v/>
      </c>
      <c r="H41" s="15">
        <f>IFERROR(('Estado Resultados (Función)'!C11*(1-IFERROR(ABS('Estado Resultados (Función)'!C23)/'Estado Resultados (Función)'!C22,0.25)))-((AVERAGE('Balance General'!C31,'Balance General'!D31)-AVERAGE('Balance General'!C4,'Balance General'!D4)-AVERAGE('Balance General'!C37,'Balance General'!D37))*0.10),"")</f>
        <v/>
      </c>
      <c r="I41" s="15">
        <f>IFERROR(('Estado Resultados (Función)'!B11*(1-IFERROR(ABS('Estado Resultados (Función)'!B23)/'Estado Resultados (Función)'!B22,0.25)))-((AVERAGE('Balance General'!B31,'Balance General'!C31)-AVERAGE('Balance General'!B4,'Balance General'!C4)-AVERAGE('Balance General'!B37,'Balance General'!C37))*0.10),"")</f>
        <v/>
      </c>
      <c r="J41" s="15">
        <f>LOOKUP(2,1/(--(B41:I41&lt;&gt;"")),B41:I41)</f>
        <v/>
      </c>
      <c r="K41" s="15">
        <f>IFERROR(AVERAGE(B41:I41),"")</f>
        <v/>
      </c>
      <c r="L41" s="14">
        <f>IFERROR(IF((LOOKUP(2,1/(--(B41:I41&lt;&gt;"")),B41:I41))&gt;(LOOKUP(2,1/(--(B41:I41&lt;LOOKUP(2,1/(--(B41:I41&lt;&gt;"")),B41:I41))),B41:I41)),"▲",IF((LOOKUP(2,1/(--(B41:I41&lt;&gt;"")),B41:I41))&lt;(LOOKUP(2,1/(--(B41:I41&lt;LOOKUP(2,1/(--(B41:I41&lt;&gt;"")),B41:I41))),B41:I41)),"▼","→")),"→")</f>
        <v/>
      </c>
    </row>
    <row r="42">
      <c r="A42" s="12" t="inlineStr">
        <is>
          <t>Spread (ROIC - WACC)</t>
        </is>
      </c>
      <c r="B42" s="17">
        <f>IFERROR((('Estado Resultados (Función)'!I11*(1-ABS('Estado Resultados (Función)'!I23)/'Estado Resultados (Función)'!I22,0.25)))/('Balance General'!I31-'Balance General'!I4-'Balance General'!I37))-0.10,"")</f>
        <v/>
      </c>
      <c r="C42" s="17">
        <f>IFERROR((('Estado Resultados (Función)'!H11*(1-ABS('Estado Resultados (Función)'!H23)/'Estado Resultados (Función)'!H22,0.25)))/(AVERAGE('Balance General'!H31,'Balance General'!I31)-AVERAGE('Balance General'!H4,'Balance General'!I4)-AVERAGE('Balance General'!H37,'Balance General'!I37)))-0.10,"")</f>
        <v/>
      </c>
      <c r="D42" s="17">
        <f>IFERROR((('Estado Resultados (Función)'!G11*(1-ABS('Estado Resultados (Función)'!G23)/'Estado Resultados (Función)'!G22,0.25)))/(AVERAGE('Balance General'!G31,'Balance General'!H31)-AVERAGE('Balance General'!G4,'Balance General'!H4)-AVERAGE('Balance General'!G37,'Balance General'!H37)))-0.10,"")</f>
        <v/>
      </c>
      <c r="E42" s="17">
        <f>IFERROR((('Estado Resultados (Función)'!F11*(1-ABS('Estado Resultados (Función)'!F23)/'Estado Resultados (Función)'!F22,0.25)))/(AVERAGE('Balance General'!F31,'Balance General'!G31)-AVERAGE('Balance General'!F4,'Balance General'!G4)-AVERAGE('Balance General'!F37,'Balance General'!G37)))-0.10,"")</f>
        <v/>
      </c>
      <c r="F42" s="17">
        <f>IFERROR((('Estado Resultados (Función)'!E11*(1-ABS('Estado Resultados (Función)'!E23)/'Estado Resultados (Función)'!E22,0.25)))/(AVERAGE('Balance General'!E31,'Balance General'!F31)-AVERAGE('Balance General'!E4,'Balance General'!F4)-AVERAGE('Balance General'!E37,'Balance General'!F37)))-0.10,"")</f>
        <v/>
      </c>
      <c r="G42" s="17">
        <f>IFERROR((('Estado Resultados (Función)'!D11*(1-ABS('Estado Resultados (Función)'!D23)/'Estado Resultados (Función)'!D22,0.25)))/(AVERAGE('Balance General'!D31,'Balance General'!E31)-AVERAGE('Balance General'!D4,'Balance General'!E4)-AVERAGE('Balance General'!D37,'Balance General'!E37)))-0.10,"")</f>
        <v/>
      </c>
      <c r="H42" s="17">
        <f>IFERROR((('Estado Resultados (Función)'!C11*(1-ABS('Estado Resultados (Función)'!C23)/'Estado Resultados (Función)'!C22,0.25)))/(AVERAGE('Balance General'!C31,'Balance General'!D31)-AVERAGE('Balance General'!C4,'Balance General'!D4)-AVERAGE('Balance General'!C37,'Balance General'!D37)))-0.10,"")</f>
        <v/>
      </c>
      <c r="I42" s="17">
        <f>IFERROR((('Estado Resultados (Función)'!B11*(1-ABS('Estado Resultados (Función)'!B23)/'Estado Resultados (Función)'!B22,0.25)))/(AVERAGE('Balance General'!B31,'Balance General'!C31)-AVERAGE('Balance General'!B4,'Balance General'!C4)-AVERAGE('Balance General'!B37,'Balance General'!C37)))-0.10,"")</f>
        <v/>
      </c>
      <c r="J42" s="17">
        <f>LOOKUP(2,1/(--(B42:I42&lt;&gt;"")),B42:I42)</f>
        <v/>
      </c>
      <c r="K42" s="17">
        <f>IFERROR(AVERAGE(B42:I42),"")</f>
        <v/>
      </c>
      <c r="L42" s="14">
        <f>IFERROR(IF((LOOKUP(2,1/(--(B42:I42&lt;&gt;"")),B42:I42))&gt;(LOOKUP(2,1/(--(B42:I42&lt;LOOKUP(2,1/(--(B42:I42&lt;&gt;"")),B42:I42))),B42:I42)),"▲",IF((LOOKUP(2,1/(--(B42:I42&lt;&gt;"")),B42:I42))&lt;(LOOKUP(2,1/(--(B42:I42&lt;LOOKUP(2,1/(--(B42:I42&lt;&gt;"")),B42:I42))),B42:I42)),"▼","→")),"→")</f>
        <v/>
      </c>
    </row>
    <row r="43">
      <c r="A43" s="12" t="inlineStr">
        <is>
          <t>MVA (Nota)</t>
        </is>
      </c>
      <c r="B43" s="13">
        <f>"Requiere Valor de Mercado"</f>
        <v/>
      </c>
      <c r="C43" s="13">
        <f>"Requiere Valor de Mercado"</f>
        <v/>
      </c>
      <c r="D43" s="13">
        <f>"Requiere Valor de Mercado"</f>
        <v/>
      </c>
      <c r="E43" s="13">
        <f>"Requiere Valor de Mercado"</f>
        <v/>
      </c>
      <c r="F43" s="13">
        <f>"Requiere Valor de Mercado"</f>
        <v/>
      </c>
      <c r="G43" s="13">
        <f>"Requiere Valor de Mercado"</f>
        <v/>
      </c>
      <c r="H43" s="13">
        <f>"Requiere Valor de Mercado"</f>
        <v/>
      </c>
      <c r="I43" s="13">
        <f>"Requiere Valor de Mercado"</f>
        <v/>
      </c>
      <c r="J43" s="13">
        <f>LOOKUP(2,1/(--(B43:I43&lt;&gt;"")),B43:I43)</f>
        <v/>
      </c>
      <c r="K43" s="13">
        <f>IFERROR(AVERAGE(B43:I43),"")</f>
        <v/>
      </c>
      <c r="L43" s="14">
        <f>IFERROR(IF((LOOKUP(2,1/(--(B43:I43&lt;&gt;"")),B43:I43))&gt;(LOOKUP(2,1/(--(B43:I43&lt;LOOKUP(2,1/(--(B43:I43&lt;&gt;"")),B43:I43))),B43:I43)),"▲",IF((LOOKUP(2,1/(--(B43:I43&lt;&gt;"")),B43:I43))&lt;(LOOKUP(2,1/(--(B43:I43&lt;LOOKUP(2,1/(--(B43:I43&lt;&gt;"")),B43:I43))),B43:I43)),"▼","→")),"→")</f>
        <v/>
      </c>
    </row>
    <row r="44">
      <c r="A44" s="22" t="inlineStr">
        <is>
          <t>COBERTURA Y RIESGO</t>
        </is>
      </c>
      <c r="B44" s="11" t="n"/>
      <c r="C44" s="11" t="n"/>
      <c r="D44" s="11" t="n"/>
      <c r="E44" s="11" t="n"/>
      <c r="F44" s="11" t="n"/>
      <c r="G44" s="11" t="n"/>
      <c r="H44" s="11" t="n"/>
      <c r="I44" s="11" t="n"/>
      <c r="J44" s="11" t="n"/>
      <c r="K44" s="11" t="n"/>
      <c r="L44" s="11" t="n"/>
    </row>
    <row r="45">
      <c r="A45" s="12" t="inlineStr">
        <is>
          <t>Cobertura Servicio Deuda</t>
        </is>
      </c>
      <c r="B45" s="13">
        <f>IFERROR(('Estado Resultados (Función)'!I11)/(ABS('Estado Resultados (Función)'!I14)+IFERROR(ABS('Flujo Efectivo'!I57),0)),"")</f>
        <v/>
      </c>
      <c r="C45" s="13">
        <f>IFERROR(('Estado Resultados (Función)'!H11)/(ABS('Estado Resultados (Función)'!H14)+IFERROR(ABS('Flujo Efectivo'!H57),0)),"")</f>
        <v/>
      </c>
      <c r="D45" s="13">
        <f>IFERROR(('Estado Resultados (Función)'!G11)/(ABS('Estado Resultados (Función)'!G14)+IFERROR(ABS('Flujo Efectivo'!G57),0)),"")</f>
        <v/>
      </c>
      <c r="E45" s="13">
        <f>IFERROR(('Estado Resultados (Función)'!F11)/(ABS('Estado Resultados (Función)'!F14)+IFERROR(ABS('Flujo Efectivo'!F57),0)),"")</f>
        <v/>
      </c>
      <c r="F45" s="13">
        <f>IFERROR(('Estado Resultados (Función)'!E11)/(ABS('Estado Resultados (Función)'!E14)+IFERROR(ABS('Flujo Efectivo'!E57),0)),"")</f>
        <v/>
      </c>
      <c r="G45" s="13">
        <f>IFERROR(('Estado Resultados (Función)'!D11)/(ABS('Estado Resultados (Función)'!D14)+IFERROR(ABS('Flujo Efectivo'!D57),0)),"")</f>
        <v/>
      </c>
      <c r="H45" s="13">
        <f>IFERROR(('Estado Resultados (Función)'!C11)/(ABS('Estado Resultados (Función)'!C14)+IFERROR(ABS('Flujo Efectivo'!C57),0)),"")</f>
        <v/>
      </c>
      <c r="I45" s="13">
        <f>IFERROR(('Estado Resultados (Función)'!B11)/(ABS('Estado Resultados (Función)'!B14)+IFERROR(ABS('Flujo Efectivo'!B57),0)),"")</f>
        <v/>
      </c>
      <c r="J45" s="13">
        <f>LOOKUP(2,1/(--(B45:I45&lt;&gt;"")),B45:I45)</f>
        <v/>
      </c>
      <c r="K45" s="13">
        <f>IFERROR(AVERAGE(B45:I45),"")</f>
        <v/>
      </c>
      <c r="L45" s="14">
        <f>IFERROR(IF((LOOKUP(2,1/(--(B45:I45&lt;&gt;"")),B45:I45))&gt;(LOOKUP(2,1/(--(B45:I45&lt;LOOKUP(2,1/(--(B45:I45&lt;&gt;"")),B45:I45))),B45:I45)),"▲",IF((LOOKUP(2,1/(--(B45:I45&lt;&gt;"")),B45:I45))&lt;(LOOKUP(2,1/(--(B45:I45&lt;LOOKUP(2,1/(--(B45:I45&lt;&gt;"")),B45:I45))),B45:I45)),"▼","→")),"→")</f>
        <v/>
      </c>
    </row>
    <row r="46">
      <c r="A46" s="12" t="inlineStr">
        <is>
          <t>Cobertura Gastos Fijos</t>
        </is>
      </c>
      <c r="B46" s="13">
        <f>IFERROR(('Estado Resultados (Función)'!I11+(IFERROR(ABS('Estado Resultados (Función)'!I8),0)+IFERROR(ABS('Estado Resultados (Función)'!I7),0)+IFERROR(ABS('Estado Resultados (Función)'!I14),0)))/(IFERROR(ABS('Estado Resultados (Función)'!I8),0)+IFERROR(ABS('Estado Resultados (Función)'!I7),0)+IFERROR(ABS('Estado Resultados (Función)'!I14),0)),"")</f>
        <v/>
      </c>
      <c r="C46" s="13">
        <f>IFERROR(('Estado Resultados (Función)'!H11+(IFERROR(ABS('Estado Resultados (Función)'!H8),0)+IFERROR(ABS('Estado Resultados (Función)'!H7),0)+IFERROR(ABS('Estado Resultados (Función)'!H14),0)))/(IFERROR(ABS('Estado Resultados (Función)'!H8),0)+IFERROR(ABS('Estado Resultados (Función)'!H7),0)+IFERROR(ABS('Estado Resultados (Función)'!H14),0)),"")</f>
        <v/>
      </c>
      <c r="D46" s="13">
        <f>IFERROR(('Estado Resultados (Función)'!G11+(IFERROR(ABS('Estado Resultados (Función)'!G8),0)+IFERROR(ABS('Estado Resultados (Función)'!G7),0)+IFERROR(ABS('Estado Resultados (Función)'!G14),0)))/(IFERROR(ABS('Estado Resultados (Función)'!G8),0)+IFERROR(ABS('Estado Resultados (Función)'!G7),0)+IFERROR(ABS('Estado Resultados (Función)'!G14),0)),"")</f>
        <v/>
      </c>
      <c r="E46" s="13">
        <f>IFERROR(('Estado Resultados (Función)'!F11+(IFERROR(ABS('Estado Resultados (Función)'!F8),0)+IFERROR(ABS('Estado Resultados (Función)'!F7),0)+IFERROR(ABS('Estado Resultados (Función)'!F14),0)))/(IFERROR(ABS('Estado Resultados (Función)'!F8),0)+IFERROR(ABS('Estado Resultados (Función)'!F7),0)+IFERROR(ABS('Estado Resultados (Función)'!F14),0)),"")</f>
        <v/>
      </c>
      <c r="F46" s="13">
        <f>IFERROR(('Estado Resultados (Función)'!E11+(IFERROR(ABS('Estado Resultados (Función)'!E8),0)+IFERROR(ABS('Estado Resultados (Función)'!E7),0)+IFERROR(ABS('Estado Resultados (Función)'!E14),0)))/(IFERROR(ABS('Estado Resultados (Función)'!E8),0)+IFERROR(ABS('Estado Resultados (Función)'!E7),0)+IFERROR(ABS('Estado Resultados (Función)'!E14),0)),"")</f>
        <v/>
      </c>
      <c r="G46" s="13">
        <f>IFERROR(('Estado Resultados (Función)'!D11+(IFERROR(ABS('Estado Resultados (Función)'!D8),0)+IFERROR(ABS('Estado Resultados (Función)'!D7),0)+IFERROR(ABS('Estado Resultados (Función)'!D14),0)))/(IFERROR(ABS('Estado Resultados (Función)'!D8),0)+IFERROR(ABS('Estado Resultados (Función)'!D7),0)+IFERROR(ABS('Estado Resultados (Función)'!D14),0)),"")</f>
        <v/>
      </c>
      <c r="H46" s="13">
        <f>IFERROR(('Estado Resultados (Función)'!C11+(IFERROR(ABS('Estado Resultados (Función)'!C8),0)+IFERROR(ABS('Estado Resultados (Función)'!C7),0)+IFERROR(ABS('Estado Resultados (Función)'!C14),0)))/(IFERROR(ABS('Estado Resultados (Función)'!C8),0)+IFERROR(ABS('Estado Resultados (Función)'!C7),0)+IFERROR(ABS('Estado Resultados (Función)'!C14),0)),"")</f>
        <v/>
      </c>
      <c r="I46" s="13">
        <f>IFERROR(('Estado Resultados (Función)'!B11+(IFERROR(ABS('Estado Resultados (Función)'!B8),0)+IFERROR(ABS('Estado Resultados (Función)'!B7),0)+IFERROR(ABS('Estado Resultados (Función)'!B14),0)))/(IFERROR(ABS('Estado Resultados (Función)'!B8),0)+IFERROR(ABS('Estado Resultados (Función)'!B7),0)+IFERROR(ABS('Estado Resultados (Función)'!B14),0)),"")</f>
        <v/>
      </c>
      <c r="J46" s="13">
        <f>LOOKUP(2,1/(--(B46:I46&lt;&gt;"")),B46:I46)</f>
        <v/>
      </c>
      <c r="K46" s="13">
        <f>IFERROR(AVERAGE(B46:I46),"")</f>
        <v/>
      </c>
      <c r="L46" s="14">
        <f>IFERROR(IF((LOOKUP(2,1/(--(B46:I46&lt;&gt;"")),B46:I46))&gt;(LOOKUP(2,1/(--(B46:I46&lt;LOOKUP(2,1/(--(B46:I46&lt;&gt;"")),B46:I46))),B46:I46)),"▲",IF((LOOKUP(2,1/(--(B46:I46&lt;&gt;"")),B46:I46))&lt;(LOOKUP(2,1/(--(B46:I46&lt;LOOKUP(2,1/(--(B46:I46&lt;&gt;"")),B46:I46))),B46:I46)),"▼","→")),"→")</f>
        <v/>
      </c>
    </row>
    <row r="47">
      <c r="A47" s="12" t="inlineStr">
        <is>
          <t>Altman Z-Score</t>
        </is>
      </c>
      <c r="B47" s="13">
        <f>IFERROR(1.2*(('Balance General'!I14-'Balance General'!I45)/'Balance General'!I31)+1.4*('Balance General'!I60/'Balance General'!I31)+3.3*('Estado Resultados (Función)'!I11/'Balance General'!I31)+0.6*('Balance General'!I65/'Balance General'!I57)+1.0*('Estado Resultados (Función)'!I3/'Balance General'!I31),"")</f>
        <v/>
      </c>
      <c r="C47" s="13">
        <f>IFERROR(1.2*(('Balance General'!H14-'Balance General'!H45)/'Balance General'!H31)+1.4*('Balance General'!H60/'Balance General'!H31)+3.3*('Estado Resultados (Función)'!H11/'Balance General'!H31)+0.6*('Balance General'!H65/'Balance General'!H57)+1.0*('Estado Resultados (Función)'!H3/'Balance General'!H31),"")</f>
        <v/>
      </c>
      <c r="D47" s="13">
        <f>IFERROR(1.2*(('Balance General'!G14-'Balance General'!G45)/'Balance General'!G31)+1.4*('Balance General'!G60/'Balance General'!G31)+3.3*('Estado Resultados (Función)'!G11/'Balance General'!G31)+0.6*('Balance General'!G65/'Balance General'!G57)+1.0*('Estado Resultados (Función)'!G3/'Balance General'!G31),"")</f>
        <v/>
      </c>
      <c r="E47" s="13">
        <f>IFERROR(1.2*(('Balance General'!F14-'Balance General'!F45)/'Balance General'!F31)+1.4*('Balance General'!F60/'Balance General'!F31)+3.3*('Estado Resultados (Función)'!F11/'Balance General'!F31)+0.6*('Balance General'!F65/'Balance General'!F57)+1.0*('Estado Resultados (Función)'!F3/'Balance General'!F31),"")</f>
        <v/>
      </c>
      <c r="F47" s="13">
        <f>IFERROR(1.2*(('Balance General'!E14-'Balance General'!E45)/'Balance General'!E31)+1.4*('Balance General'!E60/'Balance General'!E31)+3.3*('Estado Resultados (Función)'!E11/'Balance General'!E31)+0.6*('Balance General'!E65/'Balance General'!E57)+1.0*('Estado Resultados (Función)'!E3/'Balance General'!E31),"")</f>
        <v/>
      </c>
      <c r="G47" s="13">
        <f>IFERROR(1.2*(('Balance General'!D14-'Balance General'!D45)/'Balance General'!D31)+1.4*('Balance General'!D60/'Balance General'!D31)+3.3*('Estado Resultados (Función)'!D11/'Balance General'!D31)+0.6*('Balance General'!D65/'Balance General'!D57)+1.0*('Estado Resultados (Función)'!D3/'Balance General'!D31),"")</f>
        <v/>
      </c>
      <c r="H47" s="13">
        <f>IFERROR(1.2*(('Balance General'!C14-'Balance General'!C45)/'Balance General'!C31)+1.4*('Balance General'!C60/'Balance General'!C31)+3.3*('Estado Resultados (Función)'!C11/'Balance General'!C31)+0.6*('Balance General'!C65/'Balance General'!C57)+1.0*('Estado Resultados (Función)'!C3/'Balance General'!C31),"")</f>
        <v/>
      </c>
      <c r="I47" s="13">
        <f>IFERROR(1.2*(('Balance General'!B14-'Balance General'!B45)/'Balance General'!B31)+1.4*('Balance General'!B60/'Balance General'!B31)+3.3*('Estado Resultados (Función)'!B11/'Balance General'!B31)+0.6*('Balance General'!B65/'Balance General'!B57)+1.0*('Estado Resultados (Función)'!B3/'Balance General'!B31),"")</f>
        <v/>
      </c>
      <c r="J47" s="13">
        <f>LOOKUP(2,1/(--(B47:I47&lt;&gt;"")),B47:I47)</f>
        <v/>
      </c>
      <c r="K47" s="13">
        <f>IFERROR(AVERAGE(B47:I47),"")</f>
        <v/>
      </c>
      <c r="L47" s="14">
        <f>IFERROR(IF((LOOKUP(2,1/(--(B47:I47&lt;&gt;"")),B47:I47))&gt;(LOOKUP(2,1/(--(B47:I47&lt;LOOKUP(2,1/(--(B47:I47&lt;&gt;"")),B47:I47))),B47:I47)),"▲",IF((LOOKUP(2,1/(--(B47:I47&lt;&gt;"")),B47:I47))&lt;(LOOKUP(2,1/(--(B47:I47&lt;LOOKUP(2,1/(--(B47:I47&lt;&gt;"")),B47:I47))),B47:I47)),"▼","→")),"→")</f>
        <v/>
      </c>
    </row>
    <row r="48">
      <c r="A48" s="12" t="inlineStr">
        <is>
          <t>Beta (Nota)</t>
        </is>
      </c>
      <c r="B48" s="13">
        <f>"Requiere datos de mercado"</f>
        <v/>
      </c>
      <c r="C48" s="13">
        <f>"Requiere datos de mercado"</f>
        <v/>
      </c>
      <c r="D48" s="13">
        <f>"Requiere datos de mercado"</f>
        <v/>
      </c>
      <c r="E48" s="13">
        <f>"Requiere datos de mercado"</f>
        <v/>
      </c>
      <c r="F48" s="13">
        <f>"Requiere datos de mercado"</f>
        <v/>
      </c>
      <c r="G48" s="13">
        <f>"Requiere datos de mercado"</f>
        <v/>
      </c>
      <c r="H48" s="13">
        <f>"Requiere datos de mercado"</f>
        <v/>
      </c>
      <c r="I48" s="13">
        <f>"Requiere datos de mercado"</f>
        <v/>
      </c>
      <c r="J48" s="13">
        <f>LOOKUP(2,1/(--(B48:I48&lt;&gt;"")),B48:I48)</f>
        <v/>
      </c>
      <c r="K48" s="13">
        <f>IFERROR(AVERAGE(B48:I48),"")</f>
        <v/>
      </c>
      <c r="L48" s="14">
        <f>IFERROR(IF((LOOKUP(2,1/(--(B48:I48&lt;&gt;"")),B48:I48))&gt;(LOOKUP(2,1/(--(B48:I48&lt;LOOKUP(2,1/(--(B48:I48&lt;&gt;"")),B48:I48))),B48:I48)),"▲",IF((LOOKUP(2,1/(--(B48:I48&lt;&gt;"")),B48:I48))&lt;(LOOKUP(2,1/(--(B48:I48&lt;LOOKUP(2,1/(--(B48:I48&lt;&gt;"")),B48:I48))),B48:I48)),"▼","→")),"→")</f>
        <v/>
      </c>
    </row>
    <row r="51">
      <c r="A51" s="23" t="inlineStr">
        <is>
          <t>Definición y Fórmula (tooltip)</t>
        </is>
      </c>
    </row>
    <row r="52">
      <c r="A52" s="9" t="inlineStr">
        <is>
          <t>Indicador</t>
        </is>
      </c>
      <c r="B52" s="9" t="inlineStr">
        <is>
          <t>Fórmula (texto)</t>
        </is>
      </c>
      <c r="C52" s="9" t="inlineStr">
        <is>
          <t>Ejemplo de Fórmula Excel (último año)</t>
        </is>
      </c>
    </row>
    <row r="53">
      <c r="A53" s="24" t="inlineStr">
        <is>
          <t>LIQUIDEZ</t>
        </is>
      </c>
      <c r="B53" s="11" t="n"/>
      <c r="C53" s="11" t="n"/>
    </row>
    <row r="54">
      <c r="A54" s="12" t="inlineStr">
        <is>
          <t>Liquidez Corriente</t>
        </is>
      </c>
      <c r="B54" s="12" t="inlineStr">
        <is>
          <t>Activo Corriente / Pasivo Corriente</t>
        </is>
      </c>
      <c r="C54" s="12">
        <f>IFERROR('Balance General'!B14/'Balance General'!B45,"")</f>
        <v/>
      </c>
    </row>
    <row r="55">
      <c r="A55" s="12" t="inlineStr">
        <is>
          <t>Prueba Ácida</t>
        </is>
      </c>
      <c r="B55" s="12" t="inlineStr">
        <is>
          <t>(Activo Corriente - Inventarios) / Pasivo Corriente</t>
        </is>
      </c>
      <c r="C55" s="12">
        <f>IFERROR(('Balance General'!B14-'Balance General'!B9)/'Balance General'!B45,"")</f>
        <v/>
      </c>
    </row>
    <row r="56">
      <c r="A56" s="12" t="inlineStr">
        <is>
          <t>Cash Ratio</t>
        </is>
      </c>
      <c r="B56" s="12" t="inlineStr">
        <is>
          <t>Efectivo y Equivalentes / Pasivo Corriente</t>
        </is>
      </c>
      <c r="C56" s="12">
        <f>IFERROR('Balance General'!B4/'Balance General'!B45,"")</f>
        <v/>
      </c>
    </row>
    <row r="57">
      <c r="A57" s="12" t="inlineStr">
        <is>
          <t>Capital de Trabajo</t>
        </is>
      </c>
      <c r="B57" s="12" t="inlineStr">
        <is>
          <t>Activo Corriente - Pasivo Corriente</t>
        </is>
      </c>
      <c r="C57" s="12">
        <f>IFERROR('Balance General'!B14-'Balance General'!B45,"")</f>
        <v/>
      </c>
    </row>
    <row r="58">
      <c r="A58" s="25" t="inlineStr">
        <is>
          <t>SOLVENCIA Y ESTRUCTURA</t>
        </is>
      </c>
      <c r="B58" s="11" t="n"/>
      <c r="C58" s="11" t="n"/>
    </row>
    <row r="59">
      <c r="A59" s="12" t="inlineStr">
        <is>
          <t>Endeudamiento (D/E)</t>
        </is>
      </c>
      <c r="B59" s="12" t="inlineStr">
        <is>
          <t>Deuda Total / Patrimonio</t>
        </is>
      </c>
      <c r="C59" s="12">
        <f>IFERROR('Balance General'!B57/'Balance General'!B65,"")</f>
        <v/>
      </c>
    </row>
    <row r="60">
      <c r="A60" s="12" t="inlineStr">
        <is>
          <t>Apalancamiento (D/A)</t>
        </is>
      </c>
      <c r="B60" s="12" t="inlineStr">
        <is>
          <t>Deuda Total / Activos Totales</t>
        </is>
      </c>
      <c r="C60" s="12">
        <f>IFERROR('Balance General'!B57/'Balance General'!B31,"")</f>
        <v/>
      </c>
    </row>
    <row r="61">
      <c r="A61" s="12" t="inlineStr">
        <is>
          <t>Cobertura de Intereses</t>
        </is>
      </c>
      <c r="B61" s="12" t="inlineStr">
        <is>
          <t>EBIT / |Gastos por Intereses|</t>
        </is>
      </c>
      <c r="C61" s="12">
        <f>IFERROR('Estado Resultados (Función)'!B11/ABS('Estado Resultados (Función)'!B14),"")</f>
        <v/>
      </c>
    </row>
    <row r="62">
      <c r="A62" s="12" t="inlineStr">
        <is>
          <t>Deuda / EBITDA</t>
        </is>
      </c>
      <c r="B62" s="12" t="inlineStr">
        <is>
          <t>Deuda Total / (EBIT + Depreciación + Amortización)</t>
        </is>
      </c>
      <c r="C62" s="12">
        <f>IFERROR('Balance General'!B57/('Estado Resultados (Función)'!B11),"")</f>
        <v/>
      </c>
    </row>
    <row r="63">
      <c r="A63" s="12" t="inlineStr">
        <is>
          <t>Autonomía Financiera</t>
        </is>
      </c>
      <c r="B63" s="12" t="inlineStr">
        <is>
          <t>Patrimonio / Activo Total</t>
        </is>
      </c>
      <c r="C63" s="12">
        <f>IFERROR('Balance General'!B65/'Balance General'!B31,"")</f>
        <v/>
      </c>
    </row>
    <row r="64">
      <c r="A64" s="26" t="inlineStr">
        <is>
          <t>RENTABILIDAD</t>
        </is>
      </c>
      <c r="B64" s="11" t="n"/>
      <c r="C64" s="11" t="n"/>
    </row>
    <row r="65">
      <c r="A65" s="12" t="inlineStr">
        <is>
          <t>Margen Bruto</t>
        </is>
      </c>
      <c r="B65" s="12" t="inlineStr">
        <is>
          <t>Utilidad Bruta / Ventas</t>
        </is>
      </c>
      <c r="C65" s="12">
        <f>IFERROR('Estado Resultados (Función)'!B5/'Estado Resultados (Función)'!B3,"")</f>
        <v/>
      </c>
    </row>
    <row r="66">
      <c r="A66" s="12" t="inlineStr">
        <is>
          <t>Margen Operativo (EBIT)</t>
        </is>
      </c>
      <c r="B66" s="12" t="inlineStr">
        <is>
          <t>EBIT / Ventas</t>
        </is>
      </c>
      <c r="C66" s="12">
        <f>IFERROR('Estado Resultados (Función)'!B11/'Estado Resultados (Función)'!B3,"")</f>
        <v/>
      </c>
    </row>
    <row r="67">
      <c r="A67" s="12" t="inlineStr">
        <is>
          <t>Margen EBITDA</t>
        </is>
      </c>
      <c r="B67" s="12" t="inlineStr">
        <is>
          <t>EBITDA / Ventas</t>
        </is>
      </c>
      <c r="C67" s="12">
        <f>IFERROR(('Estado Resultados (Función)'!B11)/'Estado Resultados (Función)'!B3,"")</f>
        <v/>
      </c>
    </row>
    <row r="68">
      <c r="A68" s="12" t="inlineStr">
        <is>
          <t>Margen Neto</t>
        </is>
      </c>
      <c r="B68" s="12" t="inlineStr">
        <is>
          <t>Utilidad Neta / Ventas</t>
        </is>
      </c>
      <c r="C68" s="12">
        <f>IFERROR('Estado Resultados (Función)'!B26/'Estado Resultados (Función)'!B3,"")</f>
        <v/>
      </c>
    </row>
    <row r="69">
      <c r="A69" s="12" t="inlineStr">
        <is>
          <t>ROE</t>
        </is>
      </c>
      <c r="B69" s="12" t="inlineStr">
        <is>
          <t>Utilidad Neta / Patrimonio Promedio</t>
        </is>
      </c>
      <c r="C69" s="12">
        <f>IFERROR('Estado Resultados (Función)'!B26/AVERAGE('Balance General'!B65,'Balance General'!C65),"")</f>
        <v/>
      </c>
    </row>
    <row r="70">
      <c r="A70" s="12" t="inlineStr">
        <is>
          <t>ROA</t>
        </is>
      </c>
      <c r="B70" s="12" t="inlineStr">
        <is>
          <t>Utilidad Neta / Activos Totales Promedio</t>
        </is>
      </c>
      <c r="C70" s="12">
        <f>IFERROR('Estado Resultados (Función)'!B26/AVERAGE('Balance General'!B31,'Balance General'!C31),"")</f>
        <v/>
      </c>
    </row>
    <row r="71">
      <c r="A71" s="27" t="inlineStr">
        <is>
          <t>EFICIENCIA OPERATIVA</t>
        </is>
      </c>
      <c r="B71" s="11" t="n"/>
      <c r="C71" s="11" t="n"/>
    </row>
    <row r="72">
      <c r="A72" s="12" t="inlineStr">
        <is>
          <t>Rotación de Activos</t>
        </is>
      </c>
      <c r="B72" s="12" t="inlineStr">
        <is>
          <t>Ventas / Activos Promedio</t>
        </is>
      </c>
      <c r="C72" s="12">
        <f>IFERROR('Estado Resultados (Función)'!B3/AVERAGE('Balance General'!B31,'Balance General'!C31),"")</f>
        <v/>
      </c>
    </row>
    <row r="73">
      <c r="A73" s="12" t="inlineStr">
        <is>
          <t>Rotación de Activos Fijos</t>
        </is>
      </c>
      <c r="B73" s="12" t="inlineStr">
        <is>
          <t>Ventas / PPE Promedio</t>
        </is>
      </c>
      <c r="C73" s="12">
        <f>IFERROR('Estado Resultados (Función)'!B3/AVERAGE('Balance General'!B24,'Balance General'!C24),"")</f>
        <v/>
      </c>
    </row>
    <row r="74">
      <c r="A74" s="12" t="inlineStr">
        <is>
          <t>Rotación de Inventarios</t>
        </is>
      </c>
      <c r="B74" s="12" t="inlineStr">
        <is>
          <t>Costo de Ventas / Inventario Promedio</t>
        </is>
      </c>
      <c r="C74" s="12">
        <f>IFERROR('Estado Resultados (Función)'!B4/AVERAGE('Balance General'!B9,'Balance General'!C9),"")</f>
        <v/>
      </c>
    </row>
    <row r="75">
      <c r="A75" s="12" t="inlineStr">
        <is>
          <t>Días de Inventario</t>
        </is>
      </c>
      <c r="B75" s="12" t="inlineStr">
        <is>
          <t>365 / Rotación de Inventarios</t>
        </is>
      </c>
      <c r="C75" s="12">
        <f>IFERROR(365/IFERROR('Estado Resultados (Función)'!B4/AVERAGE('Balance General'!B9,'Balance General'!C9),""),"")</f>
        <v/>
      </c>
    </row>
    <row r="76">
      <c r="A76" s="12" t="inlineStr">
        <is>
          <t>Rotación de Cuentas por Cobrar</t>
        </is>
      </c>
      <c r="B76" s="12" t="inlineStr">
        <is>
          <t>Ventas / Cuentas por Cobrar Promedio</t>
        </is>
      </c>
      <c r="C76" s="12">
        <f>IFERROR('Estado Resultados (Función)'!B3/AVERAGE('Balance General'!B7,'Balance General'!C7),"")</f>
        <v/>
      </c>
    </row>
    <row r="77">
      <c r="A77" s="12" t="inlineStr">
        <is>
          <t>Período Promedio de Cobro</t>
        </is>
      </c>
      <c r="B77" s="12" t="inlineStr">
        <is>
          <t>365 / Rotación de CxC</t>
        </is>
      </c>
      <c r="C77" s="12">
        <f>IFERROR(365/IFERROR('Estado Resultados (Función)'!B3/AVERAGE('Balance General'!B7,'Balance General'!C7),""),"")</f>
        <v/>
      </c>
    </row>
    <row r="78">
      <c r="A78" s="12" t="inlineStr">
        <is>
          <t>Rotación de Cuentas por Pagar</t>
        </is>
      </c>
      <c r="B78" s="12" t="inlineStr">
        <is>
          <t>Compras (≈ COGS + ΔInventario) / Cuentas por Pagar Promedio</t>
        </is>
      </c>
      <c r="C78" s="12">
        <f>IFERROR(('Estado Resultados (Función)'!B4+('Balance General'!B9-'Balance General'!C9))/AVERAGE('Balance General'!B37,'Balance General'!C37),"")</f>
        <v/>
      </c>
    </row>
    <row r="79">
      <c r="A79" s="12" t="inlineStr">
        <is>
          <t>Período Promedio de Pago</t>
        </is>
      </c>
      <c r="B79" s="12" t="inlineStr">
        <is>
          <t>365 / Rotación de CxP</t>
        </is>
      </c>
      <c r="C79" s="12">
        <f>IFERROR(365/IFERROR(('Estado Resultados (Función)'!B4+('Balance General'!B9-'Balance General'!C9))/AVERAGE('Balance General'!B37,'Balance General'!C37),""),"")</f>
        <v/>
      </c>
    </row>
    <row r="80">
      <c r="A80" s="12" t="inlineStr">
        <is>
          <t>Ciclo de Conversión de Efectivo</t>
        </is>
      </c>
      <c r="B80" s="12" t="inlineStr">
        <is>
          <t>Días Inventario + Días CxC - Días CxP</t>
        </is>
      </c>
      <c r="C80" s="12">
        <f>IFERROR(IFERROR(365/IFERROR('Estado Resultados (Función)'!B4/AVERAGE('Balance General'!B9,'Balance General'!C9),""),"")+IFERROR(365/IFERROR('Estado Resultados (Función)'!B3/AVERAGE('Balance General'!B7,'Balance General'!C7),""),"")-IFERROR(365/IFERROR(('Estado Resultados (Función)'!B4+('Balance General'!B9-'Balance General'!C9))/AVERAGE('Balance General'!B37,'Balance General'!C37),""),""),"")</f>
        <v/>
      </c>
    </row>
    <row r="81">
      <c r="A81" s="28" t="inlineStr">
        <is>
          <t>FLUJOS Y ADICIONALES</t>
        </is>
      </c>
      <c r="B81" s="11" t="n"/>
      <c r="C81" s="11" t="n"/>
    </row>
    <row r="82">
      <c r="A82" s="12" t="inlineStr">
        <is>
          <t>Conversión de caja (CFO/Utilidad Neta)</t>
        </is>
      </c>
      <c r="B82" s="12" t="inlineStr">
        <is>
          <t>Flujo Operativo / Utilidad Neta</t>
        </is>
      </c>
      <c r="C82" s="12">
        <f>IFERROR('Flujo Efectivo'!B22/'Estado Resultados (Función)'!B26,"")</f>
        <v/>
      </c>
    </row>
    <row r="83">
      <c r="A83" s="12" t="inlineStr">
        <is>
          <t>Free Cash Flow (CFO - CAPEX)</t>
        </is>
      </c>
      <c r="B83" s="12" t="inlineStr">
        <is>
          <t>CFO - CAPEX (Compras PPE)</t>
        </is>
      </c>
      <c r="C83" s="12">
        <f>IFERROR('Flujo Efectivo'!B22-ABS('Flujo Efectivo'!B33),"")</f>
        <v/>
      </c>
    </row>
    <row r="84">
      <c r="A84" s="12" t="inlineStr">
        <is>
          <t>AC / AT</t>
        </is>
      </c>
      <c r="B84" s="12" t="inlineStr">
        <is>
          <t>Activo Corriente / Activo Total</t>
        </is>
      </c>
      <c r="C84" s="12">
        <f>IFERROR('Balance General'!B14/'Balance General'!B31,"")</f>
        <v/>
      </c>
    </row>
    <row r="85">
      <c r="A85" s="12" t="inlineStr">
        <is>
          <t>PC / PT</t>
        </is>
      </c>
      <c r="B85" s="12" t="inlineStr">
        <is>
          <t>Pasivo Corriente / Pasivo Total</t>
        </is>
      </c>
      <c r="C85" s="12">
        <f>IFERROR('Balance General'!B45/'Balance General'!B57,"")</f>
        <v/>
      </c>
    </row>
    <row r="86">
      <c r="A86" s="29" t="inlineStr">
        <is>
          <t>CREACIÓN DE VALOR</t>
        </is>
      </c>
      <c r="B86" s="11" t="n"/>
      <c r="C86" s="11" t="n"/>
    </row>
    <row r="87">
      <c r="A87" s="12" t="inlineStr">
        <is>
          <t>ROA</t>
        </is>
      </c>
      <c r="B87" s="12" t="inlineStr">
        <is>
          <t>Utilidad Neta / Activos Totales Promedio</t>
        </is>
      </c>
      <c r="C87" s="12">
        <f>IFERROR('Estado Resultados (Función)'!B26/AVERAGE('Balance General'!B31,'Balance General'!C31),"")</f>
        <v/>
      </c>
    </row>
    <row r="88">
      <c r="A88" s="12" t="inlineStr">
        <is>
          <t>ROIC</t>
        </is>
      </c>
      <c r="B88" s="12" t="inlineStr">
        <is>
          <t>NOPAT / Capital Invertido</t>
        </is>
      </c>
      <c r="C88" s="12">
        <f>IFERROR(('Estado Resultados (Función)'!B11*(1-IFERROR(ABS('Estado Resultados (Función)'!B23)/'Estado Resultados (Función)'!B22,0.25)))/(AVERAGE('Balance General'!B31,'Balance General'!C31)-AVERAGE('Balance General'!B4,'Balance General'!C4)-AVERAGE('Balance General'!B37,'Balance General'!C37)),"")</f>
        <v/>
      </c>
    </row>
    <row r="89">
      <c r="A89" s="12" t="inlineStr">
        <is>
          <t>EVA (WACC=10%)</t>
        </is>
      </c>
      <c r="B89" s="12" t="inlineStr">
        <is>
          <t>NOPAT - (Capital Invertido × WACC estimado)</t>
        </is>
      </c>
      <c r="C89" s="12">
        <f>IFERROR(('Estado Resultados (Función)'!B11*(1-IFERROR(ABS('Estado Resultados (Función)'!B23)/'Estado Resultados (Función)'!B22,0.25)))-((AVERAGE('Balance General'!B31,'Balance General'!C31)-AVERAGE('Balance General'!B4,'Balance General'!C4)-AVERAGE('Balance General'!B37,'Balance General'!C37))*0.10),"")</f>
        <v/>
      </c>
    </row>
    <row r="90">
      <c r="A90" s="12" t="inlineStr">
        <is>
          <t>Spread (ROIC - WACC)</t>
        </is>
      </c>
      <c r="B90" s="12" t="inlineStr">
        <is>
          <t>ROIC - WACC estimado (10%)</t>
        </is>
      </c>
      <c r="C90" s="12">
        <f>IFERROR((('Estado Resultados (Función)'!B11*(1-ABS('Estado Resultados (Función)'!B23)/'Estado Resultados (Función)'!B22,0.25)))/(AVERAGE('Balance General'!B31,'Balance General'!C31)-AVERAGE('Balance General'!B4,'Balance General'!C4)-AVERAGE('Balance General'!B37,'Balance General'!C37)))-0.10,"")</f>
        <v/>
      </c>
    </row>
    <row r="91">
      <c r="A91" s="12" t="inlineStr">
        <is>
          <t>MVA (Nota)</t>
        </is>
      </c>
      <c r="B91" s="12" t="inlineStr">
        <is>
          <t>Valor de Mercado - Capital Invertido (requiere datos de mercado)</t>
        </is>
      </c>
      <c r="C91" s="12">
        <f>"Requiere Valor de Mercado"</f>
        <v/>
      </c>
    </row>
    <row r="92">
      <c r="A92" s="29" t="inlineStr">
        <is>
          <t>COBERTURA Y RIESGO</t>
        </is>
      </c>
      <c r="B92" s="11" t="n"/>
      <c r="C92" s="11" t="n"/>
    </row>
    <row r="93">
      <c r="A93" s="12" t="inlineStr">
        <is>
          <t>Cobertura Servicio Deuda</t>
        </is>
      </c>
      <c r="B93" s="12" t="inlineStr">
        <is>
          <t>EBITDA / (Intereses + Amortización Deuda)</t>
        </is>
      </c>
      <c r="C93" s="12">
        <f>IFERROR(('Estado Resultados (Función)'!B11)/(ABS('Estado Resultados (Función)'!B14)+IFERROR(ABS('Flujo Efectivo'!B57),0)),"")</f>
        <v/>
      </c>
    </row>
    <row r="94">
      <c r="A94" s="12" t="inlineStr">
        <is>
          <t>Cobertura Gastos Fijos</t>
        </is>
      </c>
      <c r="B94" s="12" t="inlineStr">
        <is>
          <t>(EBIT + Gastos Fijos) / Gastos Fijos</t>
        </is>
      </c>
      <c r="C94" s="12">
        <f>IFERROR(('Estado Resultados (Función)'!B11+(IFERROR(ABS('Estado Resultados (Función)'!B8),0)+IFERROR(ABS('Estado Resultados (Función)'!B7),0)+IFERROR(ABS('Estado Resultados (Función)'!B14),0)))/(IFERROR(ABS('Estado Resultados (Función)'!B8),0)+IFERROR(ABS('Estado Resultados (Función)'!B7),0)+IFERROR(ABS('Estado Resultados (Función)'!B14),0)),"")</f>
        <v/>
      </c>
    </row>
    <row r="95">
      <c r="A95" s="12" t="inlineStr">
        <is>
          <t>Altman Z-Score</t>
        </is>
      </c>
      <c r="B95" s="12" t="inlineStr">
        <is>
          <t>1.2×(CT/AT) + 1.4×(RE/AT) + 3.3×(EBIT/AT) + 0.6×(E/D) + 1.0×(S/AT)</t>
        </is>
      </c>
      <c r="C95" s="12">
        <f>IFERROR(1.2*(('Balance General'!B14-'Balance General'!B45)/'Balance General'!B31)+1.4*('Balance General'!B60/'Balance General'!B31)+3.3*('Estado Resultados (Función)'!B11/'Balance General'!B31)+0.6*('Balance General'!B65/'Balance General'!B57)+1.0*('Estado Resultados (Función)'!B3/'Balance General'!B31),"")</f>
        <v/>
      </c>
    </row>
    <row r="96">
      <c r="A96" s="12" t="inlineStr">
        <is>
          <t>Beta (Nota)</t>
        </is>
      </c>
      <c r="B96" s="12" t="inlineStr">
        <is>
          <t>Requiere datos históricos de precios de mercado</t>
        </is>
      </c>
      <c r="C96" s="12">
        <f>"Requiere datos de mercado"</f>
        <v/>
      </c>
    </row>
  </sheetData>
  <mergeCells count="10">
    <mergeCell ref="A38:L38"/>
    <mergeCell ref="A2:L2"/>
    <mergeCell ref="A16:L16"/>
    <mergeCell ref="A10:L10"/>
    <mergeCell ref="A33:L33"/>
    <mergeCell ref="A51:L51"/>
    <mergeCell ref="A1:L1"/>
    <mergeCell ref="A5:L5"/>
    <mergeCell ref="A23:L23"/>
    <mergeCell ref="A44:L44"/>
  </mergeCells>
  <conditionalFormatting sqref="B5:I48">
    <cfRule type="colorScale" priority="1">
      <colorScale>
        <cfvo type="percentile" val="5"/>
        <cfvo type="percentile" val="50"/>
        <cfvo type="percentile" val="95"/>
        <color rgb="00FDE725"/>
        <color rgb="005DC863"/>
        <color rgb="002A788E"/>
      </colorScale>
    </cfRule>
  </conditionalFormatting>
  <conditionalFormatting sqref="J5:J48">
    <cfRule type="dataBar" priority="2">
      <dataBar showValue="1">
        <cfvo type="min"/>
        <cfvo type="max"/>
        <color rgb="004F81BD"/>
      </dataBar>
    </cfRule>
  </conditionalFormatting>
  <conditionalFormatting sqref="K5:K48">
    <cfRule type="dataBar" priority="3">
      <dataBar showValue="1">
        <cfvo type="min"/>
        <cfvo type="max"/>
        <color rgb="004F81BD"/>
      </dataBar>
    </cfRule>
  </conditionalFormatting>
  <pageMargins left="0.75" right="0.75" top="1" bottom="1" header="0.5" footer="0.5"/>
</worksheet>
</file>

<file path=xl/worksheets/sheet2.xml><?xml version="1.0" encoding="utf-8"?>
<worksheet xmlns="http://schemas.openxmlformats.org/spreadsheetml/2006/main">
  <sheetPr>
    <outlinePr summaryBelow="1" summaryRight="1"/>
    <pageSetUpPr/>
  </sheetPr>
  <dimension ref="A1:I68"/>
  <sheetViews>
    <sheetView tabSelected="1" workbookViewId="0">
      <selection activeCell="A1" sqref="A1"/>
    </sheetView>
  </sheetViews>
  <sheetFormatPr baseColWidth="8" defaultRowHeight="15"/>
  <cols>
    <col width="60.7109375" customWidth="1" min="1" max="1"/>
    <col width="15.7109375" customWidth="1" style="6" min="2" max="9"/>
  </cols>
  <sheetData>
    <row r="1">
      <c r="A1" s="2" t="inlineStr">
        <is>
          <t>Concepto</t>
        </is>
      </c>
      <c r="B1" s="2" t="inlineStr">
        <is>
          <t>2024-12</t>
        </is>
      </c>
      <c r="C1" s="2" t="inlineStr">
        <is>
          <t>2023-12</t>
        </is>
      </c>
      <c r="D1" s="2" t="inlineStr">
        <is>
          <t>2022-12</t>
        </is>
      </c>
      <c r="E1" s="2" t="inlineStr">
        <is>
          <t>2021-12</t>
        </is>
      </c>
      <c r="F1" s="2" t="inlineStr">
        <is>
          <t>2020-12</t>
        </is>
      </c>
      <c r="G1" s="2" t="inlineStr">
        <is>
          <t>2019-12</t>
        </is>
      </c>
      <c r="H1" s="2" t="inlineStr">
        <is>
          <t>2018-12</t>
        </is>
      </c>
      <c r="I1" s="2" t="inlineStr">
        <is>
          <t>2017-12</t>
        </is>
      </c>
    </row>
    <row r="2">
      <c r="A2" s="3" t="inlineStr">
        <is>
          <t>Activos [sinopsis]</t>
        </is>
      </c>
      <c r="B2" s="4" t="n"/>
      <c r="C2" s="4" t="n"/>
      <c r="D2" s="4" t="n"/>
      <c r="E2" s="4" t="n"/>
      <c r="F2" s="4" t="n"/>
      <c r="G2" s="4" t="n"/>
      <c r="H2" s="4" t="n"/>
      <c r="I2" s="4" t="n"/>
    </row>
    <row r="3">
      <c r="A3" s="3" t="inlineStr">
        <is>
          <t>Activos corrientes [sinopsis]</t>
        </is>
      </c>
      <c r="B3" s="4" t="n"/>
      <c r="C3" s="4" t="n"/>
      <c r="D3" s="4" t="n"/>
      <c r="E3" s="4" t="n"/>
      <c r="F3" s="4" t="n"/>
      <c r="G3" s="4" t="n"/>
      <c r="H3" s="4" t="n"/>
      <c r="I3" s="4" t="n"/>
    </row>
    <row r="4">
      <c r="A4" s="5" t="inlineStr">
        <is>
          <t>Efectivo y equivalentes al efectivo</t>
        </is>
      </c>
      <c r="B4" s="6" t="n">
        <v>317489</v>
      </c>
      <c r="C4" s="6" t="n">
        <v>234316</v>
      </c>
      <c r="D4" s="6" t="n">
        <v>87127</v>
      </c>
      <c r="E4" s="6" t="n">
        <v>111999</v>
      </c>
      <c r="F4" s="6" t="n">
        <v>295421470</v>
      </c>
      <c r="G4" s="6" t="n">
        <v>188230563</v>
      </c>
      <c r="H4" s="6" t="n">
        <v>72898813</v>
      </c>
      <c r="I4" s="6" t="n">
        <v>87774218</v>
      </c>
    </row>
    <row r="5">
      <c r="A5" s="5" t="inlineStr">
        <is>
          <t>Otros activos financieros corrientes</t>
        </is>
      </c>
      <c r="B5" s="6" t="n">
        <v>40510</v>
      </c>
      <c r="C5" s="6" t="n">
        <v>18773</v>
      </c>
      <c r="D5" s="6" t="n">
        <v>22695</v>
      </c>
      <c r="E5" s="6" t="n">
        <v>66148</v>
      </c>
      <c r="F5" s="6" t="n">
        <v>6734333</v>
      </c>
      <c r="G5" s="6" t="n">
        <v>9684261</v>
      </c>
      <c r="H5" s="6" t="n">
        <v>2879665</v>
      </c>
      <c r="I5" s="6" t="n">
        <v>2809360</v>
      </c>
    </row>
    <row r="6">
      <c r="A6" s="5" t="inlineStr">
        <is>
          <t>Otros activos no financieros corrientes</t>
        </is>
      </c>
      <c r="B6" s="6" t="n">
        <v>36603</v>
      </c>
      <c r="C6" s="6" t="n">
        <v>21987</v>
      </c>
      <c r="D6" s="6" t="n">
        <v>23862</v>
      </c>
      <c r="E6" s="6" t="n">
        <v>36343</v>
      </c>
      <c r="F6" s="6" t="n">
        <v>24900864</v>
      </c>
      <c r="G6" s="6" t="n">
        <v>17326593</v>
      </c>
      <c r="H6" s="6" t="n">
        <v>16264012</v>
      </c>
      <c r="I6" s="6" t="n">
        <v>16820424</v>
      </c>
    </row>
    <row r="7">
      <c r="A7" s="5" t="inlineStr">
        <is>
          <t>Deudores comerciales y otras cuentas por cobrar corrientes</t>
        </is>
      </c>
      <c r="B7" s="6" t="n">
        <v>316889</v>
      </c>
      <c r="C7" s="6" t="n">
        <v>403315</v>
      </c>
      <c r="D7" s="6" t="n">
        <v>397758</v>
      </c>
      <c r="E7" s="6" t="n">
        <v>372511</v>
      </c>
      <c r="F7" s="6" t="n">
        <v>269380475</v>
      </c>
      <c r="G7" s="6" t="n">
        <v>299772725</v>
      </c>
      <c r="H7" s="6" t="n">
        <v>184492930</v>
      </c>
      <c r="I7" s="6" t="n">
        <v>194189055</v>
      </c>
    </row>
    <row r="8">
      <c r="A8" s="5" t="inlineStr">
        <is>
          <t>Cuentas por cobrar a entidades relacionadas, corrientes</t>
        </is>
      </c>
      <c r="B8" s="6" t="n">
        <v>0</v>
      </c>
      <c r="C8" s="6" t="n">
        <v>16</v>
      </c>
      <c r="D8" s="6" t="n">
        <v>0</v>
      </c>
      <c r="E8" s="6" t="n">
        <v>36</v>
      </c>
      <c r="F8" s="6" t="n">
        <v>3221</v>
      </c>
      <c r="G8" s="6" t="n">
        <v>698923</v>
      </c>
      <c r="H8" s="6" t="n">
        <v>132058</v>
      </c>
      <c r="I8" s="6" t="n">
        <v>81588</v>
      </c>
    </row>
    <row r="9">
      <c r="A9" s="5" t="inlineStr">
        <is>
          <t>Inventarios corrientes</t>
        </is>
      </c>
      <c r="B9" s="6" t="n">
        <v>632327</v>
      </c>
      <c r="C9" s="6" t="n">
        <v>630631</v>
      </c>
      <c r="D9" s="6" t="n">
        <v>773614</v>
      </c>
      <c r="E9" s="6" t="n">
        <v>520280</v>
      </c>
      <c r="F9" s="6" t="n">
        <v>357032081</v>
      </c>
      <c r="G9" s="6" t="n">
        <v>369717575</v>
      </c>
      <c r="H9" s="6" t="n">
        <v>222507988</v>
      </c>
      <c r="I9" s="6" t="n">
        <v>209113939</v>
      </c>
    </row>
    <row r="10">
      <c r="A10" s="5" t="inlineStr">
        <is>
          <t>Activos biológicos corrientes</t>
        </is>
      </c>
      <c r="B10" s="6" t="n">
        <v>896704</v>
      </c>
      <c r="C10" s="6" t="n">
        <v>847445</v>
      </c>
      <c r="D10" s="6" t="n">
        <v>903045</v>
      </c>
      <c r="E10" s="6" t="n">
        <v>920431</v>
      </c>
      <c r="F10" s="6" t="n">
        <v>644504162</v>
      </c>
      <c r="G10" s="6" t="n">
        <v>754399712</v>
      </c>
      <c r="H10" s="6" t="n">
        <v>309297763</v>
      </c>
      <c r="I10" s="6" t="n">
        <v>178922860</v>
      </c>
    </row>
    <row r="11">
      <c r="A11" s="5" t="inlineStr">
        <is>
          <t>Activos por impuestos corrientes, corrientes</t>
        </is>
      </c>
      <c r="B11" s="6" t="n">
        <v>51826</v>
      </c>
      <c r="C11" s="6" t="n">
        <v>90540</v>
      </c>
      <c r="D11" s="6" t="n">
        <v>101123</v>
      </c>
      <c r="E11" s="6" t="n">
        <v>91760</v>
      </c>
      <c r="F11" s="6" t="n">
        <v>65691438</v>
      </c>
      <c r="G11" s="6" t="n">
        <v>69320472</v>
      </c>
      <c r="H11" s="6" t="n">
        <v>56040654</v>
      </c>
      <c r="I11" s="6" t="n">
        <v>16235200</v>
      </c>
    </row>
    <row r="12">
      <c r="A12" s="5" t="inlineStr">
        <is>
          <t>Total de activos corrientes distintos de los activo o grupos de activos para su disposición clasificados como mantenidos para la venta o como mantenidos para distribuir a los propietarios</t>
        </is>
      </c>
      <c r="B12" s="6" t="n">
        <v>2406487</v>
      </c>
      <c r="C12" s="6" t="n">
        <v>2101950</v>
      </c>
      <c r="D12" s="6" t="n">
        <v>2178475</v>
      </c>
      <c r="E12" s="6" t="n">
        <v>2080307</v>
      </c>
      <c r="F12" s="6" t="n">
        <v>1581975628</v>
      </c>
      <c r="G12" s="6" t="n">
        <v>1706602936</v>
      </c>
      <c r="H12" s="6" t="n">
        <v>936978426</v>
      </c>
      <c r="I12" s="6" t="n">
        <v>724121056</v>
      </c>
    </row>
    <row r="13">
      <c r="A13" s="5" t="inlineStr">
        <is>
          <t>Activos no corrientes o grupos de activos para su disposición clasificados como mantenidos para la venta o como mantenidos para distribuir a los propietarios</t>
        </is>
      </c>
      <c r="B13" s="6" t="n">
        <v>0</v>
      </c>
      <c r="C13" s="6" t="n">
        <v>0</v>
      </c>
      <c r="D13" s="6" t="n">
        <v>0</v>
      </c>
      <c r="E13" s="6" t="n">
        <v>0</v>
      </c>
      <c r="F13" s="6" t="n">
        <v>0</v>
      </c>
      <c r="G13" s="6" t="n">
        <v>0</v>
      </c>
      <c r="H13" s="6" t="n">
        <v>0</v>
      </c>
      <c r="I13" s="6" t="n">
        <v>0</v>
      </c>
    </row>
    <row r="14">
      <c r="A14" s="5" t="inlineStr">
        <is>
          <t>Activos corrientes totales</t>
        </is>
      </c>
      <c r="B14" s="6" t="n">
        <v>2577049</v>
      </c>
      <c r="C14" s="6" t="n">
        <v>2545007</v>
      </c>
      <c r="D14" s="6" t="n">
        <v>2303330</v>
      </c>
      <c r="E14" s="6" t="n">
        <v>2082174</v>
      </c>
      <c r="F14" s="6" t="n">
        <v>1566826756</v>
      </c>
      <c r="G14" s="6" t="n">
        <v>1528197327</v>
      </c>
      <c r="H14" s="6" t="n">
        <v>951321896</v>
      </c>
      <c r="I14" s="6" t="n">
        <v>696741636</v>
      </c>
    </row>
    <row r="15">
      <c r="A15" s="3" t="inlineStr">
        <is>
          <t>Activos no corrientes [sinopsis]</t>
        </is>
      </c>
      <c r="B15" s="4" t="n"/>
      <c r="C15" s="4" t="n"/>
      <c r="D15" s="4" t="n"/>
      <c r="E15" s="4" t="n"/>
      <c r="F15" s="4" t="n"/>
      <c r="G15" s="4" t="n"/>
      <c r="H15" s="4" t="n"/>
      <c r="I15" s="4" t="n"/>
    </row>
    <row r="16">
      <c r="A16" s="5" t="inlineStr">
        <is>
          <t>Otros activos financieros no corrientes</t>
        </is>
      </c>
      <c r="B16" s="6" t="n">
        <v>16</v>
      </c>
      <c r="C16" s="6" t="n">
        <v>14</v>
      </c>
      <c r="D16" s="6" t="n">
        <v>14</v>
      </c>
      <c r="E16" s="6" t="n">
        <v>103</v>
      </c>
      <c r="F16" s="6" t="n">
        <v>33988734</v>
      </c>
      <c r="G16" s="6" t="n">
        <v>3277237</v>
      </c>
      <c r="H16" s="6" t="n">
        <v>6189586</v>
      </c>
      <c r="I16" s="6" t="n">
        <v>7917093</v>
      </c>
    </row>
    <row r="17">
      <c r="A17" s="5" t="inlineStr">
        <is>
          <t>Otros activos no financieros no corrientes</t>
        </is>
      </c>
      <c r="B17" s="6" t="n">
        <v>0</v>
      </c>
      <c r="C17" s="6" t="n">
        <v>0</v>
      </c>
      <c r="D17" s="6" t="n">
        <v>0</v>
      </c>
      <c r="E17" s="6" t="n">
        <v>0</v>
      </c>
      <c r="F17" s="6" t="n">
        <v>0</v>
      </c>
      <c r="G17" s="6" t="n">
        <v>0</v>
      </c>
      <c r="H17" s="6" t="n">
        <v>0</v>
      </c>
      <c r="I17" s="6" t="n">
        <v>0</v>
      </c>
    </row>
    <row r="18">
      <c r="A18" s="5" t="inlineStr">
        <is>
          <t>Cuentas por cobrar no corrientes</t>
        </is>
      </c>
      <c r="B18" s="6" t="n">
        <v>2010</v>
      </c>
      <c r="C18" s="6" t="n">
        <v>3728</v>
      </c>
      <c r="D18" s="6" t="n">
        <v>3220</v>
      </c>
      <c r="E18" s="6" t="n">
        <v>2993</v>
      </c>
      <c r="F18" s="6" t="n">
        <v>2953434</v>
      </c>
      <c r="G18" s="6" t="n">
        <v>3988189</v>
      </c>
      <c r="H18" s="6" t="n">
        <v>7338330</v>
      </c>
      <c r="I18" s="6" t="n">
        <v>13842070</v>
      </c>
    </row>
    <row r="19">
      <c r="A19" s="5" t="inlineStr">
        <is>
          <t>Cuentas por cobrar a entidades relacionadas, no corrientes</t>
        </is>
      </c>
      <c r="B19" s="6" t="n">
        <v>0</v>
      </c>
      <c r="C19" s="6" t="n">
        <v>0</v>
      </c>
      <c r="D19" s="6" t="n">
        <v>0</v>
      </c>
      <c r="E19" s="6" t="n">
        <v>0</v>
      </c>
      <c r="F19" s="6" t="n">
        <v>17437306</v>
      </c>
      <c r="G19" s="6" t="n">
        <v>14214104</v>
      </c>
      <c r="H19" s="6" t="n">
        <v>0</v>
      </c>
      <c r="I19" s="6" t="n">
        <v>0</v>
      </c>
    </row>
    <row r="20">
      <c r="A20" s="5" t="inlineStr">
        <is>
          <t>Inventarios, no corrientes</t>
        </is>
      </c>
      <c r="B20" s="6" t="n">
        <v>0</v>
      </c>
      <c r="C20" s="6" t="n">
        <v>0</v>
      </c>
      <c r="D20" s="6" t="n">
        <v>0</v>
      </c>
      <c r="E20" s="6" t="n">
        <v>0</v>
      </c>
      <c r="F20" s="6" t="n">
        <v>0</v>
      </c>
      <c r="G20" s="6" t="n">
        <v>0</v>
      </c>
      <c r="H20" s="6" t="n">
        <v>0</v>
      </c>
      <c r="I20" s="6" t="n">
        <v>0</v>
      </c>
    </row>
    <row r="21">
      <c r="A21" s="5" t="inlineStr">
        <is>
          <t>Inversiones contabilizadas utilizando el método de la participación</t>
        </is>
      </c>
      <c r="B21" s="6" t="n">
        <v>21222</v>
      </c>
      <c r="C21" s="6" t="n">
        <v>25114</v>
      </c>
      <c r="D21" s="6" t="n">
        <v>23076</v>
      </c>
      <c r="E21" s="6" t="n">
        <v>23903</v>
      </c>
      <c r="F21" s="6" t="n">
        <v>18961331</v>
      </c>
      <c r="G21" s="6" t="n">
        <v>17801564</v>
      </c>
      <c r="H21" s="6" t="n">
        <v>16434922</v>
      </c>
      <c r="I21" s="6" t="n">
        <v>15449658</v>
      </c>
    </row>
    <row r="22">
      <c r="A22" s="5" t="inlineStr">
        <is>
          <t>Activos intangibles distintos de la plusvalía</t>
        </is>
      </c>
      <c r="B22" s="6" t="n">
        <v>588906</v>
      </c>
      <c r="C22" s="6" t="n">
        <v>585366</v>
      </c>
      <c r="D22" s="6" t="n">
        <v>538812</v>
      </c>
      <c r="E22" s="6" t="n">
        <v>576562</v>
      </c>
      <c r="F22" s="6" t="n">
        <v>410654245</v>
      </c>
      <c r="G22" s="6" t="n">
        <v>402948988</v>
      </c>
      <c r="H22" s="6" t="n">
        <v>113646562</v>
      </c>
      <c r="I22" s="6" t="n">
        <v>21073614</v>
      </c>
    </row>
    <row r="23">
      <c r="A23" s="5" t="inlineStr">
        <is>
          <t>Plusvalía</t>
        </is>
      </c>
      <c r="B23" s="6" t="n">
        <v>408130</v>
      </c>
      <c r="C23" s="6" t="n">
        <v>345779</v>
      </c>
      <c r="D23" s="6" t="n">
        <v>380799</v>
      </c>
      <c r="E23" s="6" t="n">
        <v>382228</v>
      </c>
      <c r="F23" s="6" t="n">
        <v>250631689</v>
      </c>
      <c r="G23" s="6" t="n">
        <v>291264121</v>
      </c>
      <c r="H23" s="6" t="n">
        <v>32640896</v>
      </c>
      <c r="I23" s="6" t="n">
        <v>31798990</v>
      </c>
    </row>
    <row r="24">
      <c r="A24" s="5" t="inlineStr">
        <is>
          <t>Propiedades, planta y equipo</t>
        </is>
      </c>
      <c r="B24" s="6" t="n">
        <v>1151113</v>
      </c>
      <c r="C24" s="6" t="n">
        <v>1111471</v>
      </c>
      <c r="D24" s="6" t="n">
        <v>1333232</v>
      </c>
      <c r="E24" s="6" t="n">
        <v>1245850</v>
      </c>
      <c r="F24" s="6" t="n">
        <v>1005378235</v>
      </c>
      <c r="G24" s="6" t="n">
        <v>1137606152</v>
      </c>
      <c r="H24" s="6" t="n">
        <v>793166329</v>
      </c>
      <c r="I24" s="6" t="n">
        <v>645621061</v>
      </c>
    </row>
    <row r="25">
      <c r="A25" s="5" t="inlineStr">
        <is>
          <t>Activos biológicos no corrientes</t>
        </is>
      </c>
      <c r="B25" s="6" t="n">
        <v>77861</v>
      </c>
      <c r="C25" s="6" t="n">
        <v>91616</v>
      </c>
      <c r="D25" s="6" t="n">
        <v>77971</v>
      </c>
      <c r="E25" s="6" t="n">
        <v>69476</v>
      </c>
      <c r="F25" s="6" t="n">
        <v>47668504</v>
      </c>
      <c r="G25" s="6" t="n">
        <v>40189953</v>
      </c>
      <c r="H25" s="6" t="n">
        <v>20014294</v>
      </c>
      <c r="I25" s="6" t="n">
        <v>17255763</v>
      </c>
    </row>
    <row r="26">
      <c r="A26" s="5" t="inlineStr">
        <is>
          <t>Propiedad de inversión</t>
        </is>
      </c>
      <c r="B26" s="6" t="n">
        <v>0</v>
      </c>
      <c r="C26" s="6" t="n">
        <v>0</v>
      </c>
      <c r="D26" s="6" t="n">
        <v>0</v>
      </c>
      <c r="E26" s="6" t="n">
        <v>0</v>
      </c>
      <c r="F26" s="6" t="n">
        <v>0</v>
      </c>
      <c r="G26" s="6" t="n">
        <v>0</v>
      </c>
      <c r="H26" s="6" t="n">
        <v>0</v>
      </c>
      <c r="I26" s="6" t="n">
        <v>0</v>
      </c>
    </row>
    <row r="27">
      <c r="A27" s="5" t="inlineStr">
        <is>
          <t>Activos por derecho de uso</t>
        </is>
      </c>
      <c r="B27" s="6" t="n">
        <v>21749</v>
      </c>
      <c r="C27" s="6" t="n">
        <v>25382</v>
      </c>
      <c r="D27" s="6" t="n">
        <v>29253</v>
      </c>
      <c r="E27" s="6" t="n">
        <v>23807</v>
      </c>
      <c r="F27" s="6" t="n">
        <v>19891084</v>
      </c>
      <c r="G27" s="6" t="n">
        <v>13012089</v>
      </c>
      <c r="H27" s="6" t="n">
        <v>0</v>
      </c>
      <c r="I27" s="6" t="n">
        <v>0</v>
      </c>
    </row>
    <row r="28">
      <c r="A28" s="5" t="inlineStr">
        <is>
          <t>Activos por impuestos corrientes, no corrientes</t>
        </is>
      </c>
      <c r="B28" s="6" t="n">
        <v>51647</v>
      </c>
      <c r="C28" s="6" t="n">
        <v>57130</v>
      </c>
      <c r="D28" s="6" t="n">
        <v>49334</v>
      </c>
      <c r="E28" s="6" t="n">
        <v>49241</v>
      </c>
      <c r="F28" s="6" t="n">
        <v>30892407</v>
      </c>
      <c r="G28" s="6" t="n">
        <v>20658805</v>
      </c>
      <c r="H28" s="6" t="n">
        <v>0</v>
      </c>
      <c r="I28" s="6" t="n">
        <v>0</v>
      </c>
    </row>
    <row r="29">
      <c r="A29" s="5" t="inlineStr">
        <is>
          <t>Activos por impuestos diferidos</t>
        </is>
      </c>
      <c r="B29" s="6" t="n">
        <v>53005</v>
      </c>
      <c r="C29" s="6" t="n">
        <v>68450</v>
      </c>
      <c r="D29" s="6" t="n">
        <v>81127</v>
      </c>
      <c r="E29" s="6" t="n">
        <v>102245</v>
      </c>
      <c r="F29" s="6" t="n">
        <v>68101961</v>
      </c>
      <c r="G29" s="6" t="n">
        <v>73406882</v>
      </c>
      <c r="H29" s="6" t="n">
        <v>50707071</v>
      </c>
      <c r="I29" s="6" t="n">
        <v>50101067</v>
      </c>
    </row>
    <row r="30">
      <c r="A30" s="5" t="inlineStr">
        <is>
          <t>Total de activos no corrientes</t>
        </is>
      </c>
      <c r="B30" s="6" t="n">
        <v>2558272</v>
      </c>
      <c r="C30" s="6" t="n">
        <v>2584578</v>
      </c>
      <c r="D30" s="6" t="n">
        <v>2268885</v>
      </c>
      <c r="E30" s="6" t="n">
        <v>2469076</v>
      </c>
      <c r="F30" s="6" t="n">
        <v>1725888010</v>
      </c>
      <c r="G30" s="6" t="n">
        <v>1888969982</v>
      </c>
      <c r="H30" s="6" t="n">
        <v>1032794546</v>
      </c>
      <c r="I30" s="6" t="n">
        <v>875358389</v>
      </c>
    </row>
    <row r="31">
      <c r="A31" s="5" t="inlineStr">
        <is>
          <t>Total de activos</t>
        </is>
      </c>
      <c r="B31" s="6" t="n">
        <v>5075356</v>
      </c>
      <c r="C31" s="6" t="n">
        <v>5018158</v>
      </c>
      <c r="D31" s="6" t="n">
        <v>4693544</v>
      </c>
      <c r="E31" s="6" t="n">
        <v>4902344</v>
      </c>
      <c r="F31" s="6" t="n">
        <v>3442896588</v>
      </c>
      <c r="G31" s="6" t="n">
        <v>3759990454</v>
      </c>
      <c r="H31" s="6" t="n">
        <v>2039847752</v>
      </c>
      <c r="I31" s="6" t="n">
        <v>1496860393</v>
      </c>
    </row>
    <row r="32">
      <c r="A32" s="3" t="inlineStr">
        <is>
          <t>Patrimonio y pasivos [sinopsis]</t>
        </is>
      </c>
      <c r="B32" s="4" t="n"/>
      <c r="C32" s="4" t="n"/>
      <c r="D32" s="4" t="n"/>
      <c r="E32" s="4" t="n"/>
      <c r="F32" s="4" t="n"/>
      <c r="G32" s="4" t="n"/>
      <c r="H32" s="4" t="n"/>
      <c r="I32" s="4" t="n"/>
    </row>
    <row r="33">
      <c r="A33" s="3" t="inlineStr">
        <is>
          <t>Pasivos [sinopsis]</t>
        </is>
      </c>
      <c r="B33" s="4" t="n"/>
      <c r="C33" s="4" t="n"/>
      <c r="D33" s="4" t="n"/>
      <c r="E33" s="4" t="n"/>
      <c r="F33" s="4" t="n"/>
      <c r="G33" s="4" t="n"/>
      <c r="H33" s="4" t="n"/>
      <c r="I33" s="4" t="n"/>
    </row>
    <row r="34">
      <c r="A34" s="3" t="inlineStr">
        <is>
          <t>Pasivos corrientes [sinopsis]</t>
        </is>
      </c>
      <c r="B34" s="4" t="n"/>
      <c r="C34" s="4" t="n"/>
      <c r="D34" s="4" t="n"/>
      <c r="E34" s="4" t="n"/>
      <c r="F34" s="4" t="n"/>
      <c r="G34" s="4" t="n"/>
      <c r="H34" s="4" t="n"/>
      <c r="I34" s="4" t="n"/>
    </row>
    <row r="35">
      <c r="A35" s="5" t="inlineStr">
        <is>
          <t>Otros pasivos financieros corrientes</t>
        </is>
      </c>
      <c r="B35" s="6" t="n">
        <v>123280</v>
      </c>
      <c r="C35" s="6" t="n">
        <v>161500</v>
      </c>
      <c r="D35" s="6" t="n">
        <v>106644</v>
      </c>
      <c r="E35" s="6" t="n">
        <v>395487</v>
      </c>
      <c r="F35" s="6" t="n">
        <v>154653397</v>
      </c>
      <c r="G35" s="6" t="n">
        <v>344537994</v>
      </c>
      <c r="H35" s="6" t="n">
        <v>71518352</v>
      </c>
      <c r="I35" s="6" t="n">
        <v>49606150</v>
      </c>
    </row>
    <row r="36">
      <c r="A36" s="5" t="inlineStr">
        <is>
          <t>Pasivos por arrendamientos corrientes</t>
        </is>
      </c>
      <c r="B36" s="6" t="n">
        <v>5652</v>
      </c>
      <c r="C36" s="6" t="n">
        <v>6913</v>
      </c>
      <c r="D36" s="6" t="n">
        <v>7695</v>
      </c>
      <c r="E36" s="6" t="n">
        <v>6230</v>
      </c>
      <c r="F36" s="6" t="n">
        <v>4889962</v>
      </c>
      <c r="G36" s="6" t="n">
        <v>2875096</v>
      </c>
      <c r="H36" s="6" t="n">
        <v>0</v>
      </c>
      <c r="I36" s="6" t="n">
        <v>0</v>
      </c>
    </row>
    <row r="37">
      <c r="A37" s="5" t="inlineStr">
        <is>
          <t>Cuentas por pagar comerciales y otras cuentas por pagar</t>
        </is>
      </c>
      <c r="B37" s="6" t="n">
        <v>432314</v>
      </c>
      <c r="C37" s="6" t="n">
        <v>428871</v>
      </c>
      <c r="D37" s="6" t="n">
        <v>432223</v>
      </c>
      <c r="E37" s="6" t="n">
        <v>380183</v>
      </c>
      <c r="F37" s="6" t="n">
        <v>248646779</v>
      </c>
      <c r="G37" s="6" t="n">
        <v>260752426</v>
      </c>
      <c r="H37" s="6" t="n">
        <v>182413744</v>
      </c>
      <c r="I37" s="6" t="n">
        <v>134747158</v>
      </c>
    </row>
    <row r="38">
      <c r="A38" s="5" t="inlineStr">
        <is>
          <t>Cuentas por pagar a entidades relacionadas, corrientes</t>
        </is>
      </c>
      <c r="B38" s="6" t="n">
        <v>92990</v>
      </c>
      <c r="C38" s="6" t="n">
        <v>23825</v>
      </c>
      <c r="D38" s="6" t="n">
        <v>85762</v>
      </c>
      <c r="E38" s="6" t="n">
        <v>43312</v>
      </c>
      <c r="F38" s="6" t="n">
        <v>23147919</v>
      </c>
      <c r="G38" s="6" t="n">
        <v>57680260</v>
      </c>
      <c r="H38" s="6" t="n">
        <v>37288782</v>
      </c>
      <c r="I38" s="6" t="n">
        <v>15517421</v>
      </c>
    </row>
    <row r="39">
      <c r="A39" s="5" t="inlineStr">
        <is>
          <t>Otras provisiones a corto plazo</t>
        </is>
      </c>
      <c r="B39" s="6" t="n">
        <v>1743</v>
      </c>
      <c r="C39" s="6" t="n">
        <v>641</v>
      </c>
      <c r="D39" s="6" t="n">
        <v>1775</v>
      </c>
      <c r="E39" s="6" t="n">
        <v>3014</v>
      </c>
      <c r="F39" s="6" t="n">
        <v>1128646</v>
      </c>
      <c r="G39" s="6" t="n">
        <v>3007486</v>
      </c>
      <c r="H39" s="6" t="n">
        <v>3337447</v>
      </c>
      <c r="I39" s="6" t="n">
        <v>3551544</v>
      </c>
    </row>
    <row r="40">
      <c r="A40" s="5" t="inlineStr">
        <is>
          <t>Pasivos por impuestos corrientes, corrientes</t>
        </is>
      </c>
      <c r="B40" s="6" t="n">
        <v>26795</v>
      </c>
      <c r="C40" s="6" t="n">
        <v>9232</v>
      </c>
      <c r="D40" s="6" t="n">
        <v>9794</v>
      </c>
      <c r="E40" s="6" t="n">
        <v>9369</v>
      </c>
      <c r="F40" s="6" t="n">
        <v>20626967</v>
      </c>
      <c r="G40" s="6" t="n">
        <v>10679279</v>
      </c>
      <c r="H40" s="6" t="n">
        <v>574631</v>
      </c>
      <c r="I40" s="6" t="n">
        <v>5832549</v>
      </c>
    </row>
    <row r="41">
      <c r="A41" s="5" t="inlineStr">
        <is>
          <t>Provisiones corrientes por beneficios a los empleados</t>
        </is>
      </c>
      <c r="B41" s="6" t="n">
        <v>34190</v>
      </c>
      <c r="C41" s="6" t="n">
        <v>37516</v>
      </c>
      <c r="D41" s="6" t="n">
        <v>36030</v>
      </c>
      <c r="E41" s="6" t="n">
        <v>31738</v>
      </c>
      <c r="F41" s="6" t="n">
        <v>32621440</v>
      </c>
      <c r="G41" s="6" t="n">
        <v>24989355</v>
      </c>
      <c r="H41" s="6" t="n">
        <v>19810843</v>
      </c>
      <c r="I41" s="6" t="n">
        <v>14373802</v>
      </c>
    </row>
    <row r="42">
      <c r="A42" s="5" t="inlineStr">
        <is>
          <t>Otros pasivos no financieros corrientes</t>
        </is>
      </c>
      <c r="B42" s="6" t="n">
        <v>0</v>
      </c>
      <c r="C42" s="6" t="n">
        <v>0</v>
      </c>
      <c r="D42" s="6" t="n">
        <v>0</v>
      </c>
      <c r="E42" s="6" t="n">
        <v>0</v>
      </c>
      <c r="F42" s="6" t="n">
        <v>0</v>
      </c>
      <c r="G42" s="6" t="n">
        <v>0</v>
      </c>
      <c r="H42" s="6" t="n">
        <v>0</v>
      </c>
      <c r="I42" s="6" t="n">
        <v>0</v>
      </c>
    </row>
    <row r="43">
      <c r="A43" s="5" t="inlineStr">
        <is>
          <t>Total de pasivos corrientes distintos de los pasivos incluidos en grupos de activos para su disposición clasificados como mantenidos para la venta</t>
        </is>
      </c>
      <c r="B43" s="6" t="n">
        <v>814387</v>
      </c>
      <c r="C43" s="6" t="n">
        <v>596176</v>
      </c>
      <c r="D43" s="6" t="n">
        <v>630937</v>
      </c>
      <c r="E43" s="6" t="n">
        <v>891479</v>
      </c>
      <c r="F43" s="6" t="n">
        <v>522728738</v>
      </c>
      <c r="G43" s="6" t="n">
        <v>709261889</v>
      </c>
      <c r="H43" s="6" t="n">
        <v>281378311</v>
      </c>
      <c r="I43" s="6" t="n">
        <v>248929733</v>
      </c>
    </row>
    <row r="44">
      <c r="A44" s="5" t="inlineStr">
        <is>
          <t>Pasivos incluidos en grupos de activos para su disposición clasificados como mantenidos para la venta</t>
        </is>
      </c>
      <c r="B44" s="6" t="n">
        <v>0</v>
      </c>
      <c r="C44" s="6" t="n">
        <v>0</v>
      </c>
      <c r="D44" s="6" t="n">
        <v>0</v>
      </c>
      <c r="E44" s="6" t="n">
        <v>0</v>
      </c>
      <c r="F44" s="6" t="n">
        <v>0</v>
      </c>
      <c r="G44" s="6" t="n">
        <v>0</v>
      </c>
      <c r="H44" s="6" t="n">
        <v>0</v>
      </c>
      <c r="I44" s="6" t="n">
        <v>0</v>
      </c>
    </row>
    <row r="45">
      <c r="A45" s="5" t="inlineStr">
        <is>
          <t>Pasivos corrientes totales</t>
        </is>
      </c>
      <c r="B45" s="6" t="n">
        <v>692964</v>
      </c>
      <c r="C45" s="6" t="n">
        <v>683811</v>
      </c>
      <c r="D45" s="6" t="n">
        <v>752607</v>
      </c>
      <c r="E45" s="6" t="n">
        <v>815577</v>
      </c>
      <c r="F45" s="6" t="n">
        <v>535730283</v>
      </c>
      <c r="G45" s="6" t="n">
        <v>707278957</v>
      </c>
      <c r="H45" s="6" t="n">
        <v>334449847</v>
      </c>
      <c r="I45" s="6" t="n">
        <v>243921794</v>
      </c>
    </row>
    <row r="46">
      <c r="A46" s="3" t="inlineStr">
        <is>
          <t>Pasivos no corrientes [sinopsis]</t>
        </is>
      </c>
      <c r="B46" s="4" t="n"/>
      <c r="C46" s="4" t="n"/>
      <c r="D46" s="4" t="n"/>
      <c r="E46" s="4" t="n"/>
      <c r="F46" s="4" t="n"/>
      <c r="G46" s="4" t="n"/>
      <c r="H46" s="4" t="n"/>
      <c r="I46" s="4" t="n"/>
    </row>
    <row r="47">
      <c r="A47" s="5" t="inlineStr">
        <is>
          <t>Otros pasivos financieros no corrientes</t>
        </is>
      </c>
      <c r="B47" s="6" t="n">
        <v>960134</v>
      </c>
      <c r="C47" s="6" t="n">
        <v>1305171</v>
      </c>
      <c r="D47" s="6" t="n">
        <v>1249516</v>
      </c>
      <c r="E47" s="6" t="n">
        <v>1144065</v>
      </c>
      <c r="F47" s="6" t="n">
        <v>890449492</v>
      </c>
      <c r="G47" s="6" t="n">
        <v>864170250</v>
      </c>
      <c r="H47" s="6" t="n">
        <v>295568360</v>
      </c>
      <c r="I47" s="6" t="n">
        <v>114239303</v>
      </c>
    </row>
    <row r="48">
      <c r="A48" s="5" t="inlineStr">
        <is>
          <t>Pasivos por arrendamientos no corrientes</t>
        </is>
      </c>
      <c r="B48" s="6" t="n">
        <v>14583</v>
      </c>
      <c r="C48" s="6" t="n">
        <v>20086</v>
      </c>
      <c r="D48" s="6" t="n">
        <v>21233</v>
      </c>
      <c r="E48" s="6" t="n">
        <v>15685</v>
      </c>
      <c r="F48" s="6" t="n">
        <v>15450892</v>
      </c>
      <c r="G48" s="6" t="n">
        <v>10912612</v>
      </c>
      <c r="H48" s="6" t="n">
        <v>0</v>
      </c>
      <c r="I48" s="6" t="n">
        <v>0</v>
      </c>
    </row>
    <row r="49">
      <c r="A49" s="5" t="inlineStr">
        <is>
          <t>Cuentas por pagar no corrientes</t>
        </is>
      </c>
      <c r="B49" s="6" t="n">
        <v>0</v>
      </c>
      <c r="C49" s="6" t="n">
        <v>0</v>
      </c>
      <c r="D49" s="6" t="n">
        <v>0</v>
      </c>
      <c r="E49" s="6" t="n">
        <v>4107</v>
      </c>
      <c r="F49" s="6" t="n">
        <v>4177066</v>
      </c>
      <c r="G49" s="6" t="n">
        <v>4555287</v>
      </c>
      <c r="H49" s="6" t="n">
        <v>419175</v>
      </c>
      <c r="I49" s="6" t="n">
        <v>1030849</v>
      </c>
    </row>
    <row r="50">
      <c r="A50" s="5" t="inlineStr">
        <is>
          <t>Cuentas por pagar a entidades relacionadas, no corrientes</t>
        </is>
      </c>
      <c r="B50" s="6" t="n">
        <v>0</v>
      </c>
      <c r="C50" s="6" t="n">
        <v>0</v>
      </c>
      <c r="D50" s="6" t="n">
        <v>0</v>
      </c>
      <c r="E50" s="6" t="n">
        <v>0</v>
      </c>
      <c r="F50" s="6" t="n">
        <v>0</v>
      </c>
      <c r="G50" s="6" t="n">
        <v>0</v>
      </c>
      <c r="H50" s="6" t="n">
        <v>0</v>
      </c>
      <c r="I50" s="6" t="n">
        <v>0</v>
      </c>
    </row>
    <row r="51">
      <c r="A51" s="5" t="inlineStr">
        <is>
          <t>Otras provisiones a largo plazo</t>
        </is>
      </c>
      <c r="B51" s="6" t="n">
        <v>0</v>
      </c>
      <c r="C51" s="6" t="n">
        <v>0</v>
      </c>
      <c r="D51" s="6" t="n">
        <v>0</v>
      </c>
      <c r="E51" s="6" t="n">
        <v>0</v>
      </c>
      <c r="F51" s="6" t="n">
        <v>0</v>
      </c>
      <c r="G51" s="6" t="n">
        <v>0</v>
      </c>
      <c r="H51" s="6" t="n">
        <v>0</v>
      </c>
      <c r="I51" s="6" t="n">
        <v>0</v>
      </c>
    </row>
    <row r="52">
      <c r="A52" s="5" t="inlineStr">
        <is>
          <t>Pasivo por impuestos diferidos</t>
        </is>
      </c>
      <c r="B52" s="6" t="n">
        <v>392136</v>
      </c>
      <c r="C52" s="6" t="n">
        <v>305773</v>
      </c>
      <c r="D52" s="6" t="n">
        <v>373572</v>
      </c>
      <c r="E52" s="6" t="n">
        <v>371017</v>
      </c>
      <c r="F52" s="6" t="n">
        <v>188908925</v>
      </c>
      <c r="G52" s="6" t="n">
        <v>212889699</v>
      </c>
      <c r="H52" s="6" t="n">
        <v>128629526</v>
      </c>
      <c r="I52" s="6" t="n">
        <v>122837056</v>
      </c>
    </row>
    <row r="53">
      <c r="A53" s="5" t="inlineStr">
        <is>
          <t>Pasivos por impuestos corrientes, no corrientes</t>
        </is>
      </c>
      <c r="B53" s="6" t="n">
        <v>0</v>
      </c>
      <c r="C53" s="6" t="n">
        <v>0</v>
      </c>
      <c r="D53" s="6" t="n">
        <v>0</v>
      </c>
      <c r="E53" s="6" t="n">
        <v>0</v>
      </c>
      <c r="F53" s="6" t="n">
        <v>0</v>
      </c>
      <c r="G53" s="6" t="n">
        <v>0</v>
      </c>
      <c r="H53" s="6" t="n">
        <v>0</v>
      </c>
      <c r="I53" s="6" t="n">
        <v>0</v>
      </c>
    </row>
    <row r="54">
      <c r="A54" s="5" t="inlineStr">
        <is>
          <t>Provisiones no corrientes por beneficios a los empleados</t>
        </is>
      </c>
      <c r="B54" s="6" t="n">
        <v>8264</v>
      </c>
      <c r="C54" s="6" t="n">
        <v>6968</v>
      </c>
      <c r="D54" s="6" t="n">
        <v>7427</v>
      </c>
      <c r="E54" s="6" t="n">
        <v>5764</v>
      </c>
      <c r="F54" s="6" t="n">
        <v>6668213</v>
      </c>
      <c r="G54" s="6" t="n">
        <v>5998064</v>
      </c>
      <c r="H54" s="6" t="n">
        <v>7810685</v>
      </c>
      <c r="I54" s="6" t="n">
        <v>5271868</v>
      </c>
    </row>
    <row r="55">
      <c r="A55" s="5" t="inlineStr">
        <is>
          <t>Otros pasivos no financieros no corrientes</t>
        </is>
      </c>
      <c r="B55" s="6" t="n">
        <v>0</v>
      </c>
      <c r="C55" s="6" t="n">
        <v>0</v>
      </c>
      <c r="D55" s="6" t="n">
        <v>0</v>
      </c>
      <c r="E55" s="6" t="n">
        <v>0</v>
      </c>
      <c r="F55" s="6" t="n">
        <v>0</v>
      </c>
      <c r="G55" s="6" t="n">
        <v>0</v>
      </c>
      <c r="H55" s="6" t="n">
        <v>0</v>
      </c>
      <c r="I55" s="6" t="n">
        <v>0</v>
      </c>
    </row>
    <row r="56">
      <c r="A56" s="5" t="inlineStr">
        <is>
          <t>Total de pasivos no corrientes</t>
        </is>
      </c>
      <c r="B56" s="6" t="n">
        <v>1319601</v>
      </c>
      <c r="C56" s="6" t="n">
        <v>1799524</v>
      </c>
      <c r="D56" s="6" t="n">
        <v>1585790</v>
      </c>
      <c r="E56" s="6" t="n">
        <v>1402249</v>
      </c>
      <c r="F56" s="6" t="n">
        <v>1145380346</v>
      </c>
      <c r="G56" s="6" t="n">
        <v>1068087514</v>
      </c>
      <c r="H56" s="6" t="n">
        <v>398375128</v>
      </c>
      <c r="I56" s="6" t="n">
        <v>240478179</v>
      </c>
    </row>
    <row r="57">
      <c r="A57" s="5" t="inlineStr">
        <is>
          <t>Total de pasivos</t>
        </is>
      </c>
      <c r="B57" s="6" t="n">
        <v>1858455</v>
      </c>
      <c r="C57" s="6" t="n">
        <v>2539101</v>
      </c>
      <c r="D57" s="6" t="n">
        <v>2107716</v>
      </c>
      <c r="E57" s="6" t="n">
        <v>2504619</v>
      </c>
      <c r="F57" s="6" t="n">
        <v>1485292998</v>
      </c>
      <c r="G57" s="6" t="n">
        <v>1907899794</v>
      </c>
      <c r="H57" s="6" t="n">
        <v>739331445</v>
      </c>
      <c r="I57" s="6" t="n">
        <v>435994409</v>
      </c>
    </row>
    <row r="58">
      <c r="A58" s="3" t="inlineStr">
        <is>
          <t>Patrimonio [sinopsis]</t>
        </is>
      </c>
      <c r="B58" s="4" t="n"/>
      <c r="C58" s="4" t="n"/>
      <c r="D58" s="4" t="n"/>
      <c r="E58" s="4" t="n"/>
      <c r="F58" s="4" t="n"/>
      <c r="G58" s="4" t="n"/>
      <c r="H58" s="4" t="n"/>
      <c r="I58" s="4" t="n"/>
    </row>
    <row r="59">
      <c r="A59" s="5" t="inlineStr">
        <is>
          <t>Capital emitido y pagado</t>
        </is>
      </c>
      <c r="B59" s="6" t="n">
        <v>1461087</v>
      </c>
      <c r="C59" s="6" t="n">
        <v>1404513</v>
      </c>
      <c r="D59" s="6" t="n">
        <v>1444349</v>
      </c>
      <c r="E59" s="6" t="n">
        <v>1325274</v>
      </c>
      <c r="F59" s="6" t="n">
        <v>914660688</v>
      </c>
      <c r="G59" s="6" t="n">
        <v>894529603</v>
      </c>
      <c r="H59" s="6" t="n">
        <v>630477839</v>
      </c>
      <c r="I59" s="6" t="n">
        <v>706778137</v>
      </c>
    </row>
    <row r="60">
      <c r="A60" s="5" t="inlineStr">
        <is>
          <t>Ganancias (pérdidas) acumuladas</t>
        </is>
      </c>
      <c r="B60" s="6" t="n">
        <v>1302279</v>
      </c>
      <c r="C60" s="6" t="n">
        <v>924256</v>
      </c>
      <c r="D60" s="6" t="n">
        <v>865011</v>
      </c>
      <c r="E60" s="6" t="n">
        <v>989264</v>
      </c>
      <c r="F60" s="6" t="n">
        <v>740707880</v>
      </c>
      <c r="G60" s="6" t="n">
        <v>676089293</v>
      </c>
      <c r="H60" s="6" t="n">
        <v>500134866</v>
      </c>
      <c r="I60" s="6" t="n">
        <v>464279812</v>
      </c>
    </row>
    <row r="61">
      <c r="A61" s="5" t="inlineStr">
        <is>
          <t>Prima de emisión</t>
        </is>
      </c>
      <c r="B61" s="6" t="n">
        <v>0</v>
      </c>
      <c r="C61" s="6" t="n">
        <v>0</v>
      </c>
      <c r="D61" s="6" t="n">
        <v>0</v>
      </c>
      <c r="E61" s="6" t="n">
        <v>0</v>
      </c>
      <c r="F61" s="6" t="n">
        <v>0</v>
      </c>
      <c r="G61" s="6" t="n">
        <v>0</v>
      </c>
      <c r="H61" s="6" t="n">
        <v>0</v>
      </c>
      <c r="I61" s="6" t="n">
        <v>0</v>
      </c>
    </row>
    <row r="62">
      <c r="A62" s="5" t="inlineStr">
        <is>
          <t>Acciones propias en cartera</t>
        </is>
      </c>
      <c r="B62" s="6" t="n">
        <v>0</v>
      </c>
      <c r="C62" s="6" t="n">
        <v>0</v>
      </c>
      <c r="D62" s="6" t="n">
        <v>0</v>
      </c>
      <c r="E62" s="6" t="n">
        <v>0</v>
      </c>
      <c r="F62" s="6" t="n">
        <v>0</v>
      </c>
      <c r="G62" s="6" t="n">
        <v>0</v>
      </c>
      <c r="H62" s="6" t="n">
        <v>0</v>
      </c>
      <c r="I62" s="6" t="n">
        <v>0</v>
      </c>
    </row>
    <row r="63">
      <c r="A63" s="5" t="inlineStr">
        <is>
          <t>Otras participaciones en el patrimonio</t>
        </is>
      </c>
      <c r="B63" s="6" t="n">
        <v>0</v>
      </c>
      <c r="C63" s="6" t="n">
        <v>0</v>
      </c>
      <c r="D63" s="6" t="n">
        <v>0</v>
      </c>
      <c r="E63" s="6" t="n">
        <v>0</v>
      </c>
      <c r="F63" s="6" t="n">
        <v>0</v>
      </c>
      <c r="G63" s="6" t="n">
        <v>0</v>
      </c>
      <c r="H63" s="6" t="n">
        <v>0</v>
      </c>
      <c r="I63" s="6" t="n">
        <v>0</v>
      </c>
    </row>
    <row r="64">
      <c r="A64" s="5" t="inlineStr">
        <is>
          <t>Otras reservas</t>
        </is>
      </c>
      <c r="B64" s="6" t="n">
        <v>56589</v>
      </c>
      <c r="C64" s="6" t="n">
        <v>54215</v>
      </c>
      <c r="D64" s="6" t="n">
        <v>55925</v>
      </c>
      <c r="E64" s="6" t="n">
        <v>-36788</v>
      </c>
      <c r="F64" s="6" t="n">
        <v>53640563</v>
      </c>
      <c r="G64" s="6" t="n">
        <v>63924900</v>
      </c>
      <c r="H64" s="6" t="n">
        <v>-12423429</v>
      </c>
      <c r="I64" s="6" t="n">
        <v>-42307289</v>
      </c>
    </row>
    <row r="65">
      <c r="A65" s="5" t="inlineStr">
        <is>
          <t>Patrimonio atribuible a los propietarios de la controladora</t>
        </is>
      </c>
      <c r="B65" s="6" t="n">
        <v>2839920</v>
      </c>
      <c r="C65" s="6" t="n">
        <v>2199062</v>
      </c>
      <c r="D65" s="6" t="n">
        <v>2336546</v>
      </c>
      <c r="E65" s="6" t="n">
        <v>2494951</v>
      </c>
      <c r="F65" s="6" t="n">
        <v>1822817336</v>
      </c>
      <c r="G65" s="6" t="n">
        <v>1572329653</v>
      </c>
      <c r="H65" s="6" t="n">
        <v>1204604304</v>
      </c>
      <c r="I65" s="6" t="n">
        <v>1046484595</v>
      </c>
    </row>
    <row r="66">
      <c r="A66" s="5" t="inlineStr">
        <is>
          <t>Participaciones no controladoras</t>
        </is>
      </c>
      <c r="B66" s="6" t="n">
        <v>2544</v>
      </c>
      <c r="C66" s="6" t="n">
        <v>2767</v>
      </c>
      <c r="D66" s="6" t="n">
        <v>1874</v>
      </c>
      <c r="E66" s="6" t="n">
        <v>3295</v>
      </c>
      <c r="F66" s="6" t="n">
        <v>3712652</v>
      </c>
      <c r="G66" s="6" t="n">
        <v>3930870</v>
      </c>
      <c r="H66" s="6" t="n">
        <v>709510</v>
      </c>
      <c r="I66" s="6" t="n">
        <v>687519</v>
      </c>
    </row>
    <row r="67">
      <c r="A67" s="5" t="inlineStr">
        <is>
          <t>Patrimonio total</t>
        </is>
      </c>
      <c r="B67" s="6" t="n">
        <v>2714749</v>
      </c>
      <c r="C67" s="6" t="n">
        <v>2597943</v>
      </c>
      <c r="D67" s="6" t="n">
        <v>2206406</v>
      </c>
      <c r="E67" s="6" t="n">
        <v>2155356</v>
      </c>
      <c r="F67" s="6" t="n">
        <v>1798681390</v>
      </c>
      <c r="G67" s="6" t="n">
        <v>1866718548</v>
      </c>
      <c r="H67" s="6" t="n">
        <v>1081574742</v>
      </c>
      <c r="I67" s="6" t="n">
        <v>1156559643</v>
      </c>
    </row>
    <row r="68">
      <c r="A68" s="5" t="inlineStr">
        <is>
          <t>Total de patrimonio y pasivos</t>
        </is>
      </c>
      <c r="B68" s="6" t="n">
        <v>4287260</v>
      </c>
      <c r="C68" s="6" t="n">
        <v>4283984</v>
      </c>
      <c r="D68" s="6" t="n">
        <v>4332009</v>
      </c>
      <c r="E68" s="6" t="n">
        <v>4597716</v>
      </c>
      <c r="F68" s="6" t="n">
        <v>3755827649</v>
      </c>
      <c r="G68" s="6" t="n">
        <v>3710206687</v>
      </c>
      <c r="H68" s="6" t="n">
        <v>1762558663</v>
      </c>
      <c r="I68" s="6" t="n">
        <v>1463771015</v>
      </c>
    </row>
  </sheetData>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I39"/>
  <sheetViews>
    <sheetView workbookViewId="0">
      <selection activeCell="A1" sqref="A1"/>
    </sheetView>
  </sheetViews>
  <sheetFormatPr baseColWidth="8" defaultRowHeight="15"/>
  <cols>
    <col width="60.7109375" customWidth="1" min="1" max="1"/>
    <col width="15.7109375" customWidth="1" style="6" min="2" max="9"/>
  </cols>
  <sheetData>
    <row r="1">
      <c r="A1" s="2" t="inlineStr">
        <is>
          <t>Concepto</t>
        </is>
      </c>
      <c r="B1" s="2" t="inlineStr">
        <is>
          <t>2024-01</t>
        </is>
      </c>
      <c r="C1" s="2" t="inlineStr">
        <is>
          <t>2023-01</t>
        </is>
      </c>
      <c r="D1" s="2" t="inlineStr">
        <is>
          <t>2022-01</t>
        </is>
      </c>
      <c r="E1" s="2" t="inlineStr">
        <is>
          <t>2021-01</t>
        </is>
      </c>
      <c r="F1" s="2" t="inlineStr">
        <is>
          <t>2020-01</t>
        </is>
      </c>
      <c r="G1" s="2" t="inlineStr">
        <is>
          <t>2019-01</t>
        </is>
      </c>
      <c r="H1" s="2" t="inlineStr">
        <is>
          <t>2018-01</t>
        </is>
      </c>
      <c r="I1" s="2" t="inlineStr">
        <is>
          <t>2017-01</t>
        </is>
      </c>
    </row>
    <row r="2">
      <c r="A2" s="3" t="inlineStr">
        <is>
          <t>Ganancia (pérdida) [sinopsis]</t>
        </is>
      </c>
      <c r="B2" s="4" t="n"/>
      <c r="C2" s="4" t="n"/>
      <c r="D2" s="4" t="n"/>
      <c r="E2" s="4" t="n"/>
      <c r="F2" s="4" t="n"/>
      <c r="G2" s="4" t="n"/>
      <c r="H2" s="4" t="n"/>
      <c r="I2" s="4" t="n"/>
    </row>
    <row r="3">
      <c r="A3" s="5" t="inlineStr">
        <is>
          <t>Ingresos de actividades ordinarias</t>
        </is>
      </c>
      <c r="B3" s="6" t="n">
        <v>4243082</v>
      </c>
      <c r="C3" s="6" t="n">
        <v>3813231</v>
      </c>
      <c r="D3" s="6" t="n">
        <v>4319847</v>
      </c>
      <c r="E3" s="6" t="n">
        <v>3887428</v>
      </c>
      <c r="F3" s="6" t="n">
        <v>2830678900</v>
      </c>
      <c r="G3" s="6" t="n">
        <v>2577635797</v>
      </c>
      <c r="H3" s="6" t="n">
        <v>1759632501</v>
      </c>
      <c r="I3" s="6" t="n">
        <v>1488020669</v>
      </c>
    </row>
    <row r="4">
      <c r="A4" s="5" t="inlineStr">
        <is>
          <t>Costo de ventas</t>
        </is>
      </c>
      <c r="B4" s="6" t="n">
        <v>3113973</v>
      </c>
      <c r="C4" s="6" t="n">
        <v>3524339</v>
      </c>
      <c r="D4" s="6" t="n">
        <v>2933568</v>
      </c>
      <c r="E4" s="6" t="n">
        <v>2497880</v>
      </c>
      <c r="F4" s="6" t="n">
        <v>2019109164</v>
      </c>
      <c r="G4" s="6" t="n">
        <v>1710253169</v>
      </c>
      <c r="H4" s="6" t="n">
        <v>1258575929</v>
      </c>
      <c r="I4" s="6" t="n">
        <v>1157133764</v>
      </c>
    </row>
    <row r="5">
      <c r="A5" s="5" t="inlineStr">
        <is>
          <t>Ganancia bruta</t>
        </is>
      </c>
      <c r="B5" s="6" t="n">
        <v>1019883</v>
      </c>
      <c r="C5" s="6" t="n">
        <v>681203</v>
      </c>
      <c r="D5" s="6" t="n">
        <v>1066634</v>
      </c>
      <c r="E5" s="6" t="n">
        <v>1178573</v>
      </c>
      <c r="F5" s="6" t="n">
        <v>465057069</v>
      </c>
      <c r="G5" s="6" t="n">
        <v>717492958</v>
      </c>
      <c r="H5" s="6" t="n">
        <v>490946228</v>
      </c>
      <c r="I5" s="6" t="n">
        <v>492734991</v>
      </c>
    </row>
    <row r="6">
      <c r="A6" s="5" t="inlineStr">
        <is>
          <t>Otros ingresos</t>
        </is>
      </c>
      <c r="B6" s="6" t="n">
        <v>0</v>
      </c>
      <c r="C6" s="6" t="n">
        <v>0</v>
      </c>
      <c r="D6" s="6" t="n">
        <v>0</v>
      </c>
      <c r="E6" s="6" t="n">
        <v>0</v>
      </c>
      <c r="F6" s="6" t="n">
        <v>0</v>
      </c>
      <c r="G6" s="6" t="n">
        <v>0</v>
      </c>
      <c r="H6" s="6" t="n">
        <v>0</v>
      </c>
      <c r="I6" s="6" t="n">
        <v>0</v>
      </c>
    </row>
    <row r="7">
      <c r="A7" s="5" t="inlineStr">
        <is>
          <t>Costos de distribución</t>
        </is>
      </c>
      <c r="B7" s="6" t="n">
        <v>532688</v>
      </c>
      <c r="C7" s="6" t="n">
        <v>558028</v>
      </c>
      <c r="D7" s="6" t="n">
        <v>580563</v>
      </c>
      <c r="E7" s="6" t="n">
        <v>447063</v>
      </c>
      <c r="F7" s="6" t="n">
        <v>292334516</v>
      </c>
      <c r="G7" s="6" t="n">
        <v>332484462</v>
      </c>
      <c r="H7" s="6" t="n">
        <v>218334207</v>
      </c>
      <c r="I7" s="6" t="n">
        <v>204051686</v>
      </c>
    </row>
    <row r="8">
      <c r="A8" s="5" t="inlineStr">
        <is>
          <t>Gastos de administración</t>
        </is>
      </c>
      <c r="B8" s="6" t="n">
        <v>80053</v>
      </c>
      <c r="C8" s="6" t="n">
        <v>83001</v>
      </c>
      <c r="D8" s="6" t="n">
        <v>73753</v>
      </c>
      <c r="E8" s="6" t="n">
        <v>69035</v>
      </c>
      <c r="F8" s="6" t="n">
        <v>51669078</v>
      </c>
      <c r="G8" s="6" t="n">
        <v>44144769</v>
      </c>
      <c r="H8" s="6" t="n">
        <v>33108098</v>
      </c>
      <c r="I8" s="6" t="n">
        <v>33779704</v>
      </c>
    </row>
    <row r="9">
      <c r="A9" s="5" t="inlineStr">
        <is>
          <t>Otros gastos, por función</t>
        </is>
      </c>
      <c r="B9" s="6" t="n">
        <v>0</v>
      </c>
      <c r="C9" s="6" t="n">
        <v>0</v>
      </c>
      <c r="D9" s="6" t="n">
        <v>0</v>
      </c>
      <c r="E9" s="6" t="n">
        <v>0</v>
      </c>
      <c r="F9" s="6" t="n">
        <v>0</v>
      </c>
      <c r="G9" s="6" t="n">
        <v>1516140</v>
      </c>
      <c r="H9" s="6" t="n">
        <v>611838</v>
      </c>
      <c r="I9" s="6" t="n">
        <v>2568854</v>
      </c>
    </row>
    <row r="10">
      <c r="A10" s="5" t="inlineStr">
        <is>
          <t>Otras ganancias (pérdidas)</t>
        </is>
      </c>
      <c r="B10" s="6" t="n">
        <v>-19678</v>
      </c>
      <c r="C10" s="6" t="n">
        <v>-12785</v>
      </c>
      <c r="D10" s="6" t="n">
        <v>-42164</v>
      </c>
      <c r="E10" s="6" t="n">
        <v>-71000</v>
      </c>
      <c r="F10" s="6" t="n">
        <v>-35792110</v>
      </c>
      <c r="G10" s="6" t="n">
        <v>-18885935</v>
      </c>
      <c r="H10" s="6" t="n">
        <v>-6483369</v>
      </c>
      <c r="I10" s="6" t="n">
        <v>-19194020</v>
      </c>
    </row>
    <row r="11">
      <c r="A11" s="5" t="inlineStr">
        <is>
          <t>Ganancias (pérdidas) de actividades operacionales</t>
        </is>
      </c>
      <c r="B11" s="6" t="n">
        <v>488445</v>
      </c>
      <c r="C11" s="6" t="n">
        <v>131640</v>
      </c>
      <c r="D11" s="6" t="n">
        <v>340745</v>
      </c>
      <c r="E11" s="6" t="n">
        <v>593730</v>
      </c>
      <c r="F11" s="6" t="n">
        <v>131334954</v>
      </c>
      <c r="G11" s="6" t="n">
        <v>333508205</v>
      </c>
      <c r="H11" s="6" t="n">
        <v>185691926</v>
      </c>
      <c r="I11" s="6" t="n">
        <v>206437952</v>
      </c>
    </row>
    <row r="12">
      <c r="A12" s="5" t="inlineStr">
        <is>
          <t>Ganancias (pérdidas) que surgen de la baja en cuentas de activos financieros medidos al costo amortizado</t>
        </is>
      </c>
      <c r="B12" s="6" t="n">
        <v>0</v>
      </c>
      <c r="C12" s="6" t="n">
        <v>0</v>
      </c>
      <c r="D12" s="6" t="n">
        <v>0</v>
      </c>
      <c r="E12" s="6" t="n">
        <v>0</v>
      </c>
      <c r="F12" s="6" t="n">
        <v>0</v>
      </c>
      <c r="G12" s="6" t="n">
        <v>0</v>
      </c>
      <c r="H12" s="6" t="n">
        <v>0</v>
      </c>
      <c r="I12" s="6" t="n">
        <v>0</v>
      </c>
    </row>
    <row r="13">
      <c r="A13" s="5" t="inlineStr">
        <is>
          <t>Ingresos financieros</t>
        </is>
      </c>
      <c r="B13" s="6" t="n">
        <v>15284</v>
      </c>
      <c r="C13" s="6" t="n">
        <v>8233</v>
      </c>
      <c r="D13" s="6" t="n">
        <v>3453</v>
      </c>
      <c r="E13" s="6" t="n">
        <v>2566</v>
      </c>
      <c r="F13" s="6" t="n">
        <v>4923431</v>
      </c>
      <c r="G13" s="6" t="n">
        <v>4804660</v>
      </c>
      <c r="H13" s="6" t="n">
        <v>2469704</v>
      </c>
      <c r="I13" s="6" t="n">
        <v>3236563</v>
      </c>
    </row>
    <row r="14">
      <c r="A14" s="5" t="inlineStr">
        <is>
          <t>Costos financieros</t>
        </is>
      </c>
      <c r="B14" s="6" t="n">
        <v>74068</v>
      </c>
      <c r="C14" s="6" t="n">
        <v>76043</v>
      </c>
      <c r="D14" s="6" t="n">
        <v>62305</v>
      </c>
      <c r="E14" s="6" t="n">
        <v>48283</v>
      </c>
      <c r="F14" s="6" t="n">
        <v>39173331</v>
      </c>
      <c r="G14" s="6" t="n">
        <v>43125204</v>
      </c>
      <c r="H14" s="6" t="n">
        <v>8077640</v>
      </c>
      <c r="I14" s="6" t="n">
        <v>6392651</v>
      </c>
    </row>
    <row r="15">
      <c r="A15" s="5" t="inlineStr">
        <is>
          <t>Deterioro de valor de ganancias y reversión de pérdidas por deterioro de valor (pérdidas por deterioro de valor) determinado de acuerdo con la NIIF 9</t>
        </is>
      </c>
      <c r="B15" s="6" t="n">
        <v>0</v>
      </c>
      <c r="C15" s="6" t="n">
        <v>0</v>
      </c>
      <c r="D15" s="6" t="n">
        <v>0</v>
      </c>
      <c r="E15" s="6" t="n">
        <v>0</v>
      </c>
      <c r="F15" s="6" t="n">
        <v>0</v>
      </c>
      <c r="G15" s="6" t="n">
        <v>0</v>
      </c>
      <c r="H15" s="6" t="n">
        <v>0</v>
      </c>
      <c r="I15" s="6" t="n">
        <v>0</v>
      </c>
    </row>
    <row r="16">
      <c r="A16" s="5" t="inlineStr">
        <is>
          <t>Participación en las ganancias (pérdidas) de asociadas y negocios conjuntos que se contabilicen utilizando el método de la participación</t>
        </is>
      </c>
      <c r="B16" s="6" t="n">
        <v>-279</v>
      </c>
      <c r="C16" s="6" t="n">
        <v>-1340</v>
      </c>
      <c r="D16" s="6" t="n">
        <v>194</v>
      </c>
      <c r="E16" s="6" t="n">
        <v>-1009</v>
      </c>
      <c r="F16" s="6" t="n">
        <v>579083</v>
      </c>
      <c r="G16" s="6" t="n">
        <v>-742517</v>
      </c>
      <c r="H16" s="6" t="n">
        <v>-37733</v>
      </c>
      <c r="I16" s="6" t="n">
        <v>201383</v>
      </c>
    </row>
    <row r="17">
      <c r="A17" s="5" t="inlineStr">
        <is>
          <t>Ganancias (pérdidas) de cambio en moneda extranjera</t>
        </is>
      </c>
      <c r="B17" s="6" t="n">
        <v>-1184</v>
      </c>
      <c r="C17" s="6" t="n">
        <v>1570</v>
      </c>
      <c r="D17" s="6" t="n">
        <v>-2491</v>
      </c>
      <c r="E17" s="6" t="n">
        <v>-5803</v>
      </c>
      <c r="F17" s="6" t="n">
        <v>-17131346</v>
      </c>
      <c r="G17" s="6" t="n">
        <v>-4419987</v>
      </c>
      <c r="H17" s="6" t="n">
        <v>-1789537</v>
      </c>
      <c r="I17" s="6" t="n">
        <v>-943190</v>
      </c>
    </row>
    <row r="18">
      <c r="A18" s="5" t="inlineStr">
        <is>
          <t>Resultados por unidades de reajuste</t>
        </is>
      </c>
      <c r="B18" s="6" t="n">
        <v>0</v>
      </c>
      <c r="C18" s="6" t="n">
        <v>0</v>
      </c>
      <c r="D18" s="6" t="n">
        <v>0</v>
      </c>
      <c r="E18" s="6" t="n">
        <v>0</v>
      </c>
      <c r="F18" s="6" t="n">
        <v>0</v>
      </c>
      <c r="G18" s="6" t="n">
        <v>0</v>
      </c>
      <c r="H18" s="6" t="n">
        <v>0</v>
      </c>
      <c r="I18" s="6" t="n">
        <v>0</v>
      </c>
    </row>
    <row r="19">
      <c r="A19" s="5" t="inlineStr">
        <is>
          <t>Ganancias (pérdidas) que surgen de diferencias entre importes en libros anteriores y el valor razonable de activos financieros reclasificados como medidos al valor razonable</t>
        </is>
      </c>
      <c r="B19" s="6" t="n">
        <v>0</v>
      </c>
      <c r="C19" s="6" t="n">
        <v>0</v>
      </c>
      <c r="D19" s="6" t="n">
        <v>0</v>
      </c>
      <c r="E19" s="6" t="n">
        <v>0</v>
      </c>
      <c r="F19" s="6" t="n">
        <v>0</v>
      </c>
      <c r="G19" s="6" t="n">
        <v>0</v>
      </c>
      <c r="H19" s="6" t="n">
        <v>0</v>
      </c>
      <c r="I19" s="6" t="n">
        <v>0</v>
      </c>
    </row>
    <row r="20">
      <c r="A20" s="5" t="inlineStr">
        <is>
          <t>Ganancia (pérdida) acumulada anteriormente reconocida en otro resultado integral que surge de la reclasificación de activos financieros de la categoría de medición de valor razonable con cambios en otro resultado integral a la de valor razonable con cambios en resultados</t>
        </is>
      </c>
      <c r="B20" s="6" t="n">
        <v>0</v>
      </c>
      <c r="C20" s="6" t="n">
        <v>0</v>
      </c>
      <c r="D20" s="6" t="n">
        <v>0</v>
      </c>
      <c r="E20" s="6" t="n">
        <v>0</v>
      </c>
      <c r="F20" s="6" t="n">
        <v>0</v>
      </c>
      <c r="G20" s="6" t="n">
        <v>0</v>
      </c>
      <c r="H20" s="6" t="n">
        <v>0</v>
      </c>
      <c r="I20" s="6" t="n">
        <v>0</v>
      </c>
    </row>
    <row r="21">
      <c r="A21" s="5" t="inlineStr">
        <is>
          <t>Ganancias (pérdidas) de cobertura por cobertura de un grupo de partidas con posiciones de riesgo compensadoras</t>
        </is>
      </c>
      <c r="B21" s="6" t="n">
        <v>0</v>
      </c>
      <c r="C21" s="6" t="n">
        <v>0</v>
      </c>
      <c r="D21" s="6" t="n">
        <v>0</v>
      </c>
      <c r="E21" s="6" t="n">
        <v>0</v>
      </c>
      <c r="F21" s="6" t="n">
        <v>0</v>
      </c>
      <c r="G21" s="6" t="n">
        <v>0</v>
      </c>
      <c r="H21" s="6" t="n">
        <v>0</v>
      </c>
      <c r="I21" s="6" t="n">
        <v>0</v>
      </c>
    </row>
    <row r="22">
      <c r="A22" s="5" t="inlineStr">
        <is>
          <t>Ganancia (pérdida), antes de impuestos</t>
        </is>
      </c>
      <c r="B22" s="6" t="n">
        <v>484253</v>
      </c>
      <c r="C22" s="6" t="n">
        <v>68056</v>
      </c>
      <c r="D22" s="6" t="n">
        <v>282900</v>
      </c>
      <c r="E22" s="6" t="n">
        <v>606713</v>
      </c>
      <c r="F22" s="6" t="n">
        <v>64124529</v>
      </c>
      <c r="G22" s="6" t="n">
        <v>267214295</v>
      </c>
      <c r="H22" s="6" t="n">
        <v>203319042</v>
      </c>
      <c r="I22" s="6" t="n">
        <v>207175519</v>
      </c>
    </row>
    <row r="23">
      <c r="A23" s="5" t="inlineStr">
        <is>
          <t>Gasto por impuestos a las ganancias</t>
        </is>
      </c>
      <c r="B23" s="6" t="n">
        <v>114964</v>
      </c>
      <c r="C23" s="6" t="n">
        <v>15346</v>
      </c>
      <c r="D23" s="6" t="n">
        <v>77793</v>
      </c>
      <c r="E23" s="6" t="n">
        <v>165348</v>
      </c>
      <c r="F23" s="6" t="n">
        <v>16473206</v>
      </c>
      <c r="G23" s="6" t="n">
        <v>77487576</v>
      </c>
      <c r="H23" s="6" t="n">
        <v>40703708</v>
      </c>
      <c r="I23" s="6" t="n">
        <v>52471862</v>
      </c>
    </row>
    <row r="24">
      <c r="A24" s="5" t="inlineStr">
        <is>
          <t>Ganancia (pérdida) procedente de operaciones continuadas</t>
        </is>
      </c>
      <c r="B24" s="6" t="n">
        <v>309915</v>
      </c>
      <c r="C24" s="6" t="n">
        <v>51108</v>
      </c>
      <c r="D24" s="6" t="n">
        <v>206923</v>
      </c>
      <c r="E24" s="6" t="n">
        <v>372127</v>
      </c>
      <c r="F24" s="6" t="n">
        <v>43607384</v>
      </c>
      <c r="G24" s="6" t="n">
        <v>196587318</v>
      </c>
      <c r="H24" s="6" t="n">
        <v>144405558</v>
      </c>
      <c r="I24" s="6" t="n">
        <v>170887078</v>
      </c>
    </row>
    <row r="25">
      <c r="A25" s="5" t="inlineStr">
        <is>
          <t>Ganancia (pérdida) procedente de operaciones discontinuadas</t>
        </is>
      </c>
      <c r="B25" s="6" t="n">
        <v>0</v>
      </c>
      <c r="C25" s="6" t="n">
        <v>0</v>
      </c>
      <c r="D25" s="6" t="n">
        <v>0</v>
      </c>
      <c r="E25" s="6" t="n">
        <v>0</v>
      </c>
      <c r="F25" s="6" t="n">
        <v>0</v>
      </c>
      <c r="G25" s="6" t="n">
        <v>0</v>
      </c>
      <c r="H25" s="6" t="n">
        <v>0</v>
      </c>
      <c r="I25" s="6" t="n">
        <v>0</v>
      </c>
    </row>
    <row r="26">
      <c r="A26" s="5" t="inlineStr">
        <is>
          <t>Ganancia (pérdida)</t>
        </is>
      </c>
      <c r="B26" s="6" t="n">
        <v>341115</v>
      </c>
      <c r="C26" s="6" t="n">
        <v>47877</v>
      </c>
      <c r="D26" s="6" t="n">
        <v>182065</v>
      </c>
      <c r="E26" s="6" t="n">
        <v>392133</v>
      </c>
      <c r="F26" s="6" t="n">
        <v>49136779</v>
      </c>
      <c r="G26" s="6" t="n">
        <v>196329199</v>
      </c>
      <c r="H26" s="6" t="n">
        <v>142768703</v>
      </c>
      <c r="I26" s="6" t="n">
        <v>152486153</v>
      </c>
    </row>
    <row r="27">
      <c r="A27" s="3" t="inlineStr">
        <is>
          <t>Ganancia (pérdida), atribuible a [sinopsis]</t>
        </is>
      </c>
      <c r="B27" s="4" t="n"/>
      <c r="C27" s="4" t="n"/>
      <c r="D27" s="4" t="n"/>
      <c r="E27" s="4" t="n"/>
      <c r="F27" s="4" t="n"/>
      <c r="G27" s="4" t="n"/>
      <c r="H27" s="4" t="n"/>
      <c r="I27" s="4" t="n"/>
    </row>
    <row r="28">
      <c r="A28" s="5" t="inlineStr">
        <is>
          <t>Ganancia (pérdida), atribuible a los propietarios de la controladora</t>
        </is>
      </c>
      <c r="B28" s="6" t="n">
        <v>307447</v>
      </c>
      <c r="C28" s="6" t="n">
        <v>44601</v>
      </c>
      <c r="D28" s="6" t="n">
        <v>211714</v>
      </c>
      <c r="E28" s="6" t="n">
        <v>401236</v>
      </c>
      <c r="F28" s="6" t="n">
        <v>48347051</v>
      </c>
      <c r="G28" s="6" t="n">
        <v>183982640</v>
      </c>
      <c r="H28" s="6" t="n">
        <v>158143468</v>
      </c>
      <c r="I28" s="6" t="n">
        <v>178518994</v>
      </c>
    </row>
    <row r="29">
      <c r="A29" s="5" t="inlineStr">
        <is>
          <t>Ganancia (pérdida), atribuible a participaciones no controladoras</t>
        </is>
      </c>
      <c r="B29" s="6" t="n">
        <v>950</v>
      </c>
      <c r="C29" s="6" t="n">
        <v>885</v>
      </c>
      <c r="D29" s="6" t="n">
        <v>349</v>
      </c>
      <c r="E29" s="6" t="n">
        <v>444</v>
      </c>
      <c r="F29" s="6" t="n">
        <v>-158646</v>
      </c>
      <c r="G29" s="6" t="n">
        <v>-1121126</v>
      </c>
      <c r="H29" s="6" t="n">
        <v>176802</v>
      </c>
      <c r="I29" s="6" t="n">
        <v>188748</v>
      </c>
    </row>
    <row r="30">
      <c r="A30" s="5" t="inlineStr">
        <is>
          <t>Ganancias por acción [bloque de texto]</t>
        </is>
      </c>
      <c r="B30" s="6" t="n">
        <v>0</v>
      </c>
      <c r="C30" s="6" t="n">
        <v>0</v>
      </c>
      <c r="D30" s="6" t="n">
        <v>0</v>
      </c>
      <c r="E30" s="6" t="n">
        <v>0</v>
      </c>
      <c r="F30" s="6" t="n">
        <v>0</v>
      </c>
      <c r="G30" s="6" t="n">
        <v>0</v>
      </c>
      <c r="H30" s="6" t="n">
        <v>0</v>
      </c>
      <c r="I30" s="6" t="n">
        <v>0</v>
      </c>
    </row>
    <row r="31">
      <c r="A31" s="3" t="inlineStr">
        <is>
          <t>Ganancias por acción [sinopsis]</t>
        </is>
      </c>
      <c r="B31" s="4" t="n"/>
      <c r="C31" s="4" t="n"/>
      <c r="D31" s="4" t="n"/>
      <c r="E31" s="4" t="n"/>
      <c r="F31" s="4" t="n"/>
      <c r="G31" s="4" t="n"/>
      <c r="H31" s="4" t="n"/>
      <c r="I31" s="4" t="n"/>
    </row>
    <row r="32">
      <c r="A32" s="3" t="inlineStr">
        <is>
          <t>Ganancia por acción básica [sinopsis]</t>
        </is>
      </c>
      <c r="B32" s="4" t="n"/>
      <c r="C32" s="4" t="n"/>
      <c r="D32" s="4" t="n"/>
      <c r="E32" s="4" t="n"/>
      <c r="F32" s="4" t="n"/>
      <c r="G32" s="4" t="n"/>
      <c r="H32" s="4" t="n"/>
      <c r="I32" s="4" t="n"/>
    </row>
    <row r="33">
      <c r="A33" s="5" t="inlineStr">
        <is>
          <t>Ganancia (pérdida) por acción básica en operaciones continuadas</t>
        </is>
      </c>
      <c r="B33" s="6" t="n">
        <v>0</v>
      </c>
      <c r="C33" s="6" t="n">
        <v>0</v>
      </c>
      <c r="D33" s="6" t="n">
        <v>0</v>
      </c>
      <c r="E33" s="6" t="n">
        <v>0</v>
      </c>
      <c r="F33" s="6" t="n">
        <v>0</v>
      </c>
      <c r="G33" s="6" t="n">
        <v>0</v>
      </c>
      <c r="H33" s="6" t="n">
        <v>0</v>
      </c>
      <c r="I33" s="6" t="n">
        <v>0</v>
      </c>
    </row>
    <row r="34">
      <c r="A34" s="5" t="inlineStr">
        <is>
          <t>Ganancia (pérdida) por acción básica en operaciones discontinuadas</t>
        </is>
      </c>
      <c r="B34" s="6" t="n">
        <v>0</v>
      </c>
      <c r="C34" s="6" t="n">
        <v>0</v>
      </c>
      <c r="D34" s="6" t="n">
        <v>0</v>
      </c>
      <c r="E34" s="6" t="n">
        <v>0</v>
      </c>
      <c r="F34" s="6" t="n">
        <v>0</v>
      </c>
      <c r="G34" s="6" t="n">
        <v>0</v>
      </c>
      <c r="H34" s="6" t="n">
        <v>0</v>
      </c>
      <c r="I34" s="6" t="n">
        <v>0</v>
      </c>
    </row>
    <row r="35">
      <c r="A35" s="5" t="inlineStr">
        <is>
          <t>Ganancia (pérdida) por acción básica</t>
        </is>
      </c>
      <c r="B35" s="6" t="n">
        <v>0</v>
      </c>
      <c r="C35" s="6" t="n">
        <v>0</v>
      </c>
      <c r="D35" s="6" t="n">
        <v>0</v>
      </c>
      <c r="E35" s="6" t="n">
        <v>0</v>
      </c>
      <c r="F35" s="6" t="n">
        <v>0</v>
      </c>
      <c r="G35" s="6" t="n">
        <v>0</v>
      </c>
      <c r="H35" s="6" t="n">
        <v>0</v>
      </c>
      <c r="I35" s="6" t="n">
        <v>0</v>
      </c>
    </row>
    <row r="36">
      <c r="A36" s="3" t="inlineStr">
        <is>
          <t>Ganancias por acción diluidas [sinopsis]</t>
        </is>
      </c>
      <c r="B36" s="4" t="n"/>
      <c r="C36" s="4" t="n"/>
      <c r="D36" s="4" t="n"/>
      <c r="E36" s="4" t="n"/>
      <c r="F36" s="4" t="n"/>
      <c r="G36" s="4" t="n"/>
      <c r="H36" s="4" t="n"/>
      <c r="I36" s="4" t="n"/>
    </row>
    <row r="37">
      <c r="A37" s="5" t="inlineStr">
        <is>
          <t>Ganancias (pérdida) diluida por acción procedente de operaciones continuadas</t>
        </is>
      </c>
      <c r="B37" s="6" t="n">
        <v>0</v>
      </c>
      <c r="C37" s="6" t="n">
        <v>0</v>
      </c>
      <c r="D37" s="6" t="n">
        <v>0</v>
      </c>
      <c r="E37" s="6" t="n">
        <v>0</v>
      </c>
      <c r="F37" s="6" t="n">
        <v>0</v>
      </c>
      <c r="G37" s="6" t="n">
        <v>0</v>
      </c>
      <c r="H37" s="6" t="n">
        <v>0</v>
      </c>
      <c r="I37" s="6" t="n">
        <v>0</v>
      </c>
    </row>
    <row r="38">
      <c r="A38" s="5" t="inlineStr">
        <is>
          <t>Ganancias (pérdida) diluida por acción procedentes de operaciones discontinuadas</t>
        </is>
      </c>
      <c r="B38" s="6" t="n">
        <v>0</v>
      </c>
      <c r="C38" s="6" t="n">
        <v>0</v>
      </c>
      <c r="D38" s="6" t="n">
        <v>0</v>
      </c>
      <c r="E38" s="6" t="n">
        <v>0</v>
      </c>
      <c r="F38" s="6" t="n">
        <v>0</v>
      </c>
      <c r="G38" s="6" t="n">
        <v>0</v>
      </c>
      <c r="H38" s="6" t="n">
        <v>0</v>
      </c>
      <c r="I38" s="6" t="n">
        <v>0</v>
      </c>
    </row>
    <row r="39">
      <c r="A39" s="5" t="inlineStr">
        <is>
          <t>Ganancias (pérdida) diluida por acción</t>
        </is>
      </c>
      <c r="B39" s="6" t="n">
        <v>0</v>
      </c>
      <c r="C39" s="6" t="n">
        <v>0</v>
      </c>
      <c r="D39" s="6" t="n">
        <v>0</v>
      </c>
      <c r="E39" s="6" t="n">
        <v>0</v>
      </c>
      <c r="F39" s="6" t="n">
        <v>0</v>
      </c>
      <c r="G39" s="6" t="n">
        <v>0</v>
      </c>
      <c r="H39" s="6" t="n">
        <v>0</v>
      </c>
      <c r="I39" s="6" t="n">
        <v>0</v>
      </c>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I68"/>
  <sheetViews>
    <sheetView workbookViewId="0">
      <selection activeCell="A1" sqref="A1"/>
    </sheetView>
  </sheetViews>
  <sheetFormatPr baseColWidth="8" defaultRowHeight="15"/>
  <cols>
    <col width="60.7109375" customWidth="1" min="1" max="1"/>
    <col width="15.7109375" customWidth="1" style="6" min="2" max="9"/>
  </cols>
  <sheetData>
    <row r="1">
      <c r="A1" s="2" t="inlineStr">
        <is>
          <t>Concepto</t>
        </is>
      </c>
      <c r="B1" s="2" t="inlineStr">
        <is>
          <t>2024-01</t>
        </is>
      </c>
      <c r="C1" s="2" t="inlineStr">
        <is>
          <t>2023-01</t>
        </is>
      </c>
      <c r="D1" s="2" t="inlineStr">
        <is>
          <t>2022-01</t>
        </is>
      </c>
      <c r="E1" s="2" t="inlineStr">
        <is>
          <t>2021-01</t>
        </is>
      </c>
      <c r="F1" s="2" t="inlineStr">
        <is>
          <t>2020-01</t>
        </is>
      </c>
      <c r="G1" s="2" t="inlineStr">
        <is>
          <t>2019-01</t>
        </is>
      </c>
      <c r="H1" s="2" t="inlineStr">
        <is>
          <t>2018-01</t>
        </is>
      </c>
      <c r="I1" s="2" t="inlineStr">
        <is>
          <t>2017-01</t>
        </is>
      </c>
    </row>
    <row r="2">
      <c r="A2" s="3" t="inlineStr">
        <is>
          <t>Flujos de efectivo procedentes de (utilizados en) actividades de operación [sinopsis]</t>
        </is>
      </c>
      <c r="B2" s="4" t="n"/>
      <c r="C2" s="4" t="n"/>
      <c r="D2" s="4" t="n"/>
      <c r="E2" s="4" t="n"/>
      <c r="F2" s="4" t="n"/>
      <c r="G2" s="4" t="n"/>
      <c r="H2" s="4" t="n"/>
      <c r="I2" s="4" t="n"/>
    </row>
    <row r="3">
      <c r="A3" s="3" t="inlineStr">
        <is>
          <t>Clases de cobros por actividades de operación [sinopsis]</t>
        </is>
      </c>
      <c r="B3" s="4" t="n"/>
      <c r="C3" s="4" t="n"/>
      <c r="D3" s="4" t="n"/>
      <c r="E3" s="4" t="n"/>
      <c r="F3" s="4" t="n"/>
      <c r="G3" s="4" t="n"/>
      <c r="H3" s="4" t="n"/>
      <c r="I3" s="4" t="n"/>
    </row>
    <row r="4">
      <c r="A4" s="5" t="inlineStr">
        <is>
          <t>Cobros procedentes de las ventas de bienes y prestación de servicios</t>
        </is>
      </c>
      <c r="B4" s="6" t="n">
        <v>4976684</v>
      </c>
      <c r="C4" s="6" t="n">
        <v>4482321</v>
      </c>
      <c r="D4" s="6" t="n">
        <v>4585403</v>
      </c>
      <c r="E4" s="6" t="n">
        <v>4257431</v>
      </c>
      <c r="F4" s="6" t="n">
        <v>3160013523</v>
      </c>
      <c r="G4" s="6" t="n">
        <v>2751859901</v>
      </c>
      <c r="H4" s="6" t="n">
        <v>1721278235</v>
      </c>
      <c r="I4" s="6" t="n">
        <v>1566477826</v>
      </c>
    </row>
    <row r="5">
      <c r="A5" s="5" t="inlineStr">
        <is>
          <t>Cobros procedentes de regalías, cuotas, comisiones y otros ingresos de actividades ordinarias</t>
        </is>
      </c>
      <c r="B5" s="6" t="n">
        <v>25697</v>
      </c>
      <c r="C5" s="6" t="n">
        <v>22433</v>
      </c>
      <c r="D5" s="6" t="n">
        <v>13025</v>
      </c>
      <c r="E5" s="6" t="n">
        <v>32318</v>
      </c>
      <c r="F5" s="6" t="n">
        <v>19646416</v>
      </c>
      <c r="G5" s="6" t="n">
        <v>15344366</v>
      </c>
      <c r="H5" s="6" t="n">
        <v>13587835</v>
      </c>
      <c r="I5" s="6" t="n">
        <v>14275145</v>
      </c>
    </row>
    <row r="6">
      <c r="A6" s="5" t="inlineStr">
        <is>
          <t>Cobros derivados de contratos mantenidos para intermediación o para negociar con ellos</t>
        </is>
      </c>
      <c r="B6" s="6" t="n">
        <v>0</v>
      </c>
      <c r="C6" s="6" t="n">
        <v>0</v>
      </c>
      <c r="D6" s="6" t="n">
        <v>0</v>
      </c>
      <c r="E6" s="6" t="n">
        <v>0</v>
      </c>
      <c r="F6" s="6" t="n">
        <v>0</v>
      </c>
      <c r="G6" s="6" t="n">
        <v>0</v>
      </c>
      <c r="H6" s="6" t="n">
        <v>0</v>
      </c>
      <c r="I6" s="6" t="n">
        <v>0</v>
      </c>
    </row>
    <row r="7">
      <c r="A7" s="5" t="inlineStr">
        <is>
          <t>Cobros derivados de arrendamiento y posterior venta de esos activos</t>
        </is>
      </c>
      <c r="B7" s="6" t="n">
        <v>0</v>
      </c>
      <c r="C7" s="6" t="n">
        <v>0</v>
      </c>
      <c r="D7" s="6" t="n">
        <v>0</v>
      </c>
      <c r="E7" s="6" t="n">
        <v>0</v>
      </c>
      <c r="F7" s="6" t="n">
        <v>0</v>
      </c>
      <c r="G7" s="6" t="n">
        <v>0</v>
      </c>
      <c r="H7" s="6" t="n">
        <v>0</v>
      </c>
      <c r="I7" s="6" t="n">
        <v>0</v>
      </c>
    </row>
    <row r="8">
      <c r="A8" s="5" t="inlineStr">
        <is>
          <t>Otros cobros por actividades de operación</t>
        </is>
      </c>
      <c r="B8" s="6" t="n">
        <v>5270</v>
      </c>
      <c r="C8" s="6" t="n">
        <v>5403</v>
      </c>
      <c r="D8" s="6" t="n">
        <v>25539</v>
      </c>
      <c r="E8" s="6" t="n">
        <v>5736</v>
      </c>
      <c r="F8" s="6" t="n">
        <v>5030755</v>
      </c>
      <c r="G8" s="6" t="n">
        <v>7242308</v>
      </c>
      <c r="H8" s="6" t="n">
        <v>10143464</v>
      </c>
      <c r="I8" s="6" t="n">
        <v>3389128</v>
      </c>
    </row>
    <row r="9">
      <c r="A9" s="3" t="inlineStr">
        <is>
          <t>Clases de pagos [sinopsis]</t>
        </is>
      </c>
      <c r="B9" s="4" t="n"/>
      <c r="C9" s="4" t="n"/>
      <c r="D9" s="4" t="n"/>
      <c r="E9" s="4" t="n"/>
      <c r="F9" s="4" t="n"/>
      <c r="G9" s="4" t="n"/>
      <c r="H9" s="4" t="n"/>
      <c r="I9" s="4" t="n"/>
    </row>
    <row r="10">
      <c r="A10" s="5" t="inlineStr">
        <is>
          <t>Pagos a proveedores por el suministro de bienes y servicios</t>
        </is>
      </c>
      <c r="B10" s="6" t="n">
        <v>3851633</v>
      </c>
      <c r="C10" s="6" t="n">
        <v>3750201</v>
      </c>
      <c r="D10" s="6" t="n">
        <v>3707602</v>
      </c>
      <c r="E10" s="6" t="n">
        <v>3329475</v>
      </c>
      <c r="F10" s="6" t="n">
        <v>2544498465</v>
      </c>
      <c r="G10" s="6" t="n">
        <v>2028109480</v>
      </c>
      <c r="H10" s="6" t="n">
        <v>1616122623</v>
      </c>
      <c r="I10" s="6" t="n">
        <v>1317180854</v>
      </c>
    </row>
    <row r="11">
      <c r="A11" s="5" t="inlineStr">
        <is>
          <t>Pagos procedentes de contratos mantenidos para intermediación o para negociar</t>
        </is>
      </c>
      <c r="B11" s="6" t="n">
        <v>0</v>
      </c>
      <c r="C11" s="6" t="n">
        <v>0</v>
      </c>
      <c r="D11" s="6" t="n">
        <v>0</v>
      </c>
      <c r="E11" s="6" t="n">
        <v>0</v>
      </c>
      <c r="F11" s="6" t="n">
        <v>0</v>
      </c>
      <c r="G11" s="6" t="n">
        <v>0</v>
      </c>
      <c r="H11" s="6" t="n">
        <v>0</v>
      </c>
      <c r="I11" s="6" t="n">
        <v>0</v>
      </c>
    </row>
    <row r="12">
      <c r="A12" s="5" t="inlineStr">
        <is>
          <t>Pagos a y por cuenta de los empleados</t>
        </is>
      </c>
      <c r="B12" s="6" t="n">
        <v>431893</v>
      </c>
      <c r="C12" s="6" t="n">
        <v>434220</v>
      </c>
      <c r="D12" s="6" t="n">
        <v>372372</v>
      </c>
      <c r="E12" s="6" t="n">
        <v>391047</v>
      </c>
      <c r="F12" s="6" t="n">
        <v>288158134</v>
      </c>
      <c r="G12" s="6" t="n">
        <v>270355895</v>
      </c>
      <c r="H12" s="6" t="n">
        <v>211653342</v>
      </c>
      <c r="I12" s="6" t="n">
        <v>192353971</v>
      </c>
    </row>
    <row r="13">
      <c r="A13" s="5" t="inlineStr">
        <is>
          <t>Pagos por fabricar o adquirir activos mantenidos para arrendar a otros y posteriormente para vender</t>
        </is>
      </c>
      <c r="B13" s="6" t="n">
        <v>2988</v>
      </c>
      <c r="C13" s="6" t="n">
        <v>32542</v>
      </c>
      <c r="D13" s="6" t="n">
        <v>0</v>
      </c>
      <c r="E13" s="6" t="n">
        <v>0</v>
      </c>
      <c r="F13" s="6" t="n">
        <v>0</v>
      </c>
      <c r="G13" s="6" t="n">
        <v>0</v>
      </c>
      <c r="H13" s="6" t="n">
        <v>0</v>
      </c>
      <c r="I13" s="6" t="n">
        <v>0</v>
      </c>
    </row>
    <row r="14">
      <c r="A14" s="5" t="inlineStr">
        <is>
          <t>Otros pagos por actividades de operación</t>
        </is>
      </c>
      <c r="B14" s="6" t="n">
        <v>236</v>
      </c>
      <c r="C14" s="6" t="n">
        <v>613</v>
      </c>
      <c r="D14" s="6" t="n">
        <v>501</v>
      </c>
      <c r="E14" s="6" t="n">
        <v>942</v>
      </c>
      <c r="F14" s="6" t="n">
        <v>483403</v>
      </c>
      <c r="G14" s="6" t="n">
        <v>5554722</v>
      </c>
      <c r="H14" s="6" t="n">
        <v>3902828</v>
      </c>
      <c r="I14" s="6" t="n">
        <v>7786294</v>
      </c>
    </row>
    <row r="15">
      <c r="A15" s="5" t="inlineStr">
        <is>
          <t>Flujos de efectivo netos procedentes de (utilizados en) operaciones</t>
        </is>
      </c>
      <c r="B15" s="6" t="n">
        <v>543295</v>
      </c>
      <c r="C15" s="6" t="n">
        <v>27748</v>
      </c>
      <c r="D15" s="6" t="n">
        <v>119480</v>
      </c>
      <c r="E15" s="6" t="n">
        <v>422713</v>
      </c>
      <c r="F15" s="6" t="n">
        <v>232741157</v>
      </c>
      <c r="G15" s="6" t="n">
        <v>110992119</v>
      </c>
      <c r="H15" s="6" t="n">
        <v>142670179</v>
      </c>
      <c r="I15" s="6" t="n">
        <v>236766658</v>
      </c>
    </row>
    <row r="16">
      <c r="A16" s="5" t="inlineStr">
        <is>
          <t>Dividendos pagados</t>
        </is>
      </c>
      <c r="B16" s="6" t="n">
        <v>21634</v>
      </c>
      <c r="C16" s="6" t="n">
        <v>92761</v>
      </c>
      <c r="D16" s="6" t="n">
        <v>207114</v>
      </c>
      <c r="E16" s="6" t="n">
        <v>530943</v>
      </c>
      <c r="F16" s="6" t="n">
        <v>969183</v>
      </c>
      <c r="G16" s="6" t="n">
        <v>1186879</v>
      </c>
      <c r="H16" s="6" t="n">
        <v>47275592</v>
      </c>
      <c r="I16" s="6" t="n">
        <v>167000740</v>
      </c>
    </row>
    <row r="17">
      <c r="A17" s="5" t="inlineStr">
        <is>
          <t>Dividendos recibidos</t>
        </is>
      </c>
      <c r="B17" s="6" t="n">
        <v>0</v>
      </c>
      <c r="C17" s="6" t="n">
        <v>0</v>
      </c>
      <c r="D17" s="6" t="n">
        <v>0</v>
      </c>
      <c r="E17" s="6" t="n">
        <v>0</v>
      </c>
      <c r="F17" s="6" t="n">
        <v>0</v>
      </c>
      <c r="G17" s="6" t="n">
        <v>0</v>
      </c>
      <c r="H17" s="6" t="n">
        <v>0</v>
      </c>
      <c r="I17" s="6" t="n">
        <v>0</v>
      </c>
    </row>
    <row r="18">
      <c r="A18" s="5" t="inlineStr">
        <is>
          <t>Intereses pagados</t>
        </is>
      </c>
      <c r="B18" s="6" t="n">
        <v>74905</v>
      </c>
      <c r="C18" s="6" t="n">
        <v>59342</v>
      </c>
      <c r="D18" s="6" t="n">
        <v>48916</v>
      </c>
      <c r="E18" s="6" t="n">
        <v>27158</v>
      </c>
      <c r="F18" s="6" t="n">
        <v>30263072</v>
      </c>
      <c r="G18" s="6" t="n">
        <v>36909659</v>
      </c>
      <c r="H18" s="6" t="n">
        <v>8106496</v>
      </c>
      <c r="I18" s="6" t="n">
        <v>7022079</v>
      </c>
    </row>
    <row r="19">
      <c r="A19" s="5" t="inlineStr">
        <is>
          <t>Intereses recibidos</t>
        </is>
      </c>
      <c r="B19" s="6" t="n">
        <v>16359</v>
      </c>
      <c r="C19" s="6" t="n">
        <v>9973</v>
      </c>
      <c r="D19" s="6" t="n">
        <v>2347</v>
      </c>
      <c r="E19" s="6" t="n">
        <v>996</v>
      </c>
      <c r="F19" s="6" t="n">
        <v>2791881</v>
      </c>
      <c r="G19" s="6" t="n">
        <v>3891805</v>
      </c>
      <c r="H19" s="6" t="n">
        <v>2598502</v>
      </c>
      <c r="I19" s="6" t="n">
        <v>3165014</v>
      </c>
    </row>
    <row r="20">
      <c r="A20" s="5" t="inlineStr">
        <is>
          <t>Impuestos a las ganancias pagados (reembolsados)</t>
        </is>
      </c>
      <c r="B20" s="6" t="n">
        <v>0</v>
      </c>
      <c r="C20" s="6" t="n">
        <v>0</v>
      </c>
      <c r="D20" s="6" t="n">
        <v>0</v>
      </c>
      <c r="E20" s="6" t="n">
        <v>0</v>
      </c>
      <c r="F20" s="6" t="n">
        <v>0</v>
      </c>
      <c r="G20" s="6" t="n">
        <v>0</v>
      </c>
      <c r="H20" s="6" t="n">
        <v>0</v>
      </c>
      <c r="I20" s="6" t="n">
        <v>0</v>
      </c>
    </row>
    <row r="21">
      <c r="A21" s="5" t="inlineStr">
        <is>
          <t>Otras entradas (salidas) de efectivo</t>
        </is>
      </c>
      <c r="B21" s="6" t="n">
        <v>-24001</v>
      </c>
      <c r="C21" s="6" t="n">
        <v>-10692</v>
      </c>
      <c r="D21" s="6" t="n">
        <v>989</v>
      </c>
      <c r="E21" s="6" t="n">
        <v>-461</v>
      </c>
      <c r="F21" s="6" t="n">
        <v>-1111701</v>
      </c>
      <c r="G21" s="6" t="n">
        <v>-666391</v>
      </c>
      <c r="H21" s="6" t="n">
        <v>0</v>
      </c>
      <c r="I21" s="6" t="n">
        <v>-42011335</v>
      </c>
    </row>
    <row r="22">
      <c r="A22" s="5" t="inlineStr">
        <is>
          <t>Flujos de efectivo netos procedentes de (utilizados en) actividades de operación</t>
        </is>
      </c>
      <c r="B22" s="6" t="n">
        <v>831283</v>
      </c>
      <c r="C22" s="6" t="n">
        <v>256016</v>
      </c>
      <c r="D22" s="6" t="n">
        <v>327505</v>
      </c>
      <c r="E22" s="6" t="n">
        <v>461173</v>
      </c>
      <c r="F22" s="6" t="n">
        <v>309038635</v>
      </c>
      <c r="G22" s="6" t="n">
        <v>202685760</v>
      </c>
      <c r="H22" s="6" t="n">
        <v>126283580</v>
      </c>
      <c r="I22" s="6" t="n">
        <v>242899938</v>
      </c>
    </row>
    <row r="23">
      <c r="A23" s="3" t="inlineStr">
        <is>
          <t>Flujos de efectivo procedentes de (utilizados en) actividades de inversión [sinopsis]</t>
        </is>
      </c>
      <c r="B23" s="4" t="n"/>
      <c r="C23" s="4" t="n"/>
      <c r="D23" s="4" t="n"/>
      <c r="E23" s="4" t="n"/>
      <c r="F23" s="4" t="n"/>
      <c r="G23" s="4" t="n"/>
      <c r="H23" s="4" t="n"/>
      <c r="I23" s="4" t="n"/>
    </row>
    <row r="24">
      <c r="A24" s="5" t="inlineStr">
        <is>
          <t>Flujos de efectivo procedentes de la pérdida de control de subsidiarias u otros negocios</t>
        </is>
      </c>
      <c r="B24" s="6" t="n">
        <v>0</v>
      </c>
      <c r="C24" s="6" t="n">
        <v>0</v>
      </c>
      <c r="D24" s="6" t="n">
        <v>5572</v>
      </c>
      <c r="E24" s="6" t="n">
        <v>0</v>
      </c>
      <c r="F24" s="6" t="n">
        <v>0</v>
      </c>
      <c r="G24" s="6" t="n">
        <v>12551315</v>
      </c>
      <c r="H24" s="6" t="n">
        <v>0</v>
      </c>
      <c r="I24" s="6" t="n">
        <v>0</v>
      </c>
    </row>
    <row r="25">
      <c r="A25" s="5" t="inlineStr">
        <is>
          <t>Flujos de efectivo utilizados para obtener el control de subsidiarias u otros negocios</t>
        </is>
      </c>
      <c r="B25" s="6" t="n">
        <v>0</v>
      </c>
      <c r="C25" s="6" t="n">
        <v>0</v>
      </c>
      <c r="D25" s="6" t="n">
        <v>655</v>
      </c>
      <c r="E25" s="6" t="n">
        <v>3927</v>
      </c>
      <c r="F25" s="6" t="n">
        <v>0</v>
      </c>
      <c r="G25" s="6" t="n">
        <v>507129529</v>
      </c>
      <c r="H25" s="6" t="n">
        <v>81397755</v>
      </c>
      <c r="I25" s="6" t="n">
        <v>0</v>
      </c>
    </row>
    <row r="26">
      <c r="A26" s="5" t="inlineStr">
        <is>
          <t>Flujos de efectivo utilizados en la compra de participaciones no controladoras</t>
        </is>
      </c>
      <c r="B26" s="6" t="n">
        <v>0</v>
      </c>
      <c r="C26" s="6" t="n">
        <v>0</v>
      </c>
      <c r="D26" s="6" t="n">
        <v>0</v>
      </c>
      <c r="E26" s="6" t="n">
        <v>0</v>
      </c>
      <c r="F26" s="6" t="n">
        <v>0</v>
      </c>
      <c r="G26" s="6" t="n">
        <v>0</v>
      </c>
      <c r="H26" s="6" t="n">
        <v>0</v>
      </c>
      <c r="I26" s="6" t="n">
        <v>0</v>
      </c>
    </row>
    <row r="27">
      <c r="A27" s="5" t="inlineStr">
        <is>
          <t>Otros cobros por la venta de patrimonio o instrumentos de deuda de otras entidades</t>
        </is>
      </c>
      <c r="B27" s="6" t="n">
        <v>1028</v>
      </c>
      <c r="C27" s="6" t="n">
        <v>0</v>
      </c>
      <c r="D27" s="6" t="n">
        <v>0</v>
      </c>
      <c r="E27" s="6" t="n">
        <v>0</v>
      </c>
      <c r="F27" s="6" t="n">
        <v>0</v>
      </c>
      <c r="G27" s="6" t="n">
        <v>0</v>
      </c>
      <c r="H27" s="6" t="n">
        <v>0</v>
      </c>
      <c r="I27" s="6" t="n">
        <v>0</v>
      </c>
    </row>
    <row r="28">
      <c r="A28" s="5" t="inlineStr">
        <is>
          <t>Otros pagos para adquirir patrimonio o instrumentos de deuda de otras entidades</t>
        </is>
      </c>
      <c r="B28" s="6" t="n">
        <v>0</v>
      </c>
      <c r="C28" s="6" t="n">
        <v>0</v>
      </c>
      <c r="D28" s="6" t="n">
        <v>0</v>
      </c>
      <c r="E28" s="6" t="n">
        <v>0</v>
      </c>
      <c r="F28" s="6" t="n">
        <v>3034</v>
      </c>
      <c r="G28" s="6" t="n">
        <v>0</v>
      </c>
      <c r="H28" s="6" t="n">
        <v>0</v>
      </c>
      <c r="I28" s="6" t="n">
        <v>0</v>
      </c>
    </row>
    <row r="29">
      <c r="A29" s="5" t="inlineStr">
        <is>
          <t>Otros cobros por la venta de participaciones en negocios conjuntos</t>
        </is>
      </c>
      <c r="B29" s="6" t="n">
        <v>0</v>
      </c>
      <c r="C29" s="6" t="n">
        <v>0</v>
      </c>
      <c r="D29" s="6" t="n">
        <v>0</v>
      </c>
      <c r="E29" s="6" t="n">
        <v>0</v>
      </c>
      <c r="F29" s="6" t="n">
        <v>0</v>
      </c>
      <c r="G29" s="6" t="n">
        <v>0</v>
      </c>
      <c r="H29" s="6" t="n">
        <v>0</v>
      </c>
      <c r="I29" s="6" t="n">
        <v>0</v>
      </c>
    </row>
    <row r="30">
      <c r="A30" s="5" t="inlineStr">
        <is>
          <t>Otros pagos para adquirir participaciones en negocios conjuntos</t>
        </is>
      </c>
      <c r="B30" s="6" t="n">
        <v>0</v>
      </c>
      <c r="C30" s="6" t="n">
        <v>0</v>
      </c>
      <c r="D30" s="6" t="n">
        <v>0</v>
      </c>
      <c r="E30" s="6" t="n">
        <v>0</v>
      </c>
      <c r="F30" s="6" t="n">
        <v>0</v>
      </c>
      <c r="G30" s="6" t="n">
        <v>0</v>
      </c>
      <c r="H30" s="6" t="n">
        <v>0</v>
      </c>
      <c r="I30" s="6" t="n">
        <v>0</v>
      </c>
    </row>
    <row r="31">
      <c r="A31" s="5" t="inlineStr">
        <is>
          <t>Préstamos a entidades relacionadas</t>
        </is>
      </c>
      <c r="B31" s="6" t="n">
        <v>2737</v>
      </c>
      <c r="C31" s="6" t="n">
        <v>1262</v>
      </c>
      <c r="D31" s="6" t="n">
        <v>1514</v>
      </c>
      <c r="E31" s="6" t="n">
        <v>29337</v>
      </c>
      <c r="F31" s="6" t="n">
        <v>7810754</v>
      </c>
      <c r="G31" s="6" t="n">
        <v>13115808</v>
      </c>
      <c r="H31" s="6" t="n">
        <v>5894</v>
      </c>
      <c r="I31" s="6" t="n">
        <v>5348</v>
      </c>
    </row>
    <row r="32">
      <c r="A32" s="5" t="inlineStr">
        <is>
          <t>Importes procedentes de la venta de propiedades, planta y equipo</t>
        </is>
      </c>
      <c r="B32" s="6" t="n">
        <v>2397</v>
      </c>
      <c r="C32" s="6" t="n">
        <v>1152</v>
      </c>
      <c r="D32" s="6" t="n">
        <v>773</v>
      </c>
      <c r="E32" s="6" t="n">
        <v>42</v>
      </c>
      <c r="F32" s="6" t="n">
        <v>138013</v>
      </c>
      <c r="G32" s="6" t="n">
        <v>665994</v>
      </c>
      <c r="H32" s="6" t="n">
        <v>827263</v>
      </c>
      <c r="I32" s="6" t="n">
        <v>399173</v>
      </c>
    </row>
    <row r="33">
      <c r="A33" s="5" t="inlineStr">
        <is>
          <t>Compras de propiedades, planta y equipo</t>
        </is>
      </c>
      <c r="B33" s="6" t="n">
        <v>106536</v>
      </c>
      <c r="C33" s="6" t="n">
        <v>122550</v>
      </c>
      <c r="D33" s="6" t="n">
        <v>97365</v>
      </c>
      <c r="E33" s="6" t="n">
        <v>57635</v>
      </c>
      <c r="F33" s="6" t="n">
        <v>55530052</v>
      </c>
      <c r="G33" s="6" t="n">
        <v>129839479</v>
      </c>
      <c r="H33" s="6" t="n">
        <v>161664680</v>
      </c>
      <c r="I33" s="6" t="n">
        <v>126036179</v>
      </c>
    </row>
    <row r="34">
      <c r="A34" s="5" t="inlineStr">
        <is>
          <t>Importes procedentes de ventas de activos intangibles</t>
        </is>
      </c>
      <c r="B34" s="6" t="n">
        <v>0</v>
      </c>
      <c r="C34" s="6" t="n">
        <v>0</v>
      </c>
      <c r="D34" s="6" t="n">
        <v>0</v>
      </c>
      <c r="E34" s="6" t="n">
        <v>0</v>
      </c>
      <c r="F34" s="6" t="n">
        <v>0</v>
      </c>
      <c r="G34" s="6" t="n">
        <v>0</v>
      </c>
      <c r="H34" s="6" t="n">
        <v>0</v>
      </c>
      <c r="I34" s="6" t="n">
        <v>0</v>
      </c>
    </row>
    <row r="35">
      <c r="A35" s="5" t="inlineStr">
        <is>
          <t>Compras de activos intangibles</t>
        </is>
      </c>
      <c r="B35" s="6" t="n">
        <v>255</v>
      </c>
      <c r="C35" s="6" t="n">
        <v>251</v>
      </c>
      <c r="D35" s="6" t="n">
        <v>3278</v>
      </c>
      <c r="E35" s="6" t="n">
        <v>3074</v>
      </c>
      <c r="F35" s="6" t="n">
        <v>0</v>
      </c>
      <c r="G35" s="6" t="n">
        <v>0</v>
      </c>
      <c r="H35" s="6" t="n">
        <v>0</v>
      </c>
      <c r="I35" s="6" t="n">
        <v>0</v>
      </c>
    </row>
    <row r="36">
      <c r="A36" s="5" t="inlineStr">
        <is>
          <t>Importes procedentes de otros activos a largo plazo</t>
        </is>
      </c>
      <c r="B36" s="6" t="n">
        <v>0</v>
      </c>
      <c r="C36" s="6" t="n">
        <v>0</v>
      </c>
      <c r="D36" s="6" t="n">
        <v>0</v>
      </c>
      <c r="E36" s="6" t="n">
        <v>0</v>
      </c>
      <c r="F36" s="6" t="n">
        <v>0</v>
      </c>
      <c r="G36" s="6" t="n">
        <v>0</v>
      </c>
      <c r="H36" s="6" t="n">
        <v>0</v>
      </c>
      <c r="I36" s="6" t="n">
        <v>0</v>
      </c>
    </row>
    <row r="37">
      <c r="A37" s="5" t="inlineStr">
        <is>
          <t>Compras de otros activos a largo plazo</t>
        </is>
      </c>
      <c r="B37" s="6" t="n">
        <v>0</v>
      </c>
      <c r="C37" s="6" t="n">
        <v>0</v>
      </c>
      <c r="D37" s="6" t="n">
        <v>0</v>
      </c>
      <c r="E37" s="6" t="n">
        <v>0</v>
      </c>
      <c r="F37" s="6" t="n">
        <v>0</v>
      </c>
      <c r="G37" s="6" t="n">
        <v>0</v>
      </c>
      <c r="H37" s="6" t="n">
        <v>0</v>
      </c>
      <c r="I37" s="6" t="n">
        <v>0</v>
      </c>
    </row>
    <row r="38">
      <c r="A38" s="5" t="inlineStr">
        <is>
          <t>Importes procedentes de subvenciones del gobierno</t>
        </is>
      </c>
      <c r="B38" s="6" t="n">
        <v>0</v>
      </c>
      <c r="C38" s="6" t="n">
        <v>0</v>
      </c>
      <c r="D38" s="6" t="n">
        <v>6776</v>
      </c>
      <c r="E38" s="6" t="n">
        <v>797</v>
      </c>
      <c r="F38" s="6" t="n">
        <v>0</v>
      </c>
      <c r="G38" s="6" t="n">
        <v>0</v>
      </c>
      <c r="H38" s="6" t="n">
        <v>0</v>
      </c>
      <c r="I38" s="6" t="n">
        <v>0</v>
      </c>
    </row>
    <row r="39">
      <c r="A39" s="5" t="inlineStr">
        <is>
          <t>Anticipos de efectivo y préstamos concedidos a terceros</t>
        </is>
      </c>
      <c r="B39" s="6" t="n">
        <v>0</v>
      </c>
      <c r="C39" s="6" t="n">
        <v>0</v>
      </c>
      <c r="D39" s="6" t="n">
        <v>0</v>
      </c>
      <c r="E39" s="6" t="n">
        <v>0</v>
      </c>
      <c r="F39" s="6" t="n">
        <v>0</v>
      </c>
      <c r="G39" s="6" t="n">
        <v>0</v>
      </c>
      <c r="H39" s="6" t="n">
        <v>0</v>
      </c>
      <c r="I39" s="6" t="n">
        <v>0</v>
      </c>
    </row>
    <row r="40">
      <c r="A40" s="5" t="inlineStr">
        <is>
          <t>Cobros procedentes del reembolso de anticipos y préstamos concedidos a terceros</t>
        </is>
      </c>
      <c r="B40" s="6" t="n">
        <v>0</v>
      </c>
      <c r="C40" s="6" t="n">
        <v>0</v>
      </c>
      <c r="D40" s="6" t="n">
        <v>0</v>
      </c>
      <c r="E40" s="6" t="n">
        <v>0</v>
      </c>
      <c r="F40" s="6" t="n">
        <v>0</v>
      </c>
      <c r="G40" s="6" t="n">
        <v>0</v>
      </c>
      <c r="H40" s="6" t="n">
        <v>0</v>
      </c>
      <c r="I40" s="6" t="n">
        <v>0</v>
      </c>
    </row>
    <row r="41">
      <c r="A41" s="5" t="inlineStr">
        <is>
          <t>Pagos derivados de contratos de futuro, a término, de opciones y de permuta financiera</t>
        </is>
      </c>
      <c r="B41" s="6" t="n">
        <v>0</v>
      </c>
      <c r="C41" s="6" t="n">
        <v>0</v>
      </c>
      <c r="D41" s="6" t="n">
        <v>0</v>
      </c>
      <c r="E41" s="6" t="n">
        <v>0</v>
      </c>
      <c r="F41" s="6" t="n">
        <v>0</v>
      </c>
      <c r="G41" s="6" t="n">
        <v>0</v>
      </c>
      <c r="H41" s="6" t="n">
        <v>0</v>
      </c>
      <c r="I41" s="6" t="n">
        <v>0</v>
      </c>
    </row>
    <row r="42">
      <c r="A42" s="5" t="inlineStr">
        <is>
          <t>Cobros procedentes de contratos de futuro, a término, de opciones y de permuta financiera</t>
        </is>
      </c>
      <c r="B42" s="6" t="n">
        <v>0</v>
      </c>
      <c r="C42" s="6" t="n">
        <v>0</v>
      </c>
      <c r="D42" s="6" t="n">
        <v>0</v>
      </c>
      <c r="E42" s="6" t="n">
        <v>0</v>
      </c>
      <c r="F42" s="6" t="n">
        <v>0</v>
      </c>
      <c r="G42" s="6" t="n">
        <v>0</v>
      </c>
      <c r="H42" s="6" t="n">
        <v>0</v>
      </c>
      <c r="I42" s="6" t="n">
        <v>0</v>
      </c>
    </row>
    <row r="43">
      <c r="A43" s="5" t="inlineStr">
        <is>
          <t>Cobros a entidades relacionadas</t>
        </is>
      </c>
      <c r="B43" s="6" t="n">
        <v>3121</v>
      </c>
      <c r="C43" s="6" t="n">
        <v>1321</v>
      </c>
      <c r="D43" s="6" t="n">
        <v>1666</v>
      </c>
      <c r="E43" s="6" t="n">
        <v>59327</v>
      </c>
      <c r="F43" s="6" t="n">
        <v>518037</v>
      </c>
      <c r="G43" s="6" t="n">
        <v>1081282</v>
      </c>
      <c r="H43" s="6" t="n">
        <v>23955</v>
      </c>
      <c r="I43" s="6" t="n">
        <v>3366</v>
      </c>
    </row>
    <row r="44">
      <c r="A44" s="5" t="inlineStr">
        <is>
          <t>Flujos de efectivo procedentes de la venta de participaciones no controladoras</t>
        </is>
      </c>
      <c r="B44" s="6" t="n">
        <v>0</v>
      </c>
      <c r="C44" s="6" t="n">
        <v>0</v>
      </c>
      <c r="D44" s="6" t="n">
        <v>0</v>
      </c>
      <c r="E44" s="6" t="n">
        <v>0</v>
      </c>
      <c r="F44" s="6" t="n">
        <v>0</v>
      </c>
      <c r="G44" s="6" t="n">
        <v>0</v>
      </c>
      <c r="H44" s="6" t="n">
        <v>0</v>
      </c>
      <c r="I44" s="6" t="n">
        <v>0</v>
      </c>
    </row>
    <row r="45">
      <c r="A45" s="5" t="inlineStr">
        <is>
          <t>Flujos de efectivo netos procedentes de (utilizados en) actividades de inversión</t>
        </is>
      </c>
      <c r="B45" s="6" t="n">
        <v>-88641</v>
      </c>
      <c r="C45" s="6" t="n">
        <v>-101098</v>
      </c>
      <c r="D45" s="6" t="n">
        <v>-47336</v>
      </c>
      <c r="E45" s="6" t="n">
        <v>-93251</v>
      </c>
      <c r="F45" s="6" t="n">
        <v>-66024559</v>
      </c>
      <c r="G45" s="6" t="n">
        <v>-631772362</v>
      </c>
      <c r="H45" s="6" t="n">
        <v>-276005228</v>
      </c>
      <c r="I45" s="6" t="n">
        <v>-108464459</v>
      </c>
    </row>
    <row r="46">
      <c r="A46" s="3" t="inlineStr">
        <is>
          <t>Flujos de efectivo procedentes de (utilizados en) actividades de financiación [sinopsis]</t>
        </is>
      </c>
      <c r="B46" s="4" t="n"/>
      <c r="C46" s="4" t="n"/>
      <c r="D46" s="4" t="n"/>
      <c r="E46" s="4" t="n"/>
      <c r="F46" s="4" t="n"/>
      <c r="G46" s="4" t="n"/>
      <c r="H46" s="4" t="n"/>
      <c r="I46" s="4" t="n"/>
    </row>
    <row r="47">
      <c r="A47" s="5" t="inlineStr">
        <is>
          <t>Cobros por cambios en las participaciones en la propiedad de subsidiarias que no resulta en una pérdida de control</t>
        </is>
      </c>
      <c r="B47" s="6" t="n">
        <v>0</v>
      </c>
      <c r="C47" s="6" t="n">
        <v>0</v>
      </c>
      <c r="D47" s="6" t="n">
        <v>0</v>
      </c>
      <c r="E47" s="6" t="n">
        <v>0</v>
      </c>
      <c r="F47" s="6" t="n">
        <v>0</v>
      </c>
      <c r="G47" s="6" t="n">
        <v>0</v>
      </c>
      <c r="H47" s="6" t="n">
        <v>0</v>
      </c>
      <c r="I47" s="6" t="n">
        <v>0</v>
      </c>
    </row>
    <row r="48">
      <c r="A48" s="5" t="inlineStr">
        <is>
          <t>Pagos por cambios en las participaciones en la propiedad en subsidiarias que no dan lugar a la pérdida de control</t>
        </is>
      </c>
      <c r="B48" s="6" t="n">
        <v>0</v>
      </c>
      <c r="C48" s="6" t="n">
        <v>0</v>
      </c>
      <c r="D48" s="6" t="n">
        <v>0</v>
      </c>
      <c r="E48" s="6" t="n">
        <v>0</v>
      </c>
      <c r="F48" s="6" t="n">
        <v>0</v>
      </c>
      <c r="G48" s="6" t="n">
        <v>0</v>
      </c>
      <c r="H48" s="6" t="n">
        <v>0</v>
      </c>
      <c r="I48" s="6" t="n">
        <v>0</v>
      </c>
    </row>
    <row r="49">
      <c r="A49" s="5" t="inlineStr">
        <is>
          <t>Importes procedentes de la emisión de acciones</t>
        </is>
      </c>
      <c r="B49" s="6" t="n">
        <v>0</v>
      </c>
      <c r="C49" s="6" t="n">
        <v>0</v>
      </c>
      <c r="D49" s="6" t="n">
        <v>0</v>
      </c>
      <c r="E49" s="6" t="n">
        <v>0</v>
      </c>
      <c r="F49" s="6" t="n">
        <v>0</v>
      </c>
      <c r="G49" s="6" t="n">
        <v>0</v>
      </c>
      <c r="H49" s="6" t="n">
        <v>0</v>
      </c>
      <c r="I49" s="6" t="n">
        <v>0</v>
      </c>
    </row>
    <row r="50">
      <c r="A50" s="5" t="inlineStr">
        <is>
          <t>Importes procedentes de la emisión de otros instrumentos de patrimonio</t>
        </is>
      </c>
      <c r="B50" s="6" t="n">
        <v>0</v>
      </c>
      <c r="C50" s="6" t="n">
        <v>0</v>
      </c>
      <c r="D50" s="6" t="n">
        <v>481076</v>
      </c>
      <c r="E50" s="6" t="n">
        <v>0</v>
      </c>
      <c r="F50" s="6" t="n">
        <v>2790</v>
      </c>
      <c r="G50" s="6" t="n">
        <v>255124258</v>
      </c>
      <c r="H50" s="6" t="n">
        <v>0</v>
      </c>
      <c r="I50" s="6" t="n">
        <v>0</v>
      </c>
    </row>
    <row r="51">
      <c r="A51" s="5" t="inlineStr">
        <is>
          <t>Pagos por adquirir o rescatar las acciones de la entidad</t>
        </is>
      </c>
      <c r="B51" s="6" t="n">
        <v>0</v>
      </c>
      <c r="C51" s="6" t="n">
        <v>0</v>
      </c>
      <c r="D51" s="6" t="n">
        <v>0</v>
      </c>
      <c r="E51" s="6" t="n">
        <v>0</v>
      </c>
      <c r="F51" s="6" t="n">
        <v>0</v>
      </c>
      <c r="G51" s="6" t="n">
        <v>0</v>
      </c>
      <c r="H51" s="6" t="n">
        <v>0</v>
      </c>
      <c r="I51" s="6" t="n">
        <v>0</v>
      </c>
    </row>
    <row r="52">
      <c r="A52" s="5" t="inlineStr">
        <is>
          <t>Pagos por otras participaciones en el patrimonio</t>
        </is>
      </c>
      <c r="B52" s="6" t="n">
        <v>0</v>
      </c>
      <c r="C52" s="6" t="n">
        <v>0</v>
      </c>
      <c r="D52" s="6" t="n">
        <v>0</v>
      </c>
      <c r="E52" s="6" t="n">
        <v>0</v>
      </c>
      <c r="F52" s="6" t="n">
        <v>0</v>
      </c>
      <c r="G52" s="6" t="n">
        <v>0</v>
      </c>
      <c r="H52" s="6" t="n">
        <v>0</v>
      </c>
      <c r="I52" s="6" t="n">
        <v>0</v>
      </c>
    </row>
    <row r="53">
      <c r="A53" s="5" t="inlineStr">
        <is>
          <t>Importes procedentes de préstamos</t>
        </is>
      </c>
      <c r="B53" s="6" t="n">
        <v>0</v>
      </c>
      <c r="C53" s="6" t="n">
        <v>528533</v>
      </c>
      <c r="D53" s="6" t="n">
        <v>351564</v>
      </c>
      <c r="E53" s="6" t="n">
        <v>872358</v>
      </c>
      <c r="F53" s="6" t="n">
        <v>518004020</v>
      </c>
      <c r="G53" s="6" t="n">
        <v>1403306162</v>
      </c>
      <c r="H53" s="6" t="n">
        <v>357378462</v>
      </c>
      <c r="I53" s="6" t="n">
        <v>119859628</v>
      </c>
    </row>
    <row r="54">
      <c r="A54" s="5" t="inlineStr">
        <is>
          <t>Importes procedentes de préstamos de largo plazo</t>
        </is>
      </c>
      <c r="B54" s="6" t="n">
        <v>0</v>
      </c>
      <c r="C54" s="6" t="n">
        <v>148973</v>
      </c>
      <c r="D54" s="6" t="n">
        <v>0</v>
      </c>
      <c r="E54" s="6" t="n">
        <v>0</v>
      </c>
      <c r="F54" s="6" t="n">
        <v>192032521</v>
      </c>
      <c r="G54" s="6" t="n">
        <v>513653936</v>
      </c>
      <c r="H54" s="6" t="n">
        <v>144697813</v>
      </c>
      <c r="I54" s="6" t="n">
        <v>0</v>
      </c>
    </row>
    <row r="55">
      <c r="A55" s="5" t="inlineStr">
        <is>
          <t>Importes procedentes de préstamos de corto plazo</t>
        </is>
      </c>
      <c r="B55" s="6" t="n">
        <v>0</v>
      </c>
      <c r="C55" s="6" t="n">
        <v>410869</v>
      </c>
      <c r="D55" s="6" t="n">
        <v>346692</v>
      </c>
      <c r="E55" s="6" t="n">
        <v>779838</v>
      </c>
      <c r="F55" s="6" t="n">
        <v>359069427</v>
      </c>
      <c r="G55" s="6" t="n">
        <v>954505057</v>
      </c>
      <c r="H55" s="6" t="n">
        <v>196378586</v>
      </c>
      <c r="I55" s="6" t="n">
        <v>109562116</v>
      </c>
    </row>
    <row r="56">
      <c r="A56" s="5" t="inlineStr">
        <is>
          <t>Préstamos de entidades relacionadas</t>
        </is>
      </c>
      <c r="B56" s="6" t="n">
        <v>0</v>
      </c>
      <c r="C56" s="6" t="n">
        <v>0</v>
      </c>
      <c r="D56" s="6" t="n">
        <v>270</v>
      </c>
      <c r="E56" s="6" t="n">
        <v>113</v>
      </c>
      <c r="F56" s="6" t="n">
        <v>4017972</v>
      </c>
      <c r="G56" s="6" t="n">
        <v>0</v>
      </c>
      <c r="H56" s="6" t="n">
        <v>0</v>
      </c>
      <c r="I56" s="6" t="n">
        <v>0</v>
      </c>
    </row>
    <row r="57">
      <c r="A57" s="5" t="inlineStr">
        <is>
          <t>Reembolsos de préstamos</t>
        </is>
      </c>
      <c r="B57" s="6" t="n">
        <v>488313</v>
      </c>
      <c r="C57" s="6" t="n">
        <v>396112</v>
      </c>
      <c r="D57" s="6" t="n">
        <v>932877</v>
      </c>
      <c r="E57" s="6" t="n">
        <v>991926</v>
      </c>
      <c r="F57" s="6" t="n">
        <v>749068248</v>
      </c>
      <c r="G57" s="6" t="n">
        <v>996181217</v>
      </c>
      <c r="H57" s="6" t="n">
        <v>190855000</v>
      </c>
      <c r="I57" s="6" t="n">
        <v>62578954</v>
      </c>
    </row>
    <row r="58">
      <c r="A58" s="5" t="inlineStr">
        <is>
          <t>Pagos de pasivos por arrendamientos</t>
        </is>
      </c>
      <c r="B58" s="6" t="n">
        <v>5350</v>
      </c>
      <c r="C58" s="6" t="n">
        <v>9471</v>
      </c>
      <c r="D58" s="6" t="n">
        <v>9452</v>
      </c>
      <c r="E58" s="6" t="n">
        <v>3384</v>
      </c>
      <c r="F58" s="6" t="n">
        <v>8689561</v>
      </c>
      <c r="G58" s="6" t="n">
        <v>6702155</v>
      </c>
      <c r="H58" s="6" t="n">
        <v>0</v>
      </c>
      <c r="I58" s="6" t="n">
        <v>0</v>
      </c>
    </row>
    <row r="59">
      <c r="A59" s="5" t="inlineStr">
        <is>
          <t>Pagos de préstamos de entidades relacionadas</t>
        </is>
      </c>
      <c r="B59" s="6" t="n">
        <v>0</v>
      </c>
      <c r="C59" s="6" t="n">
        <v>137</v>
      </c>
      <c r="D59" s="6" t="n">
        <v>1361</v>
      </c>
      <c r="E59" s="6" t="n">
        <v>469</v>
      </c>
      <c r="F59" s="6" t="n">
        <v>3959342</v>
      </c>
      <c r="G59" s="6" t="n">
        <v>0</v>
      </c>
      <c r="H59" s="6" t="n">
        <v>0</v>
      </c>
      <c r="I59" s="6" t="n">
        <v>0</v>
      </c>
    </row>
    <row r="60">
      <c r="A60" s="5" t="inlineStr">
        <is>
          <t>Flujos de efectivo netos procedentes de (utilizados en) actividades de financiación</t>
        </is>
      </c>
      <c r="B60" s="6" t="n">
        <v>-574851</v>
      </c>
      <c r="C60" s="6" t="n">
        <v>6415</v>
      </c>
      <c r="D60" s="6" t="n">
        <v>-285365</v>
      </c>
      <c r="E60" s="6" t="n">
        <v>-614518</v>
      </c>
      <c r="F60" s="6" t="n">
        <v>-151963451</v>
      </c>
      <c r="G60" s="6" t="n">
        <v>650660397</v>
      </c>
      <c r="H60" s="6" t="n">
        <v>105053948</v>
      </c>
      <c r="I60" s="6" t="n">
        <v>-168225840</v>
      </c>
    </row>
    <row r="61">
      <c r="A61" s="5" t="inlineStr">
        <is>
          <t>Incremento (disminución) neto de efectivo y equivalentes al efectivo, antes del efecto de los cambios en la tasa de cambio</t>
        </is>
      </c>
      <c r="B61" s="6" t="n">
        <v>92817</v>
      </c>
      <c r="C61" s="6" t="n">
        <v>169608</v>
      </c>
      <c r="D61" s="6" t="n">
        <v>-32562</v>
      </c>
      <c r="E61" s="6" t="n">
        <v>-268384</v>
      </c>
      <c r="F61" s="6" t="n">
        <v>77595860</v>
      </c>
      <c r="G61" s="6" t="n">
        <v>124337149</v>
      </c>
      <c r="H61" s="6" t="n">
        <v>-17490864</v>
      </c>
      <c r="I61" s="6" t="n">
        <v>-43170897</v>
      </c>
    </row>
    <row r="62">
      <c r="A62" s="3" t="inlineStr">
        <is>
          <t>Efectos de la variación en la tasa de cambio sobre el efectivo y equivalentes al efectivo [sinopsis]</t>
        </is>
      </c>
      <c r="B62" s="4" t="n"/>
      <c r="C62" s="4" t="n"/>
      <c r="D62" s="4" t="n"/>
      <c r="E62" s="4" t="n"/>
      <c r="F62" s="4" t="n"/>
      <c r="G62" s="4" t="n"/>
      <c r="H62" s="4" t="n"/>
      <c r="I62" s="4" t="n"/>
    </row>
    <row r="63">
      <c r="A63" s="5" t="inlineStr">
        <is>
          <t>Efectos de la variación en la tasa de cambio sobre el efectivo y equivalentes al efectivo</t>
        </is>
      </c>
      <c r="B63" s="6" t="n">
        <v>-2051</v>
      </c>
      <c r="C63" s="6" t="n">
        <v>-1752</v>
      </c>
      <c r="D63" s="6" t="n">
        <v>-2552</v>
      </c>
      <c r="E63" s="6" t="n">
        <v>-764</v>
      </c>
      <c r="F63" s="6" t="n">
        <v>-6563141</v>
      </c>
      <c r="G63" s="6" t="n">
        <v>2862595</v>
      </c>
      <c r="H63" s="6" t="n">
        <v>0</v>
      </c>
      <c r="I63" s="6" t="n">
        <v>0</v>
      </c>
    </row>
    <row r="64">
      <c r="A64" s="5" t="inlineStr">
        <is>
          <t>Incremento (disminución) neto de efectivo y equivalentes al efectivo</t>
        </is>
      </c>
      <c r="B64" s="6" t="n">
        <v>95665</v>
      </c>
      <c r="C64" s="6" t="n">
        <v>165404</v>
      </c>
      <c r="D64" s="6" t="n">
        <v>-35448</v>
      </c>
      <c r="E64" s="6" t="n">
        <v>-259781</v>
      </c>
      <c r="F64" s="6" t="n">
        <v>71556729</v>
      </c>
      <c r="G64" s="6" t="n">
        <v>123652698</v>
      </c>
      <c r="H64" s="6" t="n">
        <v>-18055099</v>
      </c>
      <c r="I64" s="6" t="n">
        <v>-43085190</v>
      </c>
    </row>
    <row r="65">
      <c r="A65" s="5" t="inlineStr">
        <is>
          <t>Efectivo y equivalentes al efectivo al principio del periodo</t>
        </is>
      </c>
      <c r="B65" s="6" t="n">
        <v>234896</v>
      </c>
      <c r="C65" s="6" t="n">
        <v>95371</v>
      </c>
      <c r="D65" s="6" t="n">
        <v>129904</v>
      </c>
      <c r="E65" s="6" t="n">
        <v>375646</v>
      </c>
      <c r="F65" s="6" t="n">
        <v>210033017</v>
      </c>
      <c r="G65" s="6" t="n">
        <v>72814718</v>
      </c>
      <c r="H65" s="6" t="n">
        <v>85975042</v>
      </c>
      <c r="I65" s="6" t="n">
        <v>122321901</v>
      </c>
    </row>
    <row r="66">
      <c r="A66" s="5" t="inlineStr">
        <is>
          <t>Efectivo y equivalentes al efectivo al final del periodo</t>
        </is>
      </c>
      <c r="B66" s="6" t="n">
        <v>362389</v>
      </c>
      <c r="C66" s="6" t="n">
        <v>270214</v>
      </c>
      <c r="D66" s="6" t="n">
        <v>87782</v>
      </c>
      <c r="E66" s="6" t="n">
        <v>124197</v>
      </c>
      <c r="F66" s="6" t="n">
        <v>279351855</v>
      </c>
      <c r="G66" s="6" t="n">
        <v>218879100</v>
      </c>
      <c r="H66" s="6" t="n">
        <v>67669970</v>
      </c>
      <c r="I66" s="6" t="n">
        <v>91190486</v>
      </c>
    </row>
    <row r="67">
      <c r="A67" s="5" t="inlineStr">
        <is>
          <t>Cobros procedentes de primas y prestaciones, anualidades y otros beneficios de pólizas suscritas</t>
        </is>
      </c>
      <c r="B67" s="6" t="n">
        <v>0</v>
      </c>
      <c r="C67" s="6" t="n">
        <v>0</v>
      </c>
      <c r="D67" s="6" t="n">
        <v>0</v>
      </c>
      <c r="E67" s="6" t="n">
        <v>0</v>
      </c>
      <c r="F67" s="6" t="n">
        <v>0</v>
      </c>
      <c r="G67" s="6" t="n">
        <v>0</v>
      </c>
      <c r="H67" s="6" t="n">
        <v>0</v>
      </c>
      <c r="I67" s="6" t="n">
        <v>0</v>
      </c>
    </row>
    <row r="68">
      <c r="A68" s="5" t="inlineStr">
        <is>
          <t>Pagos por primas y prestaciones, anualidades y otras obligaciones derivadas de las pólizas suscritas</t>
        </is>
      </c>
      <c r="B68" s="6" t="n">
        <v>0</v>
      </c>
      <c r="C68" s="6" t="n">
        <v>0</v>
      </c>
      <c r="D68" s="6" t="n">
        <v>318</v>
      </c>
      <c r="E68" s="6" t="n">
        <v>1031</v>
      </c>
      <c r="F68" s="6" t="n">
        <v>1790224</v>
      </c>
      <c r="G68" s="6" t="n">
        <v>13887142</v>
      </c>
      <c r="H68" s="6" t="n">
        <v>0</v>
      </c>
      <c r="I68" s="6" t="n">
        <v>0</v>
      </c>
    </row>
  </sheetData>
  <pageMargins left="0.7" right="0.7" top="0.75" bottom="0.75" header="0.3" footer="0.3"/>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2025-08-09T00:52:32Z</dcterms:created>
  <dcterms:modified xmlns:dcterms="http://purl.org/dc/terms/" xmlns:xsi="http://www.w3.org/2001/XMLSchema-instance" xsi:type="dcterms:W3CDTF">2025-08-09T05:25:23Z</dcterms:modified>
</cp:coreProperties>
</file>